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Users\soins\Dropbox\"/>
    </mc:Choice>
  </mc:AlternateContent>
  <xr:revisionPtr revIDLastSave="0" documentId="13_ncr:1_{8540441F-2749-4676-94BA-7353B2CB50F0}" xr6:coauthVersionLast="47" xr6:coauthVersionMax="47" xr10:uidLastSave="{00000000-0000-0000-0000-000000000000}"/>
  <bookViews>
    <workbookView xWindow="-120" yWindow="-120" windowWidth="20730" windowHeight="11040" tabRatio="882" activeTab="2" xr2:uid="{00000000-000D-0000-FFFF-FFFF00000000}"/>
  </bookViews>
  <sheets>
    <sheet name="Intructivo " sheetId="21" r:id="rId1"/>
    <sheet name="CONTEXTO" sheetId="22" r:id="rId2"/>
    <sheet name="Mapa final"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 r:id="rId12"/>
    <externalReference r:id="rId13"/>
    <externalReference r:id="rId14"/>
  </externalReferences>
  <definedNames>
    <definedName name="_xlnm.Print_Area" localSheetId="4">'Matriz Calor Residual'!$A$1:$AT$131</definedName>
  </definedNames>
  <calcPr calcId="191029"/>
  <pivotCaches>
    <pivotCache cacheId="0" r:id="rId1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8" i="1" l="1"/>
  <c r="Q42" i="1"/>
  <c r="T42" i="1"/>
  <c r="T41" i="1"/>
  <c r="T44" i="1"/>
  <c r="T45" i="1"/>
  <c r="T46" i="1"/>
  <c r="T47" i="1"/>
  <c r="T48" i="1"/>
  <c r="H42" i="1"/>
  <c r="I42" i="1" s="1"/>
  <c r="T156" i="1"/>
  <c r="Q156" i="1"/>
  <c r="T155" i="1"/>
  <c r="Q155" i="1"/>
  <c r="T154" i="1"/>
  <c r="Q154" i="1"/>
  <c r="Q153" i="1"/>
  <c r="Q152" i="1"/>
  <c r="Q151" i="1"/>
  <c r="H151" i="1"/>
  <c r="T150" i="1"/>
  <c r="Q150" i="1"/>
  <c r="T149" i="1"/>
  <c r="Q149" i="1"/>
  <c r="T148" i="1"/>
  <c r="Q148" i="1"/>
  <c r="T147" i="1"/>
  <c r="Q147" i="1"/>
  <c r="T146" i="1"/>
  <c r="Q146" i="1"/>
  <c r="T145" i="1"/>
  <c r="Q145" i="1"/>
  <c r="H145" i="1"/>
  <c r="T144" i="1"/>
  <c r="Q144" i="1"/>
  <c r="T143" i="1"/>
  <c r="Q143" i="1"/>
  <c r="T142" i="1"/>
  <c r="Q142" i="1"/>
  <c r="T141" i="1"/>
  <c r="Q141" i="1"/>
  <c r="T140" i="1"/>
  <c r="Q140" i="1"/>
  <c r="T139" i="1"/>
  <c r="Q139" i="1"/>
  <c r="H139" i="1"/>
  <c r="T138" i="1"/>
  <c r="Q138" i="1"/>
  <c r="T137" i="1"/>
  <c r="Q137" i="1"/>
  <c r="T136" i="1"/>
  <c r="Q136" i="1"/>
  <c r="T135" i="1"/>
  <c r="Q135" i="1"/>
  <c r="T134" i="1"/>
  <c r="Q134" i="1"/>
  <c r="T133" i="1"/>
  <c r="Q133" i="1"/>
  <c r="H133" i="1"/>
  <c r="T132" i="1"/>
  <c r="Q132" i="1"/>
  <c r="T131" i="1"/>
  <c r="Q131" i="1"/>
  <c r="T130" i="1"/>
  <c r="Q130" i="1"/>
  <c r="T129" i="1"/>
  <c r="Q129" i="1"/>
  <c r="T128" i="1"/>
  <c r="Q128" i="1"/>
  <c r="T127" i="1"/>
  <c r="Q127" i="1"/>
  <c r="H127" i="1"/>
  <c r="T126" i="1"/>
  <c r="Q126" i="1"/>
  <c r="T125" i="1"/>
  <c r="Q125" i="1"/>
  <c r="T124" i="1"/>
  <c r="Q124" i="1"/>
  <c r="T123" i="1"/>
  <c r="Q123" i="1"/>
  <c r="T122" i="1"/>
  <c r="Q122" i="1"/>
  <c r="T121" i="1"/>
  <c r="Q121" i="1"/>
  <c r="H121" i="1"/>
  <c r="T120" i="1"/>
  <c r="Q120" i="1"/>
  <c r="T119" i="1"/>
  <c r="Q119" i="1"/>
  <c r="T118" i="1"/>
  <c r="Q118" i="1"/>
  <c r="T117" i="1"/>
  <c r="Q117" i="1"/>
  <c r="T116" i="1"/>
  <c r="Q116" i="1"/>
  <c r="T115" i="1"/>
  <c r="Q115" i="1"/>
  <c r="H115" i="1"/>
  <c r="T114" i="1"/>
  <c r="Q114" i="1"/>
  <c r="T113" i="1"/>
  <c r="Q113" i="1"/>
  <c r="T112" i="1"/>
  <c r="Q112" i="1"/>
  <c r="T111" i="1"/>
  <c r="Q111" i="1"/>
  <c r="T110" i="1"/>
  <c r="Q110" i="1"/>
  <c r="T109" i="1"/>
  <c r="Q109" i="1"/>
  <c r="H109" i="1"/>
  <c r="T108" i="1"/>
  <c r="Q108" i="1"/>
  <c r="T107" i="1"/>
  <c r="Q107" i="1"/>
  <c r="T106" i="1"/>
  <c r="Q106" i="1"/>
  <c r="T105" i="1"/>
  <c r="Q105" i="1"/>
  <c r="T104" i="1"/>
  <c r="Q104" i="1"/>
  <c r="T103" i="1"/>
  <c r="Q103" i="1"/>
  <c r="H103" i="1"/>
  <c r="T102" i="1"/>
  <c r="Q102" i="1"/>
  <c r="T101" i="1"/>
  <c r="Q101" i="1"/>
  <c r="T100" i="1"/>
  <c r="Q100" i="1"/>
  <c r="T99" i="1"/>
  <c r="Q99" i="1"/>
  <c r="T98" i="1"/>
  <c r="Q98" i="1"/>
  <c r="T97" i="1"/>
  <c r="Q97" i="1"/>
  <c r="H97" i="1"/>
  <c r="T96" i="1"/>
  <c r="Q96" i="1"/>
  <c r="T95" i="1"/>
  <c r="Q95" i="1"/>
  <c r="T94" i="1"/>
  <c r="Q94" i="1"/>
  <c r="T93" i="1"/>
  <c r="Q93" i="1"/>
  <c r="T92" i="1"/>
  <c r="Q92" i="1"/>
  <c r="T91" i="1"/>
  <c r="Q91" i="1"/>
  <c r="H91" i="1"/>
  <c r="T90" i="1"/>
  <c r="Q90" i="1"/>
  <c r="T89" i="1"/>
  <c r="Q89" i="1"/>
  <c r="T88" i="1"/>
  <c r="Q88" i="1"/>
  <c r="T87" i="1"/>
  <c r="Q87" i="1"/>
  <c r="T86" i="1"/>
  <c r="Q86" i="1"/>
  <c r="T85" i="1"/>
  <c r="Q85" i="1"/>
  <c r="H85" i="1"/>
  <c r="T84" i="1"/>
  <c r="Q84" i="1"/>
  <c r="T83" i="1"/>
  <c r="Q83" i="1"/>
  <c r="T82" i="1"/>
  <c r="Q82" i="1"/>
  <c r="T81" i="1"/>
  <c r="Q81" i="1"/>
  <c r="T80" i="1"/>
  <c r="Q80" i="1"/>
  <c r="T79" i="1"/>
  <c r="Q79" i="1"/>
  <c r="H79" i="1"/>
  <c r="T78" i="1"/>
  <c r="Q78" i="1"/>
  <c r="T77" i="1"/>
  <c r="Q77" i="1"/>
  <c r="T76" i="1"/>
  <c r="Q76" i="1"/>
  <c r="T75" i="1"/>
  <c r="Q75" i="1"/>
  <c r="T74" i="1"/>
  <c r="Q74" i="1"/>
  <c r="T73" i="1"/>
  <c r="Q73" i="1"/>
  <c r="H73" i="1"/>
  <c r="K141" i="1"/>
  <c r="K118" i="1"/>
  <c r="K113" i="1"/>
  <c r="K112" i="1"/>
  <c r="K148" i="1"/>
  <c r="K82" i="1"/>
  <c r="K147" i="1"/>
  <c r="K131" i="1"/>
  <c r="K89" i="1"/>
  <c r="K129" i="1"/>
  <c r="K146" i="1"/>
  <c r="K93" i="1"/>
  <c r="K144" i="1"/>
  <c r="K124" i="1"/>
  <c r="K126" i="1"/>
  <c r="K102" i="1"/>
  <c r="K125" i="1"/>
  <c r="K90" i="1"/>
  <c r="K114" i="1"/>
  <c r="K78" i="1"/>
  <c r="K135" i="1"/>
  <c r="K123" i="1"/>
  <c r="K77" i="1"/>
  <c r="K155" i="1"/>
  <c r="K120" i="1"/>
  <c r="K80" i="1"/>
  <c r="K143" i="1"/>
  <c r="K81" i="1"/>
  <c r="K138" i="1"/>
  <c r="K106" i="1"/>
  <c r="K149" i="1"/>
  <c r="K134" i="1"/>
  <c r="K87" i="1"/>
  <c r="K119" i="1"/>
  <c r="K154" i="1"/>
  <c r="K101" i="1"/>
  <c r="K92" i="1"/>
  <c r="K75" i="1"/>
  <c r="K140" i="1"/>
  <c r="K156" i="1"/>
  <c r="K153" i="1"/>
  <c r="K110" i="1"/>
  <c r="K83" i="1"/>
  <c r="K74" i="1"/>
  <c r="K104" i="1"/>
  <c r="K152" i="1"/>
  <c r="K150" i="1"/>
  <c r="K107" i="1"/>
  <c r="K76" i="1"/>
  <c r="K95" i="1"/>
  <c r="K100" i="1"/>
  <c r="K137" i="1"/>
  <c r="K86" i="1"/>
  <c r="K117" i="1"/>
  <c r="K132" i="1"/>
  <c r="K122" i="1"/>
  <c r="K116" i="1"/>
  <c r="K128" i="1"/>
  <c r="K94" i="1"/>
  <c r="K96" i="1"/>
  <c r="K142" i="1"/>
  <c r="K130" i="1"/>
  <c r="K84" i="1"/>
  <c r="K105" i="1"/>
  <c r="K111" i="1"/>
  <c r="K88" i="1"/>
  <c r="K98" i="1"/>
  <c r="K108" i="1"/>
  <c r="K99" i="1"/>
  <c r="K136" i="1"/>
  <c r="X42" i="1" l="1"/>
  <c r="Y42" i="1" s="1"/>
  <c r="X81" i="1"/>
  <c r="Z81" i="1" s="1"/>
  <c r="X144" i="1"/>
  <c r="Z144" i="1" s="1"/>
  <c r="AB106" i="1"/>
  <c r="AA106" i="1" s="1"/>
  <c r="AB117" i="1"/>
  <c r="AA117" i="1" s="1"/>
  <c r="AB78" i="1"/>
  <c r="AA78" i="1" s="1"/>
  <c r="X89" i="1"/>
  <c r="Y89" i="1" s="1"/>
  <c r="AB137" i="1"/>
  <c r="AA137" i="1" s="1"/>
  <c r="AB148" i="1"/>
  <c r="AA148" i="1" s="1"/>
  <c r="X99" i="1"/>
  <c r="Z99" i="1" s="1"/>
  <c r="AB114" i="1"/>
  <c r="AA114" i="1" s="1"/>
  <c r="X147" i="1"/>
  <c r="Z147" i="1" s="1"/>
  <c r="X130" i="1"/>
  <c r="Z130" i="1" s="1"/>
  <c r="AB141" i="1"/>
  <c r="AA141" i="1" s="1"/>
  <c r="AB123" i="1"/>
  <c r="AA123" i="1" s="1"/>
  <c r="X120" i="1"/>
  <c r="Z120" i="1" s="1"/>
  <c r="AB131" i="1"/>
  <c r="AA131" i="1" s="1"/>
  <c r="AB99" i="1"/>
  <c r="AA99" i="1" s="1"/>
  <c r="AB89" i="1"/>
  <c r="AA89" i="1" s="1"/>
  <c r="AB94" i="1"/>
  <c r="AA94" i="1" s="1"/>
  <c r="X113" i="1"/>
  <c r="Z113" i="1" s="1"/>
  <c r="AB146" i="1"/>
  <c r="AA146" i="1" s="1"/>
  <c r="AB144" i="1"/>
  <c r="AA144" i="1" s="1"/>
  <c r="AB138" i="1"/>
  <c r="AA138" i="1" s="1"/>
  <c r="AB147" i="1"/>
  <c r="AA147" i="1" s="1"/>
  <c r="AB130" i="1"/>
  <c r="AA130" i="1" s="1"/>
  <c r="X82" i="1"/>
  <c r="Z82" i="1" s="1"/>
  <c r="AB100" i="1"/>
  <c r="AA100" i="1" s="1"/>
  <c r="AB107" i="1"/>
  <c r="AA107" i="1" s="1"/>
  <c r="AB120" i="1"/>
  <c r="AA120" i="1" s="1"/>
  <c r="AB143" i="1"/>
  <c r="AA143" i="1" s="1"/>
  <c r="I79" i="1"/>
  <c r="X79" i="1" s="1"/>
  <c r="I115" i="1"/>
  <c r="I151" i="1"/>
  <c r="X151" i="1" s="1"/>
  <c r="X115" i="1"/>
  <c r="Z115" i="1" s="1"/>
  <c r="I103" i="1"/>
  <c r="I73" i="1"/>
  <c r="X73" i="1" s="1"/>
  <c r="I91" i="1"/>
  <c r="I127" i="1"/>
  <c r="X127" i="1" s="1"/>
  <c r="I139" i="1"/>
  <c r="X139" i="1" s="1"/>
  <c r="AB81" i="1"/>
  <c r="AA81" i="1" s="1"/>
  <c r="AB82" i="1"/>
  <c r="AA82" i="1" s="1"/>
  <c r="AB110" i="1"/>
  <c r="AA110" i="1" s="1"/>
  <c r="X106" i="1"/>
  <c r="Z106" i="1" s="1"/>
  <c r="X137" i="1"/>
  <c r="Z137" i="1" s="1"/>
  <c r="X78" i="1"/>
  <c r="Z78" i="1" s="1"/>
  <c r="X85" i="1"/>
  <c r="Z85" i="1" s="1"/>
  <c r="X86" i="1" s="1"/>
  <c r="AB88" i="1"/>
  <c r="AA88" i="1" s="1"/>
  <c r="AB155" i="1"/>
  <c r="AA155" i="1" s="1"/>
  <c r="AB156" i="1"/>
  <c r="AA156" i="1" s="1"/>
  <c r="X95" i="1"/>
  <c r="Z95" i="1" s="1"/>
  <c r="X96" i="1"/>
  <c r="Y96" i="1" s="1"/>
  <c r="AB113" i="1"/>
  <c r="AA113" i="1" s="1"/>
  <c r="AB116" i="1"/>
  <c r="AA116" i="1" s="1"/>
  <c r="X116" i="1"/>
  <c r="Z116" i="1" s="1"/>
  <c r="AB124" i="1"/>
  <c r="AA124" i="1" s="1"/>
  <c r="AB134" i="1"/>
  <c r="AA134" i="1" s="1"/>
  <c r="AB136" i="1"/>
  <c r="AA136" i="1" s="1"/>
  <c r="AB150" i="1"/>
  <c r="AA150" i="1" s="1"/>
  <c r="X123" i="1"/>
  <c r="Z123" i="1" s="1"/>
  <c r="X91" i="1"/>
  <c r="Z91" i="1" s="1"/>
  <c r="X92" i="1" s="1"/>
  <c r="Y92" i="1" s="1"/>
  <c r="X88" i="1"/>
  <c r="Z88" i="1" s="1"/>
  <c r="I133" i="1"/>
  <c r="X133" i="1" s="1"/>
  <c r="Z133" i="1" s="1"/>
  <c r="X134" i="1"/>
  <c r="X138" i="1"/>
  <c r="X141" i="1"/>
  <c r="Y144" i="1"/>
  <c r="X148" i="1"/>
  <c r="X155" i="1"/>
  <c r="X135" i="1"/>
  <c r="AB135" i="1"/>
  <c r="AA135" i="1" s="1"/>
  <c r="X142" i="1"/>
  <c r="AB142" i="1"/>
  <c r="AA142" i="1" s="1"/>
  <c r="X149" i="1"/>
  <c r="AB149" i="1"/>
  <c r="AA149" i="1" s="1"/>
  <c r="X156" i="1"/>
  <c r="X136" i="1"/>
  <c r="X143" i="1"/>
  <c r="I145" i="1"/>
  <c r="X145" i="1" s="1"/>
  <c r="X146" i="1"/>
  <c r="X150" i="1"/>
  <c r="AB76" i="1"/>
  <c r="AA76" i="1" s="1"/>
  <c r="AB83" i="1"/>
  <c r="AA83" i="1" s="1"/>
  <c r="AB77" i="1"/>
  <c r="AA77" i="1" s="1"/>
  <c r="X77" i="1"/>
  <c r="AB84" i="1"/>
  <c r="AA84" i="1" s="1"/>
  <c r="X84" i="1"/>
  <c r="AB96" i="1"/>
  <c r="AA96" i="1" s="1"/>
  <c r="AB98" i="1"/>
  <c r="AA98" i="1" s="1"/>
  <c r="X98" i="1"/>
  <c r="AB126" i="1"/>
  <c r="AA126" i="1" s="1"/>
  <c r="X126" i="1"/>
  <c r="AB125" i="1"/>
  <c r="AA125" i="1" s="1"/>
  <c r="X125" i="1"/>
  <c r="AB132" i="1"/>
  <c r="AA132" i="1" s="1"/>
  <c r="X132" i="1"/>
  <c r="X76" i="1"/>
  <c r="X83" i="1"/>
  <c r="I85" i="1"/>
  <c r="AB90" i="1"/>
  <c r="AA90" i="1" s="1"/>
  <c r="X90" i="1"/>
  <c r="AB95" i="1"/>
  <c r="AA95" i="1" s="1"/>
  <c r="AB102" i="1"/>
  <c r="AA102" i="1" s="1"/>
  <c r="X102" i="1"/>
  <c r="AB101" i="1"/>
  <c r="AA101" i="1" s="1"/>
  <c r="X101" i="1"/>
  <c r="I109" i="1"/>
  <c r="X109" i="1" s="1"/>
  <c r="AB129" i="1"/>
  <c r="AA129" i="1" s="1"/>
  <c r="X129" i="1"/>
  <c r="AB128" i="1"/>
  <c r="AA128" i="1" s="1"/>
  <c r="X128" i="1"/>
  <c r="AB105" i="1"/>
  <c r="AA105" i="1" s="1"/>
  <c r="X105" i="1"/>
  <c r="AB104" i="1"/>
  <c r="AA104" i="1" s="1"/>
  <c r="X104" i="1"/>
  <c r="I97" i="1"/>
  <c r="X97" i="1" s="1"/>
  <c r="AB93" i="1"/>
  <c r="AA93" i="1" s="1"/>
  <c r="X93" i="1"/>
  <c r="X94" i="1"/>
  <c r="AB108" i="1"/>
  <c r="AA108" i="1" s="1"/>
  <c r="X108" i="1"/>
  <c r="AB112" i="1"/>
  <c r="AA112" i="1" s="1"/>
  <c r="X112" i="1"/>
  <c r="AB111" i="1"/>
  <c r="AA111" i="1" s="1"/>
  <c r="X111" i="1"/>
  <c r="AB119" i="1"/>
  <c r="AA119" i="1" s="1"/>
  <c r="X119" i="1"/>
  <c r="AB118" i="1"/>
  <c r="AA118" i="1" s="1"/>
  <c r="X118" i="1"/>
  <c r="X100" i="1"/>
  <c r="X103" i="1"/>
  <c r="X107" i="1"/>
  <c r="X110" i="1"/>
  <c r="X114" i="1"/>
  <c r="X117" i="1"/>
  <c r="X124" i="1"/>
  <c r="X131" i="1"/>
  <c r="I121" i="1"/>
  <c r="X121" i="1" s="1"/>
  <c r="Z42" i="1" l="1"/>
  <c r="Y99" i="1"/>
  <c r="Y81" i="1"/>
  <c r="AD113" i="19" s="1"/>
  <c r="Y120" i="1"/>
  <c r="Y82" i="1"/>
  <c r="AC82" i="1" s="1"/>
  <c r="Y95" i="1"/>
  <c r="T91" i="19" s="1"/>
  <c r="Y115" i="1"/>
  <c r="Y116" i="1"/>
  <c r="AC95" i="19" s="1"/>
  <c r="Z89" i="1"/>
  <c r="Y130" i="1"/>
  <c r="Y97" i="19" s="1"/>
  <c r="Y147" i="1"/>
  <c r="AC147" i="1" s="1"/>
  <c r="Y113" i="1"/>
  <c r="AF118" i="19" s="1"/>
  <c r="Y106" i="1"/>
  <c r="Y93" i="19" s="1"/>
  <c r="Z139" i="1"/>
  <c r="X140" i="1" s="1"/>
  <c r="Z140" i="1" s="1"/>
  <c r="Y139" i="1"/>
  <c r="AG115" i="19"/>
  <c r="AM115" i="19"/>
  <c r="U115" i="19"/>
  <c r="AA115" i="19"/>
  <c r="O115" i="19"/>
  <c r="AM91" i="19"/>
  <c r="AA67" i="19"/>
  <c r="AA91" i="19"/>
  <c r="AG67" i="19"/>
  <c r="U91" i="19"/>
  <c r="AM67" i="19"/>
  <c r="U67" i="19"/>
  <c r="AG43" i="19"/>
  <c r="AG91" i="19"/>
  <c r="AM43" i="19"/>
  <c r="O43" i="19"/>
  <c r="O91" i="19"/>
  <c r="U43" i="19"/>
  <c r="AM19" i="19"/>
  <c r="O67" i="19"/>
  <c r="AA19" i="19"/>
  <c r="AG19" i="19"/>
  <c r="AA43" i="19"/>
  <c r="U19" i="19"/>
  <c r="O19" i="19"/>
  <c r="AC89" i="1"/>
  <c r="T114" i="19"/>
  <c r="Z114" i="19"/>
  <c r="N114" i="19"/>
  <c r="T90" i="19"/>
  <c r="Z90" i="19"/>
  <c r="AL114" i="19"/>
  <c r="AF90" i="19"/>
  <c r="AL90" i="19"/>
  <c r="AF66" i="19"/>
  <c r="AF114" i="19"/>
  <c r="N90" i="19"/>
  <c r="AL66" i="19"/>
  <c r="N66" i="19"/>
  <c r="Z66" i="19"/>
  <c r="T66" i="19"/>
  <c r="AL42" i="19"/>
  <c r="AF18" i="19"/>
  <c r="T18" i="19"/>
  <c r="Z18" i="19"/>
  <c r="T42" i="19"/>
  <c r="N42" i="19"/>
  <c r="AF42" i="19"/>
  <c r="Z42" i="19"/>
  <c r="AL18" i="19"/>
  <c r="N18" i="19"/>
  <c r="AC144" i="1"/>
  <c r="AA123" i="19"/>
  <c r="AG123" i="19"/>
  <c r="AM123" i="19"/>
  <c r="O123" i="19"/>
  <c r="U123" i="19"/>
  <c r="AM99" i="19"/>
  <c r="U99" i="19"/>
  <c r="AM75" i="19"/>
  <c r="O75" i="19"/>
  <c r="O99" i="19"/>
  <c r="AA75" i="19"/>
  <c r="AA99" i="19"/>
  <c r="AG75" i="19"/>
  <c r="AA51" i="19"/>
  <c r="U75" i="19"/>
  <c r="AG99" i="19"/>
  <c r="AG51" i="19"/>
  <c r="AM51" i="19"/>
  <c r="O51" i="19"/>
  <c r="U51" i="19"/>
  <c r="AG27" i="19"/>
  <c r="AM27" i="19"/>
  <c r="O27" i="19"/>
  <c r="AA27" i="19"/>
  <c r="U27" i="19"/>
  <c r="AC99" i="1"/>
  <c r="X116" i="19"/>
  <c r="R116" i="19"/>
  <c r="L116" i="19"/>
  <c r="AJ92" i="19"/>
  <c r="X92" i="19"/>
  <c r="AJ116" i="19"/>
  <c r="L92" i="19"/>
  <c r="R92" i="19"/>
  <c r="AJ68" i="19"/>
  <c r="L68" i="19"/>
  <c r="AD116" i="19"/>
  <c r="AD92" i="19"/>
  <c r="X68" i="19"/>
  <c r="AD68" i="19"/>
  <c r="R68" i="19"/>
  <c r="AD44" i="19"/>
  <c r="R44" i="19"/>
  <c r="AJ20" i="19"/>
  <c r="X20" i="19"/>
  <c r="AD20" i="19"/>
  <c r="L44" i="19"/>
  <c r="R20" i="19"/>
  <c r="AJ44" i="19"/>
  <c r="L20" i="19"/>
  <c r="X44" i="19"/>
  <c r="AC120" i="1"/>
  <c r="AA119" i="19"/>
  <c r="AG119" i="19"/>
  <c r="AM119" i="19"/>
  <c r="O119" i="19"/>
  <c r="U119" i="19"/>
  <c r="AA95" i="19"/>
  <c r="AM71" i="19"/>
  <c r="O71" i="19"/>
  <c r="O95" i="19"/>
  <c r="AA71" i="19"/>
  <c r="AM95" i="19"/>
  <c r="U71" i="19"/>
  <c r="AG95" i="19"/>
  <c r="U95" i="19"/>
  <c r="AG71" i="19"/>
  <c r="AG47" i="19"/>
  <c r="AM47" i="19"/>
  <c r="O47" i="19"/>
  <c r="U47" i="19"/>
  <c r="AM23" i="19"/>
  <c r="AA47" i="19"/>
  <c r="AA23" i="19"/>
  <c r="AG23" i="19"/>
  <c r="U23" i="19"/>
  <c r="O23" i="19"/>
  <c r="Z96" i="1"/>
  <c r="R113" i="19"/>
  <c r="L113" i="19"/>
  <c r="X89" i="19"/>
  <c r="AD89" i="19"/>
  <c r="AJ65" i="19"/>
  <c r="L89" i="19"/>
  <c r="X65" i="19"/>
  <c r="L65" i="19"/>
  <c r="AD17" i="19"/>
  <c r="X17" i="19"/>
  <c r="AJ113" i="19"/>
  <c r="L41" i="19"/>
  <c r="L17" i="19"/>
  <c r="Y85" i="1"/>
  <c r="Y78" i="1"/>
  <c r="Z109" i="1"/>
  <c r="Y137" i="1"/>
  <c r="Y133" i="1"/>
  <c r="Y123" i="1"/>
  <c r="Y109" i="1"/>
  <c r="Y91" i="1"/>
  <c r="Z92" i="1"/>
  <c r="Y88" i="1"/>
  <c r="AC96" i="1"/>
  <c r="Y135" i="1"/>
  <c r="Z135" i="1"/>
  <c r="Z150" i="1"/>
  <c r="Y150" i="1"/>
  <c r="Y136" i="1"/>
  <c r="Z136" i="1"/>
  <c r="Z155" i="1"/>
  <c r="Y155" i="1"/>
  <c r="Z138" i="1"/>
  <c r="Y138" i="1"/>
  <c r="Z146" i="1"/>
  <c r="Y146" i="1"/>
  <c r="Y156" i="1"/>
  <c r="Z156" i="1"/>
  <c r="Y149" i="1"/>
  <c r="Z149" i="1"/>
  <c r="Y142" i="1"/>
  <c r="Z142" i="1"/>
  <c r="Y143" i="1"/>
  <c r="Z143" i="1"/>
  <c r="Y145" i="1"/>
  <c r="Z145" i="1"/>
  <c r="Z148" i="1"/>
  <c r="Y148" i="1"/>
  <c r="Z151" i="1"/>
  <c r="X152" i="1" s="1"/>
  <c r="Y152" i="1" s="1"/>
  <c r="Y151" i="1"/>
  <c r="Z141" i="1"/>
  <c r="Y141" i="1"/>
  <c r="Z134" i="1"/>
  <c r="Y134" i="1"/>
  <c r="Z93" i="1"/>
  <c r="Y93" i="1"/>
  <c r="Z73" i="1"/>
  <c r="X74" i="1" s="1"/>
  <c r="Y73" i="1"/>
  <c r="Z105" i="1"/>
  <c r="Y105" i="1"/>
  <c r="Z129" i="1"/>
  <c r="Y129" i="1"/>
  <c r="Z102" i="1"/>
  <c r="Y102" i="1"/>
  <c r="Y76" i="1"/>
  <c r="Z76" i="1"/>
  <c r="Y121" i="1"/>
  <c r="Z121" i="1"/>
  <c r="X122" i="1" s="1"/>
  <c r="Z122" i="1" s="1"/>
  <c r="Z126" i="1"/>
  <c r="Y126" i="1"/>
  <c r="Z77" i="1"/>
  <c r="Y77" i="1"/>
  <c r="Z131" i="1"/>
  <c r="Y131" i="1"/>
  <c r="Z114" i="1"/>
  <c r="Y114" i="1"/>
  <c r="Z100" i="1"/>
  <c r="Y100" i="1"/>
  <c r="Y118" i="1"/>
  <c r="Z118" i="1"/>
  <c r="Y111" i="1"/>
  <c r="Z111" i="1"/>
  <c r="Y108" i="1"/>
  <c r="Z108" i="1"/>
  <c r="Y90" i="1"/>
  <c r="Z90" i="1"/>
  <c r="Y101" i="1"/>
  <c r="Z101" i="1"/>
  <c r="Y97" i="1"/>
  <c r="Z97" i="1"/>
  <c r="Y83" i="1"/>
  <c r="Z83" i="1"/>
  <c r="Y132" i="1"/>
  <c r="Z132" i="1"/>
  <c r="Y125" i="1"/>
  <c r="Z125" i="1"/>
  <c r="Z84" i="1"/>
  <c r="Y84" i="1"/>
  <c r="Z117" i="1"/>
  <c r="Y117" i="1"/>
  <c r="Z103" i="1"/>
  <c r="Y103" i="1"/>
  <c r="Z127" i="1"/>
  <c r="Y127" i="1"/>
  <c r="Z110" i="1"/>
  <c r="Y110" i="1"/>
  <c r="Z86" i="1"/>
  <c r="X87" i="1" s="1"/>
  <c r="Y86" i="1"/>
  <c r="Y104" i="1"/>
  <c r="Z104" i="1"/>
  <c r="Y128" i="1"/>
  <c r="Z128" i="1"/>
  <c r="Z124" i="1"/>
  <c r="Y124" i="1"/>
  <c r="Z107" i="1"/>
  <c r="Y107" i="1"/>
  <c r="Z119" i="1"/>
  <c r="Y119" i="1"/>
  <c r="Z112" i="1"/>
  <c r="Y112" i="1"/>
  <c r="Y94" i="1"/>
  <c r="Z94" i="1"/>
  <c r="Z98" i="1"/>
  <c r="Y98" i="1"/>
  <c r="Y79" i="1"/>
  <c r="Z79" i="1"/>
  <c r="X80" i="1" s="1"/>
  <c r="Y80" i="1" s="1"/>
  <c r="R17" i="19" l="1"/>
  <c r="R65" i="19"/>
  <c r="R89" i="19"/>
  <c r="X41" i="19"/>
  <c r="R41" i="19"/>
  <c r="AJ89" i="19"/>
  <c r="AC81" i="1"/>
  <c r="AJ41" i="19"/>
  <c r="AD41" i="19"/>
  <c r="AD65" i="19"/>
  <c r="AJ17" i="19"/>
  <c r="X113" i="19"/>
  <c r="AE41" i="19"/>
  <c r="S41" i="19"/>
  <c r="AE65" i="19"/>
  <c r="Y89" i="19"/>
  <c r="Z19" i="19"/>
  <c r="N43" i="19"/>
  <c r="AL67" i="19"/>
  <c r="T115" i="19"/>
  <c r="Z91" i="19"/>
  <c r="AL19" i="19"/>
  <c r="AK41" i="19"/>
  <c r="AF43" i="19"/>
  <c r="AF115" i="19"/>
  <c r="AK89" i="19"/>
  <c r="AF67" i="19"/>
  <c r="AL91" i="19"/>
  <c r="Z43" i="19"/>
  <c r="N91" i="19"/>
  <c r="AC95" i="1"/>
  <c r="Y140" i="1"/>
  <c r="Y17" i="19"/>
  <c r="Y113" i="19"/>
  <c r="T67" i="19"/>
  <c r="AL115" i="19"/>
  <c r="AE17" i="19"/>
  <c r="T19" i="19"/>
  <c r="N67" i="19"/>
  <c r="AK17" i="19"/>
  <c r="M65" i="19"/>
  <c r="S113" i="19"/>
  <c r="AE89" i="19"/>
  <c r="M41" i="19"/>
  <c r="AE113" i="19"/>
  <c r="Y41" i="19"/>
  <c r="Y65" i="19"/>
  <c r="M113" i="19"/>
  <c r="S17" i="19"/>
  <c r="S65" i="19"/>
  <c r="S89" i="19"/>
  <c r="AK113" i="19"/>
  <c r="K47" i="19"/>
  <c r="M17" i="19"/>
  <c r="AK65" i="19"/>
  <c r="M89" i="19"/>
  <c r="AC119" i="19"/>
  <c r="W119" i="19"/>
  <c r="AI47" i="19"/>
  <c r="N70" i="19"/>
  <c r="AL118" i="19"/>
  <c r="AF22" i="19"/>
  <c r="K71" i="19"/>
  <c r="AI71" i="19"/>
  <c r="AI23" i="19"/>
  <c r="Q119" i="19"/>
  <c r="AC47" i="19"/>
  <c r="K119" i="19"/>
  <c r="AC71" i="19"/>
  <c r="K95" i="19"/>
  <c r="Z80" i="1"/>
  <c r="S25" i="19"/>
  <c r="AE97" i="19"/>
  <c r="AK97" i="19"/>
  <c r="AK25" i="19"/>
  <c r="M73" i="19"/>
  <c r="Y121" i="19"/>
  <c r="AJ28" i="19"/>
  <c r="AJ52" i="19"/>
  <c r="R124" i="19"/>
  <c r="Y73" i="19"/>
  <c r="X76" i="19"/>
  <c r="M121" i="19"/>
  <c r="AJ76" i="19"/>
  <c r="AK121" i="19"/>
  <c r="AD52" i="19"/>
  <c r="X100" i="19"/>
  <c r="AC23" i="19"/>
  <c r="R52" i="19"/>
  <c r="AJ100" i="19"/>
  <c r="AK73" i="19"/>
  <c r="L28" i="19"/>
  <c r="M97" i="19"/>
  <c r="W47" i="19"/>
  <c r="M25" i="19"/>
  <c r="M49" i="19"/>
  <c r="S73" i="19"/>
  <c r="AE121" i="19"/>
  <c r="X52" i="19"/>
  <c r="AD76" i="19"/>
  <c r="L124" i="19"/>
  <c r="K23" i="19"/>
  <c r="Q71" i="19"/>
  <c r="W95" i="19"/>
  <c r="AC116" i="1"/>
  <c r="X28" i="19"/>
  <c r="Y49" i="19"/>
  <c r="S121" i="19"/>
  <c r="S49" i="19"/>
  <c r="W71" i="19"/>
  <c r="AI119" i="19"/>
  <c r="AE25" i="19"/>
  <c r="AK49" i="19"/>
  <c r="S97" i="19"/>
  <c r="AC130" i="1"/>
  <c r="R28" i="19"/>
  <c r="L76" i="19"/>
  <c r="AD124" i="19"/>
  <c r="X124" i="19"/>
  <c r="W23" i="19"/>
  <c r="Q47" i="19"/>
  <c r="AI95" i="19"/>
  <c r="R100" i="19"/>
  <c r="L100" i="19"/>
  <c r="AE73" i="19"/>
  <c r="AD100" i="19"/>
  <c r="R76" i="19"/>
  <c r="Y25" i="19"/>
  <c r="AE49" i="19"/>
  <c r="AD28" i="19"/>
  <c r="L52" i="19"/>
  <c r="AJ124" i="19"/>
  <c r="Q23" i="19"/>
  <c r="Q95" i="19"/>
  <c r="AF46" i="19"/>
  <c r="Z94" i="19"/>
  <c r="T94" i="19"/>
  <c r="N22" i="19"/>
  <c r="T46" i="19"/>
  <c r="AL70" i="19"/>
  <c r="T118" i="19"/>
  <c r="T43" i="19"/>
  <c r="Z67" i="19"/>
  <c r="N115" i="19"/>
  <c r="AL46" i="19"/>
  <c r="N94" i="19"/>
  <c r="N46" i="19"/>
  <c r="AL22" i="19"/>
  <c r="T70" i="19"/>
  <c r="AL94" i="19"/>
  <c r="AF19" i="19"/>
  <c r="AL43" i="19"/>
  <c r="AF91" i="19"/>
  <c r="Z46" i="19"/>
  <c r="Z70" i="19"/>
  <c r="Z118" i="19"/>
  <c r="Z22" i="19"/>
  <c r="AF70" i="19"/>
  <c r="AF94" i="19"/>
  <c r="AC113" i="1"/>
  <c r="T22" i="19"/>
  <c r="N118" i="19"/>
  <c r="N19" i="19"/>
  <c r="Z115" i="19"/>
  <c r="AK21" i="19"/>
  <c r="S69" i="19"/>
  <c r="Y117" i="19"/>
  <c r="AE45" i="19"/>
  <c r="M69" i="19"/>
  <c r="S117" i="19"/>
  <c r="S93" i="19"/>
  <c r="AK93" i="19"/>
  <c r="AK117" i="19"/>
  <c r="S21" i="19"/>
  <c r="S45" i="19"/>
  <c r="M93" i="19"/>
  <c r="AE117" i="19"/>
  <c r="Y45" i="19"/>
  <c r="AK69" i="19"/>
  <c r="M117" i="19"/>
  <c r="M21" i="19"/>
  <c r="Y69" i="19"/>
  <c r="AE69" i="19"/>
  <c r="AC106" i="1"/>
  <c r="AE21" i="19"/>
  <c r="M45" i="19"/>
  <c r="AE93" i="19"/>
  <c r="Y21" i="19"/>
  <c r="AK45" i="19"/>
  <c r="AC125" i="1"/>
  <c r="AF120" i="19"/>
  <c r="Z120" i="19"/>
  <c r="AF96" i="19"/>
  <c r="T120" i="19"/>
  <c r="AL96" i="19"/>
  <c r="N120" i="19"/>
  <c r="T96" i="19"/>
  <c r="Z96" i="19"/>
  <c r="AL120" i="19"/>
  <c r="AF72" i="19"/>
  <c r="T72" i="19"/>
  <c r="AL72" i="19"/>
  <c r="Z72" i="19"/>
  <c r="T48" i="19"/>
  <c r="N96" i="19"/>
  <c r="AL48" i="19"/>
  <c r="AL24" i="19"/>
  <c r="Z48" i="19"/>
  <c r="AF48" i="19"/>
  <c r="AF24" i="19"/>
  <c r="T24" i="19"/>
  <c r="Z24" i="19"/>
  <c r="N24" i="19"/>
  <c r="N48" i="19"/>
  <c r="N72" i="19"/>
  <c r="AC104" i="1"/>
  <c r="W117" i="19"/>
  <c r="AC117" i="19"/>
  <c r="AI117" i="19"/>
  <c r="K117" i="19"/>
  <c r="Q117" i="19"/>
  <c r="W93" i="19"/>
  <c r="K93" i="19"/>
  <c r="Q93" i="19"/>
  <c r="W69" i="19"/>
  <c r="AC69" i="19"/>
  <c r="AC93" i="19"/>
  <c r="AI69" i="19"/>
  <c r="K69" i="19"/>
  <c r="Q69" i="19"/>
  <c r="AC45" i="19"/>
  <c r="AI93" i="19"/>
  <c r="AI45" i="19"/>
  <c r="K45" i="19"/>
  <c r="Q45" i="19"/>
  <c r="AI21" i="19"/>
  <c r="W45" i="19"/>
  <c r="Q21" i="19"/>
  <c r="W21" i="19"/>
  <c r="AC21" i="19"/>
  <c r="K21" i="19"/>
  <c r="AC118" i="1"/>
  <c r="S119" i="19"/>
  <c r="Y119" i="19"/>
  <c r="AE119" i="19"/>
  <c r="AK119" i="19"/>
  <c r="M119" i="19"/>
  <c r="S95" i="19"/>
  <c r="AK95" i="19"/>
  <c r="M95" i="19"/>
  <c r="AE71" i="19"/>
  <c r="S71" i="19"/>
  <c r="AE95" i="19"/>
  <c r="Y95" i="19"/>
  <c r="AK71" i="19"/>
  <c r="Y71" i="19"/>
  <c r="Y47" i="19"/>
  <c r="AE47" i="19"/>
  <c r="AK47" i="19"/>
  <c r="M47" i="19"/>
  <c r="AK23" i="19"/>
  <c r="AE23" i="19"/>
  <c r="S23" i="19"/>
  <c r="M23" i="19"/>
  <c r="S47" i="19"/>
  <c r="Y23" i="19"/>
  <c r="M71" i="19"/>
  <c r="AC93" i="1"/>
  <c r="AD115" i="19"/>
  <c r="L115" i="19"/>
  <c r="X115" i="19"/>
  <c r="AJ115" i="19"/>
  <c r="R115" i="19"/>
  <c r="AD91" i="19"/>
  <c r="AJ91" i="19"/>
  <c r="L91" i="19"/>
  <c r="R91" i="19"/>
  <c r="R67" i="19"/>
  <c r="X91" i="19"/>
  <c r="AD67" i="19"/>
  <c r="L67" i="19"/>
  <c r="X67" i="19"/>
  <c r="AJ67" i="19"/>
  <c r="L43" i="19"/>
  <c r="R43" i="19"/>
  <c r="AD43" i="19"/>
  <c r="AD19" i="19"/>
  <c r="R19" i="19"/>
  <c r="X19" i="19"/>
  <c r="L19" i="19"/>
  <c r="AJ43" i="19"/>
  <c r="AJ19" i="19"/>
  <c r="X43" i="19"/>
  <c r="AC98" i="1"/>
  <c r="AC116" i="19"/>
  <c r="AI116" i="19"/>
  <c r="K116" i="19"/>
  <c r="Q116" i="19"/>
  <c r="W116" i="19"/>
  <c r="AC92" i="19"/>
  <c r="K92" i="19"/>
  <c r="AC68" i="19"/>
  <c r="Q92" i="19"/>
  <c r="AI68" i="19"/>
  <c r="K68" i="19"/>
  <c r="AI92" i="19"/>
  <c r="W92" i="19"/>
  <c r="W68" i="19"/>
  <c r="AI44" i="19"/>
  <c r="K44" i="19"/>
  <c r="Q44" i="19"/>
  <c r="W44" i="19"/>
  <c r="AC44" i="19"/>
  <c r="Q68" i="19"/>
  <c r="AI20" i="19"/>
  <c r="W20" i="19"/>
  <c r="AC20" i="19"/>
  <c r="Q20" i="19"/>
  <c r="K20" i="19"/>
  <c r="AC100" i="1"/>
  <c r="AK116" i="19"/>
  <c r="M116" i="19"/>
  <c r="S116" i="19"/>
  <c r="Y116" i="19"/>
  <c r="AE116" i="19"/>
  <c r="AE92" i="19"/>
  <c r="Y92" i="19"/>
  <c r="AK92" i="19"/>
  <c r="S92" i="19"/>
  <c r="AK68" i="19"/>
  <c r="M68" i="19"/>
  <c r="S68" i="19"/>
  <c r="Y68" i="19"/>
  <c r="M92" i="19"/>
  <c r="S44" i="19"/>
  <c r="Y44" i="19"/>
  <c r="AE68" i="19"/>
  <c r="AE44" i="19"/>
  <c r="AK20" i="19"/>
  <c r="AE20" i="19"/>
  <c r="M44" i="19"/>
  <c r="S20" i="19"/>
  <c r="AK44" i="19"/>
  <c r="M20" i="19"/>
  <c r="Y20" i="19"/>
  <c r="AC90" i="1"/>
  <c r="AM114" i="19"/>
  <c r="O114" i="19"/>
  <c r="AA114" i="19"/>
  <c r="AG114" i="19"/>
  <c r="AG90" i="19"/>
  <c r="U90" i="19"/>
  <c r="AM90" i="19"/>
  <c r="AG66" i="19"/>
  <c r="O90" i="19"/>
  <c r="AM66" i="19"/>
  <c r="AA90" i="19"/>
  <c r="O66" i="19"/>
  <c r="AA66" i="19"/>
  <c r="AM42" i="19"/>
  <c r="O42" i="19"/>
  <c r="U66" i="19"/>
  <c r="U114" i="19"/>
  <c r="U42" i="19"/>
  <c r="AA42" i="19"/>
  <c r="AM18" i="19"/>
  <c r="U18" i="19"/>
  <c r="AG42" i="19"/>
  <c r="O18" i="19"/>
  <c r="AG18" i="19"/>
  <c r="AA18" i="19"/>
  <c r="AC129" i="1"/>
  <c r="R121" i="19"/>
  <c r="R97" i="19"/>
  <c r="L121" i="19"/>
  <c r="X97" i="19"/>
  <c r="AD97" i="19"/>
  <c r="AD121" i="19"/>
  <c r="L97" i="19"/>
  <c r="AJ121" i="19"/>
  <c r="X121" i="19"/>
  <c r="AJ73" i="19"/>
  <c r="AJ97" i="19"/>
  <c r="X73" i="19"/>
  <c r="L73" i="19"/>
  <c r="AD73" i="19"/>
  <c r="R73" i="19"/>
  <c r="AD49" i="19"/>
  <c r="R49" i="19"/>
  <c r="L49" i="19"/>
  <c r="AD25" i="19"/>
  <c r="R25" i="19"/>
  <c r="X25" i="19"/>
  <c r="L25" i="19"/>
  <c r="AJ25" i="19"/>
  <c r="AJ49" i="19"/>
  <c r="X49" i="19"/>
  <c r="AC124" i="1"/>
  <c r="AK120" i="19"/>
  <c r="M120" i="19"/>
  <c r="S120" i="19"/>
  <c r="Y120" i="19"/>
  <c r="AE120" i="19"/>
  <c r="Y72" i="19"/>
  <c r="AK96" i="19"/>
  <c r="S96" i="19"/>
  <c r="AK72" i="19"/>
  <c r="M72" i="19"/>
  <c r="AE96" i="19"/>
  <c r="AE72" i="19"/>
  <c r="AK48" i="19"/>
  <c r="S48" i="19"/>
  <c r="Y96" i="19"/>
  <c r="S72" i="19"/>
  <c r="Y48" i="19"/>
  <c r="AE48" i="19"/>
  <c r="M96" i="19"/>
  <c r="AK24" i="19"/>
  <c r="M48" i="19"/>
  <c r="AE24" i="19"/>
  <c r="S24" i="19"/>
  <c r="M24" i="19"/>
  <c r="Y24" i="19"/>
  <c r="AC110" i="1"/>
  <c r="Q118" i="19"/>
  <c r="W118" i="19"/>
  <c r="AC118" i="19"/>
  <c r="AI118" i="19"/>
  <c r="K118" i="19"/>
  <c r="Q94" i="19"/>
  <c r="AI94" i="19"/>
  <c r="K94" i="19"/>
  <c r="AC70" i="19"/>
  <c r="AC94" i="19"/>
  <c r="Q70" i="19"/>
  <c r="AI70" i="19"/>
  <c r="W94" i="19"/>
  <c r="W70" i="19"/>
  <c r="W46" i="19"/>
  <c r="AC46" i="19"/>
  <c r="K70" i="19"/>
  <c r="AI46" i="19"/>
  <c r="K46" i="19"/>
  <c r="AC22" i="19"/>
  <c r="Q22" i="19"/>
  <c r="W22" i="19"/>
  <c r="Q46" i="19"/>
  <c r="K22" i="19"/>
  <c r="AI22" i="19"/>
  <c r="AC84" i="1"/>
  <c r="U113" i="19"/>
  <c r="AG113" i="19"/>
  <c r="O113" i="19"/>
  <c r="AA113" i="19"/>
  <c r="U89" i="19"/>
  <c r="AA89" i="19"/>
  <c r="AM89" i="19"/>
  <c r="AM113" i="19"/>
  <c r="O89" i="19"/>
  <c r="AA65" i="19"/>
  <c r="AG65" i="19"/>
  <c r="O65" i="19"/>
  <c r="U41" i="19"/>
  <c r="AG89" i="19"/>
  <c r="U65" i="19"/>
  <c r="AA41" i="19"/>
  <c r="AG41" i="19"/>
  <c r="O41" i="19"/>
  <c r="AM17" i="19"/>
  <c r="AM65" i="19"/>
  <c r="AM41" i="19"/>
  <c r="AG17" i="19"/>
  <c r="AA17" i="19"/>
  <c r="O17" i="19"/>
  <c r="U17" i="19"/>
  <c r="AC114" i="1"/>
  <c r="AG118" i="19"/>
  <c r="AM118" i="19"/>
  <c r="O118" i="19"/>
  <c r="U118" i="19"/>
  <c r="AA118" i="19"/>
  <c r="AA94" i="19"/>
  <c r="AG94" i="19"/>
  <c r="U70" i="19"/>
  <c r="O94" i="19"/>
  <c r="AG70" i="19"/>
  <c r="AM94" i="19"/>
  <c r="AM70" i="19"/>
  <c r="AA70" i="19"/>
  <c r="U94" i="19"/>
  <c r="AM46" i="19"/>
  <c r="O46" i="19"/>
  <c r="U46" i="19"/>
  <c r="AA46" i="19"/>
  <c r="AG46" i="19"/>
  <c r="O70" i="19"/>
  <c r="AG22" i="19"/>
  <c r="AM22" i="19"/>
  <c r="U22" i="19"/>
  <c r="AA22" i="19"/>
  <c r="O22" i="19"/>
  <c r="AC156" i="1"/>
  <c r="AM125" i="19"/>
  <c r="O125" i="19"/>
  <c r="U125" i="19"/>
  <c r="AA125" i="19"/>
  <c r="AG125" i="19"/>
  <c r="AG101" i="19"/>
  <c r="U101" i="19"/>
  <c r="AA77" i="19"/>
  <c r="O101" i="19"/>
  <c r="AG77" i="19"/>
  <c r="AM77" i="19"/>
  <c r="O77" i="19"/>
  <c r="U77" i="19"/>
  <c r="AM53" i="19"/>
  <c r="O53" i="19"/>
  <c r="U53" i="19"/>
  <c r="AM101" i="19"/>
  <c r="AA53" i="19"/>
  <c r="AG53" i="19"/>
  <c r="AM29" i="19"/>
  <c r="AG29" i="19"/>
  <c r="AA101" i="19"/>
  <c r="O29" i="19"/>
  <c r="AA29" i="19"/>
  <c r="U29" i="19"/>
  <c r="AC136" i="1"/>
  <c r="Y122" i="19"/>
  <c r="AE122" i="19"/>
  <c r="AK122" i="19"/>
  <c r="M122" i="19"/>
  <c r="S122" i="19"/>
  <c r="AK98" i="19"/>
  <c r="AK74" i="19"/>
  <c r="M74" i="19"/>
  <c r="Y98" i="19"/>
  <c r="S98" i="19"/>
  <c r="Y74" i="19"/>
  <c r="M98" i="19"/>
  <c r="AE74" i="19"/>
  <c r="Y50" i="19"/>
  <c r="S74" i="19"/>
  <c r="AE50" i="19"/>
  <c r="AK50" i="19"/>
  <c r="M50" i="19"/>
  <c r="S50" i="19"/>
  <c r="AK26" i="19"/>
  <c r="AE26" i="19"/>
  <c r="AE98" i="19"/>
  <c r="M26" i="19"/>
  <c r="S26" i="19"/>
  <c r="Y26" i="19"/>
  <c r="AC78" i="1"/>
  <c r="AA112" i="19"/>
  <c r="AM112" i="19"/>
  <c r="O112" i="19"/>
  <c r="AG112" i="19"/>
  <c r="U112" i="19"/>
  <c r="AG88" i="19"/>
  <c r="AM88" i="19"/>
  <c r="U88" i="19"/>
  <c r="O88" i="19"/>
  <c r="AM64" i="19"/>
  <c r="U64" i="19"/>
  <c r="AA88" i="19"/>
  <c r="AA64" i="19"/>
  <c r="AA40" i="19"/>
  <c r="AG64" i="19"/>
  <c r="AG40" i="19"/>
  <c r="O64" i="19"/>
  <c r="AM40" i="19"/>
  <c r="O40" i="19"/>
  <c r="U40" i="19"/>
  <c r="AG16" i="19"/>
  <c r="U16" i="19"/>
  <c r="AA16" i="19"/>
  <c r="O16" i="19"/>
  <c r="AM16" i="19"/>
  <c r="AC77" i="1"/>
  <c r="AF112" i="19"/>
  <c r="AL112" i="19"/>
  <c r="Z112" i="19"/>
  <c r="T112" i="19"/>
  <c r="AF88" i="19"/>
  <c r="T88" i="19"/>
  <c r="N88" i="19"/>
  <c r="AL88" i="19"/>
  <c r="N112" i="19"/>
  <c r="N64" i="19"/>
  <c r="AL64" i="19"/>
  <c r="T64" i="19"/>
  <c r="Z88" i="19"/>
  <c r="Z64" i="19"/>
  <c r="AL40" i="19"/>
  <c r="Z40" i="19"/>
  <c r="AF64" i="19"/>
  <c r="AF40" i="19"/>
  <c r="T40" i="19"/>
  <c r="AF16" i="19"/>
  <c r="T16" i="19"/>
  <c r="Z16" i="19"/>
  <c r="N16" i="19"/>
  <c r="AL16" i="19"/>
  <c r="N40" i="19"/>
  <c r="AC148" i="1"/>
  <c r="AK124" i="19"/>
  <c r="M124" i="19"/>
  <c r="S124" i="19"/>
  <c r="Y124" i="19"/>
  <c r="AE124" i="19"/>
  <c r="AK100" i="19"/>
  <c r="Y100" i="19"/>
  <c r="AE100" i="19"/>
  <c r="Y76" i="19"/>
  <c r="AE76" i="19"/>
  <c r="S100" i="19"/>
  <c r="AK76" i="19"/>
  <c r="M76" i="19"/>
  <c r="M100" i="19"/>
  <c r="S76" i="19"/>
  <c r="AK52" i="19"/>
  <c r="M52" i="19"/>
  <c r="S52" i="19"/>
  <c r="Y52" i="19"/>
  <c r="AE52" i="19"/>
  <c r="AE28" i="19"/>
  <c r="Y28" i="19"/>
  <c r="AK28" i="19"/>
  <c r="S28" i="19"/>
  <c r="M28" i="19"/>
  <c r="AC94" i="1"/>
  <c r="Y115" i="19"/>
  <c r="AE115" i="19"/>
  <c r="AK115" i="19"/>
  <c r="M115" i="19"/>
  <c r="S115" i="19"/>
  <c r="S91" i="19"/>
  <c r="Y91" i="19"/>
  <c r="M91" i="19"/>
  <c r="AE91" i="19"/>
  <c r="S67" i="19"/>
  <c r="Y67" i="19"/>
  <c r="AK91" i="19"/>
  <c r="AK67" i="19"/>
  <c r="Y43" i="19"/>
  <c r="AE43" i="19"/>
  <c r="M67" i="19"/>
  <c r="AK43" i="19"/>
  <c r="M43" i="19"/>
  <c r="AE67" i="19"/>
  <c r="S43" i="19"/>
  <c r="AE19" i="19"/>
  <c r="S19" i="19"/>
  <c r="M19" i="19"/>
  <c r="AK19" i="19"/>
  <c r="Y19" i="19"/>
  <c r="AC108" i="1"/>
  <c r="AM117" i="19"/>
  <c r="O117" i="19"/>
  <c r="U117" i="19"/>
  <c r="AA117" i="19"/>
  <c r="AG117" i="19"/>
  <c r="O93" i="19"/>
  <c r="AG93" i="19"/>
  <c r="AM69" i="19"/>
  <c r="O69" i="19"/>
  <c r="AM93" i="19"/>
  <c r="U69" i="19"/>
  <c r="AA69" i="19"/>
  <c r="AA93" i="19"/>
  <c r="AG69" i="19"/>
  <c r="U45" i="19"/>
  <c r="AA45" i="19"/>
  <c r="AG45" i="19"/>
  <c r="U93" i="19"/>
  <c r="AM21" i="19"/>
  <c r="AA21" i="19"/>
  <c r="O45" i="19"/>
  <c r="AG21" i="19"/>
  <c r="O21" i="19"/>
  <c r="AM45" i="19"/>
  <c r="U21" i="19"/>
  <c r="AC105" i="1"/>
  <c r="R117" i="19"/>
  <c r="AD117" i="19"/>
  <c r="R93" i="19"/>
  <c r="X117" i="19"/>
  <c r="AD93" i="19"/>
  <c r="AJ93" i="19"/>
  <c r="L93" i="19"/>
  <c r="AJ117" i="19"/>
  <c r="L117" i="19"/>
  <c r="X93" i="19"/>
  <c r="AD69" i="19"/>
  <c r="R69" i="19"/>
  <c r="AJ69" i="19"/>
  <c r="L69" i="19"/>
  <c r="X69" i="19"/>
  <c r="AD45" i="19"/>
  <c r="X45" i="19"/>
  <c r="L45" i="19"/>
  <c r="AJ45" i="19"/>
  <c r="AD21" i="19"/>
  <c r="R21" i="19"/>
  <c r="X21" i="19"/>
  <c r="R45" i="19"/>
  <c r="AJ21" i="19"/>
  <c r="L21" i="19"/>
  <c r="AC111" i="1"/>
  <c r="AJ118" i="19"/>
  <c r="L118" i="19"/>
  <c r="AJ94" i="19"/>
  <c r="L94" i="19"/>
  <c r="X94" i="19"/>
  <c r="R118" i="19"/>
  <c r="AD70" i="19"/>
  <c r="R70" i="19"/>
  <c r="X70" i="19"/>
  <c r="AD118" i="19"/>
  <c r="L70" i="19"/>
  <c r="X118" i="19"/>
  <c r="AJ70" i="19"/>
  <c r="AD94" i="19"/>
  <c r="R94" i="19"/>
  <c r="L46" i="19"/>
  <c r="R46" i="19"/>
  <c r="AD46" i="19"/>
  <c r="AJ22" i="19"/>
  <c r="X46" i="19"/>
  <c r="L22" i="19"/>
  <c r="AD22" i="19"/>
  <c r="R22" i="19"/>
  <c r="AJ46" i="19"/>
  <c r="X22" i="19"/>
  <c r="AC132" i="1"/>
  <c r="AM121" i="19"/>
  <c r="O121" i="19"/>
  <c r="U121" i="19"/>
  <c r="AA121" i="19"/>
  <c r="AG121" i="19"/>
  <c r="O97" i="19"/>
  <c r="U97" i="19"/>
  <c r="AM97" i="19"/>
  <c r="AA73" i="19"/>
  <c r="AG97" i="19"/>
  <c r="AM73" i="19"/>
  <c r="O73" i="19"/>
  <c r="AG73" i="19"/>
  <c r="AA97" i="19"/>
  <c r="AM49" i="19"/>
  <c r="O49" i="19"/>
  <c r="U73" i="19"/>
  <c r="U49" i="19"/>
  <c r="AA49" i="19"/>
  <c r="AG49" i="19"/>
  <c r="AM25" i="19"/>
  <c r="AG25" i="19"/>
  <c r="O25" i="19"/>
  <c r="U25" i="19"/>
  <c r="AA25" i="19"/>
  <c r="AC141" i="1"/>
  <c r="AD123" i="19"/>
  <c r="AD99" i="19"/>
  <c r="AJ123" i="19"/>
  <c r="AJ99" i="19"/>
  <c r="L99" i="19"/>
  <c r="R99" i="19"/>
  <c r="L123" i="19"/>
  <c r="X123" i="19"/>
  <c r="R123" i="19"/>
  <c r="R75" i="19"/>
  <c r="X75" i="19"/>
  <c r="X99" i="19"/>
  <c r="L75" i="19"/>
  <c r="AD75" i="19"/>
  <c r="R51" i="19"/>
  <c r="L51" i="19"/>
  <c r="X51" i="19"/>
  <c r="AJ27" i="19"/>
  <c r="AJ75" i="19"/>
  <c r="R27" i="19"/>
  <c r="X27" i="19"/>
  <c r="L27" i="19"/>
  <c r="AD27" i="19"/>
  <c r="AJ51" i="19"/>
  <c r="AD51" i="19"/>
  <c r="AC146" i="1"/>
  <c r="AC124" i="19"/>
  <c r="AI124" i="19"/>
  <c r="K124" i="19"/>
  <c r="Q124" i="19"/>
  <c r="W124" i="19"/>
  <c r="K100" i="19"/>
  <c r="Q76" i="19"/>
  <c r="AC76" i="19"/>
  <c r="Q100" i="19"/>
  <c r="AC100" i="19"/>
  <c r="AI100" i="19"/>
  <c r="W100" i="19"/>
  <c r="W76" i="19"/>
  <c r="AC52" i="19"/>
  <c r="AI52" i="19"/>
  <c r="K52" i="19"/>
  <c r="AI28" i="19"/>
  <c r="K76" i="19"/>
  <c r="Q52" i="19"/>
  <c r="W52" i="19"/>
  <c r="AI76" i="19"/>
  <c r="K28" i="19"/>
  <c r="W28" i="19"/>
  <c r="AC28" i="19"/>
  <c r="Q28" i="19"/>
  <c r="AC150" i="1"/>
  <c r="U124" i="19"/>
  <c r="AA124" i="19"/>
  <c r="AG124" i="19"/>
  <c r="AM124" i="19"/>
  <c r="O124" i="19"/>
  <c r="AA100" i="19"/>
  <c r="O100" i="19"/>
  <c r="U100" i="19"/>
  <c r="AG76" i="19"/>
  <c r="AM76" i="19"/>
  <c r="U76" i="19"/>
  <c r="AM100" i="19"/>
  <c r="AG100" i="19"/>
  <c r="O76" i="19"/>
  <c r="AA76" i="19"/>
  <c r="U52" i="19"/>
  <c r="AA52" i="19"/>
  <c r="AG52" i="19"/>
  <c r="AM52" i="19"/>
  <c r="O52" i="19"/>
  <c r="AM28" i="19"/>
  <c r="U28" i="19"/>
  <c r="AA28" i="19"/>
  <c r="AG28" i="19"/>
  <c r="O28" i="19"/>
  <c r="AC112" i="1"/>
  <c r="Y118" i="19"/>
  <c r="AE118" i="19"/>
  <c r="AK118" i="19"/>
  <c r="M118" i="19"/>
  <c r="S118" i="19"/>
  <c r="Y94" i="19"/>
  <c r="AK94" i="19"/>
  <c r="S94" i="19"/>
  <c r="AK70" i="19"/>
  <c r="M70" i="19"/>
  <c r="AE94" i="19"/>
  <c r="Y70" i="19"/>
  <c r="M94" i="19"/>
  <c r="S70" i="19"/>
  <c r="AE70" i="19"/>
  <c r="AE46" i="19"/>
  <c r="AK46" i="19"/>
  <c r="M46" i="19"/>
  <c r="S46" i="19"/>
  <c r="Y46" i="19"/>
  <c r="AK22" i="19"/>
  <c r="AE22" i="19"/>
  <c r="S22" i="19"/>
  <c r="M22" i="19"/>
  <c r="Y22" i="19"/>
  <c r="AC131" i="1"/>
  <c r="Z121" i="19"/>
  <c r="AL121" i="19"/>
  <c r="Z97" i="19"/>
  <c r="AF121" i="19"/>
  <c r="AF97" i="19"/>
  <c r="AL97" i="19"/>
  <c r="N97" i="19"/>
  <c r="T121" i="19"/>
  <c r="N121" i="19"/>
  <c r="N73" i="19"/>
  <c r="T73" i="19"/>
  <c r="T97" i="19"/>
  <c r="AF73" i="19"/>
  <c r="Z73" i="19"/>
  <c r="AL49" i="19"/>
  <c r="N49" i="19"/>
  <c r="AL73" i="19"/>
  <c r="T49" i="19"/>
  <c r="AF49" i="19"/>
  <c r="Z25" i="19"/>
  <c r="AL25" i="19"/>
  <c r="Z49" i="19"/>
  <c r="AF25" i="19"/>
  <c r="N25" i="19"/>
  <c r="T25" i="19"/>
  <c r="AC143" i="1"/>
  <c r="AL123" i="19"/>
  <c r="N123" i="19"/>
  <c r="T123" i="19"/>
  <c r="AL99" i="19"/>
  <c r="N99" i="19"/>
  <c r="T99" i="19"/>
  <c r="AF123" i="19"/>
  <c r="Z99" i="19"/>
  <c r="AF99" i="19"/>
  <c r="Z123" i="19"/>
  <c r="AL75" i="19"/>
  <c r="Z75" i="19"/>
  <c r="Z51" i="19"/>
  <c r="T75" i="19"/>
  <c r="N75" i="19"/>
  <c r="AF75" i="19"/>
  <c r="AF51" i="19"/>
  <c r="T51" i="19"/>
  <c r="AL51" i="19"/>
  <c r="AL27" i="19"/>
  <c r="AF27" i="19"/>
  <c r="T27" i="19"/>
  <c r="N27" i="19"/>
  <c r="N51" i="19"/>
  <c r="Z27" i="19"/>
  <c r="AC123" i="1"/>
  <c r="X120" i="19"/>
  <c r="X96" i="19"/>
  <c r="AD96" i="19"/>
  <c r="AJ120" i="19"/>
  <c r="AJ96" i="19"/>
  <c r="L96" i="19"/>
  <c r="R96" i="19"/>
  <c r="R120" i="19"/>
  <c r="L120" i="19"/>
  <c r="AD120" i="19"/>
  <c r="L72" i="19"/>
  <c r="R72" i="19"/>
  <c r="AD72" i="19"/>
  <c r="AJ48" i="19"/>
  <c r="X72" i="19"/>
  <c r="AJ72" i="19"/>
  <c r="AD48" i="19"/>
  <c r="L48" i="19"/>
  <c r="X48" i="19"/>
  <c r="AD24" i="19"/>
  <c r="R48" i="19"/>
  <c r="R24" i="19"/>
  <c r="L24" i="19"/>
  <c r="AJ24" i="19"/>
  <c r="X24" i="19"/>
  <c r="AC101" i="1"/>
  <c r="AF116" i="19"/>
  <c r="AL116" i="19"/>
  <c r="AF92" i="19"/>
  <c r="T116" i="19"/>
  <c r="N92" i="19"/>
  <c r="T92" i="19"/>
  <c r="N116" i="19"/>
  <c r="T68" i="19"/>
  <c r="AL92" i="19"/>
  <c r="AF68" i="19"/>
  <c r="N68" i="19"/>
  <c r="Z92" i="19"/>
  <c r="Z68" i="19"/>
  <c r="Z116" i="19"/>
  <c r="AL68" i="19"/>
  <c r="N44" i="19"/>
  <c r="AL20" i="19"/>
  <c r="AL44" i="19"/>
  <c r="T44" i="19"/>
  <c r="AF20" i="19"/>
  <c r="T20" i="19"/>
  <c r="Z20" i="19"/>
  <c r="N20" i="19"/>
  <c r="AF44" i="19"/>
  <c r="Z44" i="19"/>
  <c r="AC138" i="1"/>
  <c r="AG122" i="19"/>
  <c r="AM122" i="19"/>
  <c r="O122" i="19"/>
  <c r="U122" i="19"/>
  <c r="AA122" i="19"/>
  <c r="AG98" i="19"/>
  <c r="U98" i="19"/>
  <c r="U74" i="19"/>
  <c r="AM98" i="19"/>
  <c r="AG74" i="19"/>
  <c r="AA74" i="19"/>
  <c r="O74" i="19"/>
  <c r="AA98" i="19"/>
  <c r="AG50" i="19"/>
  <c r="AM50" i="19"/>
  <c r="O50" i="19"/>
  <c r="U50" i="19"/>
  <c r="O98" i="19"/>
  <c r="AA50" i="19"/>
  <c r="AG26" i="19"/>
  <c r="AM74" i="19"/>
  <c r="U26" i="19"/>
  <c r="AA26" i="19"/>
  <c r="AM26" i="19"/>
  <c r="O26" i="19"/>
  <c r="AC76" i="1"/>
  <c r="S112" i="19"/>
  <c r="AE112" i="19"/>
  <c r="M112" i="19"/>
  <c r="AK112" i="19"/>
  <c r="Y88" i="19"/>
  <c r="S88" i="19"/>
  <c r="AK88" i="19"/>
  <c r="Y112" i="19"/>
  <c r="AE88" i="19"/>
  <c r="M88" i="19"/>
  <c r="M64" i="19"/>
  <c r="AK64" i="19"/>
  <c r="S64" i="19"/>
  <c r="S40" i="19"/>
  <c r="Y64" i="19"/>
  <c r="Y40" i="19"/>
  <c r="AE64" i="19"/>
  <c r="AE40" i="19"/>
  <c r="M40" i="19"/>
  <c r="AK16" i="19"/>
  <c r="AK40" i="19"/>
  <c r="S16" i="19"/>
  <c r="Y16" i="19"/>
  <c r="M16" i="19"/>
  <c r="AE16" i="19"/>
  <c r="AC142" i="1"/>
  <c r="S123" i="19"/>
  <c r="Y123" i="19"/>
  <c r="AE123" i="19"/>
  <c r="AK123" i="19"/>
  <c r="M123" i="19"/>
  <c r="S99" i="19"/>
  <c r="Y99" i="19"/>
  <c r="M99" i="19"/>
  <c r="AE75" i="19"/>
  <c r="AE99" i="19"/>
  <c r="S75" i="19"/>
  <c r="AK99" i="19"/>
  <c r="AK75" i="19"/>
  <c r="M75" i="19"/>
  <c r="Y75" i="19"/>
  <c r="S51" i="19"/>
  <c r="Y51" i="19"/>
  <c r="AE51" i="19"/>
  <c r="AK51" i="19"/>
  <c r="M51" i="19"/>
  <c r="AK27" i="19"/>
  <c r="S27" i="19"/>
  <c r="Y27" i="19"/>
  <c r="M27" i="19"/>
  <c r="AE27" i="19"/>
  <c r="AC135" i="1"/>
  <c r="AJ122" i="19"/>
  <c r="L122" i="19"/>
  <c r="AD122" i="19"/>
  <c r="AJ98" i="19"/>
  <c r="L98" i="19"/>
  <c r="X122" i="19"/>
  <c r="R98" i="19"/>
  <c r="R122" i="19"/>
  <c r="X98" i="19"/>
  <c r="AD98" i="19"/>
  <c r="AJ74" i="19"/>
  <c r="X74" i="19"/>
  <c r="AD74" i="19"/>
  <c r="X50" i="19"/>
  <c r="R74" i="19"/>
  <c r="L74" i="19"/>
  <c r="L50" i="19"/>
  <c r="AD50" i="19"/>
  <c r="R50" i="19"/>
  <c r="AJ26" i="19"/>
  <c r="AJ50" i="19"/>
  <c r="L26" i="19"/>
  <c r="AD26" i="19"/>
  <c r="R26" i="19"/>
  <c r="X26" i="19"/>
  <c r="AC137" i="1"/>
  <c r="T122" i="19"/>
  <c r="T98" i="19"/>
  <c r="Z98" i="19"/>
  <c r="AF98" i="19"/>
  <c r="Z122" i="19"/>
  <c r="N122" i="19"/>
  <c r="AL122" i="19"/>
  <c r="AF122" i="19"/>
  <c r="AL74" i="19"/>
  <c r="AL98" i="19"/>
  <c r="Z74" i="19"/>
  <c r="N74" i="19"/>
  <c r="AF74" i="19"/>
  <c r="T74" i="19"/>
  <c r="N98" i="19"/>
  <c r="AF50" i="19"/>
  <c r="T50" i="19"/>
  <c r="T26" i="19"/>
  <c r="Z26" i="19"/>
  <c r="N26" i="19"/>
  <c r="AL50" i="19"/>
  <c r="AL26" i="19"/>
  <c r="Z50" i="19"/>
  <c r="AF26" i="19"/>
  <c r="N50" i="19"/>
  <c r="AC102" i="1"/>
  <c r="U116" i="19"/>
  <c r="AA116" i="19"/>
  <c r="AG116" i="19"/>
  <c r="AM116" i="19"/>
  <c r="O116" i="19"/>
  <c r="AM92" i="19"/>
  <c r="AA92" i="19"/>
  <c r="O92" i="19"/>
  <c r="U92" i="19"/>
  <c r="U68" i="19"/>
  <c r="AA68" i="19"/>
  <c r="AG92" i="19"/>
  <c r="AM68" i="19"/>
  <c r="AA44" i="19"/>
  <c r="AG44" i="19"/>
  <c r="O68" i="19"/>
  <c r="AM44" i="19"/>
  <c r="O44" i="19"/>
  <c r="U44" i="19"/>
  <c r="AG68" i="19"/>
  <c r="AG20" i="19"/>
  <c r="U20" i="19"/>
  <c r="O20" i="19"/>
  <c r="AM20" i="19"/>
  <c r="AA20" i="19"/>
  <c r="AC155" i="1"/>
  <c r="AL125" i="19"/>
  <c r="Z125" i="19"/>
  <c r="Z101" i="19"/>
  <c r="T125" i="19"/>
  <c r="AF101" i="19"/>
  <c r="N125" i="19"/>
  <c r="AL101" i="19"/>
  <c r="N101" i="19"/>
  <c r="T101" i="19"/>
  <c r="AF125" i="19"/>
  <c r="N77" i="19"/>
  <c r="AL77" i="19"/>
  <c r="Z77" i="19"/>
  <c r="AF77" i="19"/>
  <c r="T77" i="19"/>
  <c r="AL53" i="19"/>
  <c r="N53" i="19"/>
  <c r="Z53" i="19"/>
  <c r="AF53" i="19"/>
  <c r="T53" i="19"/>
  <c r="AF29" i="19"/>
  <c r="T29" i="19"/>
  <c r="AL29" i="19"/>
  <c r="N29" i="19"/>
  <c r="Z29" i="19"/>
  <c r="AC107" i="1"/>
  <c r="Z117" i="19"/>
  <c r="Z93" i="19"/>
  <c r="T117" i="19"/>
  <c r="AL93" i="19"/>
  <c r="N93" i="19"/>
  <c r="N117" i="19"/>
  <c r="AL117" i="19"/>
  <c r="T93" i="19"/>
  <c r="AF93" i="19"/>
  <c r="AF117" i="19"/>
  <c r="AL69" i="19"/>
  <c r="N69" i="19"/>
  <c r="Z69" i="19"/>
  <c r="AF69" i="19"/>
  <c r="T69" i="19"/>
  <c r="AL45" i="19"/>
  <c r="T45" i="19"/>
  <c r="AF45" i="19"/>
  <c r="N45" i="19"/>
  <c r="AL21" i="19"/>
  <c r="Z21" i="19"/>
  <c r="AF21" i="19"/>
  <c r="N21" i="19"/>
  <c r="Z45" i="19"/>
  <c r="T21" i="19"/>
  <c r="AC117" i="1"/>
  <c r="AD119" i="19"/>
  <c r="L119" i="19"/>
  <c r="AD95" i="19"/>
  <c r="X119" i="19"/>
  <c r="R95" i="19"/>
  <c r="X95" i="19"/>
  <c r="AJ119" i="19"/>
  <c r="R119" i="19"/>
  <c r="AJ95" i="19"/>
  <c r="AD71" i="19"/>
  <c r="R71" i="19"/>
  <c r="AJ71" i="19"/>
  <c r="L95" i="19"/>
  <c r="X71" i="19"/>
  <c r="L71" i="19"/>
  <c r="L47" i="19"/>
  <c r="AJ23" i="19"/>
  <c r="AD23" i="19"/>
  <c r="R23" i="19"/>
  <c r="X23" i="19"/>
  <c r="X47" i="19"/>
  <c r="L23" i="19"/>
  <c r="R47" i="19"/>
  <c r="AJ47" i="19"/>
  <c r="AD47" i="19"/>
  <c r="AC149" i="1"/>
  <c r="AF124" i="19"/>
  <c r="AF100" i="19"/>
  <c r="AL100" i="19"/>
  <c r="N100" i="19"/>
  <c r="T100" i="19"/>
  <c r="N124" i="19"/>
  <c r="AL124" i="19"/>
  <c r="Z100" i="19"/>
  <c r="T124" i="19"/>
  <c r="Z124" i="19"/>
  <c r="AF76" i="19"/>
  <c r="T76" i="19"/>
  <c r="AL76" i="19"/>
  <c r="Z76" i="19"/>
  <c r="N76" i="19"/>
  <c r="T52" i="19"/>
  <c r="AL52" i="19"/>
  <c r="N52" i="19"/>
  <c r="Z52" i="19"/>
  <c r="AL28" i="19"/>
  <c r="AF28" i="19"/>
  <c r="T28" i="19"/>
  <c r="Z28" i="19"/>
  <c r="N28" i="19"/>
  <c r="AF52" i="19"/>
  <c r="AC88" i="1"/>
  <c r="AE114" i="19"/>
  <c r="S114" i="19"/>
  <c r="AK114" i="19"/>
  <c r="AK90" i="19"/>
  <c r="Y114" i="19"/>
  <c r="S90" i="19"/>
  <c r="Y66" i="19"/>
  <c r="AE66" i="19"/>
  <c r="M114" i="19"/>
  <c r="AE90" i="19"/>
  <c r="Y90" i="19"/>
  <c r="AK66" i="19"/>
  <c r="M66" i="19"/>
  <c r="AE42" i="19"/>
  <c r="M90" i="19"/>
  <c r="AK42" i="19"/>
  <c r="M42" i="19"/>
  <c r="S42" i="19"/>
  <c r="AK18" i="19"/>
  <c r="Y42" i="19"/>
  <c r="S66" i="19"/>
  <c r="AE18" i="19"/>
  <c r="Y18" i="19"/>
  <c r="S18" i="19"/>
  <c r="M18" i="19"/>
  <c r="AC128" i="1"/>
  <c r="W121" i="19"/>
  <c r="AC121" i="19"/>
  <c r="AI121" i="19"/>
  <c r="K121" i="19"/>
  <c r="Q121" i="19"/>
  <c r="AI97" i="19"/>
  <c r="AI73" i="19"/>
  <c r="K73" i="19"/>
  <c r="AC97" i="19"/>
  <c r="W73" i="19"/>
  <c r="W97" i="19"/>
  <c r="AC73" i="19"/>
  <c r="W49" i="19"/>
  <c r="Q97" i="19"/>
  <c r="K97" i="19"/>
  <c r="AC49" i="19"/>
  <c r="Q73" i="19"/>
  <c r="AI49" i="19"/>
  <c r="K49" i="19"/>
  <c r="Q49" i="19"/>
  <c r="AI25" i="19"/>
  <c r="Q25" i="19"/>
  <c r="W25" i="19"/>
  <c r="K25" i="19"/>
  <c r="AC25" i="19"/>
  <c r="AC119" i="1"/>
  <c r="AL119" i="19"/>
  <c r="N119" i="19"/>
  <c r="AL95" i="19"/>
  <c r="N95" i="19"/>
  <c r="Z95" i="19"/>
  <c r="AF119" i="19"/>
  <c r="T119" i="19"/>
  <c r="T95" i="19"/>
  <c r="AF95" i="19"/>
  <c r="AF71" i="19"/>
  <c r="T71" i="19"/>
  <c r="Z119" i="19"/>
  <c r="Z71" i="19"/>
  <c r="N71" i="19"/>
  <c r="AL71" i="19"/>
  <c r="T47" i="19"/>
  <c r="N47" i="19"/>
  <c r="AF47" i="19"/>
  <c r="Z47" i="19"/>
  <c r="N23" i="19"/>
  <c r="Z23" i="19"/>
  <c r="AL47" i="19"/>
  <c r="AF23" i="19"/>
  <c r="AL23" i="19"/>
  <c r="T23" i="19"/>
  <c r="AC83" i="1"/>
  <c r="Z113" i="19"/>
  <c r="AL113" i="19"/>
  <c r="Z89" i="19"/>
  <c r="AF113" i="19"/>
  <c r="AF89" i="19"/>
  <c r="AL89" i="19"/>
  <c r="N89" i="19"/>
  <c r="N113" i="19"/>
  <c r="T113" i="19"/>
  <c r="AL65" i="19"/>
  <c r="N65" i="19"/>
  <c r="Z65" i="19"/>
  <c r="AF65" i="19"/>
  <c r="T89" i="19"/>
  <c r="AL41" i="19"/>
  <c r="Z41" i="19"/>
  <c r="T65" i="19"/>
  <c r="AF41" i="19"/>
  <c r="AF17" i="19"/>
  <c r="Z17" i="19"/>
  <c r="N17" i="19"/>
  <c r="T17" i="19"/>
  <c r="T41" i="19"/>
  <c r="N41" i="19"/>
  <c r="AL17" i="19"/>
  <c r="AC126" i="1"/>
  <c r="U120" i="19"/>
  <c r="AA120" i="19"/>
  <c r="AG120" i="19"/>
  <c r="AM120" i="19"/>
  <c r="O120" i="19"/>
  <c r="AG96" i="19"/>
  <c r="U96" i="19"/>
  <c r="AM96" i="19"/>
  <c r="O96" i="19"/>
  <c r="AA96" i="19"/>
  <c r="AG72" i="19"/>
  <c r="U72" i="19"/>
  <c r="AM72" i="19"/>
  <c r="AA72" i="19"/>
  <c r="U48" i="19"/>
  <c r="AA48" i="19"/>
  <c r="O72" i="19"/>
  <c r="AG48" i="19"/>
  <c r="AM48" i="19"/>
  <c r="O48" i="19"/>
  <c r="AG24" i="19"/>
  <c r="U24" i="19"/>
  <c r="O24" i="19"/>
  <c r="AM24" i="19"/>
  <c r="AA24" i="19"/>
  <c r="AC134" i="1"/>
  <c r="Q122" i="19"/>
  <c r="W122" i="19"/>
  <c r="AC122" i="19"/>
  <c r="AI122" i="19"/>
  <c r="K122" i="19"/>
  <c r="W98" i="19"/>
  <c r="K98" i="19"/>
  <c r="Q98" i="19"/>
  <c r="AC98" i="19"/>
  <c r="AC74" i="19"/>
  <c r="Q74" i="19"/>
  <c r="AI98" i="19"/>
  <c r="AI74" i="19"/>
  <c r="K74" i="19"/>
  <c r="Q50" i="19"/>
  <c r="W74" i="19"/>
  <c r="W50" i="19"/>
  <c r="AC50" i="19"/>
  <c r="AI50" i="19"/>
  <c r="K50" i="19"/>
  <c r="AC26" i="19"/>
  <c r="Q26" i="19"/>
  <c r="AI26" i="19"/>
  <c r="K26" i="19"/>
  <c r="W26" i="19"/>
  <c r="Y122" i="1"/>
  <c r="Y87" i="1"/>
  <c r="Z87" i="1"/>
  <c r="Y74" i="1"/>
  <c r="Z74" i="1"/>
  <c r="X75" i="1" s="1"/>
  <c r="Z152" i="1"/>
  <c r="X153" i="1" s="1"/>
  <c r="Z75" i="1" l="1"/>
  <c r="Y75" i="1"/>
  <c r="Y153" i="1"/>
  <c r="Z153" i="1"/>
  <c r="X154" i="1" s="1"/>
  <c r="Z154" i="1" l="1"/>
  <c r="Y154" i="1"/>
  <c r="T12" i="1" l="1"/>
  <c r="Q12" i="1"/>
  <c r="H12" i="1"/>
  <c r="K60" i="1"/>
  <c r="K69" i="1"/>
  <c r="K64" i="1"/>
  <c r="K40" i="1"/>
  <c r="K46" i="1"/>
  <c r="K59" i="1"/>
  <c r="K48" i="1"/>
  <c r="K21" i="1"/>
  <c r="K57" i="1"/>
  <c r="K34" i="1"/>
  <c r="K19" i="1"/>
  <c r="K33" i="1"/>
  <c r="K47" i="1"/>
  <c r="K56" i="1"/>
  <c r="K22" i="1"/>
  <c r="K45" i="1"/>
  <c r="K44" i="1"/>
  <c r="K50" i="1"/>
  <c r="K62" i="1"/>
  <c r="K66" i="1"/>
  <c r="K51" i="1"/>
  <c r="K29" i="1"/>
  <c r="K39" i="1"/>
  <c r="K58" i="1"/>
  <c r="K68" i="1"/>
  <c r="K32" i="1"/>
  <c r="K23" i="1"/>
  <c r="K52" i="1"/>
  <c r="K54" i="1"/>
  <c r="K65" i="1"/>
  <c r="K72" i="1"/>
  <c r="K37" i="1"/>
  <c r="K27" i="1"/>
  <c r="K63" i="1"/>
  <c r="K71" i="1"/>
  <c r="K70" i="1"/>
  <c r="K20" i="1"/>
  <c r="K26" i="1"/>
  <c r="K38" i="1"/>
  <c r="K35" i="1"/>
  <c r="K53" i="1"/>
  <c r="K31" i="1"/>
  <c r="K41" i="1"/>
  <c r="K25" i="1"/>
  <c r="K28" i="1"/>
  <c r="I12" i="1" l="1"/>
  <c r="F221" i="13"/>
  <c r="F211" i="13"/>
  <c r="F212" i="13"/>
  <c r="F213" i="13"/>
  <c r="F214" i="13"/>
  <c r="F215" i="13"/>
  <c r="F216" i="13"/>
  <c r="F217" i="13"/>
  <c r="F218" i="13"/>
  <c r="F219" i="13"/>
  <c r="F220" i="13"/>
  <c r="F210" i="13"/>
  <c r="K17" i="1"/>
  <c r="K14" i="1"/>
  <c r="B221" i="13" a="1"/>
  <c r="K16" i="1"/>
  <c r="K15" i="1"/>
  <c r="K13" i="1"/>
  <c r="B221" i="13" l="1"/>
  <c r="K43" i="1" s="1"/>
  <c r="L42" i="1" s="1"/>
  <c r="Q55" i="1"/>
  <c r="Q50" i="1"/>
  <c r="Q44" i="1"/>
  <c r="H210" i="13"/>
  <c r="N42" i="1" l="1"/>
  <c r="M42" i="1"/>
  <c r="AB42" i="1" s="1"/>
  <c r="AA42" i="1" s="1"/>
  <c r="AC42" i="1" s="1"/>
  <c r="T72" i="1"/>
  <c r="Q72" i="1"/>
  <c r="T71" i="1"/>
  <c r="Q71" i="1"/>
  <c r="T70" i="1"/>
  <c r="Q70" i="1"/>
  <c r="T69" i="1"/>
  <c r="Q69" i="1"/>
  <c r="T68" i="1"/>
  <c r="Q68" i="1"/>
  <c r="T67" i="1"/>
  <c r="Q67" i="1"/>
  <c r="H67" i="1"/>
  <c r="T66" i="1"/>
  <c r="Q66" i="1"/>
  <c r="T65" i="1"/>
  <c r="Q65" i="1"/>
  <c r="T64" i="1"/>
  <c r="Q64" i="1"/>
  <c r="T63" i="1"/>
  <c r="Q63" i="1"/>
  <c r="T62" i="1"/>
  <c r="Q62" i="1"/>
  <c r="T61" i="1"/>
  <c r="Q61" i="1"/>
  <c r="H61" i="1"/>
  <c r="T60" i="1"/>
  <c r="Q60" i="1"/>
  <c r="T59" i="1"/>
  <c r="Q59" i="1"/>
  <c r="T58" i="1"/>
  <c r="Q58" i="1"/>
  <c r="T57" i="1"/>
  <c r="Q57" i="1"/>
  <c r="T56" i="1"/>
  <c r="Q56" i="1"/>
  <c r="T55" i="1"/>
  <c r="H55" i="1"/>
  <c r="T54" i="1"/>
  <c r="Q54" i="1"/>
  <c r="T53" i="1"/>
  <c r="Q53" i="1"/>
  <c r="T52" i="1"/>
  <c r="Q52" i="1"/>
  <c r="T51" i="1"/>
  <c r="Q51" i="1"/>
  <c r="T50" i="1"/>
  <c r="T49" i="1"/>
  <c r="Q49" i="1"/>
  <c r="H49" i="1"/>
  <c r="Q48" i="1"/>
  <c r="Q47" i="1"/>
  <c r="Q46" i="1"/>
  <c r="Q45" i="1"/>
  <c r="Q41" i="1"/>
  <c r="T40" i="1"/>
  <c r="Q40" i="1"/>
  <c r="T39" i="1"/>
  <c r="Q39" i="1"/>
  <c r="T38" i="1"/>
  <c r="Q38" i="1"/>
  <c r="T37" i="1"/>
  <c r="Q37" i="1"/>
  <c r="T36" i="1"/>
  <c r="Q36" i="1"/>
  <c r="H36" i="1"/>
  <c r="T35" i="1"/>
  <c r="Q35" i="1"/>
  <c r="T34" i="1"/>
  <c r="Q34" i="1"/>
  <c r="T33" i="1"/>
  <c r="Q33" i="1"/>
  <c r="T32" i="1"/>
  <c r="Q32" i="1"/>
  <c r="T31" i="1"/>
  <c r="Q31" i="1"/>
  <c r="T30" i="1"/>
  <c r="Q30" i="1"/>
  <c r="H30" i="1"/>
  <c r="T29" i="1"/>
  <c r="Q29" i="1"/>
  <c r="T28" i="1"/>
  <c r="Q28" i="1"/>
  <c r="T27" i="1"/>
  <c r="Q27" i="1"/>
  <c r="T26" i="1"/>
  <c r="Q26" i="1"/>
  <c r="T25" i="1"/>
  <c r="Q25" i="1"/>
  <c r="T24" i="1"/>
  <c r="Q24" i="1"/>
  <c r="H24" i="1"/>
  <c r="H18" i="1"/>
  <c r="Q17" i="1"/>
  <c r="Q16" i="1"/>
  <c r="Q15" i="1"/>
  <c r="T23" i="1"/>
  <c r="Q23" i="1"/>
  <c r="T22" i="1"/>
  <c r="Q22" i="1"/>
  <c r="T21" i="1"/>
  <c r="Q21" i="1"/>
  <c r="T20" i="1"/>
  <c r="Q20" i="1"/>
  <c r="T19" i="1"/>
  <c r="Q19" i="1"/>
  <c r="T18" i="1"/>
  <c r="I30" i="1" l="1"/>
  <c r="I55" i="1"/>
  <c r="I67" i="1"/>
  <c r="X67" i="1" s="1"/>
  <c r="I36" i="1"/>
  <c r="X36" i="1" s="1"/>
  <c r="I24" i="1"/>
  <c r="X24" i="1" s="1"/>
  <c r="I49" i="1"/>
  <c r="X49" i="1" s="1"/>
  <c r="I61" i="1"/>
  <c r="X61" i="1" s="1"/>
  <c r="AB53" i="1"/>
  <c r="AA53" i="1" s="1"/>
  <c r="AB54" i="1"/>
  <c r="AA54" i="1" s="1"/>
  <c r="I18" i="1"/>
  <c r="X18" i="1" s="1"/>
  <c r="X55" i="1"/>
  <c r="X53" i="1"/>
  <c r="X54" i="1"/>
  <c r="X30" i="1"/>
  <c r="Y67" i="1" l="1"/>
  <c r="Z67" i="1"/>
  <c r="X68" i="1" s="1"/>
  <c r="Y68" i="1" s="1"/>
  <c r="Y61" i="1"/>
  <c r="Z61" i="1"/>
  <c r="X62" i="1" s="1"/>
  <c r="Z62" i="1" s="1"/>
  <c r="X63" i="1" s="1"/>
  <c r="Y55" i="1"/>
  <c r="Z55" i="1"/>
  <c r="X56" i="1" s="1"/>
  <c r="Z56" i="1" s="1"/>
  <c r="X57" i="1" s="1"/>
  <c r="Y54" i="1"/>
  <c r="Z54" i="1"/>
  <c r="Y53" i="1"/>
  <c r="Z53" i="1"/>
  <c r="Y49" i="1"/>
  <c r="Z49" i="1"/>
  <c r="X44" i="1"/>
  <c r="Z44" i="1" s="1"/>
  <c r="X45" i="1" s="1"/>
  <c r="Y36" i="1"/>
  <c r="Z36" i="1"/>
  <c r="Y30" i="1"/>
  <c r="Z30" i="1"/>
  <c r="X31" i="1" s="1"/>
  <c r="Z31" i="1" s="1"/>
  <c r="X32" i="1" s="1"/>
  <c r="Y32" i="1" s="1"/>
  <c r="Y24" i="1"/>
  <c r="Z24" i="1"/>
  <c r="X25" i="1" s="1"/>
  <c r="Y25" i="1" s="1"/>
  <c r="Y18" i="1"/>
  <c r="Z18" i="1"/>
  <c r="X19" i="1" s="1"/>
  <c r="AA108" i="19" l="1"/>
  <c r="AM108" i="19"/>
  <c r="O108" i="19"/>
  <c r="AA84" i="19"/>
  <c r="O84" i="19"/>
  <c r="AG108" i="19"/>
  <c r="AG84" i="19"/>
  <c r="AM84" i="19"/>
  <c r="U84" i="19"/>
  <c r="U108" i="19"/>
  <c r="U60" i="19"/>
  <c r="AA60" i="19"/>
  <c r="AA36" i="19"/>
  <c r="AG60" i="19"/>
  <c r="AG36" i="19"/>
  <c r="AM60" i="19"/>
  <c r="O60" i="19"/>
  <c r="AM36" i="19"/>
  <c r="O36" i="19"/>
  <c r="AM12" i="19"/>
  <c r="AG12" i="19"/>
  <c r="U12" i="19"/>
  <c r="O12" i="19"/>
  <c r="U36" i="19"/>
  <c r="AA12" i="19"/>
  <c r="AF108" i="19"/>
  <c r="N108" i="19"/>
  <c r="AF84" i="19"/>
  <c r="AL108" i="19"/>
  <c r="T108" i="19"/>
  <c r="AL84" i="19"/>
  <c r="T84" i="19"/>
  <c r="N84" i="19"/>
  <c r="AL60" i="19"/>
  <c r="N60" i="19"/>
  <c r="Z84" i="19"/>
  <c r="T60" i="19"/>
  <c r="Z60" i="19"/>
  <c r="Z108" i="19"/>
  <c r="AL36" i="19"/>
  <c r="Z36" i="19"/>
  <c r="AF60" i="19"/>
  <c r="N36" i="19"/>
  <c r="AL12" i="19"/>
  <c r="AF12" i="19"/>
  <c r="T12" i="19"/>
  <c r="Z12" i="19"/>
  <c r="N12" i="19"/>
  <c r="T36" i="19"/>
  <c r="AF36" i="19"/>
  <c r="Y62" i="1"/>
  <c r="Y56" i="1"/>
  <c r="Z25" i="1"/>
  <c r="X26" i="1" s="1"/>
  <c r="Y26" i="1" s="1"/>
  <c r="Y44" i="1"/>
  <c r="Y31" i="1"/>
  <c r="Y45" i="1"/>
  <c r="Z45" i="1"/>
  <c r="Z63" i="1"/>
  <c r="X64" i="1" s="1"/>
  <c r="Y63" i="1"/>
  <c r="Z57" i="1"/>
  <c r="X58" i="1" s="1"/>
  <c r="Y57" i="1"/>
  <c r="Z68" i="1"/>
  <c r="X69" i="1" s="1"/>
  <c r="X37" i="1"/>
  <c r="X50" i="1"/>
  <c r="X51" i="1"/>
  <c r="Z32" i="1"/>
  <c r="AC53" i="1"/>
  <c r="AC54" i="1"/>
  <c r="T13" i="1"/>
  <c r="T14" i="1"/>
  <c r="T15" i="1"/>
  <c r="T16" i="1"/>
  <c r="T17" i="1"/>
  <c r="Y64" i="1" l="1"/>
  <c r="Z64" i="1"/>
  <c r="Y58" i="1"/>
  <c r="Z58" i="1"/>
  <c r="X59" i="1" s="1"/>
  <c r="Z26" i="1"/>
  <c r="X27" i="1" s="1"/>
  <c r="Z27" i="1" s="1"/>
  <c r="Y51" i="1"/>
  <c r="Z51" i="1"/>
  <c r="X52" i="1" s="1"/>
  <c r="Y69" i="1"/>
  <c r="Z69" i="1"/>
  <c r="X70" i="1" s="1"/>
  <c r="Y50" i="1"/>
  <c r="Z50" i="1"/>
  <c r="X46" i="1"/>
  <c r="Y37" i="1"/>
  <c r="Z37" i="1"/>
  <c r="X38" i="1" s="1"/>
  <c r="Y38" i="1" s="1"/>
  <c r="X34" i="1"/>
  <c r="Y34" i="1" s="1"/>
  <c r="X33" i="1"/>
  <c r="Y19" i="1"/>
  <c r="Z19" i="1"/>
  <c r="X20" i="1" s="1"/>
  <c r="Y20" i="1" s="1"/>
  <c r="Z38" i="1" l="1"/>
  <c r="X39" i="1" s="1"/>
  <c r="Z39" i="1" s="1"/>
  <c r="X40" i="1" s="1"/>
  <c r="Y59" i="1"/>
  <c r="Z59" i="1"/>
  <c r="X60" i="1" s="1"/>
  <c r="X65" i="1"/>
  <c r="X66" i="1"/>
  <c r="Y27" i="1"/>
  <c r="Y46" i="1"/>
  <c r="Z46" i="1"/>
  <c r="X47" i="1" s="1"/>
  <c r="Y47" i="1" s="1"/>
  <c r="Y52" i="1"/>
  <c r="Z52" i="1"/>
  <c r="X28" i="1"/>
  <c r="Z70" i="1"/>
  <c r="Y70" i="1"/>
  <c r="Y33" i="1"/>
  <c r="Z33" i="1"/>
  <c r="Z34" i="1"/>
  <c r="X35" i="1" s="1"/>
  <c r="Z20" i="1"/>
  <c r="X21" i="1" s="1"/>
  <c r="Y21" i="1" s="1"/>
  <c r="Q14" i="1"/>
  <c r="Y39" i="1" l="1"/>
  <c r="Y66" i="1"/>
  <c r="Z66" i="1"/>
  <c r="Y65" i="1"/>
  <c r="Z65" i="1"/>
  <c r="Y60" i="1"/>
  <c r="Z60" i="1"/>
  <c r="X71" i="1"/>
  <c r="X72" i="1"/>
  <c r="Z47" i="1"/>
  <c r="X48" i="1" s="1"/>
  <c r="Y48" i="1" s="1"/>
  <c r="Z40" i="1"/>
  <c r="X41" i="1" s="1"/>
  <c r="Y40" i="1"/>
  <c r="Y28" i="1"/>
  <c r="Z28" i="1"/>
  <c r="X29" i="1" s="1"/>
  <c r="Y29" i="1" s="1"/>
  <c r="Y35" i="1"/>
  <c r="Z35" i="1"/>
  <c r="Z21" i="1"/>
  <c r="X22" i="1" s="1"/>
  <c r="Z22" i="1" s="1"/>
  <c r="X23" i="1" s="1"/>
  <c r="X12" i="1"/>
  <c r="Y12" i="1" s="1"/>
  <c r="Y72" i="1" l="1"/>
  <c r="Z72" i="1"/>
  <c r="Y71" i="1"/>
  <c r="Z71" i="1"/>
  <c r="Y41" i="1"/>
  <c r="Z41" i="1"/>
  <c r="Z48" i="1"/>
  <c r="Z29" i="1"/>
  <c r="Y22" i="1"/>
  <c r="Y23" i="1"/>
  <c r="Z23" i="1"/>
  <c r="Q13" i="1"/>
  <c r="Z12" i="1" l="1"/>
  <c r="X13" i="1" s="1"/>
  <c r="Y13" i="1" l="1"/>
  <c r="Z13" i="1" l="1"/>
  <c r="X14" i="1" s="1"/>
  <c r="Y14" i="1" s="1"/>
  <c r="Z14" i="1" l="1"/>
  <c r="X15" i="1" s="1"/>
  <c r="Z15" i="1" l="1"/>
  <c r="X16" i="1" s="1"/>
  <c r="Y16" i="1" l="1"/>
  <c r="Z16" i="1"/>
  <c r="X17" i="1" s="1"/>
  <c r="Y15" i="1"/>
  <c r="Y17" i="1" l="1"/>
  <c r="Z17" i="1"/>
  <c r="K151" i="1" l="1"/>
  <c r="L151" i="1" s="1"/>
  <c r="K139" i="1"/>
  <c r="L139" i="1" s="1"/>
  <c r="K145" i="1"/>
  <c r="L145" i="1" s="1"/>
  <c r="K133" i="1"/>
  <c r="L133" i="1" s="1"/>
  <c r="K109" i="1"/>
  <c r="L109" i="1" s="1"/>
  <c r="K121" i="1"/>
  <c r="L121" i="1" s="1"/>
  <c r="K115" i="1"/>
  <c r="L115" i="1" s="1"/>
  <c r="K97" i="1"/>
  <c r="L97" i="1" s="1"/>
  <c r="K127" i="1"/>
  <c r="L127" i="1" s="1"/>
  <c r="K91" i="1"/>
  <c r="L91" i="1" s="1"/>
  <c r="K73" i="1"/>
  <c r="L73" i="1" s="1"/>
  <c r="K103" i="1"/>
  <c r="L103" i="1" s="1"/>
  <c r="K85" i="1"/>
  <c r="L85" i="1" s="1"/>
  <c r="K79" i="1"/>
  <c r="L79" i="1" s="1"/>
  <c r="K30" i="1"/>
  <c r="L30" i="1" s="1"/>
  <c r="K24" i="1"/>
  <c r="L24" i="1" s="1"/>
  <c r="K55" i="1"/>
  <c r="L55" i="1" s="1"/>
  <c r="K49" i="1"/>
  <c r="L49" i="1" s="1"/>
  <c r="K36" i="1"/>
  <c r="L36" i="1" s="1"/>
  <c r="K67" i="1"/>
  <c r="L67" i="1" s="1"/>
  <c r="K61" i="1"/>
  <c r="L61" i="1" s="1"/>
  <c r="K12" i="1"/>
  <c r="L12" i="1" s="1"/>
  <c r="K18" i="1"/>
  <c r="L18" i="1" s="1"/>
  <c r="N12" i="1" l="1"/>
  <c r="M12" i="1"/>
  <c r="R54" i="18"/>
  <c r="J30" i="18"/>
  <c r="AH18" i="18"/>
  <c r="R18" i="18"/>
  <c r="AH30" i="18"/>
  <c r="R30" i="18"/>
  <c r="AP18" i="18"/>
  <c r="J54" i="18"/>
  <c r="R42" i="18"/>
  <c r="Z54" i="18"/>
  <c r="AP6" i="18"/>
  <c r="AH42" i="18"/>
  <c r="Z42" i="18"/>
  <c r="R6" i="18"/>
  <c r="AH54" i="18"/>
  <c r="AP54" i="18"/>
  <c r="AH6" i="18"/>
  <c r="AP42" i="18"/>
  <c r="Z6" i="18"/>
  <c r="Z30" i="18"/>
  <c r="AP30" i="18"/>
  <c r="Z18" i="18"/>
  <c r="J42" i="18"/>
  <c r="J18" i="18"/>
  <c r="AJ44" i="18"/>
  <c r="AR8" i="18"/>
  <c r="AB44" i="18"/>
  <c r="L32" i="18"/>
  <c r="L8" i="18"/>
  <c r="AR20" i="18"/>
  <c r="AJ32" i="18"/>
  <c r="AB32" i="18"/>
  <c r="AB20" i="18"/>
  <c r="L20" i="18"/>
  <c r="L44" i="18"/>
  <c r="AJ20" i="18"/>
  <c r="AJ8" i="18"/>
  <c r="T56" i="18"/>
  <c r="AR44" i="18"/>
  <c r="T32" i="18"/>
  <c r="AB8" i="18"/>
  <c r="T44" i="18"/>
  <c r="L56" i="18"/>
  <c r="AR56" i="18"/>
  <c r="T8" i="18"/>
  <c r="T20" i="18"/>
  <c r="AB56" i="18"/>
  <c r="AR32" i="18"/>
  <c r="AJ56" i="18"/>
  <c r="AR38" i="18"/>
  <c r="L62" i="18"/>
  <c r="T50" i="18"/>
  <c r="L38" i="18"/>
  <c r="AR26" i="18"/>
  <c r="L50" i="18"/>
  <c r="T62" i="18"/>
  <c r="AB26" i="18"/>
  <c r="AJ38" i="18"/>
  <c r="L14" i="18"/>
  <c r="L26" i="18"/>
  <c r="T26" i="18"/>
  <c r="AB38" i="18"/>
  <c r="AR62" i="18"/>
  <c r="AJ50" i="18"/>
  <c r="AJ14" i="18"/>
  <c r="T38" i="18"/>
  <c r="AB14" i="18"/>
  <c r="AB50" i="18"/>
  <c r="AJ26" i="18"/>
  <c r="T14" i="18"/>
  <c r="AJ62" i="18"/>
  <c r="AR14" i="18"/>
  <c r="AB62" i="18"/>
  <c r="AR50" i="18"/>
  <c r="R46" i="18"/>
  <c r="Z22" i="18"/>
  <c r="AP10" i="18"/>
  <c r="AH58" i="18"/>
  <c r="Z34" i="18"/>
  <c r="AH10" i="18"/>
  <c r="J46" i="18"/>
  <c r="AP46" i="18"/>
  <c r="Z10" i="18"/>
  <c r="Z46" i="18"/>
  <c r="R34" i="18"/>
  <c r="R10" i="18"/>
  <c r="J22" i="18"/>
  <c r="AP34" i="18"/>
  <c r="AH46" i="18"/>
  <c r="J10" i="18"/>
  <c r="J34" i="18"/>
  <c r="AH34" i="18"/>
  <c r="AP22" i="18"/>
  <c r="AH22" i="18"/>
  <c r="R58" i="18"/>
  <c r="R22" i="18"/>
  <c r="Z58" i="18"/>
  <c r="J58" i="18"/>
  <c r="AP58" i="18"/>
  <c r="AV58" i="18"/>
  <c r="AN34" i="18"/>
  <c r="X22" i="18"/>
  <c r="AN58" i="18"/>
  <c r="AF58" i="18"/>
  <c r="X34" i="18"/>
  <c r="AV34" i="18"/>
  <c r="X46" i="18"/>
  <c r="AV46" i="18"/>
  <c r="AN46" i="18"/>
  <c r="P10" i="18"/>
  <c r="AF46" i="18"/>
  <c r="AF34" i="18"/>
  <c r="AN10" i="18"/>
  <c r="P46" i="18"/>
  <c r="AN22" i="18"/>
  <c r="AV22" i="18"/>
  <c r="X10" i="18"/>
  <c r="AF22" i="18"/>
  <c r="P34" i="18"/>
  <c r="P22" i="18"/>
  <c r="AF10" i="18"/>
  <c r="X58" i="18"/>
  <c r="P58" i="18"/>
  <c r="AV10" i="18"/>
  <c r="AL38" i="18"/>
  <c r="AT50" i="18"/>
  <c r="N14" i="18"/>
  <c r="V50" i="18"/>
  <c r="N50" i="18"/>
  <c r="AT62" i="18"/>
  <c r="AT26" i="18"/>
  <c r="AD38" i="18"/>
  <c r="V14" i="18"/>
  <c r="AD50" i="18"/>
  <c r="N26" i="18"/>
  <c r="V26" i="18"/>
  <c r="AL62" i="18"/>
  <c r="AD62" i="18"/>
  <c r="AL26" i="18"/>
  <c r="AL14" i="18"/>
  <c r="AD26" i="18"/>
  <c r="AD14" i="18"/>
  <c r="AT38" i="18"/>
  <c r="V38" i="18"/>
  <c r="N62" i="18"/>
  <c r="N38" i="18"/>
  <c r="AL50" i="18"/>
  <c r="AT14" i="18"/>
  <c r="V62" i="18"/>
  <c r="AJ58" i="18"/>
  <c r="AB34" i="18"/>
  <c r="AJ46" i="18"/>
  <c r="AR46" i="18"/>
  <c r="AR22" i="18"/>
  <c r="L22" i="18"/>
  <c r="AB46" i="18"/>
  <c r="L58" i="18"/>
  <c r="AJ10" i="18"/>
  <c r="L34" i="18"/>
  <c r="T46" i="18"/>
  <c r="T58" i="18"/>
  <c r="AR10" i="18"/>
  <c r="T10" i="18"/>
  <c r="T22" i="18"/>
  <c r="AB10" i="18"/>
  <c r="L46" i="18"/>
  <c r="AB58" i="18"/>
  <c r="AJ22" i="18"/>
  <c r="AJ34" i="18"/>
  <c r="AR34" i="18"/>
  <c r="T34" i="18"/>
  <c r="AB22" i="18"/>
  <c r="AR58" i="18"/>
  <c r="L10" i="18"/>
  <c r="J48" i="18"/>
  <c r="AH60" i="18"/>
  <c r="R12" i="18"/>
  <c r="AP60" i="18"/>
  <c r="Z48" i="18"/>
  <c r="R60" i="18"/>
  <c r="Z12" i="18"/>
  <c r="Z60" i="18"/>
  <c r="J36" i="18"/>
  <c r="AH24" i="18"/>
  <c r="J60" i="18"/>
  <c r="AH48" i="18"/>
  <c r="AP24" i="18"/>
  <c r="R24" i="18"/>
  <c r="AP36" i="18"/>
  <c r="J24" i="18"/>
  <c r="J12" i="18"/>
  <c r="R48" i="18"/>
  <c r="AP12" i="18"/>
  <c r="Z24" i="18"/>
  <c r="AH36" i="18"/>
  <c r="Z36" i="18"/>
  <c r="AH12" i="18"/>
  <c r="R36" i="18"/>
  <c r="AP48" i="18"/>
  <c r="AP26" i="18"/>
  <c r="AP38" i="18"/>
  <c r="AP14" i="18"/>
  <c r="J62" i="18"/>
  <c r="AP62" i="18"/>
  <c r="AH14" i="18"/>
  <c r="Z62" i="18"/>
  <c r="R50" i="18"/>
  <c r="AH26" i="18"/>
  <c r="Z14" i="18"/>
  <c r="Z50" i="18"/>
  <c r="J38" i="18"/>
  <c r="R14" i="18"/>
  <c r="J26" i="18"/>
  <c r="AH62" i="18"/>
  <c r="Z38" i="18"/>
  <c r="J14" i="18"/>
  <c r="R62" i="18"/>
  <c r="Z26" i="18"/>
  <c r="J50" i="18"/>
  <c r="AH38" i="18"/>
  <c r="AH50" i="18"/>
  <c r="R38" i="18"/>
  <c r="AP50" i="18"/>
  <c r="R26" i="18"/>
  <c r="AP44" i="18"/>
  <c r="R8" i="18"/>
  <c r="Z44" i="18"/>
  <c r="AH32" i="18"/>
  <c r="R32" i="18"/>
  <c r="J8" i="18"/>
  <c r="J32" i="18"/>
  <c r="Z32" i="18"/>
  <c r="J56" i="18"/>
  <c r="Z20" i="18"/>
  <c r="J44" i="18"/>
  <c r="AH56" i="18"/>
  <c r="R56" i="18"/>
  <c r="AP56" i="18"/>
  <c r="J20" i="18"/>
  <c r="R44" i="18"/>
  <c r="AH44" i="18"/>
  <c r="Z56" i="18"/>
  <c r="AP8" i="18"/>
  <c r="R20" i="18"/>
  <c r="AP20" i="18"/>
  <c r="AH8" i="18"/>
  <c r="AP32" i="18"/>
  <c r="Z8" i="18"/>
  <c r="AH20" i="18"/>
  <c r="AN60" i="18"/>
  <c r="P48" i="18"/>
  <c r="AF12" i="18"/>
  <c r="AV60" i="18"/>
  <c r="AV48" i="18"/>
  <c r="X24" i="18"/>
  <c r="P12" i="18"/>
  <c r="AF60" i="18"/>
  <c r="AF48" i="18"/>
  <c r="P60" i="18"/>
  <c r="AN12" i="18"/>
  <c r="AN48" i="18"/>
  <c r="AV24" i="18"/>
  <c r="AN36" i="18"/>
  <c r="X48" i="18"/>
  <c r="AF36" i="18"/>
  <c r="AF24" i="18"/>
  <c r="X36" i="18"/>
  <c r="AN24" i="18"/>
  <c r="AV36" i="18"/>
  <c r="P36" i="18"/>
  <c r="X60" i="18"/>
  <c r="AV12" i="18"/>
  <c r="P24" i="18"/>
  <c r="X12" i="18"/>
  <c r="Z40" i="18"/>
  <c r="Z16" i="18"/>
  <c r="J28" i="18"/>
  <c r="AP28" i="18"/>
  <c r="R16" i="18"/>
  <c r="J40" i="18"/>
  <c r="R40" i="18"/>
  <c r="R64" i="18"/>
  <c r="AH28" i="18"/>
  <c r="J16" i="18"/>
  <c r="Z64" i="18"/>
  <c r="AH64" i="18"/>
  <c r="Z28" i="18"/>
  <c r="R52" i="18"/>
  <c r="AP40" i="18"/>
  <c r="AP52" i="18"/>
  <c r="R28" i="18"/>
  <c r="Z52" i="18"/>
  <c r="AH40" i="18"/>
  <c r="AP64" i="18"/>
  <c r="AH16" i="18"/>
  <c r="J52" i="18"/>
  <c r="AP16" i="18"/>
  <c r="AH52" i="18"/>
  <c r="J64" i="18"/>
  <c r="AL32" i="18"/>
  <c r="AT56" i="18"/>
  <c r="AD32" i="18"/>
  <c r="V32" i="18"/>
  <c r="AL44" i="18"/>
  <c r="N32" i="18"/>
  <c r="V20" i="18"/>
  <c r="AT32" i="18"/>
  <c r="N20" i="18"/>
  <c r="AT8" i="18"/>
  <c r="AL56" i="18"/>
  <c r="AT44" i="18"/>
  <c r="N56" i="18"/>
  <c r="AL8" i="18"/>
  <c r="AD44" i="18"/>
  <c r="AD56" i="18"/>
  <c r="V56" i="18"/>
  <c r="N44" i="18"/>
  <c r="AD8" i="18"/>
  <c r="AT20" i="18"/>
  <c r="V8" i="18"/>
  <c r="AD20" i="18"/>
  <c r="V44" i="18"/>
  <c r="N8" i="18"/>
  <c r="AL20" i="18"/>
  <c r="AL58" i="18"/>
  <c r="AL34" i="18"/>
  <c r="AT34" i="18"/>
  <c r="V22" i="18"/>
  <c r="AT22" i="18"/>
  <c r="AL22" i="18"/>
  <c r="AT46" i="18"/>
  <c r="AD34" i="18"/>
  <c r="AT10" i="18"/>
  <c r="AD22" i="18"/>
  <c r="N58" i="18"/>
  <c r="N22" i="18"/>
  <c r="AD10" i="18"/>
  <c r="N10" i="18"/>
  <c r="AD58" i="18"/>
  <c r="V46" i="18"/>
  <c r="AL10" i="18"/>
  <c r="AT58" i="18"/>
  <c r="V10" i="18"/>
  <c r="V58" i="18"/>
  <c r="AD46" i="18"/>
  <c r="AL46" i="18"/>
  <c r="N46" i="18"/>
  <c r="N34" i="18"/>
  <c r="V34" i="18"/>
  <c r="AL52" i="18"/>
  <c r="V40" i="18"/>
  <c r="AD28" i="18"/>
  <c r="AL64" i="18"/>
  <c r="AT40" i="18"/>
  <c r="N28" i="18"/>
  <c r="AL28" i="18"/>
  <c r="N16" i="18"/>
  <c r="AT52" i="18"/>
  <c r="AD40" i="18"/>
  <c r="N40" i="18"/>
  <c r="V64" i="18"/>
  <c r="AD52" i="18"/>
  <c r="AT16" i="18"/>
  <c r="N52" i="18"/>
  <c r="AD64" i="18"/>
  <c r="AL40" i="18"/>
  <c r="AL16" i="18"/>
  <c r="V52" i="18"/>
  <c r="N64" i="18"/>
  <c r="AD16" i="18"/>
  <c r="V28" i="18"/>
  <c r="AT64" i="18"/>
  <c r="V16" i="18"/>
  <c r="AT28" i="18"/>
  <c r="X56" i="18"/>
  <c r="AN8" i="18"/>
  <c r="AN32" i="18"/>
  <c r="X44" i="18"/>
  <c r="AF8" i="18"/>
  <c r="X32" i="18"/>
  <c r="AN56" i="18"/>
  <c r="P8" i="18"/>
  <c r="AV8" i="18"/>
  <c r="AV56" i="18"/>
  <c r="AV44" i="18"/>
  <c r="X20" i="18"/>
  <c r="X8" i="18"/>
  <c r="AF56" i="18"/>
  <c r="AF44" i="18"/>
  <c r="P44" i="18"/>
  <c r="AN44" i="18"/>
  <c r="AV20" i="18"/>
  <c r="P32" i="18"/>
  <c r="AF32" i="18"/>
  <c r="AF20" i="18"/>
  <c r="P56" i="18"/>
  <c r="AN20" i="18"/>
  <c r="P20" i="18"/>
  <c r="AV32" i="18"/>
  <c r="AJ48" i="18"/>
  <c r="AR12" i="18"/>
  <c r="L12" i="18"/>
  <c r="L36" i="18"/>
  <c r="L24" i="18"/>
  <c r="L60" i="18"/>
  <c r="AJ60" i="18"/>
  <c r="AJ12" i="18"/>
  <c r="AR48" i="18"/>
  <c r="AR36" i="18"/>
  <c r="AB48" i="18"/>
  <c r="AB12" i="18"/>
  <c r="AB24" i="18"/>
  <c r="AR24" i="18"/>
  <c r="T12" i="18"/>
  <c r="T48" i="18"/>
  <c r="T24" i="18"/>
  <c r="T36" i="18"/>
  <c r="AJ36" i="18"/>
  <c r="T60" i="18"/>
  <c r="AB36" i="18"/>
  <c r="AR60" i="18"/>
  <c r="L48" i="18"/>
  <c r="AJ24" i="18"/>
  <c r="AB60" i="18"/>
  <c r="AJ28" i="18"/>
  <c r="T16" i="18"/>
  <c r="L28" i="18"/>
  <c r="T40" i="18"/>
  <c r="AB28" i="18"/>
  <c r="AR52" i="18"/>
  <c r="T52" i="18"/>
  <c r="T64" i="18"/>
  <c r="AB40" i="18"/>
  <c r="T28" i="18"/>
  <c r="AB52" i="18"/>
  <c r="AR16" i="18"/>
  <c r="AJ64" i="18"/>
  <c r="L64" i="18"/>
  <c r="L40" i="18"/>
  <c r="L16" i="18"/>
  <c r="AB64" i="18"/>
  <c r="AB16" i="18"/>
  <c r="AR28" i="18"/>
  <c r="AJ40" i="18"/>
  <c r="AR64" i="18"/>
  <c r="AR40" i="18"/>
  <c r="L52" i="18"/>
  <c r="AJ16" i="18"/>
  <c r="AJ52" i="18"/>
  <c r="AL6" i="18"/>
  <c r="AT6" i="18"/>
  <c r="V30" i="18"/>
  <c r="AT18" i="18"/>
  <c r="AT42" i="18"/>
  <c r="AD18" i="18"/>
  <c r="V18" i="18"/>
  <c r="AD42" i="18"/>
  <c r="AL18" i="18"/>
  <c r="N54" i="18"/>
  <c r="V6" i="18"/>
  <c r="AD6" i="18"/>
  <c r="V42" i="18"/>
  <c r="AL54" i="18"/>
  <c r="AL30" i="18"/>
  <c r="V54" i="18"/>
  <c r="N30" i="18"/>
  <c r="AT54" i="18"/>
  <c r="AD54" i="18"/>
  <c r="N42" i="18"/>
  <c r="AL42" i="18"/>
  <c r="N18" i="18"/>
  <c r="AT30" i="18"/>
  <c r="AD30" i="18"/>
  <c r="P62" i="18"/>
  <c r="AV62" i="18"/>
  <c r="AF14" i="18"/>
  <c r="AN50" i="18"/>
  <c r="X50" i="18"/>
  <c r="AF50" i="18"/>
  <c r="P14" i="18"/>
  <c r="X38" i="18"/>
  <c r="AV26" i="18"/>
  <c r="AV38" i="18"/>
  <c r="AV14" i="18"/>
  <c r="AF26" i="18"/>
  <c r="X26" i="18"/>
  <c r="AN26" i="18"/>
  <c r="AN62" i="18"/>
  <c r="P38" i="18"/>
  <c r="AN14" i="18"/>
  <c r="X62" i="18"/>
  <c r="AV50" i="18"/>
  <c r="AF62" i="18"/>
  <c r="X14" i="18"/>
  <c r="P50" i="18"/>
  <c r="AF38" i="18"/>
  <c r="P26" i="18"/>
  <c r="AN38" i="18"/>
  <c r="AV64" i="18"/>
  <c r="P16" i="18"/>
  <c r="AV28" i="18"/>
  <c r="AF64" i="18"/>
  <c r="AV52" i="18"/>
  <c r="AN64" i="18"/>
  <c r="X64" i="18"/>
  <c r="AN52" i="18"/>
  <c r="AN40" i="18"/>
  <c r="AN28" i="18"/>
  <c r="X40" i="18"/>
  <c r="AV40" i="18"/>
  <c r="P28" i="18"/>
  <c r="AF40" i="18"/>
  <c r="X52" i="18"/>
  <c r="X28" i="18"/>
  <c r="AV16" i="18"/>
  <c r="P40" i="18"/>
  <c r="AF52" i="18"/>
  <c r="AF16" i="18"/>
  <c r="P52" i="18"/>
  <c r="AF28" i="18"/>
  <c r="P64" i="18"/>
  <c r="X16" i="18"/>
  <c r="AN16" i="18"/>
  <c r="T30" i="18"/>
  <c r="T6" i="18"/>
  <c r="L42" i="18"/>
  <c r="AJ54" i="18"/>
  <c r="AR18" i="18"/>
  <c r="AJ30" i="18"/>
  <c r="AR42" i="18"/>
  <c r="T42" i="18"/>
  <c r="T18" i="18"/>
  <c r="AB42" i="18"/>
  <c r="L18" i="18"/>
  <c r="AJ42" i="18"/>
  <c r="L30" i="18"/>
  <c r="AJ6" i="18"/>
  <c r="AB30" i="18"/>
  <c r="AR54" i="18"/>
  <c r="AB54" i="18"/>
  <c r="AJ18" i="18"/>
  <c r="AB18" i="18"/>
  <c r="AR30" i="18"/>
  <c r="AR6" i="18"/>
  <c r="L54" i="18"/>
  <c r="T54" i="18"/>
  <c r="AB6" i="18"/>
  <c r="AF54" i="18"/>
  <c r="X18" i="18"/>
  <c r="X30" i="18"/>
  <c r="AN54" i="18"/>
  <c r="AN42" i="18"/>
  <c r="AF18" i="18"/>
  <c r="AN30" i="18"/>
  <c r="AV42" i="18"/>
  <c r="AF30" i="18"/>
  <c r="AV6" i="18"/>
  <c r="AF42" i="18"/>
  <c r="AV18" i="18"/>
  <c r="AF6" i="18"/>
  <c r="AN18" i="18"/>
  <c r="P54" i="18"/>
  <c r="P6" i="18"/>
  <c r="X54" i="18"/>
  <c r="P30" i="18"/>
  <c r="P18" i="18"/>
  <c r="P42" i="18"/>
  <c r="AV30" i="18"/>
  <c r="AN6" i="18"/>
  <c r="AV54" i="18"/>
  <c r="X42" i="18"/>
  <c r="X6" i="18"/>
  <c r="AT36" i="18"/>
  <c r="AD60" i="18"/>
  <c r="AD48" i="18"/>
  <c r="N24" i="18"/>
  <c r="AL24" i="18"/>
  <c r="AT24" i="18"/>
  <c r="N60" i="18"/>
  <c r="AT12" i="18"/>
  <c r="AT60" i="18"/>
  <c r="AL48" i="18"/>
  <c r="AD24" i="18"/>
  <c r="AL60" i="18"/>
  <c r="N48" i="18"/>
  <c r="AL12" i="18"/>
  <c r="AD36" i="18"/>
  <c r="V60" i="18"/>
  <c r="AD12" i="18"/>
  <c r="AT48" i="18"/>
  <c r="V48" i="18"/>
  <c r="V12" i="18"/>
  <c r="AL36" i="18"/>
  <c r="N36" i="18"/>
  <c r="N12" i="18"/>
  <c r="V36" i="18"/>
  <c r="V24" i="18"/>
  <c r="M133" i="1"/>
  <c r="AB133" i="1" s="1"/>
  <c r="N133" i="1"/>
  <c r="M145" i="1"/>
  <c r="AB145" i="1" s="1"/>
  <c r="N145" i="1"/>
  <c r="M139" i="1"/>
  <c r="AB139" i="1" s="1"/>
  <c r="AA139" i="1" s="1"/>
  <c r="N139" i="1"/>
  <c r="N151" i="1"/>
  <c r="M151" i="1"/>
  <c r="AB151" i="1" s="1"/>
  <c r="N103" i="1"/>
  <c r="M103" i="1"/>
  <c r="AB103" i="1" s="1"/>
  <c r="AA103" i="1" s="1"/>
  <c r="M73" i="1"/>
  <c r="AB73" i="1" s="1"/>
  <c r="AB80" i="1" s="1"/>
  <c r="AA80" i="1" s="1"/>
  <c r="N73" i="1"/>
  <c r="M115" i="1"/>
  <c r="AB115" i="1" s="1"/>
  <c r="N115" i="1"/>
  <c r="M97" i="1"/>
  <c r="AB97" i="1" s="1"/>
  <c r="AA97" i="1" s="1"/>
  <c r="N97" i="1"/>
  <c r="N79" i="1"/>
  <c r="M79" i="1"/>
  <c r="AB79" i="1" s="1"/>
  <c r="M91" i="1"/>
  <c r="AB91" i="1" s="1"/>
  <c r="AA91" i="1" s="1"/>
  <c r="N91" i="1"/>
  <c r="M121" i="1"/>
  <c r="AB121" i="1" s="1"/>
  <c r="AA121" i="1" s="1"/>
  <c r="N121" i="1"/>
  <c r="M85" i="1"/>
  <c r="AB85" i="1" s="1"/>
  <c r="N85" i="1"/>
  <c r="N127" i="1"/>
  <c r="M127" i="1"/>
  <c r="AB127" i="1" s="1"/>
  <c r="AA127" i="1" s="1"/>
  <c r="M109" i="1"/>
  <c r="AB109" i="1" s="1"/>
  <c r="AA109" i="1" s="1"/>
  <c r="N109" i="1"/>
  <c r="N61" i="1"/>
  <c r="M61" i="1"/>
  <c r="M55" i="1"/>
  <c r="N55" i="1"/>
  <c r="M67" i="1"/>
  <c r="AB67" i="1" s="1"/>
  <c r="N67" i="1"/>
  <c r="N24" i="1"/>
  <c r="N6" i="18"/>
  <c r="M24" i="1"/>
  <c r="M36" i="1"/>
  <c r="N36" i="1"/>
  <c r="M30" i="1"/>
  <c r="N30" i="1"/>
  <c r="L6" i="18"/>
  <c r="N18" i="1"/>
  <c r="M18" i="1"/>
  <c r="J6" i="18"/>
  <c r="AB12" i="1"/>
  <c r="M49" i="1"/>
  <c r="N49" i="1"/>
  <c r="AI113" i="19" l="1"/>
  <c r="AI65" i="19"/>
  <c r="AI17" i="19"/>
  <c r="W113" i="19"/>
  <c r="Q65" i="19"/>
  <c r="K65" i="19"/>
  <c r="AI89" i="19"/>
  <c r="AC41" i="19"/>
  <c r="W41" i="19"/>
  <c r="Q41" i="19"/>
  <c r="K89" i="19"/>
  <c r="W65" i="19"/>
  <c r="AC17" i="19"/>
  <c r="AC89" i="19"/>
  <c r="AI41" i="19"/>
  <c r="Q17" i="19"/>
  <c r="W17" i="19"/>
  <c r="AC65" i="19"/>
  <c r="AC80" i="1"/>
  <c r="K113" i="19"/>
  <c r="K41" i="19"/>
  <c r="K17" i="19"/>
  <c r="W89" i="19"/>
  <c r="Q89" i="19"/>
  <c r="AC113" i="19"/>
  <c r="Q113" i="19"/>
  <c r="AC109" i="1"/>
  <c r="P118" i="19"/>
  <c r="P70" i="19"/>
  <c r="V22" i="19"/>
  <c r="J118" i="19"/>
  <c r="AH70" i="19"/>
  <c r="P46" i="19"/>
  <c r="P94" i="19"/>
  <c r="J70" i="19"/>
  <c r="J22" i="19"/>
  <c r="V94" i="19"/>
  <c r="V70" i="19"/>
  <c r="AH22" i="19"/>
  <c r="AH118" i="19"/>
  <c r="J46" i="19"/>
  <c r="AH46" i="19"/>
  <c r="AB118" i="19"/>
  <c r="J94" i="19"/>
  <c r="V46" i="19"/>
  <c r="AB46" i="19"/>
  <c r="V118" i="19"/>
  <c r="AB70" i="19"/>
  <c r="AB22" i="19"/>
  <c r="AB94" i="19"/>
  <c r="AH94" i="19"/>
  <c r="P22" i="19"/>
  <c r="AC91" i="1"/>
  <c r="J115" i="19"/>
  <c r="J67" i="19"/>
  <c r="J43" i="19"/>
  <c r="V91" i="19"/>
  <c r="AH115" i="19"/>
  <c r="P43" i="19"/>
  <c r="AB91" i="19"/>
  <c r="V67" i="19"/>
  <c r="P19" i="19"/>
  <c r="AH91" i="19"/>
  <c r="AB67" i="19"/>
  <c r="AH19" i="19"/>
  <c r="J91" i="19"/>
  <c r="P115" i="19"/>
  <c r="J19" i="19"/>
  <c r="AB115" i="19"/>
  <c r="P67" i="19"/>
  <c r="AB19" i="19"/>
  <c r="P91" i="19"/>
  <c r="AH43" i="19"/>
  <c r="V19" i="19"/>
  <c r="V115" i="19"/>
  <c r="AH67" i="19"/>
  <c r="AB43" i="19"/>
  <c r="V43" i="19"/>
  <c r="AC127" i="1"/>
  <c r="P97" i="19"/>
  <c r="V49" i="19"/>
  <c r="P25" i="19"/>
  <c r="AB121" i="19"/>
  <c r="P73" i="19"/>
  <c r="AH25" i="19"/>
  <c r="V97" i="19"/>
  <c r="AB49" i="19"/>
  <c r="V25" i="19"/>
  <c r="AH121" i="19"/>
  <c r="AB97" i="19"/>
  <c r="J73" i="19"/>
  <c r="P49" i="19"/>
  <c r="J121" i="19"/>
  <c r="V121" i="19"/>
  <c r="AH49" i="19"/>
  <c r="P121" i="19"/>
  <c r="AH73" i="19"/>
  <c r="J49" i="19"/>
  <c r="AH97" i="19"/>
  <c r="V73" i="19"/>
  <c r="AB25" i="19"/>
  <c r="J97" i="19"/>
  <c r="AB73" i="19"/>
  <c r="J25" i="19"/>
  <c r="AC103" i="1"/>
  <c r="P93" i="19"/>
  <c r="AB69" i="19"/>
  <c r="AB45" i="19"/>
  <c r="AB117" i="19"/>
  <c r="P45" i="19"/>
  <c r="AH21" i="19"/>
  <c r="AH117" i="19"/>
  <c r="AB93" i="19"/>
  <c r="J45" i="19"/>
  <c r="AB21" i="19"/>
  <c r="J117" i="19"/>
  <c r="P117" i="19"/>
  <c r="V45" i="19"/>
  <c r="AH93" i="19"/>
  <c r="V69" i="19"/>
  <c r="J21" i="19"/>
  <c r="J93" i="19"/>
  <c r="AH69" i="19"/>
  <c r="P21" i="19"/>
  <c r="V93" i="19"/>
  <c r="J69" i="19"/>
  <c r="AH45" i="19"/>
  <c r="V117" i="19"/>
  <c r="P69" i="19"/>
  <c r="V21" i="19"/>
  <c r="AC97" i="1"/>
  <c r="P116" i="19"/>
  <c r="AB68" i="19"/>
  <c r="P44" i="19"/>
  <c r="J20" i="19"/>
  <c r="AH116" i="19"/>
  <c r="V116" i="19"/>
  <c r="AB44" i="19"/>
  <c r="AB116" i="19"/>
  <c r="J92" i="19"/>
  <c r="J44" i="19"/>
  <c r="AB92" i="19"/>
  <c r="P68" i="19"/>
  <c r="AB20" i="19"/>
  <c r="AH92" i="19"/>
  <c r="J68" i="19"/>
  <c r="P20" i="19"/>
  <c r="P92" i="19"/>
  <c r="V68" i="19"/>
  <c r="V20" i="19"/>
  <c r="J116" i="19"/>
  <c r="AH68" i="19"/>
  <c r="V44" i="19"/>
  <c r="V92" i="19"/>
  <c r="AH44" i="19"/>
  <c r="AH20" i="19"/>
  <c r="AC121" i="1"/>
  <c r="AB96" i="19"/>
  <c r="V120" i="19"/>
  <c r="AB24" i="19"/>
  <c r="AH120" i="19"/>
  <c r="J72" i="19"/>
  <c r="P24" i="19"/>
  <c r="J96" i="19"/>
  <c r="V96" i="19"/>
  <c r="V24" i="19"/>
  <c r="AB120" i="19"/>
  <c r="AB72" i="19"/>
  <c r="AH48" i="19"/>
  <c r="J120" i="19"/>
  <c r="P72" i="19"/>
  <c r="V48" i="19"/>
  <c r="AH72" i="19"/>
  <c r="AB48" i="19"/>
  <c r="J24" i="19"/>
  <c r="P120" i="19"/>
  <c r="AH96" i="19"/>
  <c r="P48" i="19"/>
  <c r="AH24" i="19"/>
  <c r="P96" i="19"/>
  <c r="V72" i="19"/>
  <c r="J48" i="19"/>
  <c r="AC139" i="1"/>
  <c r="J99" i="19"/>
  <c r="AH51" i="19"/>
  <c r="AH27" i="19"/>
  <c r="P99" i="19"/>
  <c r="J51" i="19"/>
  <c r="P51" i="19"/>
  <c r="V123" i="19"/>
  <c r="AB123" i="19"/>
  <c r="J75" i="19"/>
  <c r="J27" i="19"/>
  <c r="V99" i="19"/>
  <c r="AH123" i="19"/>
  <c r="V51" i="19"/>
  <c r="P123" i="19"/>
  <c r="AB75" i="19"/>
  <c r="AB27" i="19"/>
  <c r="AB99" i="19"/>
  <c r="P75" i="19"/>
  <c r="P27" i="19"/>
  <c r="AH75" i="19"/>
  <c r="V75" i="19"/>
  <c r="J123" i="19"/>
  <c r="V27" i="19"/>
  <c r="AB51" i="19"/>
  <c r="AH99" i="19"/>
  <c r="AA151" i="1"/>
  <c r="AB152" i="1"/>
  <c r="AA145" i="1"/>
  <c r="AA133" i="1"/>
  <c r="AB140" i="1"/>
  <c r="AA140" i="1" s="1"/>
  <c r="AA115" i="1"/>
  <c r="AB122" i="1"/>
  <c r="AA122" i="1" s="1"/>
  <c r="AA85" i="1"/>
  <c r="AB92" i="1"/>
  <c r="AA92" i="1" s="1"/>
  <c r="AA79" i="1"/>
  <c r="AB86" i="1"/>
  <c r="AA73" i="1"/>
  <c r="V88" i="19" s="1"/>
  <c r="AB74" i="1"/>
  <c r="AB31" i="1"/>
  <c r="AB30" i="1"/>
  <c r="AA30" i="1" s="1"/>
  <c r="AA67" i="1"/>
  <c r="AB61" i="1"/>
  <c r="AB55" i="1"/>
  <c r="AA55" i="1" s="1"/>
  <c r="AA12" i="1"/>
  <c r="AB13" i="1"/>
  <c r="AB19" i="1"/>
  <c r="AB18" i="1"/>
  <c r="AA18" i="1" s="1"/>
  <c r="AB24" i="1"/>
  <c r="AA24" i="1" s="1"/>
  <c r="AB49" i="1"/>
  <c r="AA49" i="1" s="1"/>
  <c r="AB37" i="1"/>
  <c r="AB36" i="1"/>
  <c r="AA36" i="1" s="1"/>
  <c r="AB25" i="1" l="1"/>
  <c r="AA74" i="1"/>
  <c r="W88" i="19" s="1"/>
  <c r="AB75" i="1"/>
  <c r="AA75" i="1" s="1"/>
  <c r="X112" i="19" s="1"/>
  <c r="AB102" i="19"/>
  <c r="P78" i="19"/>
  <c r="P6" i="19"/>
  <c r="V30" i="19"/>
  <c r="AH102" i="19"/>
  <c r="AB78" i="19"/>
  <c r="V6" i="19"/>
  <c r="J102" i="19"/>
  <c r="P54" i="19"/>
  <c r="J6" i="19"/>
  <c r="P102" i="19"/>
  <c r="AB54" i="19"/>
  <c r="J30" i="19"/>
  <c r="V102" i="19"/>
  <c r="P30" i="19"/>
  <c r="AH6" i="19"/>
  <c r="J78" i="19"/>
  <c r="AH54" i="19"/>
  <c r="J54" i="19"/>
  <c r="AH78" i="19"/>
  <c r="V54" i="19"/>
  <c r="AH30" i="19"/>
  <c r="V78" i="19"/>
  <c r="AB6" i="19"/>
  <c r="AB30" i="19"/>
  <c r="V85" i="19"/>
  <c r="AH37" i="19"/>
  <c r="AH13" i="19"/>
  <c r="P85" i="19"/>
  <c r="V37" i="19"/>
  <c r="AB13" i="19"/>
  <c r="AB85" i="19"/>
  <c r="P109" i="19"/>
  <c r="P13" i="19"/>
  <c r="AB109" i="19"/>
  <c r="AB37" i="19"/>
  <c r="AH61" i="19"/>
  <c r="AH109" i="19"/>
  <c r="V109" i="19"/>
  <c r="J61" i="19"/>
  <c r="J37" i="19"/>
  <c r="J109" i="19"/>
  <c r="P61" i="19"/>
  <c r="V13" i="19"/>
  <c r="AH85" i="19"/>
  <c r="V61" i="19"/>
  <c r="J13" i="19"/>
  <c r="J85" i="19"/>
  <c r="AB61" i="19"/>
  <c r="P37" i="19"/>
  <c r="AC145" i="1"/>
  <c r="AB100" i="19"/>
  <c r="P76" i="19"/>
  <c r="J52" i="19"/>
  <c r="J124" i="19"/>
  <c r="AH76" i="19"/>
  <c r="AB28" i="19"/>
  <c r="P124" i="19"/>
  <c r="AH100" i="19"/>
  <c r="AH28" i="19"/>
  <c r="V52" i="19"/>
  <c r="AH124" i="19"/>
  <c r="J100" i="19"/>
  <c r="P52" i="19"/>
  <c r="P100" i="19"/>
  <c r="J76" i="19"/>
  <c r="AH52" i="19"/>
  <c r="AB124" i="19"/>
  <c r="AB76" i="19"/>
  <c r="P28" i="19"/>
  <c r="V100" i="19"/>
  <c r="V76" i="19"/>
  <c r="V28" i="19"/>
  <c r="V124" i="19"/>
  <c r="AB52" i="19"/>
  <c r="J28" i="19"/>
  <c r="AB108" i="19"/>
  <c r="V60" i="19"/>
  <c r="P12" i="19"/>
  <c r="V108" i="19"/>
  <c r="AB60" i="19"/>
  <c r="V12" i="19"/>
  <c r="P84" i="19"/>
  <c r="AH60" i="19"/>
  <c r="P36" i="19"/>
  <c r="AH108" i="19"/>
  <c r="J60" i="19"/>
  <c r="AH36" i="19"/>
  <c r="AB84" i="19"/>
  <c r="AH84" i="19"/>
  <c r="AH12" i="19"/>
  <c r="V84" i="19"/>
  <c r="P60" i="19"/>
  <c r="AB36" i="19"/>
  <c r="J108" i="19"/>
  <c r="V36" i="19"/>
  <c r="J36" i="19"/>
  <c r="P108" i="19"/>
  <c r="J84" i="19"/>
  <c r="AB12" i="19"/>
  <c r="J12" i="19"/>
  <c r="J83" i="19"/>
  <c r="AB83" i="19"/>
  <c r="V11" i="19"/>
  <c r="V83" i="19"/>
  <c r="V35" i="19"/>
  <c r="AB11" i="19"/>
  <c r="AB59" i="19"/>
  <c r="J35" i="19"/>
  <c r="P11" i="19"/>
  <c r="V107" i="19"/>
  <c r="P83" i="19"/>
  <c r="AB35" i="19"/>
  <c r="J11" i="19"/>
  <c r="J107" i="19"/>
  <c r="AH59" i="19"/>
  <c r="P35" i="19"/>
  <c r="AB107" i="19"/>
  <c r="J59" i="19"/>
  <c r="AH35" i="19"/>
  <c r="P107" i="19"/>
  <c r="P59" i="19"/>
  <c r="V59" i="19"/>
  <c r="AH107" i="19"/>
  <c r="AH83" i="19"/>
  <c r="AH11" i="19"/>
  <c r="AC79" i="1"/>
  <c r="J113" i="19"/>
  <c r="P89" i="19"/>
  <c r="P41" i="19"/>
  <c r="V113" i="19"/>
  <c r="V65" i="19"/>
  <c r="AB41" i="19"/>
  <c r="AB113" i="19"/>
  <c r="AH17" i="19"/>
  <c r="AH65" i="19"/>
  <c r="P113" i="19"/>
  <c r="P65" i="19"/>
  <c r="J41" i="19"/>
  <c r="P17" i="19"/>
  <c r="AH89" i="19"/>
  <c r="AB65" i="19"/>
  <c r="J89" i="19"/>
  <c r="J65" i="19"/>
  <c r="J17" i="19"/>
  <c r="AH41" i="19"/>
  <c r="AB89" i="19"/>
  <c r="AB17" i="19"/>
  <c r="V41" i="19"/>
  <c r="AH113" i="19"/>
  <c r="V17" i="19"/>
  <c r="AB106" i="19"/>
  <c r="AH58" i="19"/>
  <c r="J58" i="19"/>
  <c r="AB34" i="19"/>
  <c r="V106" i="19"/>
  <c r="P58" i="19"/>
  <c r="P34" i="19"/>
  <c r="P106" i="19"/>
  <c r="AH82" i="19"/>
  <c r="AB10" i="19"/>
  <c r="AH106" i="19"/>
  <c r="V82" i="19"/>
  <c r="P10" i="19"/>
  <c r="P82" i="19"/>
  <c r="AB58" i="19"/>
  <c r="V10" i="19"/>
  <c r="J106" i="19"/>
  <c r="AH34" i="19"/>
  <c r="J10" i="19"/>
  <c r="AB82" i="19"/>
  <c r="V34" i="19"/>
  <c r="V58" i="19"/>
  <c r="J82" i="19"/>
  <c r="AH10" i="19"/>
  <c r="J34" i="19"/>
  <c r="P104" i="19"/>
  <c r="P80" i="19"/>
  <c r="V8" i="19"/>
  <c r="AB104" i="19"/>
  <c r="J56" i="19"/>
  <c r="AH56" i="19"/>
  <c r="AH80" i="19"/>
  <c r="V32" i="19"/>
  <c r="AH32" i="19"/>
  <c r="J80" i="19"/>
  <c r="J32" i="19"/>
  <c r="P56" i="19"/>
  <c r="AB56" i="19"/>
  <c r="V56" i="19"/>
  <c r="AH8" i="19"/>
  <c r="AB80" i="19"/>
  <c r="P32" i="19"/>
  <c r="J8" i="19"/>
  <c r="AH104" i="19"/>
  <c r="V80" i="19"/>
  <c r="AB8" i="19"/>
  <c r="AB32" i="19"/>
  <c r="J104" i="19"/>
  <c r="V104" i="19"/>
  <c r="P8" i="19"/>
  <c r="AC92" i="1"/>
  <c r="AC115" i="19"/>
  <c r="W67" i="19"/>
  <c r="K43" i="19"/>
  <c r="W115" i="19"/>
  <c r="W91" i="19"/>
  <c r="AC91" i="19"/>
  <c r="Q43" i="19"/>
  <c r="K19" i="19"/>
  <c r="K115" i="19"/>
  <c r="AI91" i="19"/>
  <c r="AI43" i="19"/>
  <c r="AI67" i="19"/>
  <c r="W43" i="19"/>
  <c r="AC19" i="19"/>
  <c r="K91" i="19"/>
  <c r="K67" i="19"/>
  <c r="AC67" i="19"/>
  <c r="W19" i="19"/>
  <c r="AI115" i="19"/>
  <c r="Q67" i="19"/>
  <c r="AC43" i="19"/>
  <c r="Q19" i="19"/>
  <c r="Q91" i="19"/>
  <c r="Q115" i="19"/>
  <c r="AI19" i="19"/>
  <c r="AC151" i="1"/>
  <c r="AH101" i="19"/>
  <c r="AH77" i="19"/>
  <c r="AH29" i="19"/>
  <c r="J101" i="19"/>
  <c r="AB101" i="19"/>
  <c r="V29" i="19"/>
  <c r="P101" i="19"/>
  <c r="V77" i="19"/>
  <c r="AB29" i="19"/>
  <c r="V101" i="19"/>
  <c r="V53" i="19"/>
  <c r="P29" i="19"/>
  <c r="V125" i="19"/>
  <c r="P77" i="19"/>
  <c r="AH53" i="19"/>
  <c r="AB125" i="19"/>
  <c r="J77" i="19"/>
  <c r="J29" i="19"/>
  <c r="AH125" i="19"/>
  <c r="P125" i="19"/>
  <c r="P53" i="19"/>
  <c r="J53" i="19"/>
  <c r="J125" i="19"/>
  <c r="AB77" i="19"/>
  <c r="AB53" i="19"/>
  <c r="AC85" i="1"/>
  <c r="AB114" i="19"/>
  <c r="AH114" i="19"/>
  <c r="AB42" i="19"/>
  <c r="P42" i="19"/>
  <c r="J114" i="19"/>
  <c r="P66" i="19"/>
  <c r="AH18" i="19"/>
  <c r="AB90" i="19"/>
  <c r="AB66" i="19"/>
  <c r="AB18" i="19"/>
  <c r="V114" i="19"/>
  <c r="V90" i="19"/>
  <c r="P18" i="19"/>
  <c r="AH90" i="19"/>
  <c r="V66" i="19"/>
  <c r="V18" i="19"/>
  <c r="J90" i="19"/>
  <c r="AH66" i="19"/>
  <c r="AH42" i="19"/>
  <c r="P90" i="19"/>
  <c r="J66" i="19"/>
  <c r="J18" i="19"/>
  <c r="P114" i="19"/>
  <c r="J42" i="19"/>
  <c r="V42" i="19"/>
  <c r="J111" i="19"/>
  <c r="AH63" i="19"/>
  <c r="V39" i="19"/>
  <c r="AH87" i="19"/>
  <c r="J63" i="19"/>
  <c r="AB15" i="19"/>
  <c r="J87" i="19"/>
  <c r="P63" i="19"/>
  <c r="AH15" i="19"/>
  <c r="AB87" i="19"/>
  <c r="V63" i="19"/>
  <c r="P15" i="19"/>
  <c r="AB111" i="19"/>
  <c r="P39" i="19"/>
  <c r="J15" i="19"/>
  <c r="V111" i="19"/>
  <c r="P87" i="19"/>
  <c r="AB39" i="19"/>
  <c r="J39" i="19"/>
  <c r="P111" i="19"/>
  <c r="AB63" i="19"/>
  <c r="V15" i="19"/>
  <c r="V87" i="19"/>
  <c r="AH111" i="19"/>
  <c r="AH39" i="19"/>
  <c r="J79" i="19"/>
  <c r="AH31" i="19"/>
  <c r="AH7" i="19"/>
  <c r="AH103" i="19"/>
  <c r="AB55" i="19"/>
  <c r="P55" i="19"/>
  <c r="V103" i="19"/>
  <c r="AH79" i="19"/>
  <c r="V55" i="19"/>
  <c r="J7" i="19"/>
  <c r="J103" i="19"/>
  <c r="AH55" i="19"/>
  <c r="P31" i="19"/>
  <c r="AB103" i="19"/>
  <c r="J55" i="19"/>
  <c r="P7" i="19"/>
  <c r="P103" i="19"/>
  <c r="V79" i="19"/>
  <c r="AB7" i="19"/>
  <c r="AB79" i="19"/>
  <c r="V31" i="19"/>
  <c r="V7" i="19"/>
  <c r="P79" i="19"/>
  <c r="J31" i="19"/>
  <c r="AB31" i="19"/>
  <c r="J81" i="19"/>
  <c r="J57" i="19"/>
  <c r="AB9" i="19"/>
  <c r="AH81" i="19"/>
  <c r="J33" i="19"/>
  <c r="AH33" i="19"/>
  <c r="P81" i="19"/>
  <c r="AB57" i="19"/>
  <c r="AB33" i="19"/>
  <c r="AH105" i="19"/>
  <c r="AB81" i="19"/>
  <c r="V33" i="19"/>
  <c r="P9" i="19"/>
  <c r="J105" i="19"/>
  <c r="V57" i="19"/>
  <c r="AH9" i="19"/>
  <c r="P105" i="19"/>
  <c r="V105" i="19"/>
  <c r="P33" i="19"/>
  <c r="AB105" i="19"/>
  <c r="P57" i="19"/>
  <c r="J9" i="19"/>
  <c r="V81" i="19"/>
  <c r="AH57" i="19"/>
  <c r="V9" i="19"/>
  <c r="AC122" i="1"/>
  <c r="Q72" i="19"/>
  <c r="AC48" i="19"/>
  <c r="K24" i="19"/>
  <c r="AC72" i="19"/>
  <c r="AC120" i="19"/>
  <c r="W96" i="19"/>
  <c r="AI48" i="19"/>
  <c r="W24" i="19"/>
  <c r="AI120" i="19"/>
  <c r="K48" i="19"/>
  <c r="K120" i="19"/>
  <c r="AI96" i="19"/>
  <c r="Q48" i="19"/>
  <c r="Q120" i="19"/>
  <c r="W72" i="19"/>
  <c r="W48" i="19"/>
  <c r="W120" i="19"/>
  <c r="K72" i="19"/>
  <c r="AI24" i="19"/>
  <c r="AC96" i="19"/>
  <c r="Q96" i="19"/>
  <c r="AC24" i="19"/>
  <c r="K96" i="19"/>
  <c r="AI72" i="19"/>
  <c r="Q24" i="19"/>
  <c r="AC115" i="1"/>
  <c r="AH95" i="19"/>
  <c r="AB71" i="19"/>
  <c r="P23" i="19"/>
  <c r="J95" i="19"/>
  <c r="V71" i="19"/>
  <c r="J47" i="19"/>
  <c r="P95" i="19"/>
  <c r="AB95" i="19"/>
  <c r="V23" i="19"/>
  <c r="P119" i="19"/>
  <c r="AH47" i="19"/>
  <c r="J23" i="19"/>
  <c r="V119" i="19"/>
  <c r="J71" i="19"/>
  <c r="AB47" i="19"/>
  <c r="AB23" i="19"/>
  <c r="AH119" i="19"/>
  <c r="J119" i="19"/>
  <c r="P47" i="19"/>
  <c r="AB119" i="19"/>
  <c r="AH23" i="19"/>
  <c r="V95" i="19"/>
  <c r="P71" i="19"/>
  <c r="V47" i="19"/>
  <c r="AH71" i="19"/>
  <c r="AC140" i="1"/>
  <c r="AI99" i="19"/>
  <c r="Q51" i="19"/>
  <c r="W27" i="19"/>
  <c r="AI123" i="19"/>
  <c r="AI75" i="19"/>
  <c r="W99" i="19"/>
  <c r="K27" i="19"/>
  <c r="K123" i="19"/>
  <c r="K75" i="19"/>
  <c r="Q99" i="19"/>
  <c r="Q123" i="19"/>
  <c r="K99" i="19"/>
  <c r="W51" i="19"/>
  <c r="W123" i="19"/>
  <c r="AC75" i="19"/>
  <c r="AC51" i="19"/>
  <c r="AC123" i="19"/>
  <c r="Q75" i="19"/>
  <c r="AI27" i="19"/>
  <c r="AC99" i="19"/>
  <c r="AI51" i="19"/>
  <c r="AC27" i="19"/>
  <c r="W75" i="19"/>
  <c r="K51" i="19"/>
  <c r="Q27" i="19"/>
  <c r="AC73" i="1"/>
  <c r="AB112" i="19"/>
  <c r="AH64" i="19"/>
  <c r="J40" i="19"/>
  <c r="P88" i="19"/>
  <c r="J64" i="19"/>
  <c r="J88" i="19"/>
  <c r="AB88" i="19"/>
  <c r="AH40" i="19"/>
  <c r="P64" i="19"/>
  <c r="AB40" i="19"/>
  <c r="AH16" i="19"/>
  <c r="AH112" i="19"/>
  <c r="AB16" i="19"/>
  <c r="V40" i="19"/>
  <c r="P112" i="19"/>
  <c r="V64" i="19"/>
  <c r="P16" i="19"/>
  <c r="J16" i="19"/>
  <c r="V112" i="19"/>
  <c r="AH88" i="19"/>
  <c r="V16" i="19"/>
  <c r="J112" i="19"/>
  <c r="AB64" i="19"/>
  <c r="P40" i="19"/>
  <c r="AC74" i="1"/>
  <c r="K88" i="19"/>
  <c r="Q88" i="19"/>
  <c r="Q16" i="19"/>
  <c r="AC88" i="19"/>
  <c r="AC64" i="19"/>
  <c r="K40" i="19"/>
  <c r="Q64" i="19"/>
  <c r="W16" i="19"/>
  <c r="AI112" i="19"/>
  <c r="Q40" i="19"/>
  <c r="W64" i="19"/>
  <c r="AC40" i="19"/>
  <c r="K16" i="19"/>
  <c r="AC16" i="19"/>
  <c r="K112" i="19"/>
  <c r="W112" i="19"/>
  <c r="AI64" i="19"/>
  <c r="W40" i="19"/>
  <c r="AI16" i="19"/>
  <c r="Q112" i="19"/>
  <c r="K64" i="19"/>
  <c r="AI40" i="19"/>
  <c r="AC112" i="19"/>
  <c r="AI88" i="19"/>
  <c r="AC133" i="1"/>
  <c r="P122" i="19"/>
  <c r="AH74" i="19"/>
  <c r="V50" i="19"/>
  <c r="AB122" i="19"/>
  <c r="V122" i="19"/>
  <c r="AH50" i="19"/>
  <c r="J26" i="19"/>
  <c r="AB98" i="19"/>
  <c r="P74" i="19"/>
  <c r="AH26" i="19"/>
  <c r="AH98" i="19"/>
  <c r="V74" i="19"/>
  <c r="J50" i="19"/>
  <c r="J98" i="19"/>
  <c r="V98" i="19"/>
  <c r="AB26" i="19"/>
  <c r="P98" i="19"/>
  <c r="J74" i="19"/>
  <c r="P26" i="19"/>
  <c r="J122" i="19"/>
  <c r="AB74" i="19"/>
  <c r="V26" i="19"/>
  <c r="AH122" i="19"/>
  <c r="P50" i="19"/>
  <c r="AB50" i="19"/>
  <c r="AA152" i="1"/>
  <c r="AB154" i="1"/>
  <c r="AA154" i="1" s="1"/>
  <c r="AB153" i="1"/>
  <c r="AA153" i="1" s="1"/>
  <c r="AA86" i="1"/>
  <c r="AB87" i="1"/>
  <c r="AA87" i="1" s="1"/>
  <c r="AB62" i="1"/>
  <c r="AA62" i="1" s="1"/>
  <c r="AB56" i="1"/>
  <c r="AA56" i="1" s="1"/>
  <c r="AB50" i="1"/>
  <c r="AA50" i="1" s="1"/>
  <c r="AB44" i="1"/>
  <c r="AA44" i="1" s="1"/>
  <c r="AC36" i="1"/>
  <c r="AA25" i="1"/>
  <c r="AB26" i="1"/>
  <c r="AC12" i="1"/>
  <c r="AC67" i="1"/>
  <c r="AC18" i="1"/>
  <c r="AC55" i="1"/>
  <c r="AA61" i="1"/>
  <c r="AB68" i="1"/>
  <c r="AC30" i="1"/>
  <c r="AC24" i="1"/>
  <c r="AB14" i="1"/>
  <c r="AA13" i="1"/>
  <c r="AB70" i="1"/>
  <c r="AB38" i="1"/>
  <c r="AA37" i="1"/>
  <c r="AB46" i="1"/>
  <c r="AC49" i="1"/>
  <c r="AB51" i="1"/>
  <c r="AA51" i="1" s="1"/>
  <c r="AB52" i="1"/>
  <c r="AA52" i="1" s="1"/>
  <c r="AB20" i="1"/>
  <c r="AA19" i="1"/>
  <c r="AB57" i="1"/>
  <c r="AB63" i="1"/>
  <c r="AA31" i="1"/>
  <c r="AB32" i="1"/>
  <c r="AC75" i="1" l="1"/>
  <c r="L88" i="19"/>
  <c r="X64" i="19"/>
  <c r="R16" i="19"/>
  <c r="X16" i="19"/>
  <c r="AD16" i="19"/>
  <c r="AJ64" i="19"/>
  <c r="AJ40" i="19"/>
  <c r="AD64" i="19"/>
  <c r="R112" i="19"/>
  <c r="AJ16" i="19"/>
  <c r="AJ88" i="19"/>
  <c r="AJ112" i="19"/>
  <c r="L16" i="19"/>
  <c r="AD40" i="19"/>
  <c r="L112" i="19"/>
  <c r="R40" i="19"/>
  <c r="L64" i="19"/>
  <c r="L40" i="19"/>
  <c r="AD112" i="19"/>
  <c r="X88" i="19"/>
  <c r="X40" i="19"/>
  <c r="AD88" i="19"/>
  <c r="R64" i="19"/>
  <c r="R88" i="19"/>
  <c r="Q103" i="19"/>
  <c r="Q55" i="19"/>
  <c r="K31" i="19"/>
  <c r="AC79" i="19"/>
  <c r="Q31" i="19"/>
  <c r="AC7" i="19"/>
  <c r="AI7" i="19"/>
  <c r="AI103" i="19"/>
  <c r="W55" i="19"/>
  <c r="W7" i="19"/>
  <c r="W79" i="19"/>
  <c r="AI79" i="19"/>
  <c r="W31" i="19"/>
  <c r="K7" i="19"/>
  <c r="AC103" i="19"/>
  <c r="K79" i="19"/>
  <c r="AC55" i="19"/>
  <c r="Q7" i="19"/>
  <c r="K103" i="19"/>
  <c r="Q79" i="19"/>
  <c r="AC31" i="19"/>
  <c r="K55" i="19"/>
  <c r="W103" i="19"/>
  <c r="AI55" i="19"/>
  <c r="AI31" i="19"/>
  <c r="W83" i="19"/>
  <c r="Q59" i="19"/>
  <c r="W11" i="19"/>
  <c r="AC83" i="19"/>
  <c r="Q35" i="19"/>
  <c r="AC11" i="19"/>
  <c r="W35" i="19"/>
  <c r="AI83" i="19"/>
  <c r="W59" i="19"/>
  <c r="K35" i="19"/>
  <c r="K83" i="19"/>
  <c r="Q11" i="19"/>
  <c r="Q107" i="19"/>
  <c r="K107" i="19"/>
  <c r="AC59" i="19"/>
  <c r="K11" i="19"/>
  <c r="W107" i="19"/>
  <c r="AC107" i="19"/>
  <c r="Q83" i="19"/>
  <c r="AC35" i="19"/>
  <c r="K59" i="19"/>
  <c r="AI107" i="19"/>
  <c r="AI59" i="19"/>
  <c r="AI35" i="19"/>
  <c r="AI11" i="19"/>
  <c r="AC152" i="1"/>
  <c r="Q125" i="19"/>
  <c r="W77" i="19"/>
  <c r="AC29" i="19"/>
  <c r="W101" i="19"/>
  <c r="AI101" i="19"/>
  <c r="AI29" i="19"/>
  <c r="K101" i="19"/>
  <c r="AC77" i="19"/>
  <c r="W29" i="19"/>
  <c r="AC101" i="19"/>
  <c r="W53" i="19"/>
  <c r="Q29" i="19"/>
  <c r="W125" i="19"/>
  <c r="Q101" i="19"/>
  <c r="AC53" i="19"/>
  <c r="K29" i="19"/>
  <c r="AC125" i="19"/>
  <c r="AI77" i="19"/>
  <c r="AI53" i="19"/>
  <c r="AI125" i="19"/>
  <c r="K77" i="19"/>
  <c r="K53" i="19"/>
  <c r="K125" i="19"/>
  <c r="Q77" i="19"/>
  <c r="Q53" i="19"/>
  <c r="Q109" i="19"/>
  <c r="Q85" i="19"/>
  <c r="Q61" i="19"/>
  <c r="W109" i="19"/>
  <c r="W61" i="19"/>
  <c r="Q37" i="19"/>
  <c r="K109" i="19"/>
  <c r="AC61" i="19"/>
  <c r="AI13" i="19"/>
  <c r="AI109" i="19"/>
  <c r="AC37" i="19"/>
  <c r="W13" i="19"/>
  <c r="AC85" i="19"/>
  <c r="AI61" i="19"/>
  <c r="W37" i="19"/>
  <c r="AI85" i="19"/>
  <c r="K61" i="19"/>
  <c r="K13" i="19"/>
  <c r="W85" i="19"/>
  <c r="Q13" i="19"/>
  <c r="K85" i="19"/>
  <c r="AI37" i="19"/>
  <c r="AC13" i="19"/>
  <c r="AC109" i="19"/>
  <c r="K37" i="19"/>
  <c r="AI108" i="19"/>
  <c r="AC84" i="19"/>
  <c r="Q36" i="19"/>
  <c r="AI12" i="19"/>
  <c r="K108" i="19"/>
  <c r="AC60" i="19"/>
  <c r="W60" i="19"/>
  <c r="W108" i="19"/>
  <c r="AI60" i="19"/>
  <c r="W36" i="19"/>
  <c r="Q60" i="19"/>
  <c r="Q108" i="19"/>
  <c r="K60" i="19"/>
  <c r="AC36" i="19"/>
  <c r="AI84" i="19"/>
  <c r="AI36" i="19"/>
  <c r="AC12" i="19"/>
  <c r="AC108" i="19"/>
  <c r="W84" i="19"/>
  <c r="K36" i="19"/>
  <c r="Q12" i="19"/>
  <c r="K12" i="19"/>
  <c r="Q84" i="19"/>
  <c r="K84" i="19"/>
  <c r="W12" i="19"/>
  <c r="AC102" i="19"/>
  <c r="AI102" i="19"/>
  <c r="K54" i="19"/>
  <c r="Q6" i="19"/>
  <c r="K102" i="19"/>
  <c r="Q54" i="19"/>
  <c r="AI30" i="19"/>
  <c r="Q30" i="19"/>
  <c r="W6" i="19"/>
  <c r="AC78" i="19"/>
  <c r="W54" i="19"/>
  <c r="K30" i="19"/>
  <c r="W102" i="19"/>
  <c r="AC30" i="19"/>
  <c r="AI78" i="19"/>
  <c r="W30" i="19"/>
  <c r="AC6" i="19"/>
  <c r="AC54" i="19"/>
  <c r="AI6" i="19"/>
  <c r="K78" i="19"/>
  <c r="Q78" i="19"/>
  <c r="AI54" i="19"/>
  <c r="W78" i="19"/>
  <c r="Q102" i="19"/>
  <c r="K6" i="19"/>
  <c r="Y84" i="19"/>
  <c r="S36" i="19"/>
  <c r="S12" i="19"/>
  <c r="M84" i="19"/>
  <c r="Y60" i="19"/>
  <c r="Y12" i="19"/>
  <c r="AK84" i="19"/>
  <c r="Y36" i="19"/>
  <c r="AE12" i="19"/>
  <c r="M108" i="19"/>
  <c r="S108" i="19"/>
  <c r="AE84" i="19"/>
  <c r="AE60" i="19"/>
  <c r="M12" i="19"/>
  <c r="AE108" i="19"/>
  <c r="AK60" i="19"/>
  <c r="AE36" i="19"/>
  <c r="Y108" i="19"/>
  <c r="AK12" i="19"/>
  <c r="AK108" i="19"/>
  <c r="M60" i="19"/>
  <c r="M36" i="19"/>
  <c r="AK36" i="19"/>
  <c r="S60" i="19"/>
  <c r="S84" i="19"/>
  <c r="Q86" i="19"/>
  <c r="AI62" i="19"/>
  <c r="K14" i="19"/>
  <c r="W110" i="19"/>
  <c r="Q62" i="19"/>
  <c r="K62" i="19"/>
  <c r="W14" i="19"/>
  <c r="AI110" i="19"/>
  <c r="W62" i="19"/>
  <c r="AI38" i="19"/>
  <c r="K110" i="19"/>
  <c r="W38" i="19"/>
  <c r="K38" i="19"/>
  <c r="AC110" i="19"/>
  <c r="Q110" i="19"/>
  <c r="Q38" i="19"/>
  <c r="AC86" i="19"/>
  <c r="AI86" i="19"/>
  <c r="AC14" i="19"/>
  <c r="W86" i="19"/>
  <c r="AI14" i="19"/>
  <c r="K86" i="19"/>
  <c r="AC62" i="19"/>
  <c r="Q14" i="19"/>
  <c r="AC38" i="19"/>
  <c r="AC87" i="1"/>
  <c r="AJ114" i="19"/>
  <c r="X90" i="19"/>
  <c r="AJ42" i="19"/>
  <c r="AJ18" i="19"/>
  <c r="L114" i="19"/>
  <c r="AD90" i="19"/>
  <c r="X42" i="19"/>
  <c r="AD114" i="19"/>
  <c r="X66" i="19"/>
  <c r="AD66" i="19"/>
  <c r="X114" i="19"/>
  <c r="AJ66" i="19"/>
  <c r="R42" i="19"/>
  <c r="AJ90" i="19"/>
  <c r="L66" i="19"/>
  <c r="L18" i="19"/>
  <c r="L90" i="19"/>
  <c r="R66" i="19"/>
  <c r="AD18" i="19"/>
  <c r="R90" i="19"/>
  <c r="AD42" i="19"/>
  <c r="X18" i="19"/>
  <c r="R114" i="19"/>
  <c r="L42" i="19"/>
  <c r="R18" i="19"/>
  <c r="AC104" i="19"/>
  <c r="AI56" i="19"/>
  <c r="AC32" i="19"/>
  <c r="Q80" i="19"/>
  <c r="K56" i="19"/>
  <c r="AI8" i="19"/>
  <c r="W80" i="19"/>
  <c r="AI32" i="19"/>
  <c r="Q8" i="19"/>
  <c r="AC80" i="19"/>
  <c r="K32" i="19"/>
  <c r="K8" i="19"/>
  <c r="K80" i="19"/>
  <c r="Q56" i="19"/>
  <c r="AC8" i="19"/>
  <c r="AI104" i="19"/>
  <c r="Q104" i="19"/>
  <c r="Q32" i="19"/>
  <c r="W8" i="19"/>
  <c r="K104" i="19"/>
  <c r="AC56" i="19"/>
  <c r="W56" i="19"/>
  <c r="W104" i="19"/>
  <c r="AI80" i="19"/>
  <c r="W32" i="19"/>
  <c r="AC86" i="1"/>
  <c r="W90" i="19"/>
  <c r="AI66" i="19"/>
  <c r="AC18" i="19"/>
  <c r="K90" i="19"/>
  <c r="K66" i="19"/>
  <c r="Q18" i="19"/>
  <c r="Q90" i="19"/>
  <c r="AC42" i="19"/>
  <c r="K18" i="19"/>
  <c r="W114" i="19"/>
  <c r="Q66" i="19"/>
  <c r="AC66" i="19"/>
  <c r="W18" i="19"/>
  <c r="AI114" i="19"/>
  <c r="AI90" i="19"/>
  <c r="AI42" i="19"/>
  <c r="K114" i="19"/>
  <c r="W66" i="19"/>
  <c r="K42" i="19"/>
  <c r="Q114" i="19"/>
  <c r="AC90" i="19"/>
  <c r="Q42" i="19"/>
  <c r="AC114" i="19"/>
  <c r="W42" i="19"/>
  <c r="AI18" i="19"/>
  <c r="K81" i="19"/>
  <c r="AI57" i="19"/>
  <c r="W9" i="19"/>
  <c r="Q81" i="19"/>
  <c r="K57" i="19"/>
  <c r="AC9" i="19"/>
  <c r="K33" i="19"/>
  <c r="AI105" i="19"/>
  <c r="W81" i="19"/>
  <c r="AI33" i="19"/>
  <c r="K9" i="19"/>
  <c r="AC105" i="19"/>
  <c r="AC81" i="19"/>
  <c r="Q9" i="19"/>
  <c r="Q105" i="19"/>
  <c r="W57" i="19"/>
  <c r="Q57" i="19"/>
  <c r="W105" i="19"/>
  <c r="AC57" i="19"/>
  <c r="Q33" i="19"/>
  <c r="AI81" i="19"/>
  <c r="K105" i="19"/>
  <c r="AC33" i="19"/>
  <c r="AI9" i="19"/>
  <c r="W33" i="19"/>
  <c r="AC153" i="1"/>
  <c r="AJ125" i="19"/>
  <c r="AD125" i="19"/>
  <c r="AJ53" i="19"/>
  <c r="X53" i="19"/>
  <c r="X125" i="19"/>
  <c r="L29" i="19"/>
  <c r="AD101" i="19"/>
  <c r="R77" i="19"/>
  <c r="R125" i="19"/>
  <c r="L101" i="19"/>
  <c r="R29" i="19"/>
  <c r="X77" i="19"/>
  <c r="X29" i="19"/>
  <c r="AD77" i="19"/>
  <c r="L53" i="19"/>
  <c r="AJ29" i="19"/>
  <c r="R101" i="19"/>
  <c r="L77" i="19"/>
  <c r="AJ101" i="19"/>
  <c r="AD29" i="19"/>
  <c r="X101" i="19"/>
  <c r="R53" i="19"/>
  <c r="AJ77" i="19"/>
  <c r="AD53" i="19"/>
  <c r="L125" i="19"/>
  <c r="L108" i="19"/>
  <c r="L60" i="19"/>
  <c r="AJ36" i="19"/>
  <c r="R108" i="19"/>
  <c r="X84" i="19"/>
  <c r="L84" i="19"/>
  <c r="R12" i="19"/>
  <c r="AJ84" i="19"/>
  <c r="R60" i="19"/>
  <c r="X12" i="19"/>
  <c r="R84" i="19"/>
  <c r="AD36" i="19"/>
  <c r="AJ12" i="19"/>
  <c r="L36" i="19"/>
  <c r="AJ108" i="19"/>
  <c r="R36" i="19"/>
  <c r="L12" i="19"/>
  <c r="X108" i="19"/>
  <c r="AD84" i="19"/>
  <c r="X60" i="19"/>
  <c r="AD12" i="19"/>
  <c r="AD108" i="19"/>
  <c r="AD60" i="19"/>
  <c r="X36" i="19"/>
  <c r="AJ60" i="19"/>
  <c r="AI82" i="19"/>
  <c r="AC58" i="19"/>
  <c r="Q34" i="19"/>
  <c r="AC82" i="19"/>
  <c r="K82" i="19"/>
  <c r="AC34" i="19"/>
  <c r="Q10" i="19"/>
  <c r="AC106" i="19"/>
  <c r="AI58" i="19"/>
  <c r="AI10" i="19"/>
  <c r="W106" i="19"/>
  <c r="Q82" i="19"/>
  <c r="K58" i="19"/>
  <c r="W10" i="19"/>
  <c r="K10" i="19"/>
  <c r="AI106" i="19"/>
  <c r="W82" i="19"/>
  <c r="AI34" i="19"/>
  <c r="W34" i="19"/>
  <c r="K106" i="19"/>
  <c r="Q58" i="19"/>
  <c r="K34" i="19"/>
  <c r="Q106" i="19"/>
  <c r="W58" i="19"/>
  <c r="AC10" i="19"/>
  <c r="AB110" i="19"/>
  <c r="AH62" i="19"/>
  <c r="AB62" i="19"/>
  <c r="J38" i="19"/>
  <c r="AH110" i="19"/>
  <c r="J62" i="19"/>
  <c r="AB38" i="19"/>
  <c r="V110" i="19"/>
  <c r="P62" i="19"/>
  <c r="P38" i="19"/>
  <c r="P110" i="19"/>
  <c r="V62" i="19"/>
  <c r="AB14" i="19"/>
  <c r="AB86" i="19"/>
  <c r="J110" i="19"/>
  <c r="P14" i="19"/>
  <c r="P86" i="19"/>
  <c r="AH86" i="19"/>
  <c r="V14" i="19"/>
  <c r="J86" i="19"/>
  <c r="AH38" i="19"/>
  <c r="J14" i="19"/>
  <c r="V86" i="19"/>
  <c r="V38" i="19"/>
  <c r="AH14" i="19"/>
  <c r="AC154" i="1"/>
  <c r="AE125" i="19"/>
  <c r="AE101" i="19"/>
  <c r="M53" i="19"/>
  <c r="Y29" i="19"/>
  <c r="AK125" i="19"/>
  <c r="AE77" i="19"/>
  <c r="AK29" i="19"/>
  <c r="M125" i="19"/>
  <c r="S101" i="19"/>
  <c r="S53" i="19"/>
  <c r="S125" i="19"/>
  <c r="M101" i="19"/>
  <c r="Y101" i="19"/>
  <c r="Y125" i="19"/>
  <c r="M77" i="19"/>
  <c r="Y53" i="19"/>
  <c r="S77" i="19"/>
  <c r="AK77" i="19"/>
  <c r="AE29" i="19"/>
  <c r="AK101" i="19"/>
  <c r="AE53" i="19"/>
  <c r="S29" i="19"/>
  <c r="Y77" i="19"/>
  <c r="AK53" i="19"/>
  <c r="M29" i="19"/>
  <c r="AA68" i="1"/>
  <c r="AB69" i="1"/>
  <c r="AA69" i="1" s="1"/>
  <c r="AB45" i="1"/>
  <c r="AA45" i="1" s="1"/>
  <c r="AC19" i="1"/>
  <c r="AA70" i="1"/>
  <c r="AB71" i="1"/>
  <c r="AC62" i="1"/>
  <c r="AC44" i="1"/>
  <c r="AC61" i="1"/>
  <c r="AC51" i="1"/>
  <c r="AB21" i="1"/>
  <c r="AA20" i="1"/>
  <c r="AA32" i="1"/>
  <c r="AB33" i="1"/>
  <c r="AA57" i="1"/>
  <c r="AB58" i="1"/>
  <c r="AC50" i="1"/>
  <c r="AC37" i="1"/>
  <c r="AC13" i="1"/>
  <c r="AB27" i="1"/>
  <c r="AA26" i="1"/>
  <c r="AA63" i="1"/>
  <c r="AB64" i="1"/>
  <c r="AC31" i="1"/>
  <c r="AC56" i="1"/>
  <c r="AC52" i="1"/>
  <c r="AA46" i="1"/>
  <c r="AB48" i="1"/>
  <c r="AA48" i="1" s="1"/>
  <c r="AB47" i="1"/>
  <c r="AA47" i="1" s="1"/>
  <c r="AA38" i="1"/>
  <c r="AB39" i="1"/>
  <c r="AB15" i="1"/>
  <c r="AA15" i="1" s="1"/>
  <c r="AA14" i="1"/>
  <c r="AB16" i="1"/>
  <c r="AC25" i="1"/>
  <c r="AD111" i="19" l="1"/>
  <c r="L111" i="19"/>
  <c r="L39" i="19"/>
  <c r="L15" i="19"/>
  <c r="AD63" i="19"/>
  <c r="R111" i="19"/>
  <c r="AJ63" i="19"/>
  <c r="AJ39" i="19"/>
  <c r="R39" i="19"/>
  <c r="AJ111" i="19"/>
  <c r="L63" i="19"/>
  <c r="X39" i="19"/>
  <c r="X111" i="19"/>
  <c r="X87" i="19"/>
  <c r="AJ15" i="19"/>
  <c r="AD87" i="19"/>
  <c r="R63" i="19"/>
  <c r="AD15" i="19"/>
  <c r="R87" i="19"/>
  <c r="X63" i="19"/>
  <c r="R15" i="19"/>
  <c r="L87" i="19"/>
  <c r="AD39" i="19"/>
  <c r="X15" i="19"/>
  <c r="AJ87" i="19"/>
  <c r="AG107" i="19"/>
  <c r="AA83" i="19"/>
  <c r="O35" i="19"/>
  <c r="AA11" i="19"/>
  <c r="AM59" i="19"/>
  <c r="U107" i="19"/>
  <c r="AG83" i="19"/>
  <c r="U59" i="19"/>
  <c r="U83" i="19"/>
  <c r="AA107" i="19"/>
  <c r="AA59" i="19"/>
  <c r="U35" i="19"/>
  <c r="O107" i="19"/>
  <c r="AG59" i="19"/>
  <c r="AM11" i="19"/>
  <c r="O11" i="19"/>
  <c r="AM83" i="19"/>
  <c r="AG35" i="19"/>
  <c r="AA35" i="19"/>
  <c r="AG11" i="19"/>
  <c r="O83" i="19"/>
  <c r="AM35" i="19"/>
  <c r="AM107" i="19"/>
  <c r="O59" i="19"/>
  <c r="U11" i="19"/>
  <c r="AI87" i="19"/>
  <c r="W39" i="19"/>
  <c r="Q15" i="19"/>
  <c r="Q111" i="19"/>
  <c r="K87" i="19"/>
  <c r="AC63" i="19"/>
  <c r="W15" i="19"/>
  <c r="AC111" i="19"/>
  <c r="AC87" i="19"/>
  <c r="AC39" i="19"/>
  <c r="K111" i="19"/>
  <c r="AI63" i="19"/>
  <c r="K39" i="19"/>
  <c r="AI111" i="19"/>
  <c r="K63" i="19"/>
  <c r="AI15" i="19"/>
  <c r="W111" i="19"/>
  <c r="Q63" i="19"/>
  <c r="AI39" i="19"/>
  <c r="W87" i="19"/>
  <c r="Q39" i="19"/>
  <c r="AC15" i="19"/>
  <c r="Q87" i="19"/>
  <c r="W63" i="19"/>
  <c r="K15" i="19"/>
  <c r="AJ102" i="19"/>
  <c r="X78" i="19"/>
  <c r="AD54" i="19"/>
  <c r="X6" i="19"/>
  <c r="L102" i="19"/>
  <c r="R78" i="19"/>
  <c r="L54" i="19"/>
  <c r="X30" i="19"/>
  <c r="R102" i="19"/>
  <c r="R54" i="19"/>
  <c r="AJ30" i="19"/>
  <c r="L78" i="19"/>
  <c r="AD78" i="19"/>
  <c r="AD6" i="19"/>
  <c r="X102" i="19"/>
  <c r="AJ6" i="19"/>
  <c r="L6" i="19"/>
  <c r="R6" i="19"/>
  <c r="L30" i="19"/>
  <c r="AJ78" i="19"/>
  <c r="AD30" i="19"/>
  <c r="R30" i="19"/>
  <c r="X54" i="19"/>
  <c r="AD102" i="19"/>
  <c r="AJ54" i="19"/>
  <c r="AE102" i="19"/>
  <c r="AK102" i="19"/>
  <c r="S54" i="19"/>
  <c r="Y6" i="19"/>
  <c r="S102" i="19"/>
  <c r="AE78" i="19"/>
  <c r="S30" i="19"/>
  <c r="Y102" i="19"/>
  <c r="Y54" i="19"/>
  <c r="AK6" i="19"/>
  <c r="M102" i="19"/>
  <c r="AE54" i="19"/>
  <c r="Y30" i="19"/>
  <c r="M78" i="19"/>
  <c r="AK78" i="19"/>
  <c r="AE30" i="19"/>
  <c r="M30" i="19"/>
  <c r="AK54" i="19"/>
  <c r="S6" i="19"/>
  <c r="S78" i="19"/>
  <c r="M54" i="19"/>
  <c r="M6" i="19"/>
  <c r="Y78" i="19"/>
  <c r="AK30" i="19"/>
  <c r="AE6" i="19"/>
  <c r="L82" i="19"/>
  <c r="L34" i="19"/>
  <c r="AD10" i="19"/>
  <c r="AJ106" i="19"/>
  <c r="AJ82" i="19"/>
  <c r="R34" i="19"/>
  <c r="AD34" i="19"/>
  <c r="L106" i="19"/>
  <c r="AD106" i="19"/>
  <c r="R10" i="19"/>
  <c r="AJ58" i="19"/>
  <c r="X106" i="19"/>
  <c r="X58" i="19"/>
  <c r="AD58" i="19"/>
  <c r="X10" i="19"/>
  <c r="R82" i="19"/>
  <c r="R58" i="19"/>
  <c r="L10" i="19"/>
  <c r="X82" i="19"/>
  <c r="R106" i="19"/>
  <c r="X34" i="19"/>
  <c r="AJ10" i="19"/>
  <c r="AD82" i="19"/>
  <c r="AJ34" i="19"/>
  <c r="L58" i="19"/>
  <c r="AJ110" i="19"/>
  <c r="AD86" i="19"/>
  <c r="L62" i="19"/>
  <c r="L38" i="19"/>
  <c r="L110" i="19"/>
  <c r="AD110" i="19"/>
  <c r="AJ38" i="19"/>
  <c r="R110" i="19"/>
  <c r="R62" i="19"/>
  <c r="AJ14" i="19"/>
  <c r="AJ86" i="19"/>
  <c r="X62" i="19"/>
  <c r="AD14" i="19"/>
  <c r="L86" i="19"/>
  <c r="AD62" i="19"/>
  <c r="R14" i="19"/>
  <c r="X86" i="19"/>
  <c r="AD38" i="19"/>
  <c r="L14" i="19"/>
  <c r="R38" i="19"/>
  <c r="X110" i="19"/>
  <c r="AJ62" i="19"/>
  <c r="X38" i="19"/>
  <c r="R86" i="19"/>
  <c r="X14" i="19"/>
  <c r="AD109" i="19"/>
  <c r="AJ61" i="19"/>
  <c r="AD37" i="19"/>
  <c r="AD61" i="19"/>
  <c r="X109" i="19"/>
  <c r="L61" i="19"/>
  <c r="L85" i="19"/>
  <c r="L109" i="19"/>
  <c r="AJ13" i="19"/>
  <c r="AD85" i="19"/>
  <c r="R61" i="19"/>
  <c r="R37" i="19"/>
  <c r="AJ37" i="19"/>
  <c r="X37" i="19"/>
  <c r="R85" i="19"/>
  <c r="X85" i="19"/>
  <c r="AD13" i="19"/>
  <c r="L13" i="19"/>
  <c r="R109" i="19"/>
  <c r="AJ85" i="19"/>
  <c r="R13" i="19"/>
  <c r="L37" i="19"/>
  <c r="AJ109" i="19"/>
  <c r="X61" i="19"/>
  <c r="X13" i="19"/>
  <c r="Z83" i="19"/>
  <c r="Z59" i="19"/>
  <c r="N11" i="19"/>
  <c r="N83" i="19"/>
  <c r="N35" i="19"/>
  <c r="AF11" i="19"/>
  <c r="AF59" i="19"/>
  <c r="AL83" i="19"/>
  <c r="N59" i="19"/>
  <c r="T11" i="19"/>
  <c r="AL59" i="19"/>
  <c r="T59" i="19"/>
  <c r="AF107" i="19"/>
  <c r="Z107" i="19"/>
  <c r="AL11" i="19"/>
  <c r="AL35" i="19"/>
  <c r="AF35" i="19"/>
  <c r="T83" i="19"/>
  <c r="Z35" i="19"/>
  <c r="Z11" i="19"/>
  <c r="T107" i="19"/>
  <c r="AL107" i="19"/>
  <c r="AF83" i="19"/>
  <c r="T35" i="19"/>
  <c r="N107" i="19"/>
  <c r="L104" i="19"/>
  <c r="AD80" i="19"/>
  <c r="R56" i="19"/>
  <c r="AJ104" i="19"/>
  <c r="AJ32" i="19"/>
  <c r="AJ8" i="19"/>
  <c r="AD8" i="19"/>
  <c r="L8" i="19"/>
  <c r="R104" i="19"/>
  <c r="AD104" i="19"/>
  <c r="X56" i="19"/>
  <c r="R8" i="19"/>
  <c r="AD32" i="19"/>
  <c r="AJ80" i="19"/>
  <c r="L80" i="19"/>
  <c r="R32" i="19"/>
  <c r="L56" i="19"/>
  <c r="X80" i="19"/>
  <c r="R80" i="19"/>
  <c r="X32" i="19"/>
  <c r="X104" i="19"/>
  <c r="AJ56" i="19"/>
  <c r="AD56" i="19"/>
  <c r="X8" i="19"/>
  <c r="L32" i="19"/>
  <c r="L81" i="19"/>
  <c r="L57" i="19"/>
  <c r="AJ33" i="19"/>
  <c r="AD57" i="19"/>
  <c r="X33" i="19"/>
  <c r="L9" i="19"/>
  <c r="AJ105" i="19"/>
  <c r="AD81" i="19"/>
  <c r="L33" i="19"/>
  <c r="AD33" i="19"/>
  <c r="L105" i="19"/>
  <c r="R81" i="19"/>
  <c r="AD9" i="19"/>
  <c r="R105" i="19"/>
  <c r="X57" i="19"/>
  <c r="R9" i="19"/>
  <c r="AD105" i="19"/>
  <c r="R33" i="19"/>
  <c r="X9" i="19"/>
  <c r="AJ81" i="19"/>
  <c r="AJ57" i="19"/>
  <c r="AJ9" i="19"/>
  <c r="X105" i="19"/>
  <c r="X81" i="19"/>
  <c r="R57" i="19"/>
  <c r="Y111" i="19"/>
  <c r="S63" i="19"/>
  <c r="M63" i="19"/>
  <c r="Y15" i="19"/>
  <c r="AK111" i="19"/>
  <c r="M87" i="19"/>
  <c r="AK39" i="19"/>
  <c r="M15" i="19"/>
  <c r="M111" i="19"/>
  <c r="Y63" i="19"/>
  <c r="M39" i="19"/>
  <c r="AE111" i="19"/>
  <c r="Y39" i="19"/>
  <c r="AE15" i="19"/>
  <c r="S111" i="19"/>
  <c r="AE63" i="19"/>
  <c r="S15" i="19"/>
  <c r="AE87" i="19"/>
  <c r="AE39" i="19"/>
  <c r="S39" i="19"/>
  <c r="AK63" i="19"/>
  <c r="S87" i="19"/>
  <c r="AK87" i="19"/>
  <c r="AK15" i="19"/>
  <c r="Y87" i="19"/>
  <c r="L103" i="19"/>
  <c r="X79" i="19"/>
  <c r="AD7" i="19"/>
  <c r="AJ79" i="19"/>
  <c r="R103" i="19"/>
  <c r="R55" i="19"/>
  <c r="R7" i="19"/>
  <c r="AD103" i="19"/>
  <c r="X103" i="19"/>
  <c r="L55" i="19"/>
  <c r="X7" i="19"/>
  <c r="AJ103" i="19"/>
  <c r="AD55" i="19"/>
  <c r="L7" i="19"/>
  <c r="R31" i="19"/>
  <c r="R79" i="19"/>
  <c r="AD31" i="19"/>
  <c r="L31" i="19"/>
  <c r="AD79" i="19"/>
  <c r="X55" i="19"/>
  <c r="AJ31" i="19"/>
  <c r="L79" i="19"/>
  <c r="X31" i="19"/>
  <c r="AJ55" i="19"/>
  <c r="AJ7" i="19"/>
  <c r="Y107" i="19"/>
  <c r="S83" i="19"/>
  <c r="M59" i="19"/>
  <c r="S35" i="19"/>
  <c r="AK107" i="19"/>
  <c r="AK35" i="19"/>
  <c r="M11" i="19"/>
  <c r="Y83" i="19"/>
  <c r="M107" i="19"/>
  <c r="S59" i="19"/>
  <c r="M35" i="19"/>
  <c r="Y35" i="19"/>
  <c r="AE35" i="19"/>
  <c r="AE107" i="19"/>
  <c r="S107" i="19"/>
  <c r="Y59" i="19"/>
  <c r="AE11" i="19"/>
  <c r="AE83" i="19"/>
  <c r="AE59" i="19"/>
  <c r="S11" i="19"/>
  <c r="Y11" i="19"/>
  <c r="M83" i="19"/>
  <c r="AK59" i="19"/>
  <c r="AK83" i="19"/>
  <c r="AK11" i="19"/>
  <c r="X83" i="19"/>
  <c r="R35" i="19"/>
  <c r="AJ11" i="19"/>
  <c r="R107" i="19"/>
  <c r="L35" i="19"/>
  <c r="AD83" i="19"/>
  <c r="AD107" i="19"/>
  <c r="R83" i="19"/>
  <c r="AD59" i="19"/>
  <c r="AJ35" i="19"/>
  <c r="L11" i="19"/>
  <c r="L107" i="19"/>
  <c r="AJ59" i="19"/>
  <c r="X35" i="19"/>
  <c r="AD35" i="19"/>
  <c r="X107" i="19"/>
  <c r="L59" i="19"/>
  <c r="AD11" i="19"/>
  <c r="AJ107" i="19"/>
  <c r="R59" i="19"/>
  <c r="R11" i="19"/>
  <c r="L83" i="19"/>
  <c r="X59" i="19"/>
  <c r="X11" i="19"/>
  <c r="AJ83" i="19"/>
  <c r="AC68" i="1"/>
  <c r="AC69" i="1"/>
  <c r="AC45" i="1"/>
  <c r="AA16" i="1"/>
  <c r="AB17" i="1"/>
  <c r="AA17" i="1" s="1"/>
  <c r="AC38" i="1"/>
  <c r="AA58" i="1"/>
  <c r="AB59" i="1"/>
  <c r="AA71" i="1"/>
  <c r="AB72" i="1"/>
  <c r="AA72" i="1" s="1"/>
  <c r="AC20" i="1"/>
  <c r="AB28" i="1"/>
  <c r="AA28" i="1" s="1"/>
  <c r="AA27" i="1"/>
  <c r="AB29" i="1"/>
  <c r="AA29" i="1" s="1"/>
  <c r="AC57" i="1"/>
  <c r="AA21" i="1"/>
  <c r="AB22" i="1"/>
  <c r="AC70" i="1"/>
  <c r="AC26" i="1"/>
  <c r="AC47" i="1"/>
  <c r="AC15" i="1"/>
  <c r="AC48" i="1"/>
  <c r="AA64" i="1"/>
  <c r="AB65" i="1"/>
  <c r="AA33" i="1"/>
  <c r="AB34" i="1"/>
  <c r="AA34" i="1" s="1"/>
  <c r="AB35" i="1"/>
  <c r="AA35" i="1" s="1"/>
  <c r="AC14" i="1"/>
  <c r="AA39" i="1"/>
  <c r="AB40" i="1"/>
  <c r="AC46" i="1"/>
  <c r="AC63" i="1"/>
  <c r="AC32" i="1"/>
  <c r="M105" i="19" l="1"/>
  <c r="AE57" i="19"/>
  <c r="Y57" i="19"/>
  <c r="AK81" i="19"/>
  <c r="M9" i="19"/>
  <c r="Y105" i="19"/>
  <c r="Y33" i="19"/>
  <c r="AE81" i="19"/>
  <c r="AK9" i="19"/>
  <c r="AE105" i="19"/>
  <c r="AK57" i="19"/>
  <c r="AE33" i="19"/>
  <c r="S9" i="19"/>
  <c r="S105" i="19"/>
  <c r="M57" i="19"/>
  <c r="Y9" i="19"/>
  <c r="S57" i="19"/>
  <c r="S33" i="19"/>
  <c r="S81" i="19"/>
  <c r="AK33" i="19"/>
  <c r="AE9" i="19"/>
  <c r="M33" i="19"/>
  <c r="Y81" i="19"/>
  <c r="AK105" i="19"/>
  <c r="M81" i="19"/>
  <c r="AL111" i="19"/>
  <c r="T111" i="19"/>
  <c r="N63" i="19"/>
  <c r="N39" i="19"/>
  <c r="AL63" i="19"/>
  <c r="N111" i="19"/>
  <c r="AF87" i="19"/>
  <c r="N15" i="19"/>
  <c r="T87" i="19"/>
  <c r="AL87" i="19"/>
  <c r="T63" i="19"/>
  <c r="AF39" i="19"/>
  <c r="N87" i="19"/>
  <c r="Z63" i="19"/>
  <c r="AF15" i="19"/>
  <c r="AF111" i="19"/>
  <c r="AF63" i="19"/>
  <c r="T39" i="19"/>
  <c r="Z15" i="19"/>
  <c r="Z111" i="19"/>
  <c r="AL39" i="19"/>
  <c r="AL15" i="19"/>
  <c r="Z87" i="19"/>
  <c r="Z39" i="19"/>
  <c r="T15" i="19"/>
  <c r="AG81" i="19"/>
  <c r="U33" i="19"/>
  <c r="O33" i="19"/>
  <c r="AG9" i="19"/>
  <c r="AM81" i="19"/>
  <c r="AA57" i="19"/>
  <c r="U9" i="19"/>
  <c r="O81" i="19"/>
  <c r="AA33" i="19"/>
  <c r="O9" i="19"/>
  <c r="U105" i="19"/>
  <c r="U81" i="19"/>
  <c r="AG57" i="19"/>
  <c r="AA9" i="19"/>
  <c r="AM33" i="19"/>
  <c r="AG105" i="19"/>
  <c r="AA105" i="19"/>
  <c r="AG33" i="19"/>
  <c r="O105" i="19"/>
  <c r="AM57" i="19"/>
  <c r="U57" i="19"/>
  <c r="AA81" i="19"/>
  <c r="O57" i="19"/>
  <c r="AM9" i="19"/>
  <c r="AM105" i="19"/>
  <c r="N81" i="19"/>
  <c r="AL33" i="19"/>
  <c r="AL9" i="19"/>
  <c r="AL81" i="19"/>
  <c r="AF33" i="19"/>
  <c r="T57" i="19"/>
  <c r="Z105" i="19"/>
  <c r="AL57" i="19"/>
  <c r="AF57" i="19"/>
  <c r="N9" i="19"/>
  <c r="N33" i="19"/>
  <c r="T105" i="19"/>
  <c r="N57" i="19"/>
  <c r="T33" i="19"/>
  <c r="AL105" i="19"/>
  <c r="Z81" i="19"/>
  <c r="Z9" i="19"/>
  <c r="AF105" i="19"/>
  <c r="N105" i="19"/>
  <c r="AF9" i="19"/>
  <c r="T81" i="19"/>
  <c r="AF81" i="19"/>
  <c r="Z33" i="19"/>
  <c r="T9" i="19"/>
  <c r="Z57" i="19"/>
  <c r="S79" i="19"/>
  <c r="AE31" i="19"/>
  <c r="M7" i="19"/>
  <c r="S31" i="19"/>
  <c r="S103" i="19"/>
  <c r="AK55" i="19"/>
  <c r="Y7" i="19"/>
  <c r="Y103" i="19"/>
  <c r="Y79" i="19"/>
  <c r="M55" i="19"/>
  <c r="S7" i="19"/>
  <c r="Y31" i="19"/>
  <c r="AK103" i="19"/>
  <c r="AE103" i="19"/>
  <c r="AK31" i="19"/>
  <c r="AE7" i="19"/>
  <c r="AE79" i="19"/>
  <c r="S55" i="19"/>
  <c r="M31" i="19"/>
  <c r="AE55" i="19"/>
  <c r="AK79" i="19"/>
  <c r="Y55" i="19"/>
  <c r="AK7" i="19"/>
  <c r="M79" i="19"/>
  <c r="M103" i="19"/>
  <c r="M86" i="19"/>
  <c r="S86" i="19"/>
  <c r="M14" i="19"/>
  <c r="M38" i="19"/>
  <c r="AE110" i="19"/>
  <c r="Y62" i="19"/>
  <c r="S62" i="19"/>
  <c r="AE14" i="19"/>
  <c r="AK86" i="19"/>
  <c r="S110" i="19"/>
  <c r="AE62" i="19"/>
  <c r="S38" i="19"/>
  <c r="Y38" i="19"/>
  <c r="Y110" i="19"/>
  <c r="AE38" i="19"/>
  <c r="Y86" i="19"/>
  <c r="M62" i="19"/>
  <c r="Y14" i="19"/>
  <c r="AK110" i="19"/>
  <c r="AK62" i="19"/>
  <c r="AK14" i="19"/>
  <c r="AE86" i="19"/>
  <c r="M110" i="19"/>
  <c r="AK38" i="19"/>
  <c r="S14" i="19"/>
  <c r="Y109" i="19"/>
  <c r="AE85" i="19"/>
  <c r="Y37" i="19"/>
  <c r="S109" i="19"/>
  <c r="AK61" i="19"/>
  <c r="AK13" i="19"/>
  <c r="S85" i="19"/>
  <c r="M61" i="19"/>
  <c r="AE37" i="19"/>
  <c r="AE61" i="19"/>
  <c r="AK85" i="19"/>
  <c r="AK37" i="19"/>
  <c r="AE13" i="19"/>
  <c r="M85" i="19"/>
  <c r="M37" i="19"/>
  <c r="S13" i="19"/>
  <c r="M109" i="19"/>
  <c r="AE109" i="19"/>
  <c r="S61" i="19"/>
  <c r="M13" i="19"/>
  <c r="Y61" i="19"/>
  <c r="AK109" i="19"/>
  <c r="Y85" i="19"/>
  <c r="S37" i="19"/>
  <c r="Y13" i="19"/>
  <c r="AM80" i="19"/>
  <c r="AG32" i="19"/>
  <c r="U8" i="19"/>
  <c r="O80" i="19"/>
  <c r="AM56" i="19"/>
  <c r="O8" i="19"/>
  <c r="AG56" i="19"/>
  <c r="AA104" i="19"/>
  <c r="U80" i="19"/>
  <c r="O56" i="19"/>
  <c r="AA8" i="19"/>
  <c r="AM104" i="19"/>
  <c r="AA80" i="19"/>
  <c r="AM32" i="19"/>
  <c r="AM8" i="19"/>
  <c r="O104" i="19"/>
  <c r="U56" i="19"/>
  <c r="O32" i="19"/>
  <c r="AG80" i="19"/>
  <c r="U104" i="19"/>
  <c r="AA56" i="19"/>
  <c r="U32" i="19"/>
  <c r="AG104" i="19"/>
  <c r="AA32" i="19"/>
  <c r="AG8" i="19"/>
  <c r="S82" i="19"/>
  <c r="AK34" i="19"/>
  <c r="Y10" i="19"/>
  <c r="M82" i="19"/>
  <c r="AE106" i="19"/>
  <c r="Y82" i="19"/>
  <c r="M34" i="19"/>
  <c r="AE10" i="19"/>
  <c r="S106" i="19"/>
  <c r="AE82" i="19"/>
  <c r="S58" i="19"/>
  <c r="M10" i="19"/>
  <c r="AK106" i="19"/>
  <c r="Y58" i="19"/>
  <c r="S34" i="19"/>
  <c r="Y106" i="19"/>
  <c r="AE58" i="19"/>
  <c r="AK10" i="19"/>
  <c r="M106" i="19"/>
  <c r="AE34" i="19"/>
  <c r="Y34" i="19"/>
  <c r="AK82" i="19"/>
  <c r="AK58" i="19"/>
  <c r="S10" i="19"/>
  <c r="M58" i="19"/>
  <c r="M80" i="19"/>
  <c r="Y32" i="19"/>
  <c r="Y8" i="19"/>
  <c r="Y56" i="19"/>
  <c r="S104" i="19"/>
  <c r="AK104" i="19"/>
  <c r="AE56" i="19"/>
  <c r="M8" i="19"/>
  <c r="AE104" i="19"/>
  <c r="S80" i="19"/>
  <c r="AE32" i="19"/>
  <c r="AE8" i="19"/>
  <c r="M104" i="19"/>
  <c r="AK56" i="19"/>
  <c r="AK8" i="19"/>
  <c r="AK80" i="19"/>
  <c r="Y104" i="19"/>
  <c r="M56" i="19"/>
  <c r="M32" i="19"/>
  <c r="Y80" i="19"/>
  <c r="S56" i="19"/>
  <c r="S8" i="19"/>
  <c r="AE80" i="19"/>
  <c r="S32" i="19"/>
  <c r="AK32" i="19"/>
  <c r="O102" i="19"/>
  <c r="AG54" i="19"/>
  <c r="AA54" i="19"/>
  <c r="AM6" i="19"/>
  <c r="AG102" i="19"/>
  <c r="AM102" i="19"/>
  <c r="AA30" i="19"/>
  <c r="U78" i="19"/>
  <c r="AM54" i="19"/>
  <c r="U30" i="19"/>
  <c r="AA102" i="19"/>
  <c r="O54" i="19"/>
  <c r="AG30" i="19"/>
  <c r="AA78" i="19"/>
  <c r="AM30" i="19"/>
  <c r="U6" i="19"/>
  <c r="AG78" i="19"/>
  <c r="O30" i="19"/>
  <c r="AG6" i="19"/>
  <c r="U102" i="19"/>
  <c r="U54" i="19"/>
  <c r="AA6" i="19"/>
  <c r="O78" i="19"/>
  <c r="AM78" i="19"/>
  <c r="O6" i="19"/>
  <c r="N104" i="19"/>
  <c r="AF56" i="19"/>
  <c r="AL56" i="19"/>
  <c r="AF104" i="19"/>
  <c r="N8" i="19"/>
  <c r="N80" i="19"/>
  <c r="Z56" i="19"/>
  <c r="N32" i="19"/>
  <c r="T80" i="19"/>
  <c r="Z32" i="19"/>
  <c r="AL80" i="19"/>
  <c r="AF32" i="19"/>
  <c r="AL8" i="19"/>
  <c r="Z80" i="19"/>
  <c r="AF8" i="19"/>
  <c r="AL32" i="19"/>
  <c r="Z104" i="19"/>
  <c r="T8" i="19"/>
  <c r="N56" i="19"/>
  <c r="AL104" i="19"/>
  <c r="Z8" i="19"/>
  <c r="T104" i="19"/>
  <c r="AF80" i="19"/>
  <c r="T32" i="19"/>
  <c r="T56" i="19"/>
  <c r="AL78" i="19"/>
  <c r="AL54" i="19"/>
  <c r="N6" i="19"/>
  <c r="T102" i="19"/>
  <c r="Z78" i="19"/>
  <c r="AL6" i="19"/>
  <c r="AL30" i="19"/>
  <c r="Z102" i="19"/>
  <c r="AF54" i="19"/>
  <c r="N30" i="19"/>
  <c r="AL102" i="19"/>
  <c r="T6" i="19"/>
  <c r="N102" i="19"/>
  <c r="AF102" i="19"/>
  <c r="N78" i="19"/>
  <c r="AF6" i="19"/>
  <c r="Z6" i="19"/>
  <c r="AF30" i="19"/>
  <c r="T30" i="19"/>
  <c r="AF78" i="19"/>
  <c r="Z54" i="19"/>
  <c r="T78" i="19"/>
  <c r="Z30" i="19"/>
  <c r="N54" i="19"/>
  <c r="T54" i="19"/>
  <c r="AG87" i="19"/>
  <c r="AG39" i="19"/>
  <c r="AA39" i="19"/>
  <c r="O63" i="19"/>
  <c r="AM39" i="19"/>
  <c r="O111" i="19"/>
  <c r="AM87" i="19"/>
  <c r="AM63" i="19"/>
  <c r="AG15" i="19"/>
  <c r="O15" i="19"/>
  <c r="O87" i="19"/>
  <c r="U63" i="19"/>
  <c r="AA87" i="19"/>
  <c r="U15" i="19"/>
  <c r="AG63" i="19"/>
  <c r="AG111" i="19"/>
  <c r="AM111" i="19"/>
  <c r="O39" i="19"/>
  <c r="AA15" i="19"/>
  <c r="U111" i="19"/>
  <c r="AA63" i="19"/>
  <c r="AA111" i="19"/>
  <c r="U87" i="19"/>
  <c r="U39" i="19"/>
  <c r="AM15" i="19"/>
  <c r="AA40" i="1"/>
  <c r="AB41" i="1"/>
  <c r="AA41" i="1" s="1"/>
  <c r="AC35" i="1"/>
  <c r="AC64" i="1"/>
  <c r="AC21" i="1"/>
  <c r="AC27" i="1"/>
  <c r="AC72" i="1"/>
  <c r="AC39" i="1"/>
  <c r="AC34" i="1"/>
  <c r="AC28" i="1"/>
  <c r="AC71" i="1"/>
  <c r="AC33" i="1"/>
  <c r="AA59" i="1"/>
  <c r="AB60" i="1"/>
  <c r="AA60" i="1" s="1"/>
  <c r="AC17" i="1"/>
  <c r="AA65" i="1"/>
  <c r="AB66" i="1"/>
  <c r="AA66" i="1" s="1"/>
  <c r="AB23" i="1"/>
  <c r="AA23" i="1" s="1"/>
  <c r="AA22" i="1"/>
  <c r="AC29" i="1"/>
  <c r="AC58" i="1"/>
  <c r="AC16" i="1"/>
  <c r="AG82" i="19" l="1"/>
  <c r="O34" i="19"/>
  <c r="AG10" i="19"/>
  <c r="U106" i="19"/>
  <c r="U58" i="19"/>
  <c r="O10" i="19"/>
  <c r="AM106" i="19"/>
  <c r="O82" i="19"/>
  <c r="U34" i="19"/>
  <c r="U10" i="19"/>
  <c r="AA10" i="19"/>
  <c r="O106" i="19"/>
  <c r="AG58" i="19"/>
  <c r="AA58" i="19"/>
  <c r="AA106" i="19"/>
  <c r="AM82" i="19"/>
  <c r="AA34" i="19"/>
  <c r="AG106" i="19"/>
  <c r="AM58" i="19"/>
  <c r="AG34" i="19"/>
  <c r="U82" i="19"/>
  <c r="O58" i="19"/>
  <c r="AM10" i="19"/>
  <c r="AA82" i="19"/>
  <c r="AM34" i="19"/>
  <c r="Z55" i="19"/>
  <c r="AF7" i="19"/>
  <c r="Z31" i="19"/>
  <c r="AF103" i="19"/>
  <c r="Z79" i="19"/>
  <c r="Z7" i="19"/>
  <c r="N55" i="19"/>
  <c r="N103" i="19"/>
  <c r="T79" i="19"/>
  <c r="AL31" i="19"/>
  <c r="AL55" i="19"/>
  <c r="T103" i="19"/>
  <c r="T55" i="19"/>
  <c r="N7" i="19"/>
  <c r="AL79" i="19"/>
  <c r="AL103" i="19"/>
  <c r="N31" i="19"/>
  <c r="AF31" i="19"/>
  <c r="Z103" i="19"/>
  <c r="AF55" i="19"/>
  <c r="AL7" i="19"/>
  <c r="T7" i="19"/>
  <c r="AF79" i="19"/>
  <c r="T31" i="19"/>
  <c r="N79" i="19"/>
  <c r="AG86" i="19"/>
  <c r="U62" i="19"/>
  <c r="O14" i="19"/>
  <c r="AM110" i="19"/>
  <c r="AA86" i="19"/>
  <c r="U38" i="19"/>
  <c r="AG14" i="19"/>
  <c r="U86" i="19"/>
  <c r="O110" i="19"/>
  <c r="AG62" i="19"/>
  <c r="AA62" i="19"/>
  <c r="O62" i="19"/>
  <c r="O38" i="19"/>
  <c r="AA110" i="19"/>
  <c r="AG110" i="19"/>
  <c r="AA38" i="19"/>
  <c r="AM14" i="19"/>
  <c r="U110" i="19"/>
  <c r="AM62" i="19"/>
  <c r="AG38" i="19"/>
  <c r="AA14" i="19"/>
  <c r="AM86" i="19"/>
  <c r="AM38" i="19"/>
  <c r="U14" i="19"/>
  <c r="O86" i="19"/>
  <c r="T106" i="19"/>
  <c r="AF82" i="19"/>
  <c r="T10" i="19"/>
  <c r="Z58" i="19"/>
  <c r="AF106" i="19"/>
  <c r="N58" i="19"/>
  <c r="Z10" i="19"/>
  <c r="AL106" i="19"/>
  <c r="AL82" i="19"/>
  <c r="Z34" i="19"/>
  <c r="AF34" i="19"/>
  <c r="AF58" i="19"/>
  <c r="T82" i="19"/>
  <c r="N34" i="19"/>
  <c r="AL10" i="19"/>
  <c r="AF10" i="19"/>
  <c r="N82" i="19"/>
  <c r="Z82" i="19"/>
  <c r="T58" i="19"/>
  <c r="N10" i="19"/>
  <c r="AL58" i="19"/>
  <c r="N106" i="19"/>
  <c r="Z106" i="19"/>
  <c r="T34" i="19"/>
  <c r="AL34" i="19"/>
  <c r="O79" i="19"/>
  <c r="AM55" i="19"/>
  <c r="AG7" i="19"/>
  <c r="U79" i="19"/>
  <c r="O55" i="19"/>
  <c r="AA7" i="19"/>
  <c r="O7" i="19"/>
  <c r="AG31" i="19"/>
  <c r="AA79" i="19"/>
  <c r="AM31" i="19"/>
  <c r="AG103" i="19"/>
  <c r="AM103" i="19"/>
  <c r="O31" i="19"/>
  <c r="U7" i="19"/>
  <c r="AA103" i="19"/>
  <c r="AA55" i="19"/>
  <c r="U55" i="19"/>
  <c r="AM79" i="19"/>
  <c r="O103" i="19"/>
  <c r="AG79" i="19"/>
  <c r="U31" i="19"/>
  <c r="AM7" i="19"/>
  <c r="U103" i="19"/>
  <c r="AG55" i="19"/>
  <c r="AA31" i="19"/>
  <c r="AF110" i="19"/>
  <c r="AL86" i="19"/>
  <c r="Z14" i="19"/>
  <c r="N14" i="19"/>
  <c r="T86" i="19"/>
  <c r="Z62" i="19"/>
  <c r="AL38" i="19"/>
  <c r="T62" i="19"/>
  <c r="N110" i="19"/>
  <c r="AF62" i="19"/>
  <c r="AL14" i="19"/>
  <c r="Z38" i="19"/>
  <c r="Z110" i="19"/>
  <c r="AF86" i="19"/>
  <c r="AL62" i="19"/>
  <c r="N38" i="19"/>
  <c r="Z86" i="19"/>
  <c r="AL110" i="19"/>
  <c r="N62" i="19"/>
  <c r="AF38" i="19"/>
  <c r="T14" i="19"/>
  <c r="N86" i="19"/>
  <c r="AF14" i="19"/>
  <c r="T38" i="19"/>
  <c r="T110" i="19"/>
  <c r="O109" i="19"/>
  <c r="U85" i="19"/>
  <c r="O37" i="19"/>
  <c r="AA85" i="19"/>
  <c r="O85" i="19"/>
  <c r="AG13" i="19"/>
  <c r="AA109" i="19"/>
  <c r="AG85" i="19"/>
  <c r="AA61" i="19"/>
  <c r="U13" i="19"/>
  <c r="AG37" i="19"/>
  <c r="AM13" i="19"/>
  <c r="AM85" i="19"/>
  <c r="AA37" i="19"/>
  <c r="AA13" i="19"/>
  <c r="U37" i="19"/>
  <c r="U109" i="19"/>
  <c r="AM61" i="19"/>
  <c r="AG61" i="19"/>
  <c r="O13" i="19"/>
  <c r="AG109" i="19"/>
  <c r="O61" i="19"/>
  <c r="AM109" i="19"/>
  <c r="U61" i="19"/>
  <c r="AM37" i="19"/>
  <c r="Z85" i="19"/>
  <c r="N61" i="19"/>
  <c r="T13" i="19"/>
  <c r="AF85" i="19"/>
  <c r="AL85" i="19"/>
  <c r="T61" i="19"/>
  <c r="AL37" i="19"/>
  <c r="AF109" i="19"/>
  <c r="T109" i="19"/>
  <c r="N85" i="19"/>
  <c r="Z37" i="19"/>
  <c r="Z61" i="19"/>
  <c r="AL109" i="19"/>
  <c r="N37" i="19"/>
  <c r="Z13" i="19"/>
  <c r="AL13" i="19"/>
  <c r="Z109" i="19"/>
  <c r="T85" i="19"/>
  <c r="AF37" i="19"/>
  <c r="N13" i="19"/>
  <c r="AF13" i="19"/>
  <c r="N109" i="19"/>
  <c r="AF61" i="19"/>
  <c r="T37" i="19"/>
  <c r="AL61" i="19"/>
  <c r="AC66" i="1"/>
  <c r="AC60" i="1"/>
  <c r="AC65" i="1"/>
  <c r="AC59" i="1"/>
  <c r="AC22" i="1"/>
  <c r="AC41" i="1"/>
  <c r="AC23" i="1"/>
  <c r="AC40"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<sst xmlns="http://schemas.openxmlformats.org/spreadsheetml/2006/main" count="635" uniqueCount="384">
  <si>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</si>
  <si>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</si>
  <si>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</si>
  <si>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</si>
  <si>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</si>
  <si>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</si>
  <si>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</si>
  <si>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</si>
  <si>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</si>
  <si>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</si>
  <si>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</si>
  <si>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</si>
  <si>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</si>
  <si>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</si>
  <si>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</si>
  <si>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</si>
  <si>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</si>
  <si>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</si>
  <si>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</si>
  <si>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</si>
  <si>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</si>
  <si>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</si>
  <si>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</si>
  <si>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</si>
  <si>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</si>
  <si>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</si>
  <si>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</si>
  <si>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</si>
  <si>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</si>
  <si>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</si>
  <si>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</si>
  <si>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</si>
  <si>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</si>
  <si>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</si>
  <si>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</si>
  <si>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</si>
  <si>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</si>
  <si>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</si>
  <si>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</si>
  <si>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</si>
  <si>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</si>
  <si>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</si>
  <si>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</si>
  <si>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</si>
  <si>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</si>
  <si>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</si>
  <si>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</si>
  <si>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</si>
  <si>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</si>
  <si>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</si>
  <si>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</si>
  <si>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</si>
  <si>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</si>
  <si>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</si>
  <si>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</si>
  <si>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</si>
  <si>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</si>
  <si>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</si>
  <si>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</si>
  <si>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</si>
  <si>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</si>
  <si>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</si>
  <si>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</si>
  <si>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</si>
  <si>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</si>
  <si>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</si>
  <si>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</si>
  <si>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</si>
  <si>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</si>
  <si>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</si>
  <si>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</si>
  <si>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</si>
  <si>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</si>
  <si>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</si>
  <si>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</si>
  <si>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</si>
  <si>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</si>
  <si>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</si>
  <si>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PLANEACIÓN Y DIRECCIONAMIENTO ESTRATÉGICO</t>
  </si>
  <si>
    <t>ALCANCE:</t>
  </si>
  <si>
    <t>Inicia con la formulación de políticas, planes, programas y proyectos de inversión municipal y termina con el seguimiento y retroalimentación a todos los procesos.</t>
  </si>
  <si>
    <t>OBJETIVOS ESTRATÉGICOS</t>
  </si>
  <si>
    <t>OBJETIVO DEL PROCESO</t>
  </si>
  <si>
    <t>PLANEACIÓN INSTITUCIONAL</t>
  </si>
  <si>
    <t>PUNTOS DE RIESGO EN LA CADENA DE VALOR</t>
  </si>
  <si>
    <t>Dirigir, formular, coordinar y ejecutar los planes, programas y proyectos de la administración municipal, acorde a los lineamientos nacionales, departamentales y necesidades identificadas de la comunidad, para contribuir con el bienestar y el progreso de los ciudadanos con sostenibilidad social, económica, urbana y ambiental.</t>
  </si>
  <si>
    <t>Plan Desarrollo Municipal 
Plan de Ordenamiento Territorial
Plan Anticorrupción
Planes de trabajo del MIPG</t>
  </si>
  <si>
    <t>Formulación de planes, programas, y proyectos y seguimiento a planes institucionales.</t>
  </si>
  <si>
    <t>MATRIZ DOFA</t>
  </si>
  <si>
    <t>DEBILIDADES</t>
  </si>
  <si>
    <t>AMENAZAS</t>
  </si>
  <si>
    <t>Demora en la entrega de información a nivel general</t>
  </si>
  <si>
    <t>Inestabilidad cambiaria</t>
  </si>
  <si>
    <t>Debilidad en el proceso de implementación de la Politica Gestión del Conocimiento</t>
  </si>
  <si>
    <t xml:space="preserve">Crisis económica </t>
  </si>
  <si>
    <t>Falta de planeación y gestión para el logro de compromisos adquiridos</t>
  </si>
  <si>
    <t>Disminución del recaudo de la entidad territorial</t>
  </si>
  <si>
    <t>Infraestructura tecnológica deficiente</t>
  </si>
  <si>
    <t>Alta tasa de informalidad</t>
  </si>
  <si>
    <t>La pérdida de la curva de aprendizaje por la no continuidad del personal contratista</t>
  </si>
  <si>
    <t>Crisis política y humanitaria en Venezuela</t>
  </si>
  <si>
    <t>Altos niveles de inseguridad ciudadana</t>
  </si>
  <si>
    <t>Insuficiencia de recurso humano y financiero para atender toda la problemática del Municipio</t>
  </si>
  <si>
    <t>Normas que afectan los objetivos de la institución</t>
  </si>
  <si>
    <t>Población en situación de vulnerabilidad.</t>
  </si>
  <si>
    <t xml:space="preserve">Falta de un sistema eficaz que optimice  la trazabilidad y respuesta oportuna de las PQRSD </t>
  </si>
  <si>
    <t>Polarización Política Nacional.</t>
  </si>
  <si>
    <t>Recortes presupuestales del orden Nacional y Departamental</t>
  </si>
  <si>
    <t xml:space="preserve">Alternancia en el trabajo </t>
  </si>
  <si>
    <t>Cambios normativos frecuentes en temas de contratación pública</t>
  </si>
  <si>
    <t>Altos niveles de población flotante de personas en situación de desplazamiento</t>
  </si>
  <si>
    <t xml:space="preserve">Deficiencia en la claridad por parte de cada área de sus competencias. </t>
  </si>
  <si>
    <t>Emergencia sanitaria por el COVID-19</t>
  </si>
  <si>
    <t>Alteraciones en el orden público</t>
  </si>
  <si>
    <t>FORTALEZAS</t>
  </si>
  <si>
    <t>OPORTUNIDADES</t>
  </si>
  <si>
    <t>Experiencia y compromisos de los servidores públicos vinculados al proceso</t>
  </si>
  <si>
    <t>La participación de la comunidad en los procesos de planificación</t>
  </si>
  <si>
    <t>Planeación del desarrollo territorial</t>
  </si>
  <si>
    <t>La gestión preventida que realiza la Oficina de Control Interno de Gestión</t>
  </si>
  <si>
    <t>Cumplimiento en el seguimiento al Plan de Desarrollo en sus líneas de acción</t>
  </si>
  <si>
    <t>Vias de acceso</t>
  </si>
  <si>
    <t>Implementación y mejoramiento del Modelo Integrado de Planeación y Gestión - MIPG.</t>
  </si>
  <si>
    <t>Situación Geopolítica de la entidad territorial</t>
  </si>
  <si>
    <t>Política de Administración de Riesgos actualizada</t>
  </si>
  <si>
    <t>Políticas de transferencia de recursos</t>
  </si>
  <si>
    <t>Empoderamiento, responsabilidad y compromiso por el líder del proceso Planeación Estratégica</t>
  </si>
  <si>
    <t>Reconocimiento de la atención de calidad brindada por los servidores públicos</t>
  </si>
  <si>
    <t>Conocimiento del desarrollo de los procesos</t>
  </si>
  <si>
    <t>Buena posición en el ranking de ciudades prósperas de Colombia</t>
  </si>
  <si>
    <t>Identificación del patrimonio inmobiliario del municipio.</t>
  </si>
  <si>
    <t>Desarrollo e implementacion de plataformas tecnológicas que facilitan las actividades laborales</t>
  </si>
  <si>
    <t>Capacitación y mejoramiento de procesos por parte de funcionarios</t>
  </si>
  <si>
    <t>Buenas prácticas bajo lineamientos del Departamento Nacional de Planeación y Departamento Administrativo de la Función Pública.</t>
  </si>
  <si>
    <t>Herramientas de planificación dinámicas para el seguimiento y monitoreo de planes institucionales</t>
  </si>
  <si>
    <t xml:space="preserve">Medios de transporte </t>
  </si>
  <si>
    <t>Trabajo en equipo y excelentes relaciones interpersonales</t>
  </si>
  <si>
    <t xml:space="preserve">Gestión en habilidades comportamentales o conductuales para los servidores públicos. </t>
  </si>
  <si>
    <t>Matriz Mapa Riesgos de Gestión</t>
  </si>
  <si>
    <t>Código: F-DPM-1210-238,37-013</t>
  </si>
  <si>
    <t>Versión: 3.0</t>
  </si>
  <si>
    <t xml:space="preserve">Fecha Aprobación: </t>
  </si>
  <si>
    <t>Octubre 19 de 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</si>
  <si>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</si>
  <si>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</si>
  <si>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</si>
  <si>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</si>
  <si>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</si>
  <si>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</si>
  <si>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</si>
  <si>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</si>
  <si>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</si>
  <si>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</si>
  <si>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</si>
  <si>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</si>
  <si>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</si>
  <si>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</si>
  <si>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</si>
  <si>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</si>
  <si>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</si>
  <si>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</si>
  <si>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</si>
  <si>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</si>
  <si>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</si>
  <si>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</si>
  <si>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</si>
  <si>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Fechade inicio</t>
  </si>
  <si>
    <t>Fecha de terminación</t>
  </si>
  <si>
    <t>Fecha Seguimiento</t>
  </si>
  <si>
    <t>Seguimiento</t>
  </si>
  <si>
    <t>Tipo</t>
  </si>
  <si>
    <t>Implementación</t>
  </si>
  <si>
    <t>Calificación</t>
  </si>
  <si>
    <t>Documentación</t>
  </si>
  <si>
    <t>Frecuencia</t>
  </si>
  <si>
    <t>Evidencia</t>
  </si>
  <si>
    <t>Reputacional</t>
  </si>
  <si>
    <t>Investigaciones disciplinarias y sanciones por entes de control</t>
  </si>
  <si>
    <t xml:space="preserve">Debido a la formulación, construcción y seguimiento de planes no articulados con los lineamientos del orden nacional, departamental, territorial y plan financiero. </t>
  </si>
  <si>
    <t>Posibilidad de afectación reputacional por posibles investigaciones y sanciones disciplinarias por entes de control, debido a la formulación, construcción y seguimiento de los planes no articulados con los lineamientos del orden nacional, departamental, territorial y plan financiero</t>
  </si>
  <si>
    <t>Ejecución y Administración de procesos</t>
  </si>
  <si>
    <t xml:space="preserve">     El riesgo afecta la imagen de de la entidad con efecto publicitario sostenido a nivel de sector administrativo, nivel departamental o municipal</t>
  </si>
  <si>
    <t>El Coordinador del Grupo de Desarrollo Económico de la Secretaría de Planeación verifica que los planes institucionales formulados estén articulados con los lineamientos y normativa del orden nacional, departamental, municipal y acorde con los procedimientos aprobados por el SIGC, así como, con las herramientas de planificación establecidas para realizar el seguimiento.</t>
  </si>
  <si>
    <t>Preventivo</t>
  </si>
  <si>
    <t>Manual</t>
  </si>
  <si>
    <t>Documentado</t>
  </si>
  <si>
    <t>Continua</t>
  </si>
  <si>
    <t>Con Registro</t>
  </si>
  <si>
    <t>Reducir (mitigar)</t>
  </si>
  <si>
    <t>Coordinador GDE</t>
  </si>
  <si>
    <t>Detectivo</t>
  </si>
  <si>
    <t>Secretario de Planeación - Coordinador GDE</t>
  </si>
  <si>
    <t>Económico y Reputacional</t>
  </si>
  <si>
    <t>Incumplimiento en las normas vigentes en las diferentes etapas de la contratación (precontractual, contractual y postcontractual) que puedan afectar la obtención y cumplimiento del objeto contractual</t>
  </si>
  <si>
    <t>Posibilidad de afectación económica y reputacional por investigaciones disciplinarias y sanciones por entes de control, debido al incumplimiento en las normas vigentes en las diferentes etapas de la contratación (precontractual, contractual y postcontractual) que puedan afectar la obtención y cumplimiento del objeto contractual.</t>
  </si>
  <si>
    <t xml:space="preserve">     El riesgo afecta la imagen de la entidad con algunos usuarios de relevancia frente al logro de los objetivos</t>
  </si>
  <si>
    <t xml:space="preserve">Profesional de Contratación </t>
  </si>
  <si>
    <t>Publicar el 100% de los documentos contractuales requeridos en el SECOP y SIA OBSERVA, dentro de los tiempos establecidos por la ley.</t>
  </si>
  <si>
    <t xml:space="preserve">Los profesionales designados para la supervisión de contratos validan los documentos presentados en las cuentas de cobro y certifican el cumplimiento del objeto contractual. </t>
  </si>
  <si>
    <t>Revisar el 100% de la documentación reportada en las cuentas de cobro y certificar el cumplimiento del objeto contractual.</t>
  </si>
  <si>
    <t xml:space="preserve">Supervisores designados </t>
  </si>
  <si>
    <t>Económico</t>
  </si>
  <si>
    <t xml:space="preserve">Incumplimiento de requisitos mínimos en la presentación de proyectos de inversión por parte de las oficinas gestoras. </t>
  </si>
  <si>
    <t>Posibilidad de afectación económica por investigaciones disciplinarias y sanciones por entes de control debido al incumplimiento de requisitos mínimos en la presentación de proyectos de inversión por parte de las oficinas gestoras</t>
  </si>
  <si>
    <t xml:space="preserve">     Entre 10 y 50 SMLMV </t>
  </si>
  <si>
    <t>Líder del Banco de Proyectos</t>
  </si>
  <si>
    <t>Expedir el 100% de las certificaciones del Banco de Proyectos, una vez realizado el proceso de registros y ajustes de los proyectos de inversión</t>
  </si>
  <si>
    <t>Investigaciones disciplinarias y sanciones por entes de contro</t>
  </si>
  <si>
    <t xml:space="preserve">Incumplimiento de requisitos mínimos en la presentación de proyectos de presupuesto participativo  por parte de los actores establecidos en la norma </t>
  </si>
  <si>
    <t xml:space="preserve">Posibilidad de afectación reputacional por investigaciones disciplinarias y sanciones por entes de control debido al incumplimiento de requisitos mínimos en la presentación de proyectos de presupuesto participativo por parte de los actores establecidos en la norma  </t>
  </si>
  <si>
    <t>Los profesionales del equipo facilitador de Presupuestos Participativos, verifican los requisitos de los proyectos priorizados para cada vigencia de acuerdo con lo establecido en la normatividad vigente y en los formatos ACTA ASAMBLEA DE RESIDENTES PARA GENERAR EL ACUERDO DE BARRIO O VEREDA F-DPM-1210-238,37-017; ACTA REUNIÓN CERRADA PARA GENERAR EL ACUERDO DE COMUNA O CORREGIMIENTO F-DPM-1210-238,37-019.</t>
  </si>
  <si>
    <t>Realizar un (1) informe de cumplimiento de requisitos en los proyectos priorizados, ante el Comité Técnico de Presupuestos Participativos</t>
  </si>
  <si>
    <t>Profesional de Presupuestos Participativos</t>
  </si>
  <si>
    <t>Investigaciones disciplinarias y sanciones por entes de control; y demandas de los peticionarios</t>
  </si>
  <si>
    <t xml:space="preserve">Incumplimiento de los tiempos de respuesta a las solicitudes de los controles de obra, perfiles viales y concepto de uso de suelo por deficiencias en la trazabilidad de la información </t>
  </si>
  <si>
    <t>Debido a la desactualización de la información catastral básica para mantener los procesos de  actualización de estratos a nivel urbano y rural del municipio</t>
  </si>
  <si>
    <t>El coordinador del Grupo de Estratificación revisa y actualiza la información catastral de los predios urbanos y rurales del municipio, teniendo en cuenta la información remitida por parte del ente catastral de acuerdo con la normatividad vigente</t>
  </si>
  <si>
    <t xml:space="preserve">Realizar y radicar una (1) solicitud al ente catastral sobre la necesidad de la entrega oportuna de la información actualizada de los predios urbanos y rurales del municipio </t>
  </si>
  <si>
    <t>Secretario de Planeación y Coordinador del Grupo de Estratificación</t>
  </si>
  <si>
    <t>Coordinador GES</t>
  </si>
  <si>
    <t xml:space="preserve">Posibles investigaciones de entes de control y pérdida de confianza y credibilidad </t>
  </si>
  <si>
    <t xml:space="preserve">Deficiente información técnica en factores de amenaza y riesgo que reposa en el municipio, genera demora en la respuesta de las solicitudes de legalización de asentamientos </t>
  </si>
  <si>
    <t>Posibilidad de afectación reputacional por posibles investigaciones de entes de control y pérdida de confianza y credibilidad en la entidad, debido a la deficiente información técnica en factores de amenaza y riesgo que reposa en el municipio, lo que genera demora en la respuesta de las solicitudes de legalización de asentamientos humanos allegadas por la comunidad</t>
  </si>
  <si>
    <t xml:space="preserve">El profesional encargado revisa la información de amenaza, vulnerabilidad y riesgo a través de los resultados de estudios realizados por las entidades involucradas (autoridades ambientales, UNGRD) </t>
  </si>
  <si>
    <t>Secretario de Planeación</t>
  </si>
  <si>
    <t>Investigaciones, sanciones de los entes de control,  pérdida de  imagen y credibilidad de la Administración Municipal.</t>
  </si>
  <si>
    <t xml:space="preserve">Inadecuada categorización del municipio por el incumplimiento de las normas que orientan el desarrollo de la misma </t>
  </si>
  <si>
    <t>Posibilidad de afectación económica y reputacional por investigaciones,  sanciones de los entes de control, pérdida de imagen y credibilidad de la Administración Municipal, debido a la inadecuada categorización del municipio por el incumplimiento de las normas que orientan el desarrollo de la misma</t>
  </si>
  <si>
    <t>El Secretario de Planeación verifica la evaluación técnica y la  emisión de concepto para la proyección del decreto por medio del cual se categoriza el municipio de Bucaramanga para la respectiva vigencia de acuerdo al procedimiento aprobado por el SIGC.</t>
  </si>
  <si>
    <t>Elaborar un (1) proyecto de decreto de Categorización anual del municipio en el marco de las normas y el PROCEDIMIENTO PARA LA CATEGORIZACION ANUAL DEL MUNICIPIO DE BUCARAMANGA P-DPM-1240-170-009</t>
  </si>
  <si>
    <t>Investigaciones y sanciones de los entes de control</t>
  </si>
  <si>
    <t>Disminución de recursos por parte del sistema general de participación, para la implementación y ejecución de los programas sociales en el ente territorial  y suspensión de la publicación de la base de datos por parte del DNP</t>
  </si>
  <si>
    <t xml:space="preserve">Debido a la deficiente infraestructura, conectividad tecnológica,  escaso recurso humano y personal que no cuenta con el perfil esencial, factores que generan la demora para mantener actualizada la base de datos. </t>
  </si>
  <si>
    <t>Posibilidad de afectación económica y reputacional, por disminución de recursos por parte del sistema general de participación, para la implementación y ejecución de los programas sociales en el ente territorial y suspensión de la publicación de la base de datos por parte del DNP, debido a la deficiente infraestructura, conectividad tecnológica,  escaso recurso humano y personal que no cuenta con el perfil esencial, factores que generan la demora para mantener actualizada la base de datos.</t>
  </si>
  <si>
    <t>El Coordinador del grupo del SISBEN verifica el cumplimiento de los lineamientos y normativa del orden nacional y departamental, acorde con los procedimientos establecidos a través de seguimientos permanentes.</t>
  </si>
  <si>
    <t>Secretario de Planeación - Coordinador Sisben</t>
  </si>
  <si>
    <t>Coordinador Sisben</t>
  </si>
  <si>
    <t>Investigaciones disciplinarias y sanciones por entes de control.</t>
  </si>
  <si>
    <t>Incumplimiento de la normatividad archivística en los documentos emanados de la Secretaría de Planeación</t>
  </si>
  <si>
    <t>Auxiliar de archivo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</si>
  <si>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</si>
  <si>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</si>
  <si>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</si>
  <si>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</si>
  <si>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</si>
  <si>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</si>
  <si>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</si>
  <si>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</si>
  <si>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</si>
  <si>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</si>
  <si>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</si>
  <si>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</si>
  <si>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</si>
  <si>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</si>
  <si>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</si>
  <si>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</si>
  <si>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</si>
  <si>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</si>
  <si>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</si>
  <si>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</si>
  <si>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</si>
  <si>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</si>
  <si>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</si>
  <si>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</si>
  <si>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</si>
  <si>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</si>
  <si>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</si>
  <si>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</si>
  <si>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</si>
  <si>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</si>
  <si>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</si>
  <si>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</si>
  <si>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</si>
  <si>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</si>
  <si>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</si>
  <si>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</si>
  <si>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</si>
  <si>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</si>
  <si>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</si>
  <si>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</si>
  <si>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</si>
  <si>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</si>
  <si>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</si>
  <si>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</si>
  <si>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</si>
  <si>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</si>
  <si>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</si>
  <si>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</si>
  <si>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</si>
  <si>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</si>
  <si>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</si>
  <si>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</si>
  <si>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</si>
  <si>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</si>
  <si>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</si>
  <si>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</si>
  <si>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</si>
  <si>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</si>
  <si>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</si>
  <si>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</si>
  <si>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</si>
  <si>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</si>
  <si>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</si>
  <si>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</si>
  <si>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</si>
  <si>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</si>
  <si>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</si>
  <si>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</si>
  <si>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</si>
  <si>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</si>
  <si>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</si>
  <si>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</si>
  <si>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</si>
  <si>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</si>
  <si>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</si>
  <si>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</si>
  <si>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</si>
  <si>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</si>
  <si>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</si>
  <si>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</si>
  <si>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</si>
  <si>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</si>
  <si>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</si>
  <si>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</si>
  <si>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</si>
  <si>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</si>
  <si>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</si>
  <si>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</si>
  <si>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</si>
  <si>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</si>
  <si>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</si>
  <si>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</si>
  <si>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</si>
  <si>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Evitar</t>
  </si>
  <si>
    <t>Reducir (compartir)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</si>
  <si>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</si>
  <si>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</si>
  <si>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</si>
  <si>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</si>
  <si>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</si>
  <si>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</si>
  <si>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</si>
  <si>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</si>
  <si>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</si>
  <si>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</si>
  <si>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</si>
  <si>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</si>
  <si>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</si>
  <si>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</si>
  <si>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El Secretario de Planeación Municipal y  el  Grupo de Desarrollo Económico, realizan seguimiento y/o monitoreo a los planes institucionales, con el objetivo de verificar el avance en el cumplimiento físico de las metas y/o ejecución de recursos financieros, siguiendo los lineamientos del orden nacional y normas vigentes.</t>
  </si>
  <si>
    <t>El profesional del Banco de Proyectos, realiza la revisión técnico - documental del proyecto de inversión, verificando el cumplimiento de los requisitos sectoriales (Ley 2056 de 2020, Decreto reglamentario 1821 de 2020 y demas normas transitorias) y descritos en el formato F-DPM-1210-238,37-016 Ficha de verificación de requisitos.</t>
  </si>
  <si>
    <t>Realizar una (1) jornada semestral de socialización de formulación y seguimiento en proyectos de inversión</t>
  </si>
  <si>
    <t xml:space="preserve">El profesional con la credencial de control de formulación y viabilidad, verifica los requisitos y viabilidad metodológica de proyectos en la plataforma Sistema Unificado de Inversión y Finanzas Públicas - SUIFP </t>
  </si>
  <si>
    <t>Realizar una (1) socialización sobre los lineamientos y normas vigentes para la formulación y seguimiento de planes, dirigido al personal encargado del tema</t>
  </si>
  <si>
    <t>Posibilidad de afectación reputacional por posibles investigaciones y sanciones disciplinarias por entes de control, debido al incumplimiento de la normatividad archivística en los documentos emanados por la Secretaría de Planeación</t>
  </si>
  <si>
    <t xml:space="preserve">Realizar un (1) seguimiento semestral al  registro de préstamo de documentos </t>
  </si>
  <si>
    <t xml:space="preserve">El auxiliar de archivo verifica la trazabilidad y registro de préstamo de documentos de la Secretaría, a través de los formatos Control préstamo de documentos F-GDO-8600-238,37-006, PRESTAMO DE PLANOS, LICENCIAS DE CONSTRUCCIÓN  Y ANEXOS QUE REPOSEN EN EL ARCHIVO DE PLANOS  F-DPM-1220-238,37-011 y AUTORIZACIÓN DE SALIDA DE DOCUMENTOS F-GDO-8600-238,37-014 </t>
  </si>
  <si>
    <t>Realizar una (1) jornada semestral para organizar el archivo de las vigencias anteriores de acuerdo a las tablas de retención documental vigentes acorde al cronograma de trabajo establecido.</t>
  </si>
  <si>
    <t>Revisar y actualizar semestralmente la base de datos de acuerdo a las novedades que se presenten en cada periodo</t>
  </si>
  <si>
    <t>Realizar dos (2) solicitudes durante la vigencia, de información y estudios de amenaza, vulnerabilidad y riesgo realizados, a las entidades competentes</t>
  </si>
  <si>
    <t>El profesional encargado del control de obra verifica las Licencias otorgadas por las Curadurías Urbanas y remite a la Secretaría del Interior, aquellas  que presenten  irregularidades con el fin de que adelanten las acciones policivas correspondientes.</t>
  </si>
  <si>
    <t>Profesional de Control de Obra</t>
  </si>
  <si>
    <t xml:space="preserve">Realizar un (1) informe semestral del seguimiento a las Licencias otorgadas por las Curadurías Urbanas y remitir a la Secretaría del Interior, aquellas obras que presenten  irregularidades con el fin de adelantar las acciones policivas correspondientes </t>
  </si>
  <si>
    <t>Profesionales de Control de Obra, perfiles viales, Concepto de uso de suelo, Licencias de intervencion y ocupacion del espacio publico</t>
  </si>
  <si>
    <t xml:space="preserve">Realizar un (1) informe de seguimiento trimestral de los procesos contractuales registrados en las plataformas SECOP y SIA OBSERVA  </t>
  </si>
  <si>
    <t>Realizar dos (2) informes de los seguimientos al cumplimiento de los lineamientos y normativa del orden nacional y departamental, acorde con los procedimientos establecidos.</t>
  </si>
  <si>
    <t>Realizar dos (2) socializaciones al personal adscrito al SISBEN encargados de verificar el manejo de los diferentes procesos, normatividad y aplicación de la misma (Decreto 441 de marzo 2017).</t>
  </si>
  <si>
    <t>Realizar tres (3) seguimientos trimestrales a planes institucionales (PDM y PA MIPG) para verificar el avance en el cumplimiento físico de metas y ejecución de recursos financieros</t>
  </si>
  <si>
    <t xml:space="preserve">Posibilidad de afectación económica y reputacional por investigaciones disciplinarias y sanciones por entes de control y demandas de los peticionarios debido al incumplimiento de los tiempos de respuesta a las solicitudes de los controles de obra, perfiles viales, concepto de uso de suelo, licencias de intervención y ocupación del espacio público por deficiencias en la trazabilidad de la información </t>
  </si>
  <si>
    <t>Realizar una (1) solicitud a la Secretaría Administrativa de un espacio físico con los requerimientos de acuerdo con la normatividad vigente, para salvaguardar el archivo de la dependencia</t>
  </si>
  <si>
    <t>Deficiente receptividad de las dependencias frente a la aplicación de instrumentos de monitoreo y seguimiento a los procesos</t>
  </si>
  <si>
    <t>El espacio físico de las oficinas no es adecuado para el desarrollo de las actividades propias y de atención a la comunidad</t>
  </si>
  <si>
    <t>Deficientes controles en la sistematización de la información que se genera en la dependencia (Pérdida de memoria institucional)</t>
  </si>
  <si>
    <t>Pérdida de confianza por parte de la comunidad, hacía la institución.</t>
  </si>
  <si>
    <r>
      <t xml:space="preserve">El Coordinador </t>
    </r>
    <r>
      <rPr>
        <sz val="10"/>
        <color rgb="FFFF0000"/>
        <rFont val="Arial Narrow"/>
        <family val="2"/>
      </rPr>
      <t>de</t>
    </r>
    <r>
      <rPr>
        <sz val="10"/>
        <color theme="1"/>
        <rFont val="Arial Narrow"/>
        <family val="2"/>
      </rPr>
      <t>l SISBEN verifica que el personal adscrito al SISBEN da cumplimiento a la normatividad (Decreto 441 de marzo de 2017) y aplicación de procedimientos aprobados por el SIGC y lineamientos del Departamento Nacional de Planeación - DNP</t>
    </r>
  </si>
  <si>
    <r>
      <t xml:space="preserve">El Secretario de Planeación solicita a la Secretaría Administrativa </t>
    </r>
    <r>
      <rPr>
        <sz val="10"/>
        <color rgb="FFFF0000"/>
        <rFont val="Arial Narrow"/>
        <family val="2"/>
      </rPr>
      <t>u</t>
    </r>
    <r>
      <rPr>
        <sz val="10"/>
        <color theme="1"/>
        <rFont val="Arial Narrow"/>
        <family val="2"/>
      </rPr>
      <t>n espacio fisico con los requerimientos de acuerdo con la normatividad vigente, para salvaguardar el archivo de la dependencia</t>
    </r>
  </si>
  <si>
    <t>Posibilidad de afectación económica y reputacional por investigaciones disciplinarias y sanciones por entes de control, debido a la desactualización de la información catastral básica para mantener los procesos de actualización de estratos a nivel urbano y rural del municipio</t>
  </si>
  <si>
    <t>El auxiliar de archivo  de la Secretaría de Planeación verifica las tablas de retención documental vigentes para organizar el archivo de las vigencias anteriores acorde al cronograma de trabajo establecido.</t>
  </si>
  <si>
    <t>Los profesionales encargados de Control de Obra, perfiles viales, concepto de uso de suelo y licencias de intervención y ocupación del espacio público, verifican las respuestas de las solicitudes internas y externas, dentro de los términos dispuestos por la ley a través de una base de datos del Sistema Gestión de Solicitudes del Ciudadano - GSC de la entidad.</t>
  </si>
  <si>
    <t xml:space="preserve">El profesional asignado al área de contratación verifica la normatividad que se aplica y los requisitos de acuerdo con la modalidad de contratación, a través de la elaboración de los documentos en las diferentes etapas del proceso contractual y requisitos establecidos en las hojas de ruta adoptados por la entidad. </t>
  </si>
  <si>
    <t>El profesional  encargado de la contratación, cada vez que se celebre un contrato o convenio, revisa y valida a través  de las plataformas SECOP y SIA OBSERVA la publicación oportuna de los documentos de acuerdo con la ley en cada una de las fases.</t>
  </si>
  <si>
    <t xml:space="preserve">Realizar tres informes (3) de los seguimientos por grupo, a las respuestas de las solicitudes internas y externas, mediante el Sistema Gestión de Solicitudes del Ciudadano -GSC de la entidad. </t>
  </si>
  <si>
    <t xml:space="preserve">Posibilidad de afectación económica y reputacional por investigaciones y  sanciones de los entes de control, debido a los deficientes controles en la revisión de Licencias  que presentan irregularidades por incumplimiento al Decreto 1469 del 2010 Artículo 63 actualizado Decreto 1077 de 2015 competencia de Control Urbano </t>
  </si>
  <si>
    <t>Deficientes controles en la revisión de Licencias  que presentan irregularidades por incumplimiento al Decreto 1469 del 2010 Articulo 63 actualizado Decreto 1077 de 2015 competencia de Control Urbano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</si>
</sst>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28"/>
      <color theme="1"/>
      <name val="Arial Narrow"/>
      <family val="2"/>
    </font>
    <font>
      <b/>
      <sz val="12"/>
      <color theme="1"/>
      <name val="Arial Narrow"/>
      <family val="2"/>
    </font>
    <font>
      <sz val="14"/>
      <color theme="1"/>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12"/>
      <name val="Arial Narrow"/>
      <family val="2"/>
    </font>
    <font>
      <sz val="9"/>
      <color theme="1"/>
      <name val="Arial"/>
      <family val="2"/>
    </font>
    <font>
      <sz val="11"/>
      <color rgb="FF000000"/>
      <name val="Arial Narrow"/>
      <family val="2"/>
    </font>
    <font>
      <b/>
      <sz val="10"/>
      <color theme="1"/>
      <name val="Arial Narrow"/>
      <family val="2"/>
    </font>
    <font>
      <b/>
      <sz val="10"/>
      <color rgb="FFFF0000"/>
      <name val="Arial Narrow"/>
      <family val="2"/>
    </font>
    <font>
      <sz val="10"/>
      <color rgb="FFFF0000"/>
      <name val="Arial Narrow"/>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theme="9" tint="0.39997558519241921"/>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dashed">
        <color theme="9" tint="-0.24994659260841701"/>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57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164" fontId="1" fillId="0" borderId="2" xfId="1" applyNumberFormat="1" applyFont="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11"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11"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11"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0" fillId="3" borderId="0" xfId="0" applyFill="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34" xfId="0" applyFont="1" applyFill="1" applyBorder="1" applyAlignment="1">
      <alignment horizontal="center" vertical="center" wrapText="1" readingOrder="1"/>
    </xf>
    <xf numFmtId="0" fontId="37" fillId="3" borderId="34" xfId="0" applyFont="1" applyFill="1" applyBorder="1" applyAlignment="1">
      <alignment horizontal="justify" vertical="center" wrapText="1" readingOrder="1"/>
    </xf>
    <xf numFmtId="9" fontId="36" fillId="3" borderId="43" xfId="0" applyNumberFormat="1" applyFont="1" applyFill="1" applyBorder="1" applyAlignment="1">
      <alignment horizontal="center" vertical="center" wrapText="1" readingOrder="1"/>
    </xf>
    <xf numFmtId="0" fontId="36" fillId="3" borderId="33" xfId="0" applyFont="1" applyFill="1" applyBorder="1" applyAlignment="1">
      <alignment horizontal="center" vertical="center" wrapText="1" readingOrder="1"/>
    </xf>
    <xf numFmtId="0" fontId="37" fillId="3" borderId="33" xfId="0" applyFont="1" applyFill="1" applyBorder="1" applyAlignment="1">
      <alignment horizontal="justify" vertical="center" wrapText="1" readingOrder="1"/>
    </xf>
    <xf numFmtId="9" fontId="36" fillId="3" borderId="38" xfId="0" applyNumberFormat="1" applyFont="1" applyFill="1" applyBorder="1" applyAlignment="1">
      <alignment horizontal="center" vertical="center" wrapText="1" readingOrder="1"/>
    </xf>
    <xf numFmtId="0" fontId="37" fillId="3" borderId="38" xfId="0" applyFont="1" applyFill="1" applyBorder="1" applyAlignment="1">
      <alignment horizontal="center" vertical="center" wrapText="1" readingOrder="1"/>
    </xf>
    <xf numFmtId="0" fontId="36" fillId="3" borderId="40" xfId="0" applyFont="1" applyFill="1" applyBorder="1" applyAlignment="1">
      <alignment horizontal="center" vertical="center" wrapText="1" readingOrder="1"/>
    </xf>
    <xf numFmtId="0" fontId="37" fillId="3" borderId="40" xfId="0" applyFont="1" applyFill="1" applyBorder="1" applyAlignment="1">
      <alignment horizontal="justify" vertical="center" wrapText="1" readingOrder="1"/>
    </xf>
    <xf numFmtId="0" fontId="37" fillId="3" borderId="41" xfId="0" applyFont="1" applyFill="1" applyBorder="1" applyAlignment="1">
      <alignment horizontal="center" vertical="center" wrapText="1" readingOrder="1"/>
    </xf>
    <xf numFmtId="0" fontId="45" fillId="3" borderId="0" xfId="0" applyFont="1" applyFill="1"/>
    <xf numFmtId="0" fontId="36" fillId="14" borderId="45" xfId="0" applyFont="1" applyFill="1" applyBorder="1" applyAlignment="1">
      <alignment horizontal="center" vertical="center" wrapText="1" readingOrder="1"/>
    </xf>
    <xf numFmtId="0" fontId="36" fillId="14" borderId="46"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justify" vertical="center" wrapText="1"/>
      <protection locked="0"/>
    </xf>
    <xf numFmtId="14" fontId="1" fillId="0" borderId="2" xfId="0" applyNumberFormat="1" applyFont="1" applyBorder="1" applyAlignment="1" applyProtection="1">
      <alignment horizontal="center" vertical="center" wrapText="1"/>
      <protection locked="0"/>
    </xf>
    <xf numFmtId="14" fontId="2" fillId="0" borderId="2" xfId="0" applyNumberFormat="1" applyFont="1" applyBorder="1" applyAlignment="1" applyProtection="1">
      <alignment horizontal="center" vertical="center" wrapText="1"/>
      <protection locked="0"/>
    </xf>
    <xf numFmtId="0" fontId="2" fillId="0" borderId="2" xfId="0" applyFont="1" applyBorder="1" applyAlignment="1" applyProtection="1">
      <alignment horizontal="justify" vertical="center" wrapText="1"/>
      <protection locked="0"/>
    </xf>
    <xf numFmtId="0" fontId="1" fillId="0" borderId="6" xfId="0" applyFont="1" applyBorder="1" applyAlignment="1" applyProtection="1">
      <alignment horizontal="center" vertical="center"/>
      <protection locked="0"/>
    </xf>
    <xf numFmtId="0" fontId="18" fillId="10" borderId="0" xfId="0" applyFont="1" applyFill="1" applyAlignment="1">
      <alignment horizontal="center" vertical="center" textRotation="90" wrapText="1" readingOrder="1"/>
    </xf>
    <xf numFmtId="0" fontId="2" fillId="0" borderId="4" xfId="0" applyFont="1" applyBorder="1" applyAlignment="1" applyProtection="1">
      <alignment horizontal="center" vertical="center" textRotation="90"/>
      <protection locked="0"/>
    </xf>
    <xf numFmtId="0" fontId="4" fillId="2" borderId="6" xfId="0" applyFont="1" applyFill="1" applyBorder="1" applyAlignment="1">
      <alignment vertic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 fillId="3" borderId="0" xfId="0" applyFont="1" applyFill="1" applyAlignment="1">
      <alignment horizontal="center"/>
    </xf>
    <xf numFmtId="0" fontId="1" fillId="3" borderId="0" xfId="0" applyFont="1" applyFill="1" applyAlignment="1">
      <alignment horizontal="justify" vertical="center"/>
    </xf>
    <xf numFmtId="0" fontId="23" fillId="3" borderId="28" xfId="0" applyFont="1" applyFill="1" applyBorder="1" applyAlignment="1">
      <alignment vertical="center"/>
    </xf>
    <xf numFmtId="0" fontId="23" fillId="3" borderId="29" xfId="0" applyFont="1" applyFill="1" applyBorder="1" applyAlignment="1">
      <alignment vertical="center"/>
    </xf>
    <xf numFmtId="0" fontId="23" fillId="3" borderId="30" xfId="0" applyFont="1" applyFill="1" applyBorder="1" applyAlignment="1">
      <alignment vertical="center"/>
    </xf>
    <xf numFmtId="0" fontId="23" fillId="3" borderId="9" xfId="0" applyFont="1" applyFill="1" applyBorder="1" applyAlignment="1">
      <alignment vertical="center"/>
    </xf>
    <xf numFmtId="0" fontId="23" fillId="3" borderId="0" xfId="0" applyFont="1" applyFill="1" applyAlignment="1">
      <alignment vertical="center"/>
    </xf>
    <xf numFmtId="0" fontId="23" fillId="3" borderId="73" xfId="0" applyFont="1" applyFill="1" applyBorder="1" applyAlignment="1">
      <alignment vertical="center"/>
    </xf>
    <xf numFmtId="0" fontId="23" fillId="3" borderId="3" xfId="0" applyFont="1" applyFill="1" applyBorder="1" applyAlignment="1">
      <alignment vertical="center"/>
    </xf>
    <xf numFmtId="0" fontId="23" fillId="3" borderId="31" xfId="0" applyFont="1" applyFill="1" applyBorder="1" applyAlignment="1">
      <alignment vertical="center"/>
    </xf>
    <xf numFmtId="0" fontId="23" fillId="3" borderId="32" xfId="0" applyFont="1" applyFill="1" applyBorder="1" applyAlignment="1">
      <alignment vertical="center"/>
    </xf>
    <xf numFmtId="0" fontId="48" fillId="3" borderId="51" xfId="2" applyFont="1" applyFill="1" applyBorder="1"/>
    <xf numFmtId="0" fontId="48" fillId="3" borderId="52" xfId="2" applyFont="1" applyFill="1" applyBorder="1"/>
    <xf numFmtId="0" fontId="48" fillId="3" borderId="53" xfId="2" applyFont="1" applyFill="1" applyBorder="1"/>
    <xf numFmtId="0" fontId="0" fillId="3" borderId="15" xfId="0" applyFill="1" applyBorder="1"/>
    <xf numFmtId="0" fontId="50" fillId="3" borderId="0" xfId="2" quotePrefix="1" applyFont="1" applyFill="1" applyAlignment="1">
      <alignment horizontal="left" vertical="top" wrapText="1"/>
    </xf>
    <xf numFmtId="0" fontId="51" fillId="3" borderId="0" xfId="2" quotePrefix="1" applyFont="1" applyFill="1" applyAlignment="1">
      <alignment horizontal="left" vertical="top" wrapText="1"/>
    </xf>
    <xf numFmtId="0" fontId="51" fillId="3" borderId="76" xfId="2" quotePrefix="1" applyFont="1" applyFill="1" applyBorder="1" applyAlignment="1">
      <alignment horizontal="left" vertical="top" wrapText="1"/>
    </xf>
    <xf numFmtId="0" fontId="48" fillId="3" borderId="0" xfId="2" quotePrefix="1" applyFont="1" applyFill="1" applyAlignment="1">
      <alignment horizontal="left" vertical="top" wrapText="1"/>
    </xf>
    <xf numFmtId="0" fontId="48" fillId="3" borderId="76" xfId="2" quotePrefix="1" applyFont="1" applyFill="1" applyBorder="1" applyAlignment="1">
      <alignment horizontal="left" vertical="top" wrapText="1"/>
    </xf>
    <xf numFmtId="0" fontId="48" fillId="0" borderId="76" xfId="2" quotePrefix="1" applyFont="1" applyBorder="1" applyAlignment="1">
      <alignment horizontal="left" vertical="top" wrapText="1"/>
    </xf>
    <xf numFmtId="0" fontId="52" fillId="3" borderId="0" xfId="2" quotePrefix="1" applyFont="1" applyFill="1" applyAlignment="1">
      <alignment horizontal="left" vertical="top" wrapText="1"/>
    </xf>
    <xf numFmtId="0" fontId="52" fillId="3" borderId="87" xfId="2" quotePrefix="1" applyFont="1" applyFill="1" applyBorder="1" applyAlignment="1">
      <alignment horizontal="left" vertical="top" wrapText="1"/>
    </xf>
    <xf numFmtId="0" fontId="52" fillId="3" borderId="76" xfId="2" quotePrefix="1" applyFont="1" applyFill="1" applyBorder="1" applyAlignment="1">
      <alignment horizontal="left" vertical="top" wrapText="1"/>
    </xf>
    <xf numFmtId="0" fontId="48" fillId="3" borderId="87" xfId="2" applyFont="1" applyFill="1" applyBorder="1"/>
    <xf numFmtId="0" fontId="48" fillId="3" borderId="0" xfId="2" applyFont="1" applyFill="1"/>
    <xf numFmtId="0" fontId="48" fillId="3" borderId="76" xfId="2" applyFont="1" applyFill="1" applyBorder="1"/>
    <xf numFmtId="0" fontId="48" fillId="3" borderId="15" xfId="2" applyFont="1" applyFill="1" applyBorder="1"/>
    <xf numFmtId="0" fontId="48" fillId="3" borderId="14"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applyAlignment="1">
      <alignment horizontal="left" vertical="top" wrapText="1"/>
    </xf>
    <xf numFmtId="0" fontId="48" fillId="3" borderId="14" xfId="2" applyFont="1" applyFill="1" applyBorder="1" applyAlignment="1">
      <alignment horizontal="left" vertical="top" wrapText="1"/>
    </xf>
    <xf numFmtId="0" fontId="48" fillId="3" borderId="15" xfId="2" applyFont="1" applyFill="1" applyBorder="1" applyAlignment="1">
      <alignment horizontal="left" vertical="top" wrapText="1"/>
    </xf>
    <xf numFmtId="0" fontId="48" fillId="3" borderId="16" xfId="2" applyFont="1" applyFill="1" applyBorder="1"/>
    <xf numFmtId="0" fontId="48" fillId="3" borderId="18" xfId="2" applyFont="1" applyFill="1" applyBorder="1"/>
    <xf numFmtId="0" fontId="48" fillId="3" borderId="17" xfId="2" applyFont="1" applyFill="1" applyBorder="1"/>
    <xf numFmtId="0" fontId="15" fillId="16" borderId="0" xfId="0" applyFont="1" applyFill="1" applyAlignment="1">
      <alignment horizontal="left" vertical="top" wrapText="1"/>
    </xf>
    <xf numFmtId="0" fontId="46" fillId="3" borderId="96" xfId="0" applyFont="1" applyFill="1" applyBorder="1" applyAlignment="1">
      <alignment vertical="center" wrapText="1"/>
    </xf>
    <xf numFmtId="0" fontId="46" fillId="3" borderId="98" xfId="0" applyFont="1" applyFill="1" applyBorder="1" applyAlignment="1">
      <alignment vertical="center" wrapText="1"/>
    </xf>
    <xf numFmtId="0" fontId="15" fillId="16" borderId="0" xfId="0" applyFont="1" applyFill="1" applyAlignment="1">
      <alignment wrapText="1"/>
    </xf>
    <xf numFmtId="0" fontId="5" fillId="0" borderId="0" xfId="0" applyFont="1" applyAlignment="1">
      <alignment vertical="top" wrapText="1"/>
    </xf>
    <xf numFmtId="0" fontId="62" fillId="0" borderId="0" xfId="0" applyFont="1" applyAlignment="1">
      <alignment horizontal="center" vertical="center" wrapText="1"/>
    </xf>
    <xf numFmtId="0" fontId="63" fillId="0" borderId="0" xfId="0" applyFont="1" applyAlignment="1">
      <alignment vertical="center" wrapText="1"/>
    </xf>
    <xf numFmtId="0" fontId="43" fillId="17" borderId="99" xfId="0" applyFont="1" applyFill="1" applyBorder="1" applyAlignment="1">
      <alignment horizontal="left" vertical="center" wrapText="1" indent="1"/>
    </xf>
    <xf numFmtId="0" fontId="43" fillId="17" borderId="101" xfId="0" applyFont="1" applyFill="1" applyBorder="1" applyAlignment="1">
      <alignment horizontal="left" vertical="center" wrapText="1" indent="1"/>
    </xf>
    <xf numFmtId="0" fontId="57" fillId="17" borderId="105" xfId="0" applyFont="1" applyFill="1" applyBorder="1" applyAlignment="1">
      <alignment horizontal="center" vertical="center" wrapText="1"/>
    </xf>
    <xf numFmtId="0" fontId="57" fillId="17" borderId="47" xfId="0" applyFont="1" applyFill="1" applyBorder="1" applyAlignment="1">
      <alignment horizontal="center" vertical="center" wrapText="1"/>
    </xf>
    <xf numFmtId="0" fontId="64" fillId="0" borderId="45" xfId="0" applyFont="1" applyBorder="1" applyAlignment="1">
      <alignment horizontal="center" vertical="center" wrapText="1"/>
    </xf>
    <xf numFmtId="0" fontId="64" fillId="0" borderId="105" xfId="0" applyFont="1" applyBorder="1" applyAlignment="1">
      <alignment horizontal="center" vertical="center" wrapText="1"/>
    </xf>
    <xf numFmtId="0" fontId="64" fillId="0" borderId="47" xfId="0" applyFont="1" applyBorder="1" applyAlignment="1">
      <alignment horizontal="center" vertical="center" wrapText="1"/>
    </xf>
    <xf numFmtId="0" fontId="65" fillId="0" borderId="0" xfId="0" applyFont="1" applyAlignment="1">
      <alignment horizontal="center" vertical="center"/>
    </xf>
    <xf numFmtId="0" fontId="6" fillId="0" borderId="2" xfId="0" applyFont="1" applyBorder="1" applyAlignment="1" applyProtection="1">
      <alignment horizontal="justify" vertical="center"/>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3" borderId="0" xfId="0" applyFont="1" applyFill="1"/>
    <xf numFmtId="0" fontId="48" fillId="0" borderId="2" xfId="0" applyFont="1" applyBorder="1" applyAlignment="1" applyProtection="1">
      <alignment horizontal="center" vertical="center" wrapText="1"/>
      <protection locked="0"/>
    </xf>
    <xf numFmtId="0" fontId="6" fillId="0" borderId="0" xfId="0" applyFont="1"/>
    <xf numFmtId="164" fontId="1" fillId="0" borderId="4" xfId="1" applyNumberFormat="1" applyFont="1" applyBorder="1" applyAlignment="1">
      <alignment horizontal="center" vertical="center"/>
    </xf>
    <xf numFmtId="0" fontId="4" fillId="0" borderId="4"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4" xfId="0" applyFont="1" applyBorder="1" applyAlignment="1">
      <alignment horizontal="center" vertical="center"/>
    </xf>
    <xf numFmtId="0" fontId="1" fillId="0" borderId="4" xfId="0" applyFont="1" applyBorder="1" applyAlignment="1" applyProtection="1">
      <alignment horizontal="center" vertical="center"/>
      <protection hidden="1"/>
    </xf>
    <xf numFmtId="9" fontId="1" fillId="0" borderId="8" xfId="0" applyNumberFormat="1" applyFont="1" applyBorder="1" applyAlignment="1" applyProtection="1">
      <alignment horizontal="center" vertical="center" wrapText="1"/>
      <protection hidden="1"/>
    </xf>
    <xf numFmtId="0" fontId="1" fillId="3" borderId="2" xfId="0" applyFont="1" applyFill="1" applyBorder="1" applyAlignment="1" applyProtection="1">
      <alignment horizontal="center" vertical="center" wrapText="1"/>
      <protection locked="0"/>
    </xf>
    <xf numFmtId="0" fontId="67" fillId="2" borderId="6" xfId="0" applyFont="1" applyFill="1" applyBorder="1" applyAlignment="1">
      <alignment vertical="center"/>
    </xf>
    <xf numFmtId="0" fontId="67" fillId="2" borderId="7" xfId="0" applyFont="1" applyFill="1" applyBorder="1" applyAlignment="1">
      <alignment vertical="center"/>
    </xf>
    <xf numFmtId="0" fontId="52" fillId="2" borderId="6" xfId="0" applyFont="1" applyFill="1" applyBorder="1" applyAlignment="1">
      <alignment vertical="center"/>
    </xf>
    <xf numFmtId="0" fontId="68" fillId="2" borderId="7" xfId="0" applyFont="1" applyFill="1" applyBorder="1" applyAlignment="1">
      <alignment vertical="center"/>
    </xf>
    <xf numFmtId="0" fontId="52" fillId="2" borderId="7" xfId="0" applyFont="1" applyFill="1" applyBorder="1" applyAlignment="1">
      <alignment vertical="center"/>
    </xf>
    <xf numFmtId="0" fontId="6" fillId="0" borderId="2" xfId="0" applyFont="1" applyBorder="1" applyAlignment="1" applyProtection="1">
      <alignment horizontal="center" vertical="center"/>
      <protection locked="0"/>
    </xf>
    <xf numFmtId="14" fontId="48" fillId="0" borderId="2" xfId="0" applyNumberFormat="1" applyFont="1" applyBorder="1" applyAlignment="1" applyProtection="1">
      <alignment horizontal="center" vertical="center"/>
      <protection locked="0"/>
    </xf>
    <xf numFmtId="0" fontId="48" fillId="0" borderId="2" xfId="0" applyFont="1" applyBorder="1" applyAlignment="1" applyProtection="1">
      <alignment horizontal="justify" vertical="center" wrapText="1"/>
      <protection locked="0"/>
    </xf>
    <xf numFmtId="0" fontId="6" fillId="0" borderId="4" xfId="0" applyFont="1" applyBorder="1" applyAlignment="1" applyProtection="1">
      <alignment horizontal="left" vertical="center" wrapText="1"/>
      <protection locked="0"/>
    </xf>
    <xf numFmtId="14" fontId="6" fillId="0" borderId="2" xfId="0" applyNumberFormat="1" applyFont="1" applyBorder="1" applyAlignment="1" applyProtection="1">
      <alignment horizontal="center" vertical="center" wrapText="1"/>
      <protection locked="0"/>
    </xf>
    <xf numFmtId="0" fontId="53" fillId="15" borderId="77" xfId="3" applyFont="1" applyFill="1" applyBorder="1" applyAlignment="1">
      <alignment horizontal="center" vertical="center" wrapText="1"/>
    </xf>
    <xf numFmtId="0" fontId="53" fillId="15" borderId="78" xfId="3" applyFont="1" applyFill="1" applyBorder="1" applyAlignment="1">
      <alignment horizontal="center" vertical="center" wrapText="1"/>
    </xf>
    <xf numFmtId="0" fontId="53" fillId="15" borderId="54" xfId="2" applyFont="1" applyFill="1" applyBorder="1" applyAlignment="1">
      <alignment horizontal="center" vertical="center"/>
    </xf>
    <xf numFmtId="0" fontId="53" fillId="15" borderId="55" xfId="2" applyFont="1" applyFill="1" applyBorder="1" applyAlignment="1">
      <alignment horizontal="center" vertical="center"/>
    </xf>
    <xf numFmtId="0" fontId="49" fillId="15" borderId="48" xfId="2" applyFont="1" applyFill="1" applyBorder="1" applyAlignment="1">
      <alignment horizontal="center" vertical="center" wrapText="1"/>
    </xf>
    <xf numFmtId="0" fontId="49" fillId="15" borderId="49" xfId="2" applyFont="1" applyFill="1" applyBorder="1" applyAlignment="1">
      <alignment horizontal="center" vertical="center" wrapText="1"/>
    </xf>
    <xf numFmtId="0" fontId="49" fillId="15" borderId="50" xfId="2" applyFont="1" applyFill="1" applyBorder="1" applyAlignment="1">
      <alignment horizontal="center" vertical="center" wrapText="1"/>
    </xf>
    <xf numFmtId="0" fontId="48" fillId="0" borderId="14"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15" xfId="2" quotePrefix="1" applyFont="1" applyBorder="1" applyAlignment="1">
      <alignment horizontal="left" vertical="center" wrapText="1"/>
    </xf>
    <xf numFmtId="0" fontId="48" fillId="0" borderId="66" xfId="2" quotePrefix="1" applyFont="1" applyBorder="1" applyAlignment="1">
      <alignment horizontal="left" vertical="center" wrapText="1"/>
    </xf>
    <xf numFmtId="0" fontId="48" fillId="0" borderId="67" xfId="2" quotePrefix="1" applyFont="1" applyBorder="1" applyAlignment="1">
      <alignment horizontal="left" vertical="center" wrapText="1"/>
    </xf>
    <xf numFmtId="0" fontId="48" fillId="0" borderId="68" xfId="2" quotePrefix="1" applyFont="1" applyBorder="1" applyAlignment="1">
      <alignment horizontal="left" vertical="center" wrapText="1"/>
    </xf>
    <xf numFmtId="0" fontId="50" fillId="3" borderId="52" xfId="2" quotePrefix="1" applyFont="1" applyFill="1" applyBorder="1" applyAlignment="1">
      <alignment horizontal="left" vertical="top" wrapText="1"/>
    </xf>
    <xf numFmtId="0" fontId="51" fillId="3" borderId="52" xfId="2" quotePrefix="1" applyFont="1" applyFill="1" applyBorder="1" applyAlignment="1">
      <alignment horizontal="left" vertical="top" wrapText="1"/>
    </xf>
    <xf numFmtId="0" fontId="51" fillId="3" borderId="74"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5" xfId="2" quotePrefix="1" applyFont="1" applyFill="1" applyBorder="1" applyAlignment="1">
      <alignment horizontal="justify" vertical="center" wrapText="1"/>
    </xf>
    <xf numFmtId="0" fontId="48" fillId="3" borderId="0" xfId="2" quotePrefix="1" applyFont="1" applyFill="1" applyAlignment="1">
      <alignment horizontal="left" vertical="top" wrapText="1"/>
    </xf>
    <xf numFmtId="0" fontId="48" fillId="3" borderId="76" xfId="2" quotePrefix="1" applyFont="1" applyFill="1" applyBorder="1" applyAlignment="1">
      <alignment horizontal="left" vertical="top" wrapText="1"/>
    </xf>
    <xf numFmtId="0" fontId="53" fillId="3" borderId="56" xfId="3" applyFont="1" applyFill="1" applyBorder="1" applyAlignment="1">
      <alignment horizontal="left" vertical="top" wrapText="1" readingOrder="1"/>
    </xf>
    <xf numFmtId="0" fontId="53" fillId="3" borderId="79" xfId="3" applyFont="1" applyFill="1" applyBorder="1" applyAlignment="1">
      <alignment horizontal="left" vertical="top" wrapText="1" readingOrder="1"/>
    </xf>
    <xf numFmtId="0" fontId="54" fillId="3" borderId="80" xfId="2" applyFont="1" applyFill="1" applyBorder="1" applyAlignment="1">
      <alignment horizontal="justify" vertical="center" wrapText="1"/>
    </xf>
    <xf numFmtId="0" fontId="54" fillId="3" borderId="81" xfId="2" applyFont="1" applyFill="1" applyBorder="1" applyAlignment="1">
      <alignment horizontal="justify" vertical="center" wrapText="1"/>
    </xf>
    <xf numFmtId="0" fontId="53" fillId="3" borderId="93" xfId="3" applyFont="1" applyFill="1" applyBorder="1" applyAlignment="1">
      <alignment horizontal="left" vertical="top" wrapText="1" readingOrder="1"/>
    </xf>
    <xf numFmtId="0" fontId="53" fillId="3" borderId="57" xfId="3" applyFont="1" applyFill="1" applyBorder="1" applyAlignment="1">
      <alignment horizontal="left" vertical="top" wrapText="1" readingOrder="1"/>
    </xf>
    <xf numFmtId="0" fontId="54" fillId="3" borderId="94" xfId="2" applyFont="1" applyFill="1" applyBorder="1" applyAlignment="1">
      <alignment horizontal="justify" vertical="center" wrapText="1"/>
    </xf>
    <xf numFmtId="0" fontId="54" fillId="3" borderId="82" xfId="2" applyFont="1" applyFill="1" applyBorder="1" applyAlignment="1">
      <alignment horizontal="justify" vertical="center" wrapText="1"/>
    </xf>
    <xf numFmtId="0" fontId="53" fillId="3" borderId="83" xfId="3" applyFont="1" applyFill="1" applyBorder="1" applyAlignment="1">
      <alignment horizontal="left" vertical="top" wrapText="1" readingOrder="1"/>
    </xf>
    <xf numFmtId="0" fontId="53" fillId="3" borderId="84" xfId="3" applyFont="1" applyFill="1" applyBorder="1" applyAlignment="1">
      <alignment horizontal="left" vertical="top" wrapText="1" readingOrder="1"/>
    </xf>
    <xf numFmtId="0" fontId="54" fillId="3" borderId="85" xfId="2" applyFont="1" applyFill="1" applyBorder="1" applyAlignment="1">
      <alignment horizontal="justify" vertical="center" wrapText="1"/>
    </xf>
    <xf numFmtId="0" fontId="54" fillId="3" borderId="86" xfId="2" applyFont="1" applyFill="1" applyBorder="1" applyAlignment="1">
      <alignment horizontal="justify" vertical="center" wrapText="1"/>
    </xf>
    <xf numFmtId="0" fontId="52" fillId="3" borderId="14" xfId="2" quotePrefix="1" applyFont="1" applyFill="1" applyBorder="1" applyAlignment="1">
      <alignment horizontal="center" vertical="top" wrapText="1"/>
    </xf>
    <xf numFmtId="0" fontId="52" fillId="3" borderId="0" xfId="2" quotePrefix="1" applyFont="1" applyFill="1" applyAlignment="1">
      <alignment horizontal="center" vertical="top" wrapText="1"/>
    </xf>
    <xf numFmtId="0" fontId="52" fillId="3" borderId="76" xfId="2" quotePrefix="1" applyFont="1" applyFill="1" applyBorder="1" applyAlignment="1">
      <alignment horizontal="center" vertical="top" wrapText="1"/>
    </xf>
    <xf numFmtId="0" fontId="53" fillId="15" borderId="88" xfId="3" applyFont="1" applyFill="1" applyBorder="1" applyAlignment="1">
      <alignment horizontal="center" vertical="center" wrapText="1"/>
    </xf>
    <xf numFmtId="0" fontId="53" fillId="3" borderId="89" xfId="3" applyFont="1" applyFill="1" applyBorder="1" applyAlignment="1">
      <alignment horizontal="left" vertical="top" wrapText="1" readingOrder="1"/>
    </xf>
    <xf numFmtId="0" fontId="53" fillId="3" borderId="90" xfId="3" applyFont="1" applyFill="1" applyBorder="1" applyAlignment="1">
      <alignment horizontal="left" vertical="top" wrapText="1" readingOrder="1"/>
    </xf>
    <xf numFmtId="0" fontId="54" fillId="3" borderId="91" xfId="2" applyFont="1" applyFill="1" applyBorder="1" applyAlignment="1">
      <alignment horizontal="justify" vertical="center" wrapText="1"/>
    </xf>
    <xf numFmtId="0" fontId="54" fillId="3" borderId="92" xfId="2" applyFont="1" applyFill="1" applyBorder="1" applyAlignment="1">
      <alignment horizontal="justify" vertical="center" wrapText="1"/>
    </xf>
    <xf numFmtId="0" fontId="54" fillId="3" borderId="58" xfId="2" applyFont="1" applyFill="1" applyBorder="1" applyAlignment="1">
      <alignment horizontal="justify" vertical="center" wrapText="1"/>
    </xf>
    <xf numFmtId="0" fontId="54" fillId="3" borderId="59" xfId="2" applyFont="1" applyFill="1" applyBorder="1" applyAlignment="1">
      <alignment horizontal="justify" vertical="center" wrapText="1"/>
    </xf>
    <xf numFmtId="0" fontId="53" fillId="3" borderId="70" xfId="0" applyFont="1" applyFill="1" applyBorder="1" applyAlignment="1">
      <alignment horizontal="left" vertical="center" wrapText="1"/>
    </xf>
    <xf numFmtId="0" fontId="53" fillId="3" borderId="61" xfId="0" applyFont="1" applyFill="1" applyBorder="1" applyAlignment="1">
      <alignment horizontal="left" vertical="center" wrapText="1"/>
    </xf>
    <xf numFmtId="0" fontId="54" fillId="3" borderId="62" xfId="2" applyFont="1" applyFill="1" applyBorder="1" applyAlignment="1">
      <alignment horizontal="justify" vertical="center" wrapText="1"/>
    </xf>
    <xf numFmtId="0" fontId="54" fillId="3" borderId="63" xfId="2" applyFont="1" applyFill="1" applyBorder="1" applyAlignment="1">
      <alignment horizontal="justify" vertical="center" wrapText="1"/>
    </xf>
    <xf numFmtId="0" fontId="53" fillId="3" borderId="60" xfId="0" applyFont="1" applyFill="1" applyBorder="1" applyAlignment="1">
      <alignment horizontal="left" vertical="center" wrapText="1"/>
    </xf>
    <xf numFmtId="0" fontId="53" fillId="3" borderId="69" xfId="0" applyFont="1" applyFill="1" applyBorder="1" applyAlignment="1">
      <alignment horizontal="left" vertical="center" wrapText="1"/>
    </xf>
    <xf numFmtId="0" fontId="53" fillId="3" borderId="71" xfId="0" applyFont="1" applyFill="1" applyBorder="1" applyAlignment="1">
      <alignment horizontal="left" vertical="center" wrapText="1"/>
    </xf>
    <xf numFmtId="0" fontId="53" fillId="3" borderId="72" xfId="0" applyFont="1" applyFill="1" applyBorder="1" applyAlignment="1">
      <alignment horizontal="left" vertical="center" wrapText="1"/>
    </xf>
    <xf numFmtId="0" fontId="54" fillId="3" borderId="64" xfId="0" applyFont="1" applyFill="1" applyBorder="1" applyAlignment="1">
      <alignment horizontal="justify" vertical="center" wrapText="1"/>
    </xf>
    <xf numFmtId="0" fontId="54" fillId="3" borderId="65" xfId="0" applyFont="1" applyFill="1" applyBorder="1" applyAlignment="1">
      <alignment horizontal="justify" vertical="center" wrapText="1"/>
    </xf>
    <xf numFmtId="0" fontId="1" fillId="3" borderId="99"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3" borderId="107" xfId="0" applyFont="1" applyFill="1" applyBorder="1" applyAlignment="1">
      <alignment horizontal="left" vertical="center" wrapText="1"/>
    </xf>
    <xf numFmtId="0" fontId="1" fillId="0" borderId="108" xfId="0" applyFont="1" applyBorder="1" applyAlignment="1">
      <alignment horizontal="left" vertical="center"/>
    </xf>
    <xf numFmtId="0" fontId="1" fillId="0" borderId="107" xfId="0" applyFont="1" applyBorder="1" applyAlignment="1">
      <alignment horizontal="left" vertical="center"/>
    </xf>
    <xf numFmtId="0" fontId="5" fillId="0" borderId="95" xfId="0" applyFont="1" applyBorder="1" applyAlignment="1">
      <alignment vertical="top" wrapText="1"/>
    </xf>
    <xf numFmtId="0" fontId="5" fillId="0" borderId="97" xfId="0" applyFont="1" applyBorder="1" applyAlignment="1">
      <alignment vertical="top" wrapText="1"/>
    </xf>
    <xf numFmtId="0" fontId="5" fillId="0" borderId="98" xfId="0" applyFont="1" applyBorder="1" applyAlignment="1">
      <alignment vertical="top" wrapText="1"/>
    </xf>
    <xf numFmtId="0" fontId="61" fillId="0" borderId="12"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0" xfId="0" applyFont="1" applyAlignment="1">
      <alignment horizontal="center" vertical="center" wrapText="1"/>
    </xf>
    <xf numFmtId="0" fontId="61" fillId="0" borderId="16" xfId="0" applyFont="1" applyBorder="1" applyAlignment="1">
      <alignment horizontal="center" vertical="center" wrapText="1"/>
    </xf>
    <xf numFmtId="0" fontId="61" fillId="0" borderId="18" xfId="0" applyFont="1" applyBorder="1" applyAlignment="1">
      <alignment horizontal="center" vertical="center" wrapText="1"/>
    </xf>
    <xf numFmtId="0" fontId="43" fillId="18" borderId="100" xfId="0" applyFont="1" applyFill="1" applyBorder="1" applyAlignment="1">
      <alignment horizontal="left" vertical="center" wrapText="1" indent="1"/>
    </xf>
    <xf numFmtId="0" fontId="43" fillId="18" borderId="49" xfId="0" applyFont="1" applyFill="1" applyBorder="1" applyAlignment="1">
      <alignment horizontal="left" vertical="center" wrapText="1" indent="1"/>
    </xf>
    <xf numFmtId="0" fontId="43" fillId="18" borderId="50" xfId="0" applyFont="1" applyFill="1" applyBorder="1" applyAlignment="1">
      <alignment horizontal="left" vertical="center" wrapText="1" indent="1"/>
    </xf>
    <xf numFmtId="0" fontId="64" fillId="18" borderId="102" xfId="0" applyFont="1" applyFill="1" applyBorder="1" applyAlignment="1">
      <alignment horizontal="left" vertical="center" wrapText="1" indent="1"/>
    </xf>
    <xf numFmtId="0" fontId="64" fillId="18" borderId="103" xfId="0" applyFont="1" applyFill="1" applyBorder="1" applyAlignment="1">
      <alignment horizontal="left" vertical="center" wrapText="1" indent="1"/>
    </xf>
    <xf numFmtId="0" fontId="64" fillId="18" borderId="104" xfId="0" applyFont="1" applyFill="1" applyBorder="1" applyAlignment="1">
      <alignment horizontal="left" vertical="center" wrapText="1" indent="1"/>
    </xf>
    <xf numFmtId="0" fontId="36" fillId="19" borderId="0" xfId="0" applyFont="1" applyFill="1" applyAlignment="1">
      <alignment horizontal="center" vertical="center" wrapText="1"/>
    </xf>
    <xf numFmtId="0" fontId="43" fillId="17" borderId="12" xfId="0" applyFont="1" applyFill="1" applyBorder="1" applyAlignment="1">
      <alignment horizontal="center" vertical="center" wrapText="1"/>
    </xf>
    <xf numFmtId="0" fontId="43" fillId="17" borderId="19" xfId="0" applyFont="1" applyFill="1" applyBorder="1" applyAlignment="1">
      <alignment horizontal="center" vertical="center" wrapText="1"/>
    </xf>
    <xf numFmtId="0" fontId="43" fillId="17" borderId="13" xfId="0" applyFont="1" applyFill="1" applyBorder="1" applyAlignment="1">
      <alignment horizontal="center" vertical="center" wrapText="1"/>
    </xf>
    <xf numFmtId="0" fontId="57" fillId="17" borderId="35" xfId="0" applyFont="1" applyFill="1" applyBorder="1" applyAlignment="1">
      <alignment horizontal="center" vertical="center" wrapText="1"/>
    </xf>
    <xf numFmtId="0" fontId="57" fillId="17" borderId="105" xfId="0" applyFont="1" applyFill="1" applyBorder="1" applyAlignment="1">
      <alignment horizontal="center" vertical="center" wrapText="1"/>
    </xf>
    <xf numFmtId="0" fontId="64" fillId="0" borderId="35" xfId="0" applyFont="1" applyBorder="1" applyAlignment="1">
      <alignment horizontal="left" vertical="center" wrapText="1"/>
    </xf>
    <xf numFmtId="0" fontId="64" fillId="0" borderId="36" xfId="0" applyFont="1" applyBorder="1" applyAlignment="1">
      <alignment horizontal="left" vertical="center" wrapText="1"/>
    </xf>
    <xf numFmtId="0" fontId="62" fillId="0" borderId="0" xfId="0" applyFont="1" applyAlignment="1">
      <alignment horizontal="center" vertical="center"/>
    </xf>
    <xf numFmtId="0" fontId="43" fillId="20" borderId="12" xfId="0" applyFont="1" applyFill="1" applyBorder="1" applyAlignment="1">
      <alignment horizontal="center" vertical="center" wrapText="1"/>
    </xf>
    <xf numFmtId="0" fontId="43" fillId="20" borderId="19" xfId="0" applyFont="1" applyFill="1" applyBorder="1" applyAlignment="1">
      <alignment horizontal="center" vertical="center" wrapText="1"/>
    </xf>
    <xf numFmtId="0" fontId="43" fillId="20" borderId="13" xfId="0" applyFont="1" applyFill="1" applyBorder="1" applyAlignment="1">
      <alignment horizontal="center" vertical="center" wrapText="1"/>
    </xf>
    <xf numFmtId="0" fontId="1" fillId="3" borderId="109" xfId="0" applyFont="1" applyFill="1" applyBorder="1" applyAlignment="1">
      <alignment horizontal="left" vertical="center"/>
    </xf>
    <xf numFmtId="0" fontId="1" fillId="3" borderId="80" xfId="0" applyFont="1" applyFill="1" applyBorder="1" applyAlignment="1">
      <alignment horizontal="left" vertical="center"/>
    </xf>
    <xf numFmtId="0" fontId="1" fillId="3" borderId="110" xfId="0" applyFont="1" applyFill="1" applyBorder="1" applyAlignment="1">
      <alignment horizontal="left" vertical="center"/>
    </xf>
    <xf numFmtId="0" fontId="66" fillId="0" borderId="111" xfId="0" applyFont="1" applyBorder="1" applyAlignment="1">
      <alignment horizontal="left" vertical="center" wrapText="1"/>
    </xf>
    <xf numFmtId="0" fontId="66" fillId="0" borderId="38" xfId="0" applyFont="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0" borderId="111" xfId="0" applyFont="1" applyBorder="1" applyAlignment="1">
      <alignment horizontal="left" vertical="center"/>
    </xf>
    <xf numFmtId="0" fontId="1" fillId="0" borderId="38" xfId="0" applyFont="1" applyBorder="1" applyAlignment="1">
      <alignment horizontal="left" vertical="center"/>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1" fillId="0" borderId="111" xfId="0" applyFont="1" applyBorder="1" applyAlignment="1">
      <alignment horizontal="left" vertical="center" wrapText="1"/>
    </xf>
    <xf numFmtId="0" fontId="1" fillId="0" borderId="38"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66" fillId="0" borderId="111" xfId="0" applyFont="1" applyBorder="1" applyAlignment="1">
      <alignment horizontal="left" vertical="center"/>
    </xf>
    <xf numFmtId="0" fontId="66" fillId="0" borderId="38" xfId="0" applyFont="1" applyBorder="1" applyAlignment="1">
      <alignment horizontal="left" vertical="center"/>
    </xf>
    <xf numFmtId="0" fontId="66" fillId="0" borderId="109" xfId="0" applyFont="1" applyBorder="1" applyAlignment="1">
      <alignment horizontal="left" vertical="center"/>
    </xf>
    <xf numFmtId="0" fontId="66" fillId="0" borderId="110"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2" xfId="0" applyFont="1" applyBorder="1" applyAlignment="1">
      <alignment horizontal="left" wrapText="1"/>
    </xf>
    <xf numFmtId="0" fontId="66" fillId="0" borderId="41" xfId="0" applyFont="1" applyBorder="1" applyAlignment="1">
      <alignment horizontal="left" wrapText="1"/>
    </xf>
    <xf numFmtId="0" fontId="43" fillId="20" borderId="14" xfId="0" applyFont="1" applyFill="1" applyBorder="1" applyAlignment="1">
      <alignment horizontal="center" vertical="center" wrapText="1"/>
    </xf>
    <xf numFmtId="0" fontId="43" fillId="20" borderId="0" xfId="0" applyFont="1" applyFill="1" applyAlignment="1">
      <alignment horizontal="center" vertical="center" wrapText="1"/>
    </xf>
    <xf numFmtId="0" fontId="43" fillId="20" borderId="35" xfId="0" applyFont="1" applyFill="1" applyBorder="1" applyAlignment="1">
      <alignment horizontal="center" vertical="center" wrapText="1"/>
    </xf>
    <xf numFmtId="0" fontId="43" fillId="20" borderId="47" xfId="0" applyFont="1" applyFill="1" applyBorder="1" applyAlignment="1">
      <alignment horizontal="center" vertical="center" wrapText="1"/>
    </xf>
    <xf numFmtId="0" fontId="1" fillId="0" borderId="99" xfId="0" applyFont="1" applyBorder="1" applyAlignment="1">
      <alignment horizontal="left" vertical="center" wrapText="1"/>
    </xf>
    <xf numFmtId="0" fontId="1" fillId="0" borderId="106" xfId="0" applyFont="1" applyBorder="1" applyAlignment="1">
      <alignment horizontal="left" vertical="center" wrapText="1"/>
    </xf>
    <xf numFmtId="0" fontId="1" fillId="0" borderId="107" xfId="0" applyFont="1" applyBorder="1" applyAlignment="1">
      <alignment horizontal="left" vertical="center" wrapText="1"/>
    </xf>
    <xf numFmtId="0" fontId="66" fillId="0" borderId="99" xfId="0" applyFont="1" applyBorder="1" applyAlignment="1">
      <alignment horizontal="left" wrapText="1"/>
    </xf>
    <xf numFmtId="0" fontId="66" fillId="0" borderId="107" xfId="0" applyFont="1" applyBorder="1" applyAlignment="1">
      <alignment horizontal="left" wrapText="1"/>
    </xf>
    <xf numFmtId="0" fontId="1" fillId="0" borderId="37" xfId="0" applyFont="1" applyBorder="1" applyAlignment="1">
      <alignment horizontal="left" wrapText="1"/>
    </xf>
    <xf numFmtId="0" fontId="1" fillId="0" borderId="33" xfId="0" applyFont="1" applyBorder="1" applyAlignment="1">
      <alignment horizontal="left" wrapText="1"/>
    </xf>
    <xf numFmtId="0" fontId="1" fillId="0" borderId="38" xfId="0" applyFont="1" applyBorder="1" applyAlignment="1">
      <alignment horizontal="left"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3" xfId="0" applyFont="1" applyBorder="1" applyAlignment="1">
      <alignment horizontal="left"/>
    </xf>
    <xf numFmtId="0" fontId="1" fillId="0" borderId="104" xfId="0" applyFont="1" applyBorder="1" applyAlignment="1">
      <alignment horizontal="left"/>
    </xf>
    <xf numFmtId="0" fontId="1" fillId="0" borderId="109" xfId="0" applyFont="1" applyBorder="1" applyAlignment="1">
      <alignment horizontal="left"/>
    </xf>
    <xf numFmtId="0" fontId="1" fillId="0" borderId="80" xfId="0" applyFont="1" applyBorder="1" applyAlignment="1">
      <alignment horizontal="left"/>
    </xf>
    <xf numFmtId="0" fontId="1" fillId="0" borderId="110" xfId="0" applyFont="1" applyBorder="1" applyAlignment="1">
      <alignment horizontal="left"/>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6" fillId="0" borderId="4"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textRotation="90"/>
      <protection locked="0"/>
    </xf>
    <xf numFmtId="0" fontId="1" fillId="0" borderId="5" xfId="0" applyFont="1" applyBorder="1" applyAlignment="1" applyProtection="1">
      <alignment horizontal="center" vertical="center" textRotation="90"/>
      <protection locked="0"/>
    </xf>
    <xf numFmtId="164" fontId="1" fillId="0" borderId="4" xfId="1" applyNumberFormat="1" applyFont="1" applyBorder="1" applyAlignment="1">
      <alignment horizontal="center" vertical="center"/>
    </xf>
    <xf numFmtId="164" fontId="1" fillId="0" borderId="5" xfId="1" applyNumberFormat="1" applyFont="1" applyBorder="1" applyAlignment="1">
      <alignment horizontal="center" vertical="center"/>
    </xf>
    <xf numFmtId="0" fontId="4" fillId="0" borderId="4" xfId="0" applyFont="1" applyBorder="1" applyAlignment="1" applyProtection="1">
      <alignment horizontal="center" vertical="center" textRotation="90" wrapText="1"/>
      <protection hidden="1"/>
    </xf>
    <xf numFmtId="0" fontId="4" fillId="0" borderId="5"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5"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textRotation="90"/>
      <protection hidden="1"/>
    </xf>
    <xf numFmtId="0" fontId="4" fillId="0" borderId="5"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0" xfId="0" applyFont="1" applyAlignment="1">
      <alignment horizontal="center" vertical="center"/>
    </xf>
    <xf numFmtId="0" fontId="1" fillId="0" borderId="8" xfId="0" applyFont="1" applyBorder="1" applyAlignment="1">
      <alignment horizontal="center" vertical="center"/>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2" fillId="21" borderId="4" xfId="0" applyFont="1" applyFill="1" applyBorder="1" applyAlignment="1" applyProtection="1">
      <alignment horizontal="center" vertical="center" wrapText="1"/>
      <protection locked="0"/>
    </xf>
    <xf numFmtId="0" fontId="2" fillId="21" borderId="8" xfId="0" applyFont="1" applyFill="1" applyBorder="1" applyAlignment="1" applyProtection="1">
      <alignment horizontal="center" vertical="center" wrapText="1"/>
      <protection locked="0"/>
    </xf>
    <xf numFmtId="0" fontId="2" fillId="21" borderId="5" xfId="0" applyFont="1" applyFill="1" applyBorder="1" applyAlignment="1" applyProtection="1">
      <alignment horizontal="center" vertical="center" wrapText="1"/>
      <protection locked="0"/>
    </xf>
    <xf numFmtId="9" fontId="2" fillId="0" borderId="4" xfId="0" applyNumberFormat="1" applyFont="1" applyBorder="1" applyAlignment="1" applyProtection="1">
      <alignment horizontal="center" vertical="center" wrapText="1"/>
      <protection locked="0"/>
    </xf>
    <xf numFmtId="9" fontId="2" fillId="0" borderId="8" xfId="0" applyNumberFormat="1" applyFont="1" applyBorder="1" applyAlignment="1" applyProtection="1">
      <alignment horizontal="center" vertical="center" wrapText="1"/>
      <protection locked="0"/>
    </xf>
    <xf numFmtId="9" fontId="2" fillId="0" borderId="5" xfId="0" applyNumberFormat="1" applyFont="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51" fillId="0" borderId="33" xfId="0" applyFont="1" applyBorder="1" applyAlignment="1" applyProtection="1">
      <alignment horizontal="center" vertical="center"/>
      <protection hidden="1"/>
    </xf>
    <xf numFmtId="0" fontId="51" fillId="0" borderId="33" xfId="0" applyFont="1" applyBorder="1" applyAlignment="1" applyProtection="1">
      <alignment horizontal="center" vertical="center" wrapText="1"/>
      <protection hidden="1"/>
    </xf>
    <xf numFmtId="9" fontId="2" fillId="0" borderId="33" xfId="0" applyNumberFormat="1" applyFont="1" applyBorder="1" applyAlignment="1" applyProtection="1">
      <alignment horizontal="center" vertical="center" wrapText="1"/>
      <protection hidden="1"/>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 fillId="3" borderId="4"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23" fillId="2" borderId="6" xfId="0" applyFont="1" applyFill="1" applyBorder="1" applyAlignment="1">
      <alignment horizontal="left" vertical="center"/>
    </xf>
    <xf numFmtId="0" fontId="23" fillId="2" borderId="7" xfId="0" applyFont="1" applyFill="1" applyBorder="1" applyAlignment="1">
      <alignment horizontal="left" vertical="center"/>
    </xf>
    <xf numFmtId="0" fontId="25" fillId="3" borderId="6" xfId="0" applyFont="1" applyFill="1" applyBorder="1" applyAlignment="1" applyProtection="1">
      <alignment horizontal="left" vertical="center"/>
      <protection locked="0"/>
    </xf>
    <xf numFmtId="0" fontId="25" fillId="3" borderId="10" xfId="0" applyFont="1" applyFill="1" applyBorder="1" applyAlignment="1" applyProtection="1">
      <alignment horizontal="left" vertical="center"/>
      <protection locked="0"/>
    </xf>
    <xf numFmtId="0" fontId="25"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56" fillId="2" borderId="28" xfId="0" applyFont="1" applyFill="1" applyBorder="1" applyAlignment="1">
      <alignment horizontal="center" vertical="center" wrapText="1"/>
    </xf>
    <xf numFmtId="0" fontId="56" fillId="2" borderId="29" xfId="0" applyFont="1" applyFill="1" applyBorder="1" applyAlignment="1">
      <alignment horizontal="center" vertical="center" wrapText="1"/>
    </xf>
    <xf numFmtId="0" fontId="56" fillId="2" borderId="30" xfId="0" applyFont="1" applyFill="1" applyBorder="1" applyAlignment="1">
      <alignment horizontal="center" vertical="center" wrapText="1"/>
    </xf>
    <xf numFmtId="0" fontId="56" fillId="2" borderId="9" xfId="0" applyFont="1" applyFill="1" applyBorder="1" applyAlignment="1">
      <alignment horizontal="center" vertical="center" wrapText="1"/>
    </xf>
    <xf numFmtId="0" fontId="56" fillId="2" borderId="0" xfId="0" applyFont="1" applyFill="1" applyAlignment="1">
      <alignment horizontal="center" vertical="center" wrapText="1"/>
    </xf>
    <xf numFmtId="0" fontId="56" fillId="2" borderId="73" xfId="0" applyFont="1" applyFill="1" applyBorder="1" applyAlignment="1">
      <alignment horizontal="center" vertical="center" wrapText="1"/>
    </xf>
    <xf numFmtId="0" fontId="56" fillId="2" borderId="3" xfId="0" applyFont="1" applyFill="1" applyBorder="1" applyAlignment="1">
      <alignment horizontal="center" vertical="center" wrapText="1"/>
    </xf>
    <xf numFmtId="0" fontId="56" fillId="2" borderId="31" xfId="0" applyFont="1" applyFill="1" applyBorder="1" applyAlignment="1">
      <alignment horizontal="center" vertical="center" wrapText="1"/>
    </xf>
    <xf numFmtId="0" fontId="56" fillId="2" borderId="32" xfId="0" applyFont="1" applyFill="1" applyBorder="1" applyAlignment="1">
      <alignment horizontal="center" vertical="center" wrapText="1"/>
    </xf>
    <xf numFmtId="0" fontId="1" fillId="3" borderId="8" xfId="0" applyFont="1" applyFill="1" applyBorder="1" applyAlignment="1" applyProtection="1">
      <alignment horizontal="center" vertical="center" wrapText="1"/>
      <protection locked="0"/>
    </xf>
    <xf numFmtId="0" fontId="58" fillId="3" borderId="6" xfId="0" applyFont="1" applyFill="1" applyBorder="1" applyAlignment="1" applyProtection="1">
      <alignment horizontal="left" vertical="center" wrapText="1"/>
      <protection locked="0"/>
    </xf>
    <xf numFmtId="0" fontId="58" fillId="3" borderId="10" xfId="0" applyFont="1" applyFill="1" applyBorder="1" applyAlignment="1" applyProtection="1">
      <alignment horizontal="left" vertical="center" wrapText="1"/>
      <protection locked="0"/>
    </xf>
    <xf numFmtId="0" fontId="58" fillId="3" borderId="7" xfId="0" applyFont="1" applyFill="1" applyBorder="1" applyAlignment="1" applyProtection="1">
      <alignment horizontal="left" vertical="center" wrapText="1"/>
      <protection locked="0"/>
    </xf>
    <xf numFmtId="0" fontId="24" fillId="0" borderId="0" xfId="0" applyFont="1" applyAlignment="1">
      <alignment horizontal="center" vertical="center" wrapText="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17" fillId="0" borderId="19"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14" xfId="0" applyFont="1" applyBorder="1" applyAlignment="1">
      <alignment horizontal="center" vertical="center" wrapText="1"/>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17" fillId="0" borderId="19"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0" xfId="0" applyFont="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7" xfId="0" applyFont="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15" xfId="0" applyFont="1" applyFill="1" applyBorder="1" applyAlignment="1">
      <alignment horizontal="center" vertical="center" textRotation="90" wrapText="1" readingOrder="1"/>
    </xf>
    <xf numFmtId="0" fontId="21" fillId="11" borderId="20" xfId="0" applyFont="1" applyFill="1" applyBorder="1" applyAlignment="1">
      <alignment horizontal="center" vertical="center" wrapText="1" readingOrder="1"/>
    </xf>
    <xf numFmtId="0" fontId="21" fillId="11" borderId="21" xfId="0" applyFont="1" applyFill="1" applyBorder="1" applyAlignment="1">
      <alignment horizontal="center" vertical="center" wrapText="1" readingOrder="1"/>
    </xf>
    <xf numFmtId="0" fontId="21" fillId="11" borderId="22" xfId="0" applyFont="1" applyFill="1" applyBorder="1" applyAlignment="1">
      <alignment horizontal="center" vertical="center" wrapText="1" readingOrder="1"/>
    </xf>
    <xf numFmtId="0" fontId="21" fillId="11" borderId="23"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24" xfId="0" applyFont="1" applyFill="1" applyBorder="1" applyAlignment="1">
      <alignment horizontal="center" vertical="center" wrapText="1" readingOrder="1"/>
    </xf>
    <xf numFmtId="0" fontId="21" fillId="11" borderId="25" xfId="0" applyFont="1" applyFill="1" applyBorder="1" applyAlignment="1">
      <alignment horizontal="center" vertical="center" wrapText="1" readingOrder="1"/>
    </xf>
    <xf numFmtId="0" fontId="21" fillId="11" borderId="26" xfId="0" applyFont="1" applyFill="1" applyBorder="1" applyAlignment="1">
      <alignment horizontal="center" vertical="center" wrapText="1" readingOrder="1"/>
    </xf>
    <xf numFmtId="0" fontId="21" fillId="11" borderId="27"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13" borderId="21" xfId="0" applyFont="1" applyFill="1" applyBorder="1" applyAlignment="1">
      <alignment horizontal="center" vertical="center" wrapText="1" readingOrder="1"/>
    </xf>
    <xf numFmtId="0" fontId="21" fillId="13" borderId="22" xfId="0" applyFont="1" applyFill="1" applyBorder="1" applyAlignment="1">
      <alignment horizontal="center" vertical="center" wrapText="1" readingOrder="1"/>
    </xf>
    <xf numFmtId="0" fontId="21" fillId="13" borderId="23"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24" xfId="0" applyFont="1" applyFill="1" applyBorder="1" applyAlignment="1">
      <alignment horizontal="center" vertical="center" wrapText="1" readingOrder="1"/>
    </xf>
    <xf numFmtId="0" fontId="21" fillId="13" borderId="25" xfId="0" applyFont="1" applyFill="1" applyBorder="1" applyAlignment="1">
      <alignment horizontal="center" vertical="center" wrapText="1" readingOrder="1"/>
    </xf>
    <xf numFmtId="0" fontId="21" fillId="13" borderId="26" xfId="0" applyFont="1" applyFill="1" applyBorder="1" applyAlignment="1">
      <alignment horizontal="center" vertical="center" wrapText="1" readingOrder="1"/>
    </xf>
    <xf numFmtId="0" fontId="21" fillId="13" borderId="27"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21" fillId="5" borderId="21" xfId="0" applyFont="1" applyFill="1" applyBorder="1" applyAlignment="1">
      <alignment horizontal="center" vertical="center" wrapText="1" readingOrder="1"/>
    </xf>
    <xf numFmtId="0" fontId="21" fillId="5" borderId="22" xfId="0" applyFont="1" applyFill="1" applyBorder="1" applyAlignment="1">
      <alignment horizontal="center" vertical="center" wrapText="1" readingOrder="1"/>
    </xf>
    <xf numFmtId="0" fontId="21" fillId="5" borderId="23"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24" xfId="0" applyFont="1" applyFill="1" applyBorder="1" applyAlignment="1">
      <alignment horizontal="center" vertical="center" wrapText="1" readingOrder="1"/>
    </xf>
    <xf numFmtId="0" fontId="21" fillId="5" borderId="25" xfId="0" applyFont="1" applyFill="1" applyBorder="1" applyAlignment="1">
      <alignment horizontal="center" vertical="center" wrapText="1" readingOrder="1"/>
    </xf>
    <xf numFmtId="0" fontId="21" fillId="5" borderId="26" xfId="0" applyFont="1" applyFill="1" applyBorder="1" applyAlignment="1">
      <alignment horizontal="center" vertical="center" wrapText="1" readingOrder="1"/>
    </xf>
    <xf numFmtId="0" fontId="21" fillId="5" borderId="27" xfId="0" applyFont="1" applyFill="1" applyBorder="1" applyAlignment="1">
      <alignment horizontal="center" vertical="center" wrapText="1" readingOrder="1"/>
    </xf>
    <xf numFmtId="0" fontId="17" fillId="0" borderId="13" xfId="0" applyFont="1" applyBorder="1" applyAlignment="1">
      <alignment horizontal="center" vertical="center"/>
    </xf>
    <xf numFmtId="0" fontId="21" fillId="12" borderId="20" xfId="0" applyFont="1" applyFill="1" applyBorder="1" applyAlignment="1">
      <alignment horizontal="center" vertical="center" wrapText="1" readingOrder="1"/>
    </xf>
    <xf numFmtId="0" fontId="21" fillId="12" borderId="21" xfId="0" applyFont="1" applyFill="1" applyBorder="1" applyAlignment="1">
      <alignment horizontal="center" vertical="center" wrapText="1" readingOrder="1"/>
    </xf>
    <xf numFmtId="0" fontId="21" fillId="12" borderId="22" xfId="0" applyFont="1" applyFill="1" applyBorder="1" applyAlignment="1">
      <alignment horizontal="center" vertical="center" wrapText="1" readingOrder="1"/>
    </xf>
    <xf numFmtId="0" fontId="21" fillId="12" borderId="23"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24" xfId="0" applyFont="1" applyFill="1" applyBorder="1" applyAlignment="1">
      <alignment horizontal="center" vertical="center" wrapText="1" readingOrder="1"/>
    </xf>
    <xf numFmtId="0" fontId="21" fillId="12" borderId="25" xfId="0" applyFont="1" applyFill="1" applyBorder="1" applyAlignment="1">
      <alignment horizontal="center" vertical="center" wrapText="1" readingOrder="1"/>
    </xf>
    <xf numFmtId="0" fontId="21" fillId="12" borderId="26" xfId="0" applyFont="1" applyFill="1" applyBorder="1" applyAlignment="1">
      <alignment horizontal="center" vertical="center" wrapText="1" readingOrder="1"/>
    </xf>
    <xf numFmtId="0" fontId="21" fillId="12" borderId="27"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42" fillId="0" borderId="19" xfId="0" applyFont="1" applyBorder="1" applyAlignment="1">
      <alignment horizontal="center" vertical="center"/>
    </xf>
    <xf numFmtId="0" fontId="42" fillId="0" borderId="13" xfId="0" applyFont="1" applyBorder="1" applyAlignment="1">
      <alignment horizontal="center" vertical="center"/>
    </xf>
    <xf numFmtId="0" fontId="42" fillId="0" borderId="14" xfId="0" applyFont="1" applyBorder="1" applyAlignment="1">
      <alignment horizontal="center" vertical="center"/>
    </xf>
    <xf numFmtId="0" fontId="42" fillId="0" borderId="0" xfId="0" applyFont="1" applyAlignment="1">
      <alignment horizontal="center" vertical="center"/>
    </xf>
    <xf numFmtId="0" fontId="42" fillId="0" borderId="15" xfId="0" applyFont="1" applyBorder="1" applyAlignment="1">
      <alignment horizontal="center" vertical="center"/>
    </xf>
    <xf numFmtId="0" fontId="42" fillId="0" borderId="16" xfId="0" applyFont="1" applyBorder="1" applyAlignment="1">
      <alignment horizontal="center" vertical="center"/>
    </xf>
    <xf numFmtId="0" fontId="42" fillId="0" borderId="18" xfId="0" applyFont="1" applyBorder="1" applyAlignment="1">
      <alignment horizontal="center" vertical="center"/>
    </xf>
    <xf numFmtId="0" fontId="42" fillId="0" borderId="17" xfId="0" applyFont="1" applyBorder="1" applyAlignment="1">
      <alignment horizontal="center" vertical="center"/>
    </xf>
    <xf numFmtId="0" fontId="42" fillId="0" borderId="19" xfId="0" applyFont="1" applyBorder="1" applyAlignment="1">
      <alignment horizontal="center" vertical="center" wrapText="1"/>
    </xf>
    <xf numFmtId="0" fontId="41" fillId="5" borderId="21"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12" borderId="20" xfId="0" applyFont="1" applyFill="1" applyBorder="1" applyAlignment="1">
      <alignment horizontal="center" vertical="center" wrapText="1" readingOrder="1"/>
    </xf>
    <xf numFmtId="0" fontId="41" fillId="12" borderId="21" xfId="0" applyFont="1" applyFill="1" applyBorder="1" applyAlignment="1">
      <alignment horizontal="center" vertical="center" wrapText="1" readingOrder="1"/>
    </xf>
    <xf numFmtId="0" fontId="41" fillId="12" borderId="22" xfId="0" applyFont="1" applyFill="1" applyBorder="1" applyAlignment="1">
      <alignment horizontal="center" vertical="center" wrapText="1" readingOrder="1"/>
    </xf>
    <xf numFmtId="0" fontId="41" fillId="12" borderId="23"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24" xfId="0" applyFont="1" applyFill="1" applyBorder="1" applyAlignment="1">
      <alignment horizontal="center" vertical="center" wrapText="1" readingOrder="1"/>
    </xf>
    <xf numFmtId="0" fontId="41" fillId="12" borderId="25" xfId="0" applyFont="1" applyFill="1" applyBorder="1" applyAlignment="1">
      <alignment horizontal="center" vertical="center" wrapText="1" readingOrder="1"/>
    </xf>
    <xf numFmtId="0" fontId="41" fillId="12" borderId="26" xfId="0" applyFont="1" applyFill="1" applyBorder="1" applyAlignment="1">
      <alignment horizontal="center" vertical="center" wrapText="1" readingOrder="1"/>
    </xf>
    <xf numFmtId="0" fontId="41" fillId="12" borderId="27"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1" fillId="11" borderId="21" xfId="0" applyFont="1" applyFill="1" applyBorder="1" applyAlignment="1">
      <alignment horizontal="center" vertical="center" wrapText="1" readingOrder="1"/>
    </xf>
    <xf numFmtId="0" fontId="41" fillId="11" borderId="22" xfId="0" applyFont="1" applyFill="1" applyBorder="1" applyAlignment="1">
      <alignment horizontal="center" vertical="center" wrapText="1" readingOrder="1"/>
    </xf>
    <xf numFmtId="0" fontId="41" fillId="11" borderId="23"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24" xfId="0" applyFont="1" applyFill="1" applyBorder="1" applyAlignment="1">
      <alignment horizontal="center" vertical="center" wrapText="1" readingOrder="1"/>
    </xf>
    <xf numFmtId="0" fontId="41" fillId="11" borderId="25" xfId="0" applyFont="1" applyFill="1" applyBorder="1" applyAlignment="1">
      <alignment horizontal="center" vertical="center" wrapText="1" readingOrder="1"/>
    </xf>
    <xf numFmtId="0" fontId="41" fillId="11" borderId="26" xfId="0" applyFont="1" applyFill="1" applyBorder="1" applyAlignment="1">
      <alignment horizontal="center" vertical="center" wrapText="1" readingOrder="1"/>
    </xf>
    <xf numFmtId="0" fontId="41" fillId="11" borderId="27" xfId="0" applyFont="1" applyFill="1" applyBorder="1" applyAlignment="1">
      <alignment horizontal="center" vertical="center" wrapText="1" readingOrder="1"/>
    </xf>
    <xf numFmtId="0" fontId="42" fillId="0" borderId="14" xfId="0" applyFont="1" applyBorder="1" applyAlignment="1">
      <alignment horizontal="center" vertical="center" wrapText="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1" fillId="13" borderId="20" xfId="0" applyFont="1" applyFill="1" applyBorder="1" applyAlignment="1">
      <alignment horizontal="center" vertical="center" wrapText="1" readingOrder="1"/>
    </xf>
    <xf numFmtId="0" fontId="41" fillId="13" borderId="21" xfId="0" applyFont="1" applyFill="1" applyBorder="1" applyAlignment="1">
      <alignment horizontal="center" vertical="center" wrapText="1" readingOrder="1"/>
    </xf>
    <xf numFmtId="0" fontId="41" fillId="13" borderId="22" xfId="0" applyFont="1" applyFill="1" applyBorder="1" applyAlignment="1">
      <alignment horizontal="center" vertical="center" wrapText="1" readingOrder="1"/>
    </xf>
    <xf numFmtId="0" fontId="41" fillId="13" borderId="23"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24" xfId="0" applyFont="1" applyFill="1" applyBorder="1" applyAlignment="1">
      <alignment horizontal="center" vertical="center" wrapText="1" readingOrder="1"/>
    </xf>
    <xf numFmtId="0" fontId="41" fillId="13" borderId="25" xfId="0" applyFont="1" applyFill="1" applyBorder="1" applyAlignment="1">
      <alignment horizontal="center" vertical="center" wrapText="1" readingOrder="1"/>
    </xf>
    <xf numFmtId="0" fontId="41" fillId="13" borderId="26" xfId="0" applyFont="1" applyFill="1" applyBorder="1" applyAlignment="1">
      <alignment horizontal="center" vertical="center" wrapText="1" readingOrder="1"/>
    </xf>
    <xf numFmtId="0" fontId="41" fillId="13" borderId="27" xfId="0" applyFont="1" applyFill="1" applyBorder="1" applyAlignment="1">
      <alignment horizontal="center" vertical="center" wrapText="1" readingOrder="1"/>
    </xf>
    <xf numFmtId="0" fontId="42" fillId="0" borderId="13" xfId="0" applyFont="1" applyBorder="1" applyAlignment="1">
      <alignment horizontal="center" vertical="center" wrapText="1"/>
    </xf>
    <xf numFmtId="0" fontId="42" fillId="0" borderId="0" xfId="0" applyFont="1" applyAlignment="1">
      <alignment horizontal="center" vertical="center" wrapText="1"/>
    </xf>
    <xf numFmtId="0" fontId="42" fillId="0" borderId="15" xfId="0" applyFont="1" applyBorder="1" applyAlignment="1">
      <alignment horizontal="center" vertical="center" wrapText="1"/>
    </xf>
    <xf numFmtId="0" fontId="42" fillId="0" borderId="16"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17" xfId="0" applyFont="1" applyBorder="1" applyAlignment="1">
      <alignment horizontal="center" vertical="center" wrapText="1"/>
    </xf>
    <xf numFmtId="0" fontId="23" fillId="0" borderId="0" xfId="0" applyFont="1" applyAlignment="1">
      <alignment horizontal="center" vertical="center"/>
    </xf>
    <xf numFmtId="0" fontId="44" fillId="0" borderId="0" xfId="0" applyFont="1" applyAlignment="1">
      <alignment horizontal="center" vertical="center"/>
    </xf>
    <xf numFmtId="0" fontId="39" fillId="14" borderId="35" xfId="0" applyFont="1" applyFill="1" applyBorder="1" applyAlignment="1">
      <alignment horizontal="center" vertical="center" wrapText="1" readingOrder="1"/>
    </xf>
    <xf numFmtId="0" fontId="39" fillId="14" borderId="36" xfId="0" applyFont="1" applyFill="1" applyBorder="1" applyAlignment="1">
      <alignment horizontal="center" vertical="center" wrapText="1" readingOrder="1"/>
    </xf>
    <xf numFmtId="0" fontId="39" fillId="14" borderId="47"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4" borderId="44" xfId="0" applyFont="1" applyFill="1" applyBorder="1" applyAlignment="1">
      <alignment horizontal="center" vertical="center" wrapText="1" readingOrder="1"/>
    </xf>
    <xf numFmtId="0" fontId="36" fillId="14" borderId="45" xfId="0" applyFont="1" applyFill="1" applyBorder="1" applyAlignment="1">
      <alignment horizontal="center" vertical="center" wrapText="1" readingOrder="1"/>
    </xf>
    <xf numFmtId="0" fontId="36" fillId="3" borderId="42" xfId="0" applyFont="1" applyFill="1" applyBorder="1" applyAlignment="1">
      <alignment horizontal="center" vertical="center" wrapText="1" readingOrder="1"/>
    </xf>
    <xf numFmtId="0" fontId="36" fillId="3" borderId="37" xfId="0" applyFont="1" applyFill="1" applyBorder="1" applyAlignment="1">
      <alignment horizontal="center" vertical="center" wrapText="1" readingOrder="1"/>
    </xf>
    <xf numFmtId="0" fontId="36" fillId="3" borderId="34" xfId="0" applyFont="1" applyFill="1" applyBorder="1" applyAlignment="1">
      <alignment horizontal="center" vertical="center" wrapText="1" readingOrder="1"/>
    </xf>
    <xf numFmtId="0" fontId="36" fillId="3" borderId="33" xfId="0" applyFont="1" applyFill="1" applyBorder="1" applyAlignment="1">
      <alignment horizontal="center" vertical="center" wrapText="1" readingOrder="1"/>
    </xf>
    <xf numFmtId="0" fontId="36" fillId="3" borderId="39" xfId="0" applyFont="1" applyFill="1" applyBorder="1" applyAlignment="1">
      <alignment horizontal="center" vertical="center" wrapText="1" readingOrder="1"/>
    </xf>
    <xf numFmtId="0" fontId="36"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55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47DA7919-DB76-4135-B14B-505CEE01A9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814918</xdr:colOff>
      <xdr:row>0</xdr:row>
      <xdr:rowOff>47626</xdr:rowOff>
    </xdr:from>
    <xdr:to>
      <xdr:col>2</xdr:col>
      <xdr:colOff>1590677</xdr:colOff>
      <xdr:row>3</xdr:row>
      <xdr:rowOff>73026</xdr:rowOff>
    </xdr:to>
    <xdr:pic>
      <xdr:nvPicPr>
        <xdr:cNvPr id="2" name="Imagen 1">
          <a:extLst>
            <a:ext uri="{FF2B5EF4-FFF2-40B4-BE49-F238E27FC236}">
              <a16:creationId xmlns:a16="http://schemas.microsoft.com/office/drawing/2014/main" id="{B07C2A28-A951-4034-976E-74CD89DA02ED}"/>
            </a:ext>
          </a:extLst>
        </xdr:cNvPr>
        <xdr:cNvPicPr>
          <a:picLocks noChangeAspect="1"/>
        </xdr:cNvPicPr>
      </xdr:nvPicPr>
      <xdr:blipFill>
        <a:blip xmlns:r="http://schemas.openxmlformats.org/officeDocument/2006/relationships" r:embed="rId1"/>
        <a:stretch>
          <a:fillRect/>
        </a:stretch>
      </xdr:blipFill>
      <xdr:spPr>
        <a:xfrm>
          <a:off x="2100793" y="47626"/>
          <a:ext cx="775759" cy="596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caramangagovco-my.sharepoint.com/ALCALDIA%202021/MAPA%20DE%20RIESGO%20GESTION%202021/MAPAS%20DE%20RIESGOS%202021%20FINALES%20POR%20DEPENDENCIAS/MAPA%20DE%20RIESGOS%20DE%20GESTION%202021%20-%20PLANEACIO&#769;N%20version%202%20Rec%20OCIG%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PALDO/DISCO%20D/A&#209;O%202021%20EPA/PLANEACI&#211;N%202021/21.%20RIESGOS%202021/2.%20Riesgos%20de%20Gesti&#243;n/Seguimiento%20riesgos%20de%20gesti&#243;n%20a%20marzo2021%2022abril%20Ultim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PALDO/DISCO%20D/A&#209;O%202021%20EPA/PLANEACI&#211;N%202021/21.%20RIESGOS%20CAPACITACI&#211;N/GESTI&#211;N%20DEL%20CONOCIMIENTO/revisi&#243;n%2009%20abril%202021/Matriz%20mapa%20de%20riesgos%20D%20GCCI%20ajustada%2009%20abril%20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SPALDO/DISCO%20D/A&#209;O%202021%20EPA/PLANEACI&#211;N%202021/21.%20RIESGOS%20CAPACITACI&#211;N/RESPONSABILIDAD%20FISCAL/Matriz%20Mapa%20de%20Riesgos%202021%2013%20abril%20AJUST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CONTEXTO"/>
      <sheetName val="MAPA DE RIESGO"/>
      <sheetName val="MAPA DE RIESGO (2)"/>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row r="12">
          <cell r="C12" t="str">
            <v xml:space="preserve">     Afectación menor a 10 SMLMV .</v>
          </cell>
          <cell r="D12" t="str">
            <v xml:space="preserve">     El riesgo afecta la imagen de alguna área de la organización</v>
          </cell>
        </row>
        <row r="13">
          <cell r="C13" t="str">
            <v xml:space="preserve">     Entre 10 y 50 SMLMV </v>
          </cell>
          <cell r="D13" t="str">
            <v xml:space="preserve">     El riesgo afecta la imagen de la entidad internamente, de conocimiento general, nivel interno, de junta dircetiva y accionistas y/o de provedores</v>
          </cell>
        </row>
        <row r="14">
          <cell r="C14" t="str">
            <v xml:space="preserve">     Entre 50 y 100 SMLMV </v>
          </cell>
          <cell r="D14" t="str">
            <v xml:space="preserve">     El riesgo afecta la imagen de la entidad con algunos usuarios de relevancia frente al logro de los objetivos</v>
          </cell>
        </row>
        <row r="15">
          <cell r="C15" t="str">
            <v xml:space="preserve">     Entre 100 y 500 SMLMV </v>
          </cell>
          <cell r="D15" t="str">
            <v xml:space="preserve">     El riesgo afecta la imagen de de la entidad con efecto publicitario sostenido a nivel de sector administrativo, nivel departamental o municipal</v>
          </cell>
        </row>
        <row r="16">
          <cell r="C16" t="str">
            <v xml:space="preserve">     Mayor a 500 SMLMV </v>
          </cell>
          <cell r="D16" t="str">
            <v xml:space="preserve">     El riesgo afecta la imagen de la entidad a nivel nacional, con efecto publicitarios sostenible a nivel país</v>
          </cell>
        </row>
      </sheetData>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2F7C7-0650-4072-B4DF-E1AD8486A16D}">
  <dimension ref="A1:H56"/>
  <sheetViews>
    <sheetView topLeftCell="A40" zoomScaleNormal="100" workbookViewId="0">
      <selection activeCell="E46" sqref="E46:F46"/>
    </sheetView>
  </sheetViews>
  <sheetFormatPr baseColWidth="10" defaultColWidth="11.42578125" defaultRowHeight="15" x14ac:dyDescent="0.25"/>
  <cols>
    <col min="1" max="1" width="2.7109375" style="86" customWidth="1" collapsed="1"/>
    <col min="2" max="3" width="24.7109375" style="86" customWidth="1" collapsed="1"/>
    <col min="4" max="4" width="16" style="86" customWidth="1" collapsed="1"/>
    <col min="5" max="5" width="24.7109375" style="86" customWidth="1" collapsed="1"/>
    <col min="6" max="6" width="27.7109375" style="86" customWidth="1" collapsed="1"/>
    <col min="7" max="8" width="24.7109375" style="86" customWidth="1" collapsed="1"/>
    <col min="9" max="16384" width="11.42578125" style="86" collapsed="1"/>
  </cols>
  <sheetData>
    <row r="1" spans="1:8" ht="15.75" thickBot="1" x14ac:dyDescent="0.3"/>
    <row r="2" spans="1:8" ht="18" x14ac:dyDescent="0.25">
      <c r="B2" s="200" t="s">
        <v>0</v>
      </c>
      <c r="C2" s="201"/>
      <c r="D2" s="201"/>
      <c r="E2" s="201"/>
      <c r="F2" s="201"/>
      <c r="G2" s="201"/>
      <c r="H2" s="202"/>
    </row>
    <row r="3" spans="1:8" x14ac:dyDescent="0.25">
      <c r="B3" s="130"/>
      <c r="C3" s="131"/>
      <c r="D3" s="131"/>
      <c r="E3" s="131"/>
      <c r="F3" s="131"/>
      <c r="G3" s="131"/>
      <c r="H3" s="132"/>
    </row>
    <row r="4" spans="1:8" ht="63" customHeight="1" x14ac:dyDescent="0.25">
      <c r="B4" s="203" t="s">
        <v>1</v>
      </c>
      <c r="C4" s="204"/>
      <c r="D4" s="204"/>
      <c r="E4" s="204"/>
      <c r="F4" s="204"/>
      <c r="G4" s="204"/>
      <c r="H4" s="205"/>
    </row>
    <row r="5" spans="1:8" ht="63" customHeight="1" x14ac:dyDescent="0.25">
      <c r="B5" s="206"/>
      <c r="C5" s="207"/>
      <c r="D5" s="207"/>
      <c r="E5" s="207"/>
      <c r="F5" s="207"/>
      <c r="G5" s="207"/>
      <c r="H5" s="208"/>
    </row>
    <row r="6" spans="1:8" ht="16.5" x14ac:dyDescent="0.25">
      <c r="A6" s="133"/>
      <c r="B6" s="209" t="s">
        <v>2</v>
      </c>
      <c r="C6" s="210"/>
      <c r="D6" s="210"/>
      <c r="E6" s="210"/>
      <c r="F6" s="210"/>
      <c r="G6" s="210"/>
      <c r="H6" s="211"/>
    </row>
    <row r="7" spans="1:8" ht="95.25" customHeight="1" x14ac:dyDescent="0.25">
      <c r="A7" s="133"/>
      <c r="B7" s="212" t="s">
        <v>3</v>
      </c>
      <c r="C7" s="212"/>
      <c r="D7" s="212"/>
      <c r="E7" s="212"/>
      <c r="F7" s="212"/>
      <c r="G7" s="212"/>
      <c r="H7" s="213"/>
    </row>
    <row r="8" spans="1:8" ht="16.5" x14ac:dyDescent="0.25">
      <c r="A8" s="133"/>
      <c r="B8" s="134"/>
      <c r="C8" s="135"/>
      <c r="D8" s="135"/>
      <c r="E8" s="135"/>
      <c r="F8" s="135"/>
      <c r="G8" s="135"/>
      <c r="H8" s="136"/>
    </row>
    <row r="9" spans="1:8" ht="16.5" customHeight="1" x14ac:dyDescent="0.25">
      <c r="A9" s="133"/>
      <c r="B9" s="214" t="s">
        <v>4</v>
      </c>
      <c r="C9" s="214"/>
      <c r="D9" s="214"/>
      <c r="E9" s="214"/>
      <c r="F9" s="214"/>
      <c r="G9" s="214"/>
      <c r="H9" s="215"/>
    </row>
    <row r="10" spans="1:8" ht="16.5" customHeight="1" x14ac:dyDescent="0.25">
      <c r="A10" s="133"/>
      <c r="B10" s="214"/>
      <c r="C10" s="214"/>
      <c r="D10" s="214"/>
      <c r="E10" s="214"/>
      <c r="F10" s="214"/>
      <c r="G10" s="214"/>
      <c r="H10" s="215"/>
    </row>
    <row r="11" spans="1:8" ht="11.65" customHeight="1" x14ac:dyDescent="0.25">
      <c r="A11" s="133"/>
      <c r="B11" s="214"/>
      <c r="C11" s="214"/>
      <c r="D11" s="214"/>
      <c r="E11" s="214"/>
      <c r="F11" s="214"/>
      <c r="G11" s="214"/>
      <c r="H11" s="215"/>
    </row>
    <row r="12" spans="1:8" ht="11.65" customHeight="1" thickBot="1" x14ac:dyDescent="0.3">
      <c r="A12" s="133"/>
      <c r="B12" s="137"/>
      <c r="C12" s="137"/>
      <c r="D12" s="137"/>
      <c r="E12" s="137"/>
      <c r="F12" s="137"/>
      <c r="G12" s="137"/>
      <c r="H12" s="138"/>
    </row>
    <row r="13" spans="1:8" ht="15.4" customHeight="1" thickTop="1" x14ac:dyDescent="0.25">
      <c r="A13" s="133"/>
      <c r="B13" s="137"/>
      <c r="C13" s="196" t="s">
        <v>5</v>
      </c>
      <c r="D13" s="197"/>
      <c r="E13" s="198" t="s">
        <v>6</v>
      </c>
      <c r="F13" s="199"/>
      <c r="G13" s="137"/>
      <c r="H13" s="138"/>
    </row>
    <row r="14" spans="1:8" ht="11.65" customHeight="1" x14ac:dyDescent="0.25">
      <c r="A14" s="133"/>
      <c r="B14" s="137"/>
      <c r="C14" s="216" t="s">
        <v>7</v>
      </c>
      <c r="D14" s="217"/>
      <c r="E14" s="218" t="s">
        <v>8</v>
      </c>
      <c r="F14" s="219"/>
      <c r="G14" s="137"/>
      <c r="H14" s="138"/>
    </row>
    <row r="15" spans="1:8" ht="11.65" customHeight="1" x14ac:dyDescent="0.25">
      <c r="A15" s="133"/>
      <c r="B15" s="137"/>
      <c r="C15" s="216" t="s">
        <v>9</v>
      </c>
      <c r="D15" s="217"/>
      <c r="E15" s="218" t="s">
        <v>10</v>
      </c>
      <c r="F15" s="219"/>
      <c r="G15" s="137"/>
      <c r="H15" s="138"/>
    </row>
    <row r="16" spans="1:8" ht="11.65" customHeight="1" x14ac:dyDescent="0.25">
      <c r="A16" s="133"/>
      <c r="B16" s="137"/>
      <c r="C16" s="216" t="s">
        <v>11</v>
      </c>
      <c r="D16" s="217"/>
      <c r="E16" s="218" t="s">
        <v>12</v>
      </c>
      <c r="F16" s="219"/>
      <c r="G16" s="137"/>
      <c r="H16" s="138"/>
    </row>
    <row r="17" spans="1:8" ht="13.5" customHeight="1" x14ac:dyDescent="0.25">
      <c r="A17" s="133"/>
      <c r="B17" s="137"/>
      <c r="C17" s="216" t="s">
        <v>13</v>
      </c>
      <c r="D17" s="217"/>
      <c r="E17" s="218" t="s">
        <v>14</v>
      </c>
      <c r="F17" s="219"/>
      <c r="G17" s="137"/>
      <c r="H17" s="139"/>
    </row>
    <row r="18" spans="1:8" ht="12.4" customHeight="1" x14ac:dyDescent="0.25">
      <c r="A18" s="133"/>
      <c r="B18" s="137"/>
      <c r="C18" s="216" t="s">
        <v>15</v>
      </c>
      <c r="D18" s="217"/>
      <c r="E18" s="223" t="s">
        <v>16</v>
      </c>
      <c r="F18" s="219"/>
      <c r="G18" s="137"/>
      <c r="H18" s="138"/>
    </row>
    <row r="19" spans="1:8" ht="24" customHeight="1" thickBot="1" x14ac:dyDescent="0.3">
      <c r="A19" s="133"/>
      <c r="B19" s="137"/>
      <c r="C19" s="224" t="s">
        <v>17</v>
      </c>
      <c r="D19" s="225"/>
      <c r="E19" s="226" t="s">
        <v>18</v>
      </c>
      <c r="F19" s="227"/>
      <c r="G19" s="137"/>
      <c r="H19" s="138"/>
    </row>
    <row r="20" spans="1:8" ht="11.65" customHeight="1" thickTop="1" x14ac:dyDescent="0.25">
      <c r="A20" s="133"/>
      <c r="B20" s="137"/>
      <c r="C20" s="140"/>
      <c r="D20" s="140"/>
      <c r="E20" s="140"/>
      <c r="F20" s="140"/>
      <c r="G20" s="137"/>
      <c r="H20" s="138"/>
    </row>
    <row r="21" spans="1:8" ht="27.4" customHeight="1" thickBot="1" x14ac:dyDescent="0.3">
      <c r="A21" s="133"/>
      <c r="B21" s="228" t="s">
        <v>19</v>
      </c>
      <c r="C21" s="229"/>
      <c r="D21" s="229"/>
      <c r="E21" s="229"/>
      <c r="F21" s="229"/>
      <c r="G21" s="229"/>
      <c r="H21" s="230"/>
    </row>
    <row r="22" spans="1:8" ht="15.75" thickTop="1" x14ac:dyDescent="0.25">
      <c r="A22" s="133"/>
      <c r="B22" s="141"/>
      <c r="C22" s="231" t="s">
        <v>5</v>
      </c>
      <c r="D22" s="197"/>
      <c r="E22" s="198" t="s">
        <v>6</v>
      </c>
      <c r="F22" s="199"/>
      <c r="G22" s="140"/>
      <c r="H22" s="142"/>
    </row>
    <row r="23" spans="1:8" ht="13.5" customHeight="1" x14ac:dyDescent="0.25">
      <c r="A23" s="133"/>
      <c r="B23" s="143"/>
      <c r="C23" s="232" t="s">
        <v>7</v>
      </c>
      <c r="D23" s="233"/>
      <c r="E23" s="234" t="s">
        <v>8</v>
      </c>
      <c r="F23" s="235"/>
      <c r="G23" s="144"/>
      <c r="H23" s="145"/>
    </row>
    <row r="24" spans="1:8" ht="13.5" customHeight="1" x14ac:dyDescent="0.25">
      <c r="A24" s="133"/>
      <c r="B24" s="143"/>
      <c r="C24" s="220" t="s">
        <v>20</v>
      </c>
      <c r="D24" s="221"/>
      <c r="E24" s="222" t="s">
        <v>14</v>
      </c>
      <c r="F24" s="219"/>
      <c r="G24" s="144"/>
      <c r="H24" s="145"/>
    </row>
    <row r="25" spans="1:8" ht="13.5" customHeight="1" x14ac:dyDescent="0.25">
      <c r="A25" s="133"/>
      <c r="B25" s="143"/>
      <c r="C25" s="220" t="s">
        <v>9</v>
      </c>
      <c r="D25" s="221"/>
      <c r="E25" s="222" t="s">
        <v>10</v>
      </c>
      <c r="F25" s="219"/>
      <c r="G25" s="144"/>
      <c r="H25" s="145"/>
    </row>
    <row r="26" spans="1:8" ht="22.9" customHeight="1" x14ac:dyDescent="0.25">
      <c r="A26" s="133"/>
      <c r="B26" s="143"/>
      <c r="C26" s="220" t="s">
        <v>21</v>
      </c>
      <c r="D26" s="221"/>
      <c r="E26" s="236" t="s">
        <v>22</v>
      </c>
      <c r="F26" s="237"/>
      <c r="G26" s="144"/>
      <c r="H26" s="145"/>
    </row>
    <row r="27" spans="1:8" ht="69.75" customHeight="1" x14ac:dyDescent="0.25">
      <c r="A27" s="133"/>
      <c r="B27" s="143"/>
      <c r="C27" s="238" t="s">
        <v>23</v>
      </c>
      <c r="D27" s="239"/>
      <c r="E27" s="240" t="s">
        <v>24</v>
      </c>
      <c r="F27" s="241"/>
      <c r="G27" s="144"/>
      <c r="H27" s="146"/>
    </row>
    <row r="28" spans="1:8" ht="34.5" customHeight="1" x14ac:dyDescent="0.25">
      <c r="B28" s="147"/>
      <c r="C28" s="242" t="s">
        <v>25</v>
      </c>
      <c r="D28" s="239"/>
      <c r="E28" s="240" t="s">
        <v>26</v>
      </c>
      <c r="F28" s="241"/>
      <c r="G28" s="144"/>
      <c r="H28" s="146"/>
    </row>
    <row r="29" spans="1:8" ht="27.75" customHeight="1" x14ac:dyDescent="0.25">
      <c r="B29" s="147"/>
      <c r="C29" s="242" t="s">
        <v>27</v>
      </c>
      <c r="D29" s="239"/>
      <c r="E29" s="240" t="s">
        <v>28</v>
      </c>
      <c r="F29" s="241"/>
      <c r="G29" s="144"/>
      <c r="H29" s="146"/>
    </row>
    <row r="30" spans="1:8" ht="28.5" customHeight="1" x14ac:dyDescent="0.25">
      <c r="B30" s="147"/>
      <c r="C30" s="242" t="s">
        <v>29</v>
      </c>
      <c r="D30" s="239"/>
      <c r="E30" s="240" t="s">
        <v>30</v>
      </c>
      <c r="F30" s="241"/>
      <c r="G30" s="144"/>
      <c r="H30" s="146"/>
    </row>
    <row r="31" spans="1:8" ht="72.75" customHeight="1" x14ac:dyDescent="0.25">
      <c r="B31" s="147"/>
      <c r="C31" s="242" t="s">
        <v>31</v>
      </c>
      <c r="D31" s="239"/>
      <c r="E31" s="240" t="s">
        <v>32</v>
      </c>
      <c r="F31" s="241"/>
      <c r="G31" s="144"/>
      <c r="H31" s="146"/>
    </row>
    <row r="32" spans="1:8" ht="64.5" customHeight="1" x14ac:dyDescent="0.25">
      <c r="B32" s="147"/>
      <c r="C32" s="242" t="s">
        <v>33</v>
      </c>
      <c r="D32" s="239"/>
      <c r="E32" s="240" t="s">
        <v>34</v>
      </c>
      <c r="F32" s="241"/>
      <c r="G32" s="144"/>
      <c r="H32" s="146"/>
    </row>
    <row r="33" spans="2:8" ht="71.25" customHeight="1" x14ac:dyDescent="0.25">
      <c r="B33" s="147"/>
      <c r="C33" s="243" t="s">
        <v>35</v>
      </c>
      <c r="D33" s="238"/>
      <c r="E33" s="240" t="s">
        <v>36</v>
      </c>
      <c r="F33" s="241"/>
      <c r="G33" s="144"/>
      <c r="H33" s="146"/>
    </row>
    <row r="34" spans="2:8" ht="55.5" customHeight="1" x14ac:dyDescent="0.25">
      <c r="B34" s="147"/>
      <c r="C34" s="243" t="s">
        <v>37</v>
      </c>
      <c r="D34" s="238"/>
      <c r="E34" s="240" t="s">
        <v>38</v>
      </c>
      <c r="F34" s="241"/>
      <c r="G34" s="144"/>
      <c r="H34" s="146"/>
    </row>
    <row r="35" spans="2:8" ht="42" customHeight="1" x14ac:dyDescent="0.25">
      <c r="B35" s="147"/>
      <c r="C35" s="243" t="s">
        <v>39</v>
      </c>
      <c r="D35" s="238"/>
      <c r="E35" s="240" t="s">
        <v>40</v>
      </c>
      <c r="F35" s="241"/>
      <c r="G35" s="144"/>
      <c r="H35" s="146"/>
    </row>
    <row r="36" spans="2:8" ht="59.25" customHeight="1" x14ac:dyDescent="0.25">
      <c r="B36" s="147"/>
      <c r="C36" s="243" t="s">
        <v>41</v>
      </c>
      <c r="D36" s="238"/>
      <c r="E36" s="240" t="s">
        <v>42</v>
      </c>
      <c r="F36" s="241"/>
      <c r="G36" s="144"/>
      <c r="H36" s="146"/>
    </row>
    <row r="37" spans="2:8" ht="23.25" customHeight="1" x14ac:dyDescent="0.25">
      <c r="B37" s="147"/>
      <c r="C37" s="243" t="s">
        <v>43</v>
      </c>
      <c r="D37" s="238"/>
      <c r="E37" s="240" t="s">
        <v>44</v>
      </c>
      <c r="F37" s="241"/>
      <c r="G37" s="144"/>
      <c r="H37" s="146"/>
    </row>
    <row r="38" spans="2:8" ht="30.75" customHeight="1" x14ac:dyDescent="0.25">
      <c r="B38" s="147"/>
      <c r="C38" s="243" t="s">
        <v>45</v>
      </c>
      <c r="D38" s="238"/>
      <c r="E38" s="240" t="s">
        <v>46</v>
      </c>
      <c r="F38" s="241"/>
      <c r="G38" s="144"/>
      <c r="H38" s="146"/>
    </row>
    <row r="39" spans="2:8" ht="35.25" customHeight="1" x14ac:dyDescent="0.25">
      <c r="B39" s="147"/>
      <c r="C39" s="243" t="s">
        <v>45</v>
      </c>
      <c r="D39" s="238"/>
      <c r="E39" s="240" t="s">
        <v>46</v>
      </c>
      <c r="F39" s="241"/>
      <c r="G39" s="144"/>
      <c r="H39" s="146"/>
    </row>
    <row r="40" spans="2:8" ht="33" customHeight="1" x14ac:dyDescent="0.25">
      <c r="B40" s="147"/>
      <c r="C40" s="243" t="s">
        <v>47</v>
      </c>
      <c r="D40" s="238"/>
      <c r="E40" s="240" t="s">
        <v>48</v>
      </c>
      <c r="F40" s="241"/>
      <c r="G40" s="144"/>
      <c r="H40" s="146"/>
    </row>
    <row r="41" spans="2:8" ht="30" customHeight="1" x14ac:dyDescent="0.25">
      <c r="B41" s="147"/>
      <c r="C41" s="243" t="s">
        <v>49</v>
      </c>
      <c r="D41" s="238"/>
      <c r="E41" s="240" t="s">
        <v>50</v>
      </c>
      <c r="F41" s="241"/>
      <c r="G41" s="144"/>
      <c r="H41" s="146"/>
    </row>
    <row r="42" spans="2:8" ht="35.25" customHeight="1" x14ac:dyDescent="0.25">
      <c r="B42" s="147"/>
      <c r="C42" s="243" t="s">
        <v>51</v>
      </c>
      <c r="D42" s="238"/>
      <c r="E42" s="240" t="s">
        <v>52</v>
      </c>
      <c r="F42" s="241"/>
      <c r="G42" s="144"/>
      <c r="H42" s="146"/>
    </row>
    <row r="43" spans="2:8" ht="31.5" customHeight="1" x14ac:dyDescent="0.25">
      <c r="B43" s="147"/>
      <c r="C43" s="243" t="s">
        <v>53</v>
      </c>
      <c r="D43" s="238"/>
      <c r="E43" s="240" t="s">
        <v>54</v>
      </c>
      <c r="F43" s="241"/>
      <c r="G43" s="144"/>
      <c r="H43" s="146"/>
    </row>
    <row r="44" spans="2:8" ht="35.25" customHeight="1" x14ac:dyDescent="0.25">
      <c r="B44" s="147"/>
      <c r="C44" s="243" t="s">
        <v>55</v>
      </c>
      <c r="D44" s="238"/>
      <c r="E44" s="240" t="s">
        <v>56</v>
      </c>
      <c r="F44" s="241"/>
      <c r="G44" s="144"/>
      <c r="H44" s="146"/>
    </row>
    <row r="45" spans="2:8" ht="59.25" customHeight="1" x14ac:dyDescent="0.25">
      <c r="B45" s="147"/>
      <c r="C45" s="243" t="s">
        <v>57</v>
      </c>
      <c r="D45" s="238"/>
      <c r="E45" s="240" t="s">
        <v>58</v>
      </c>
      <c r="F45" s="241"/>
      <c r="G45" s="144"/>
      <c r="H45" s="146"/>
    </row>
    <row r="46" spans="2:8" ht="59.25" customHeight="1" x14ac:dyDescent="0.25">
      <c r="B46" s="147"/>
      <c r="C46" s="243" t="s">
        <v>59</v>
      </c>
      <c r="D46" s="238"/>
      <c r="E46" s="240" t="s">
        <v>60</v>
      </c>
      <c r="F46" s="241"/>
      <c r="G46" s="144"/>
      <c r="H46" s="146"/>
    </row>
    <row r="47" spans="2:8" ht="82.5" customHeight="1" x14ac:dyDescent="0.25">
      <c r="B47" s="147"/>
      <c r="C47" s="243" t="s">
        <v>61</v>
      </c>
      <c r="D47" s="238"/>
      <c r="E47" s="240" t="s">
        <v>62</v>
      </c>
      <c r="F47" s="241"/>
      <c r="G47" s="144"/>
      <c r="H47" s="146"/>
    </row>
    <row r="48" spans="2:8" ht="46.5" customHeight="1" thickBot="1" x14ac:dyDescent="0.3">
      <c r="B48" s="147"/>
      <c r="C48" s="244"/>
      <c r="D48" s="245"/>
      <c r="E48" s="246"/>
      <c r="F48" s="247"/>
      <c r="G48" s="144"/>
      <c r="H48" s="146"/>
    </row>
    <row r="49" spans="2:8" ht="6.75" customHeight="1" thickTop="1" x14ac:dyDescent="0.25">
      <c r="B49" s="147"/>
      <c r="C49" s="148"/>
      <c r="D49" s="148"/>
      <c r="E49" s="149"/>
      <c r="F49" s="149"/>
      <c r="G49" s="144"/>
      <c r="H49" s="146"/>
    </row>
    <row r="50" spans="2:8" x14ac:dyDescent="0.25">
      <c r="B50" s="147"/>
      <c r="C50" s="150"/>
      <c r="D50" s="150"/>
      <c r="E50" s="150"/>
      <c r="F50" s="150"/>
      <c r="G50" s="144"/>
      <c r="H50" s="146"/>
    </row>
    <row r="51" spans="2:8" ht="21" customHeight="1" x14ac:dyDescent="0.25">
      <c r="B51" s="151" t="s">
        <v>63</v>
      </c>
      <c r="C51" s="150"/>
      <c r="D51" s="150"/>
      <c r="E51" s="150"/>
      <c r="F51" s="150"/>
      <c r="G51" s="150"/>
      <c r="H51" s="152"/>
    </row>
    <row r="52" spans="2:8" ht="20.25" customHeight="1" x14ac:dyDescent="0.25">
      <c r="B52" s="151" t="s">
        <v>64</v>
      </c>
      <c r="C52" s="150"/>
      <c r="D52" s="150"/>
      <c r="E52" s="150"/>
      <c r="F52" s="150"/>
      <c r="G52" s="150"/>
      <c r="H52" s="152"/>
    </row>
    <row r="53" spans="2:8" ht="20.25" customHeight="1" x14ac:dyDescent="0.25">
      <c r="B53" s="151" t="s">
        <v>65</v>
      </c>
      <c r="C53" s="150"/>
      <c r="D53" s="150"/>
      <c r="E53" s="150"/>
      <c r="F53" s="150"/>
      <c r="G53" s="150"/>
      <c r="H53" s="152"/>
    </row>
    <row r="54" spans="2:8" ht="20.25" customHeight="1" x14ac:dyDescent="0.25">
      <c r="B54" s="151" t="s">
        <v>66</v>
      </c>
      <c r="C54" s="150"/>
      <c r="D54" s="150"/>
      <c r="E54" s="150"/>
      <c r="F54" s="150"/>
      <c r="G54" s="150"/>
      <c r="H54" s="152"/>
    </row>
    <row r="55" spans="2:8" ht="14.65" customHeight="1" x14ac:dyDescent="0.25">
      <c r="B55" s="151" t="s">
        <v>67</v>
      </c>
      <c r="C55" s="150"/>
      <c r="D55" s="150"/>
      <c r="E55" s="150"/>
      <c r="F55" s="150"/>
      <c r="G55" s="150"/>
      <c r="H55" s="152"/>
    </row>
    <row r="56" spans="2:8" ht="15.75" thickBot="1" x14ac:dyDescent="0.3">
      <c r="B56" s="153"/>
      <c r="C56" s="154"/>
      <c r="D56" s="154"/>
      <c r="E56" s="154"/>
      <c r="F56" s="154"/>
      <c r="G56" s="154"/>
      <c r="H56" s="155"/>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183</v>
      </c>
    </row>
    <row r="4" spans="1:1" x14ac:dyDescent="0.2">
      <c r="A4" s="10" t="s">
        <v>190</v>
      </c>
    </row>
    <row r="5" spans="1:1" x14ac:dyDescent="0.2">
      <c r="A5" s="10" t="s">
        <v>315</v>
      </c>
    </row>
    <row r="6" spans="1:1" x14ac:dyDescent="0.2">
      <c r="A6" s="10" t="s">
        <v>317</v>
      </c>
    </row>
    <row r="7" spans="1:1" x14ac:dyDescent="0.2">
      <c r="A7" s="10" t="s">
        <v>184</v>
      </c>
    </row>
    <row r="8" spans="1:1" x14ac:dyDescent="0.2">
      <c r="A8" s="10" t="s">
        <v>185</v>
      </c>
    </row>
    <row r="9" spans="1:1" x14ac:dyDescent="0.2">
      <c r="A9" s="10" t="s">
        <v>323</v>
      </c>
    </row>
    <row r="10" spans="1:1" x14ac:dyDescent="0.2">
      <c r="A10" s="10" t="s">
        <v>186</v>
      </c>
    </row>
    <row r="11" spans="1:1" x14ac:dyDescent="0.2">
      <c r="A11" s="10" t="s">
        <v>326</v>
      </c>
    </row>
    <row r="12" spans="1:1" x14ac:dyDescent="0.2">
      <c r="A12" s="10" t="s">
        <v>345</v>
      </c>
    </row>
    <row r="13" spans="1:1" x14ac:dyDescent="0.2">
      <c r="A13" s="10" t="s">
        <v>346</v>
      </c>
    </row>
    <row r="14" spans="1:1" x14ac:dyDescent="0.2">
      <c r="A14" s="10" t="s">
        <v>347</v>
      </c>
    </row>
    <row r="16" spans="1:1" x14ac:dyDescent="0.2">
      <c r="A16" s="10" t="s">
        <v>348</v>
      </c>
    </row>
    <row r="17" spans="1:1" x14ac:dyDescent="0.2">
      <c r="A17" s="10" t="s">
        <v>332</v>
      </c>
    </row>
    <row r="18" spans="1:1" x14ac:dyDescent="0.2">
      <c r="A18" s="10" t="s">
        <v>333</v>
      </c>
    </row>
    <row r="20" spans="1:1" x14ac:dyDescent="0.2">
      <c r="A20" s="10" t="s">
        <v>336</v>
      </c>
    </row>
    <row r="21" spans="1:1" x14ac:dyDescent="0.2">
      <c r="A21" s="10" t="s">
        <v>337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7226D-B60B-4CAD-83A1-14350FBE5D38}">
  <sheetPr>
    <tabColor theme="6" tint="0.39997558519241921"/>
  </sheetPr>
  <dimension ref="B1:AZ42"/>
  <sheetViews>
    <sheetView showGridLines="0" topLeftCell="B28" zoomScale="130" zoomScaleNormal="130" workbookViewId="0">
      <selection activeCell="I41" sqref="I41"/>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56" t="s">
        <v>68</v>
      </c>
    </row>
    <row r="2" spans="2:52" ht="18" customHeight="1" thickBot="1" x14ac:dyDescent="0.3">
      <c r="B2" s="253"/>
      <c r="C2" s="256" t="s">
        <v>69</v>
      </c>
      <c r="D2" s="257"/>
      <c r="E2" s="257"/>
      <c r="F2" s="157" t="s">
        <v>70</v>
      </c>
      <c r="AZ2" s="156" t="s">
        <v>71</v>
      </c>
    </row>
    <row r="3" spans="2:52" ht="18" customHeight="1" thickBot="1" x14ac:dyDescent="0.3">
      <c r="B3" s="254"/>
      <c r="C3" s="258"/>
      <c r="D3" s="259"/>
      <c r="E3" s="259"/>
      <c r="F3" s="158" t="s">
        <v>72</v>
      </c>
      <c r="AZ3" s="156" t="s">
        <v>73</v>
      </c>
    </row>
    <row r="4" spans="2:52" ht="18" customHeight="1" thickBot="1" x14ac:dyDescent="0.3">
      <c r="B4" s="254"/>
      <c r="C4" s="258"/>
      <c r="D4" s="259"/>
      <c r="E4" s="259"/>
      <c r="F4" s="158" t="s">
        <v>74</v>
      </c>
      <c r="AZ4" s="156" t="s">
        <v>75</v>
      </c>
    </row>
    <row r="5" spans="2:52" ht="18" customHeight="1" thickBot="1" x14ac:dyDescent="0.3">
      <c r="B5" s="255"/>
      <c r="C5" s="260"/>
      <c r="D5" s="261"/>
      <c r="E5" s="261"/>
      <c r="F5" s="158" t="s">
        <v>76</v>
      </c>
      <c r="AZ5" s="159"/>
    </row>
    <row r="6" spans="2:52" ht="18" customHeight="1" thickBot="1" x14ac:dyDescent="0.3">
      <c r="B6" s="160"/>
      <c r="C6" s="161"/>
      <c r="D6" s="161"/>
      <c r="E6" s="161"/>
      <c r="F6" s="162"/>
      <c r="AZ6" s="159"/>
    </row>
    <row r="7" spans="2:52" ht="33.4" customHeight="1" x14ac:dyDescent="0.25">
      <c r="B7" s="163" t="s">
        <v>77</v>
      </c>
      <c r="C7" s="262" t="s">
        <v>78</v>
      </c>
      <c r="D7" s="263"/>
      <c r="E7" s="263"/>
      <c r="F7" s="264"/>
      <c r="AZ7" s="159"/>
    </row>
    <row r="8" spans="2:52" ht="25.9" customHeight="1" thickBot="1" x14ac:dyDescent="0.3">
      <c r="B8" s="164" t="s">
        <v>79</v>
      </c>
      <c r="C8" s="265" t="s">
        <v>80</v>
      </c>
      <c r="D8" s="266"/>
      <c r="E8" s="266"/>
      <c r="F8" s="267"/>
      <c r="AZ8" s="159"/>
    </row>
    <row r="9" spans="2:52" ht="16.5" thickBot="1" x14ac:dyDescent="0.3">
      <c r="B9" s="268"/>
      <c r="C9" s="268"/>
      <c r="D9" s="268"/>
      <c r="E9" s="268"/>
      <c r="F9" s="268"/>
    </row>
    <row r="10" spans="2:52" ht="15.6" customHeight="1" thickBot="1" x14ac:dyDescent="0.3">
      <c r="B10" s="269" t="s">
        <v>69</v>
      </c>
      <c r="C10" s="270"/>
      <c r="D10" s="270"/>
      <c r="E10" s="270"/>
      <c r="F10" s="271"/>
    </row>
    <row r="11" spans="2:52" ht="32.25" thickBot="1" x14ac:dyDescent="0.3">
      <c r="B11" s="272" t="s">
        <v>81</v>
      </c>
      <c r="C11" s="273"/>
      <c r="D11" s="165" t="s">
        <v>82</v>
      </c>
      <c r="E11" s="165" t="s">
        <v>83</v>
      </c>
      <c r="F11" s="166" t="s">
        <v>84</v>
      </c>
    </row>
    <row r="12" spans="2:52" ht="188.25" customHeight="1" thickBot="1" x14ac:dyDescent="0.3">
      <c r="B12" s="274" t="s">
        <v>71</v>
      </c>
      <c r="C12" s="275"/>
      <c r="D12" s="167" t="s">
        <v>85</v>
      </c>
      <c r="E12" s="168" t="s">
        <v>86</v>
      </c>
      <c r="F12" s="169" t="s">
        <v>87</v>
      </c>
    </row>
    <row r="14" spans="2:52" ht="18" x14ac:dyDescent="0.25">
      <c r="B14" s="276" t="s">
        <v>88</v>
      </c>
      <c r="C14" s="276"/>
      <c r="D14" s="276"/>
      <c r="E14" s="276"/>
      <c r="F14" s="276"/>
    </row>
    <row r="15" spans="2:52" ht="15.75" thickBot="1" x14ac:dyDescent="0.3">
      <c r="B15" s="170"/>
    </row>
    <row r="16" spans="2:52" ht="16.5" thickBot="1" x14ac:dyDescent="0.3">
      <c r="B16" s="277" t="s">
        <v>89</v>
      </c>
      <c r="C16" s="278"/>
      <c r="D16" s="279"/>
      <c r="E16" s="277" t="s">
        <v>90</v>
      </c>
      <c r="F16" s="279"/>
    </row>
    <row r="17" spans="2:6" ht="15" customHeight="1" x14ac:dyDescent="0.25">
      <c r="B17" s="248" t="s">
        <v>91</v>
      </c>
      <c r="C17" s="249"/>
      <c r="D17" s="250"/>
      <c r="E17" s="251" t="s">
        <v>92</v>
      </c>
      <c r="F17" s="252"/>
    </row>
    <row r="18" spans="2:6" ht="15" customHeight="1" x14ac:dyDescent="0.25">
      <c r="B18" s="280" t="s">
        <v>93</v>
      </c>
      <c r="C18" s="281"/>
      <c r="D18" s="282"/>
      <c r="E18" s="283" t="s">
        <v>94</v>
      </c>
      <c r="F18" s="284"/>
    </row>
    <row r="19" spans="2:6" ht="15" customHeight="1" x14ac:dyDescent="0.25">
      <c r="B19" s="285" t="s">
        <v>95</v>
      </c>
      <c r="C19" s="286"/>
      <c r="D19" s="287"/>
      <c r="E19" s="283" t="s">
        <v>96</v>
      </c>
      <c r="F19" s="284"/>
    </row>
    <row r="20" spans="2:6" ht="15" customHeight="1" x14ac:dyDescent="0.25">
      <c r="B20" s="285" t="s">
        <v>97</v>
      </c>
      <c r="C20" s="286"/>
      <c r="D20" s="287"/>
      <c r="E20" s="288" t="s">
        <v>98</v>
      </c>
      <c r="F20" s="289"/>
    </row>
    <row r="21" spans="2:6" ht="15" customHeight="1" x14ac:dyDescent="0.3">
      <c r="B21" s="290" t="s">
        <v>99</v>
      </c>
      <c r="C21" s="291"/>
      <c r="D21" s="292"/>
      <c r="E21" s="293" t="s">
        <v>100</v>
      </c>
      <c r="F21" s="294"/>
    </row>
    <row r="22" spans="2:6" ht="30" customHeight="1" x14ac:dyDescent="0.3">
      <c r="B22" s="290" t="s">
        <v>371</v>
      </c>
      <c r="C22" s="291"/>
      <c r="D22" s="292"/>
      <c r="E22" s="293" t="s">
        <v>101</v>
      </c>
      <c r="F22" s="294"/>
    </row>
    <row r="23" spans="2:6" ht="15" customHeight="1" x14ac:dyDescent="0.25">
      <c r="B23" s="295" t="s">
        <v>102</v>
      </c>
      <c r="C23" s="296"/>
      <c r="D23" s="297"/>
      <c r="E23" s="283" t="s">
        <v>103</v>
      </c>
      <c r="F23" s="284"/>
    </row>
    <row r="24" spans="2:6" ht="28.5" customHeight="1" x14ac:dyDescent="0.25">
      <c r="B24" s="298" t="s">
        <v>370</v>
      </c>
      <c r="C24" s="299"/>
      <c r="D24" s="294"/>
      <c r="E24" s="293" t="s">
        <v>104</v>
      </c>
      <c r="F24" s="294"/>
    </row>
    <row r="25" spans="2:6" ht="28.5" customHeight="1" x14ac:dyDescent="0.25">
      <c r="B25" s="295" t="s">
        <v>105</v>
      </c>
      <c r="C25" s="296"/>
      <c r="D25" s="297"/>
      <c r="E25" s="288" t="s">
        <v>106</v>
      </c>
      <c r="F25" s="289"/>
    </row>
    <row r="26" spans="2:6" ht="25.5" customHeight="1" x14ac:dyDescent="0.25">
      <c r="B26" s="285" t="s">
        <v>372</v>
      </c>
      <c r="C26" s="286"/>
      <c r="D26" s="287"/>
      <c r="E26" s="300" t="s">
        <v>107</v>
      </c>
      <c r="F26" s="301"/>
    </row>
    <row r="27" spans="2:6" ht="15" customHeight="1" x14ac:dyDescent="0.25">
      <c r="B27" s="295" t="s">
        <v>108</v>
      </c>
      <c r="C27" s="296"/>
      <c r="D27" s="297"/>
      <c r="E27" s="300" t="s">
        <v>109</v>
      </c>
      <c r="F27" s="301"/>
    </row>
    <row r="28" spans="2:6" ht="15" customHeight="1" x14ac:dyDescent="0.25">
      <c r="B28" s="295" t="s">
        <v>373</v>
      </c>
      <c r="C28" s="296"/>
      <c r="D28" s="297"/>
      <c r="E28" s="300" t="s">
        <v>110</v>
      </c>
      <c r="F28" s="301"/>
    </row>
    <row r="29" spans="2:6" ht="15" customHeight="1" x14ac:dyDescent="0.25">
      <c r="B29" s="295" t="s">
        <v>111</v>
      </c>
      <c r="C29" s="296"/>
      <c r="D29" s="297"/>
      <c r="E29" s="302" t="s">
        <v>112</v>
      </c>
      <c r="F29" s="303"/>
    </row>
    <row r="30" spans="2:6" ht="15" customHeight="1" thickBot="1" x14ac:dyDescent="0.35">
      <c r="B30" s="304"/>
      <c r="C30" s="305"/>
      <c r="D30" s="306"/>
      <c r="E30" s="307" t="s">
        <v>113</v>
      </c>
      <c r="F30" s="308"/>
    </row>
    <row r="31" spans="2:6" ht="15" customHeight="1" thickBot="1" x14ac:dyDescent="0.3">
      <c r="B31" s="309" t="s">
        <v>114</v>
      </c>
      <c r="C31" s="310"/>
      <c r="D31" s="310"/>
      <c r="E31" s="311" t="s">
        <v>115</v>
      </c>
      <c r="F31" s="312"/>
    </row>
    <row r="32" spans="2:6" ht="15.75" customHeight="1" x14ac:dyDescent="0.3">
      <c r="B32" s="313" t="s">
        <v>116</v>
      </c>
      <c r="C32" s="314"/>
      <c r="D32" s="315"/>
      <c r="E32" s="316" t="s">
        <v>117</v>
      </c>
      <c r="F32" s="317"/>
    </row>
    <row r="33" spans="2:6" ht="16.5" x14ac:dyDescent="0.3">
      <c r="B33" s="318" t="s">
        <v>118</v>
      </c>
      <c r="C33" s="319"/>
      <c r="D33" s="320"/>
      <c r="E33" s="298" t="s">
        <v>119</v>
      </c>
      <c r="F33" s="294"/>
    </row>
    <row r="34" spans="2:6" ht="16.5" x14ac:dyDescent="0.25">
      <c r="B34" s="298" t="s">
        <v>120</v>
      </c>
      <c r="C34" s="299"/>
      <c r="D34" s="294"/>
      <c r="E34" s="321" t="s">
        <v>121</v>
      </c>
      <c r="F34" s="284"/>
    </row>
    <row r="35" spans="2:6" ht="16.5" x14ac:dyDescent="0.3">
      <c r="B35" s="321" t="s">
        <v>122</v>
      </c>
      <c r="C35" s="322"/>
      <c r="D35" s="284"/>
      <c r="E35" s="323" t="s">
        <v>123</v>
      </c>
      <c r="F35" s="324"/>
    </row>
    <row r="36" spans="2:6" ht="16.5" x14ac:dyDescent="0.3">
      <c r="B36" s="321" t="s">
        <v>124</v>
      </c>
      <c r="C36" s="322"/>
      <c r="D36" s="284"/>
      <c r="E36" s="318" t="s">
        <v>125</v>
      </c>
      <c r="F36" s="320"/>
    </row>
    <row r="37" spans="2:6" ht="16.5" x14ac:dyDescent="0.25">
      <c r="B37" s="321" t="s">
        <v>126</v>
      </c>
      <c r="C37" s="322"/>
      <c r="D37" s="284"/>
      <c r="E37" s="321" t="s">
        <v>127</v>
      </c>
      <c r="F37" s="284"/>
    </row>
    <row r="38" spans="2:6" ht="16.5" x14ac:dyDescent="0.25">
      <c r="B38" s="321" t="s">
        <v>128</v>
      </c>
      <c r="C38" s="322"/>
      <c r="D38" s="284"/>
      <c r="E38" s="298" t="s">
        <v>129</v>
      </c>
      <c r="F38" s="294"/>
    </row>
    <row r="39" spans="2:6" ht="16.5" x14ac:dyDescent="0.25">
      <c r="B39" s="321" t="s">
        <v>130</v>
      </c>
      <c r="C39" s="322"/>
      <c r="D39" s="284"/>
      <c r="E39" s="298" t="s">
        <v>131</v>
      </c>
      <c r="F39" s="294"/>
    </row>
    <row r="40" spans="2:6" ht="16.5" x14ac:dyDescent="0.25">
      <c r="B40" s="298" t="s">
        <v>132</v>
      </c>
      <c r="C40" s="299"/>
      <c r="D40" s="294"/>
      <c r="E40" s="298" t="s">
        <v>133</v>
      </c>
      <c r="F40" s="294"/>
    </row>
    <row r="41" spans="2:6" ht="16.5" x14ac:dyDescent="0.3">
      <c r="B41" s="330" t="s">
        <v>134</v>
      </c>
      <c r="C41" s="331"/>
      <c r="D41" s="332"/>
      <c r="E41" s="330" t="s">
        <v>135</v>
      </c>
      <c r="F41" s="332"/>
    </row>
    <row r="42" spans="2:6" ht="17.25" thickBot="1" x14ac:dyDescent="0.35">
      <c r="B42" s="325" t="s">
        <v>136</v>
      </c>
      <c r="C42" s="326"/>
      <c r="D42" s="327"/>
      <c r="E42" s="328" t="s">
        <v>137</v>
      </c>
      <c r="F42" s="329"/>
    </row>
  </sheetData>
  <mergeCells count="63">
    <mergeCell ref="B42:D42"/>
    <mergeCell ref="E42:F42"/>
    <mergeCell ref="B39:D39"/>
    <mergeCell ref="E39:F39"/>
    <mergeCell ref="B40:D40"/>
    <mergeCell ref="E40:F40"/>
    <mergeCell ref="B41:D41"/>
    <mergeCell ref="E41:F41"/>
    <mergeCell ref="B36:D36"/>
    <mergeCell ref="E36:F36"/>
    <mergeCell ref="B37:D37"/>
    <mergeCell ref="E37:F37"/>
    <mergeCell ref="B38:D38"/>
    <mergeCell ref="E38:F38"/>
    <mergeCell ref="B33:D33"/>
    <mergeCell ref="E33:F33"/>
    <mergeCell ref="B34:D34"/>
    <mergeCell ref="E34:F34"/>
    <mergeCell ref="B35:D35"/>
    <mergeCell ref="E35:F35"/>
    <mergeCell ref="B30:D30"/>
    <mergeCell ref="E30:F30"/>
    <mergeCell ref="B31:D31"/>
    <mergeCell ref="E31:F31"/>
    <mergeCell ref="B32:D32"/>
    <mergeCell ref="E32:F32"/>
    <mergeCell ref="B27:D27"/>
    <mergeCell ref="E27:F27"/>
    <mergeCell ref="B28:D28"/>
    <mergeCell ref="E28:F28"/>
    <mergeCell ref="B29:D29"/>
    <mergeCell ref="E29:F29"/>
    <mergeCell ref="B24:D24"/>
    <mergeCell ref="E24:F24"/>
    <mergeCell ref="B25:D25"/>
    <mergeCell ref="E25:F25"/>
    <mergeCell ref="B26:D26"/>
    <mergeCell ref="E26:F26"/>
    <mergeCell ref="B21:D21"/>
    <mergeCell ref="E21:F21"/>
    <mergeCell ref="B22:D22"/>
    <mergeCell ref="E22:F22"/>
    <mergeCell ref="B23:D23"/>
    <mergeCell ref="E23:F23"/>
    <mergeCell ref="B18:D18"/>
    <mergeCell ref="E18:F18"/>
    <mergeCell ref="B19:D19"/>
    <mergeCell ref="E19:F19"/>
    <mergeCell ref="B20:D20"/>
    <mergeCell ref="E20:F20"/>
    <mergeCell ref="B17:D17"/>
    <mergeCell ref="E17:F17"/>
    <mergeCell ref="B2:B5"/>
    <mergeCell ref="C2:E5"/>
    <mergeCell ref="C7:F7"/>
    <mergeCell ref="C8:F8"/>
    <mergeCell ref="B9:F9"/>
    <mergeCell ref="B10:F10"/>
    <mergeCell ref="B11:C11"/>
    <mergeCell ref="B12:C12"/>
    <mergeCell ref="B14:F14"/>
    <mergeCell ref="B16:D16"/>
    <mergeCell ref="E16:F16"/>
  </mergeCells>
  <dataValidations count="1">
    <dataValidation type="list" allowBlank="1" showInputMessage="1" showErrorMessage="1" sqref="B12:C12" xr:uid="{A8D06797-FA8F-4679-8B7C-FA94B5852FF6}">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R159"/>
  <sheetViews>
    <sheetView tabSelected="1" topLeftCell="Z18" zoomScale="120" zoomScaleNormal="120" workbookViewId="0">
      <selection activeCell="AH19" sqref="AH19"/>
    </sheetView>
  </sheetViews>
  <sheetFormatPr baseColWidth="10" defaultColWidth="11.42578125" defaultRowHeight="16.5" x14ac:dyDescent="0.3"/>
  <cols>
    <col min="1" max="1" width="4" style="2" bestFit="1" customWidth="1"/>
    <col min="2" max="2" width="15.28515625" style="2" customWidth="1"/>
    <col min="3" max="3" width="24.28515625" style="2" customWidth="1"/>
    <col min="4" max="4" width="26.85546875" style="2" customWidth="1"/>
    <col min="5" max="5" width="43.5703125" style="1" customWidth="1"/>
    <col min="6" max="6" width="19" style="5" customWidth="1"/>
    <col min="7" max="7" width="17.85546875" style="1" customWidth="1"/>
    <col min="8" max="8" width="16.5703125" style="1" customWidth="1"/>
    <col min="9" max="9" width="6.28515625" style="1" customWidth="1"/>
    <col min="10" max="10" width="32.7109375" style="1" customWidth="1"/>
    <col min="11" max="11" width="0.42578125" style="1" customWidth="1"/>
    <col min="12" max="12" width="17.5703125" style="1" customWidth="1"/>
    <col min="13" max="13" width="6.28515625" style="1" customWidth="1"/>
    <col min="14" max="14" width="16" style="1" customWidth="1"/>
    <col min="15" max="15" width="5.85546875" style="1" customWidth="1"/>
    <col min="16" max="16" width="41.85546875" style="1" customWidth="1"/>
    <col min="17" max="17" width="15.140625" style="1" customWidth="1"/>
    <col min="18" max="18" width="6.85546875" style="1" customWidth="1"/>
    <col min="19" max="19" width="5" style="1" customWidth="1"/>
    <col min="20" max="20" width="5.5703125" style="1" customWidth="1"/>
    <col min="21" max="21" width="7.140625" style="1" customWidth="1"/>
    <col min="22" max="22" width="6.7109375" style="1" customWidth="1"/>
    <col min="23" max="23" width="5.7109375" style="1" customWidth="1"/>
    <col min="24" max="24" width="10.28515625" style="1" customWidth="1"/>
    <col min="25" max="25" width="11.2851562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1.7109375" style="176" customWidth="1"/>
    <col min="32" max="32" width="18.85546875" style="1" customWidth="1"/>
    <col min="33" max="34" width="19.7109375" style="176" customWidth="1"/>
    <col min="35" max="35" width="18.140625" style="1" customWidth="1"/>
    <col min="36" max="36" width="18.85546875" style="1" customWidth="1"/>
    <col min="37" max="37" width="21" style="1" customWidth="1"/>
    <col min="38" max="38" width="3.28515625" style="1" customWidth="1"/>
    <col min="39" max="16384" width="11.42578125" style="1"/>
  </cols>
  <sheetData>
    <row r="1" spans="1:70" ht="15" customHeight="1" x14ac:dyDescent="0.3">
      <c r="A1" s="121"/>
      <c r="B1" s="122"/>
      <c r="C1" s="122"/>
      <c r="D1" s="123"/>
      <c r="E1" s="417" t="s">
        <v>138</v>
      </c>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9"/>
      <c r="AJ1" s="186" t="s">
        <v>139</v>
      </c>
      <c r="AK1" s="187"/>
    </row>
    <row r="2" spans="1:70" ht="15" customHeight="1" x14ac:dyDescent="0.3">
      <c r="A2" s="124"/>
      <c r="B2" s="125"/>
      <c r="C2" s="125"/>
      <c r="D2" s="126"/>
      <c r="E2" s="420"/>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2"/>
      <c r="AJ2" s="188" t="s">
        <v>140</v>
      </c>
      <c r="AK2" s="189"/>
    </row>
    <row r="3" spans="1:70" ht="15" customHeight="1" x14ac:dyDescent="0.3">
      <c r="A3" s="124"/>
      <c r="B3" s="125"/>
      <c r="C3" s="125"/>
      <c r="D3" s="126"/>
      <c r="E3" s="420"/>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2"/>
      <c r="AJ3" s="188" t="s">
        <v>141</v>
      </c>
      <c r="AK3" s="190" t="s">
        <v>142</v>
      </c>
      <c r="AL3" s="8"/>
      <c r="AM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 customHeight="1" x14ac:dyDescent="0.3">
      <c r="A4" s="127"/>
      <c r="B4" s="128"/>
      <c r="C4" s="128"/>
      <c r="D4" s="129"/>
      <c r="E4" s="423"/>
      <c r="F4" s="424"/>
      <c r="G4" s="424"/>
      <c r="H4" s="424"/>
      <c r="I4" s="424"/>
      <c r="J4" s="424"/>
      <c r="K4" s="424"/>
      <c r="L4" s="424"/>
      <c r="M4" s="424"/>
      <c r="N4" s="424"/>
      <c r="O4" s="424"/>
      <c r="P4" s="424"/>
      <c r="Q4" s="424"/>
      <c r="R4" s="424"/>
      <c r="S4" s="424"/>
      <c r="T4" s="424"/>
      <c r="U4" s="424"/>
      <c r="V4" s="424"/>
      <c r="W4" s="424"/>
      <c r="X4" s="424"/>
      <c r="Y4" s="424"/>
      <c r="Z4" s="424"/>
      <c r="AA4" s="424"/>
      <c r="AB4" s="424"/>
      <c r="AC4" s="424"/>
      <c r="AD4" s="424"/>
      <c r="AE4" s="424"/>
      <c r="AF4" s="424"/>
      <c r="AG4" s="424"/>
      <c r="AH4" s="424"/>
      <c r="AI4" s="425"/>
      <c r="AJ4" s="186" t="s">
        <v>143</v>
      </c>
      <c r="AK4" s="187"/>
      <c r="AL4" s="8"/>
      <c r="AM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6.5" customHeight="1" x14ac:dyDescent="0.3">
      <c r="A5" s="117"/>
      <c r="B5" s="118"/>
      <c r="C5" s="117"/>
      <c r="D5" s="117"/>
      <c r="E5" s="8"/>
      <c r="F5" s="119"/>
      <c r="G5" s="8"/>
      <c r="H5" s="8"/>
      <c r="I5" s="8"/>
      <c r="J5" s="8"/>
      <c r="K5" s="8"/>
      <c r="L5" s="8"/>
      <c r="M5" s="8"/>
      <c r="N5" s="8"/>
      <c r="O5" s="27"/>
      <c r="P5" s="120"/>
      <c r="Q5" s="8"/>
      <c r="R5" s="8"/>
      <c r="S5" s="8"/>
      <c r="T5" s="8"/>
      <c r="U5" s="8"/>
      <c r="V5" s="8"/>
      <c r="W5" s="8"/>
      <c r="X5" s="8"/>
      <c r="Y5" s="8"/>
      <c r="Z5" s="8"/>
      <c r="AA5" s="8"/>
      <c r="AB5" s="8"/>
      <c r="AC5" s="8"/>
      <c r="AD5" s="8"/>
      <c r="AE5" s="174"/>
      <c r="AF5" s="8"/>
      <c r="AG5" s="174"/>
      <c r="AH5" s="174"/>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26.25" customHeight="1" x14ac:dyDescent="0.3">
      <c r="A6" s="408" t="s">
        <v>144</v>
      </c>
      <c r="B6" s="409"/>
      <c r="C6" s="410" t="s">
        <v>78</v>
      </c>
      <c r="D6" s="411"/>
      <c r="E6" s="411"/>
      <c r="F6" s="411"/>
      <c r="G6" s="411"/>
      <c r="H6" s="411"/>
      <c r="I6" s="411"/>
      <c r="J6" s="411"/>
      <c r="K6" s="411"/>
      <c r="L6" s="411"/>
      <c r="M6" s="411"/>
      <c r="N6" s="412"/>
      <c r="O6" s="413"/>
      <c r="P6" s="413"/>
      <c r="Q6" s="413"/>
      <c r="R6" s="8"/>
      <c r="S6" s="8"/>
      <c r="T6" s="8"/>
      <c r="U6" s="8"/>
      <c r="V6" s="8"/>
      <c r="W6" s="8"/>
      <c r="X6" s="8"/>
      <c r="Y6" s="8"/>
      <c r="Z6" s="8"/>
      <c r="AA6" s="8"/>
      <c r="AB6" s="8"/>
      <c r="AC6" s="8"/>
      <c r="AD6" s="8"/>
      <c r="AE6" s="174"/>
      <c r="AF6" s="8"/>
      <c r="AG6" s="174"/>
      <c r="AH6" s="174"/>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ht="45" customHeight="1" x14ac:dyDescent="0.3">
      <c r="A7" s="408" t="s">
        <v>145</v>
      </c>
      <c r="B7" s="409"/>
      <c r="C7" s="427" t="s">
        <v>85</v>
      </c>
      <c r="D7" s="428"/>
      <c r="E7" s="428"/>
      <c r="F7" s="428"/>
      <c r="G7" s="428"/>
      <c r="H7" s="428"/>
      <c r="I7" s="428"/>
      <c r="J7" s="428"/>
      <c r="K7" s="428"/>
      <c r="L7" s="428"/>
      <c r="M7" s="428"/>
      <c r="N7" s="429"/>
      <c r="O7" s="27"/>
      <c r="P7" s="120"/>
      <c r="Q7" s="8"/>
      <c r="R7" s="8"/>
      <c r="S7" s="8"/>
      <c r="T7" s="8"/>
      <c r="U7" s="8"/>
      <c r="V7" s="8"/>
      <c r="W7" s="8"/>
      <c r="X7" s="8"/>
      <c r="Y7" s="8"/>
      <c r="Z7" s="8"/>
      <c r="AA7" s="8"/>
      <c r="AB7" s="8"/>
      <c r="AC7" s="8"/>
      <c r="AD7" s="8"/>
      <c r="AE7" s="174"/>
      <c r="AF7" s="8"/>
      <c r="AG7" s="174"/>
      <c r="AH7" s="174"/>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45" customHeight="1" x14ac:dyDescent="0.3">
      <c r="A8" s="408" t="s">
        <v>146</v>
      </c>
      <c r="B8" s="409"/>
      <c r="C8" s="427" t="s">
        <v>80</v>
      </c>
      <c r="D8" s="428"/>
      <c r="E8" s="428"/>
      <c r="F8" s="428"/>
      <c r="G8" s="428"/>
      <c r="H8" s="428"/>
      <c r="I8" s="428"/>
      <c r="J8" s="428"/>
      <c r="K8" s="428"/>
      <c r="L8" s="428"/>
      <c r="M8" s="428"/>
      <c r="N8" s="429"/>
      <c r="O8" s="27"/>
      <c r="P8" s="120"/>
      <c r="Q8" s="8"/>
      <c r="R8" s="8"/>
      <c r="S8" s="8"/>
      <c r="T8" s="8"/>
      <c r="U8" s="8"/>
      <c r="V8" s="8"/>
      <c r="W8" s="8"/>
      <c r="X8" s="8"/>
      <c r="Y8" s="8"/>
      <c r="Z8" s="8"/>
      <c r="AA8" s="8"/>
      <c r="AB8" s="8"/>
      <c r="AC8" s="8"/>
      <c r="AD8" s="8"/>
      <c r="AE8" s="174"/>
      <c r="AF8" s="8"/>
      <c r="AG8" s="174"/>
      <c r="AH8" s="174"/>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x14ac:dyDescent="0.3">
      <c r="A9" s="414" t="s">
        <v>147</v>
      </c>
      <c r="B9" s="415"/>
      <c r="C9" s="415"/>
      <c r="D9" s="415"/>
      <c r="E9" s="415"/>
      <c r="F9" s="415"/>
      <c r="G9" s="416"/>
      <c r="H9" s="414" t="s">
        <v>148</v>
      </c>
      <c r="I9" s="415"/>
      <c r="J9" s="415"/>
      <c r="K9" s="415"/>
      <c r="L9" s="415"/>
      <c r="M9" s="415"/>
      <c r="N9" s="416"/>
      <c r="O9" s="414" t="s">
        <v>149</v>
      </c>
      <c r="P9" s="415"/>
      <c r="Q9" s="415"/>
      <c r="R9" s="415"/>
      <c r="S9" s="415"/>
      <c r="T9" s="415"/>
      <c r="U9" s="415"/>
      <c r="V9" s="415"/>
      <c r="W9" s="416"/>
      <c r="X9" s="116"/>
      <c r="Y9" s="414" t="s">
        <v>150</v>
      </c>
      <c r="Z9" s="415"/>
      <c r="AA9" s="415"/>
      <c r="AB9" s="415"/>
      <c r="AC9" s="415"/>
      <c r="AD9" s="416"/>
      <c r="AE9" s="414" t="s">
        <v>151</v>
      </c>
      <c r="AF9" s="415"/>
      <c r="AG9" s="415"/>
      <c r="AH9" s="415"/>
      <c r="AI9" s="415"/>
      <c r="AJ9" s="415"/>
      <c r="AK9" s="416"/>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row>
    <row r="10" spans="1:70" x14ac:dyDescent="0.3">
      <c r="A10" s="392" t="s">
        <v>152</v>
      </c>
      <c r="B10" s="397" t="s">
        <v>23</v>
      </c>
      <c r="C10" s="395" t="s">
        <v>25</v>
      </c>
      <c r="D10" s="395" t="s">
        <v>27</v>
      </c>
      <c r="E10" s="396" t="s">
        <v>29</v>
      </c>
      <c r="F10" s="394" t="s">
        <v>31</v>
      </c>
      <c r="G10" s="395" t="s">
        <v>153</v>
      </c>
      <c r="H10" s="402" t="s">
        <v>154</v>
      </c>
      <c r="I10" s="403" t="s">
        <v>155</v>
      </c>
      <c r="J10" s="394" t="s">
        <v>156</v>
      </c>
      <c r="K10" s="394" t="s">
        <v>157</v>
      </c>
      <c r="L10" s="405" t="s">
        <v>158</v>
      </c>
      <c r="M10" s="403" t="s">
        <v>155</v>
      </c>
      <c r="N10" s="395" t="s">
        <v>37</v>
      </c>
      <c r="O10" s="399" t="s">
        <v>159</v>
      </c>
      <c r="P10" s="398" t="s">
        <v>39</v>
      </c>
      <c r="Q10" s="394" t="s">
        <v>41</v>
      </c>
      <c r="R10" s="398" t="s">
        <v>160</v>
      </c>
      <c r="S10" s="398"/>
      <c r="T10" s="398"/>
      <c r="U10" s="398"/>
      <c r="V10" s="398"/>
      <c r="W10" s="398"/>
      <c r="X10" s="401" t="s">
        <v>161</v>
      </c>
      <c r="Y10" s="401" t="s">
        <v>162</v>
      </c>
      <c r="Z10" s="401" t="s">
        <v>155</v>
      </c>
      <c r="AA10" s="401" t="s">
        <v>163</v>
      </c>
      <c r="AB10" s="401" t="s">
        <v>155</v>
      </c>
      <c r="AC10" s="401" t="s">
        <v>164</v>
      </c>
      <c r="AD10" s="399" t="s">
        <v>57</v>
      </c>
      <c r="AE10" s="398" t="s">
        <v>151</v>
      </c>
      <c r="AF10" s="398" t="s">
        <v>165</v>
      </c>
      <c r="AG10" s="398" t="s">
        <v>166</v>
      </c>
      <c r="AH10" s="394" t="s">
        <v>167</v>
      </c>
      <c r="AI10" s="398" t="s">
        <v>168</v>
      </c>
      <c r="AJ10" s="398" t="s">
        <v>169</v>
      </c>
      <c r="AK10" s="398" t="s">
        <v>61</v>
      </c>
      <c r="AL10" s="8"/>
      <c r="AM10" s="26"/>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row>
    <row r="11" spans="1:70" s="4" customFormat="1" ht="79.5" x14ac:dyDescent="0.25">
      <c r="A11" s="393"/>
      <c r="B11" s="397"/>
      <c r="C11" s="398"/>
      <c r="D11" s="398"/>
      <c r="E11" s="397"/>
      <c r="F11" s="395"/>
      <c r="G11" s="398"/>
      <c r="H11" s="395"/>
      <c r="I11" s="404"/>
      <c r="J11" s="395"/>
      <c r="K11" s="395"/>
      <c r="L11" s="404"/>
      <c r="M11" s="404"/>
      <c r="N11" s="398"/>
      <c r="O11" s="400"/>
      <c r="P11" s="398"/>
      <c r="Q11" s="395"/>
      <c r="R11" s="7" t="s">
        <v>170</v>
      </c>
      <c r="S11" s="7" t="s">
        <v>171</v>
      </c>
      <c r="T11" s="7" t="s">
        <v>172</v>
      </c>
      <c r="U11" s="7" t="s">
        <v>173</v>
      </c>
      <c r="V11" s="7" t="s">
        <v>174</v>
      </c>
      <c r="W11" s="7" t="s">
        <v>175</v>
      </c>
      <c r="X11" s="401"/>
      <c r="Y11" s="401"/>
      <c r="Z11" s="401"/>
      <c r="AA11" s="401"/>
      <c r="AB11" s="401"/>
      <c r="AC11" s="401"/>
      <c r="AD11" s="400"/>
      <c r="AE11" s="398"/>
      <c r="AF11" s="398"/>
      <c r="AG11" s="398"/>
      <c r="AH11" s="395"/>
      <c r="AI11" s="398"/>
      <c r="AJ11" s="398"/>
      <c r="AK11" s="398"/>
      <c r="AL11" s="26"/>
      <c r="AM11" s="10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row>
    <row r="12" spans="1:70" s="3" customFormat="1" ht="115.5" customHeight="1" x14ac:dyDescent="0.3">
      <c r="A12" s="342">
        <v>1</v>
      </c>
      <c r="B12" s="365" t="s">
        <v>176</v>
      </c>
      <c r="C12" s="365" t="s">
        <v>177</v>
      </c>
      <c r="D12" s="365" t="s">
        <v>178</v>
      </c>
      <c r="E12" s="406" t="s">
        <v>179</v>
      </c>
      <c r="F12" s="365" t="s">
        <v>180</v>
      </c>
      <c r="G12" s="373">
        <v>12</v>
      </c>
      <c r="H12" s="333" t="str">
        <f>IF(G12&lt;=0,"",IF(G12&lt;=2,"Muy Baja",IF(G12&lt;=24,"Baja",IF(G12&lt;=500,"Media",IF(G12&lt;=5000,"Alta","Muy Alta")))))</f>
        <v>Baja</v>
      </c>
      <c r="I12" s="336">
        <f>IF(H12="","",IF(H12="Muy Baja",0.2,IF(H12="Baja",0.4,IF(H12="Media",0.6,IF(H12="Alta",0.8,IF(H12="Muy Alta",1,))))))</f>
        <v>0.4</v>
      </c>
      <c r="J12" s="359" t="s">
        <v>181</v>
      </c>
      <c r="K12" s="336" t="str">
        <f>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390" t="str">
        <f>IF(OR(K12='[1]Tabla Impacto'!$C$12,K12='[1]Tabla Impacto'!$D$12),"Leve",IF(OR(K12='[1]Tabla Impacto'!$C$13,K12='[1]Tabla Impacto'!$D$13),"Menor",IF(OR(K12='[1]Tabla Impacto'!$C$14,K12='[1]Tabla Impacto'!$D$14),"Moderado",IF(OR(K12='[1]Tabla Impacto'!$C$15,K12='[1]Tabla Impacto'!$D$15),"Mayor",IF(OR(K12='[1]Tabla Impacto'!$C$16,K12='[1]Tabla Impacto'!$D$16),"Catastrófico","")))))</f>
        <v>Mayor</v>
      </c>
      <c r="M12" s="391">
        <f>IF(L12="","",IF(L12="Leve",0.2,IF(L12="Menor",0.4,IF(L12="Moderado",0.6,IF(L12="Mayor",0.8,IF(L12="Catastrófico",1,))))))</f>
        <v>0.8</v>
      </c>
      <c r="N12" s="389"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6">
        <v>1</v>
      </c>
      <c r="P12" s="45" t="s">
        <v>182</v>
      </c>
      <c r="Q12" s="47" t="str">
        <f>IF(OR(R12="Preventivo",R12="Detectivo"),"Probabilidad",IF(R12="Correctivo","Impacto",""))</f>
        <v>Probabilidad</v>
      </c>
      <c r="R12" s="48" t="s">
        <v>183</v>
      </c>
      <c r="S12" s="48" t="s">
        <v>184</v>
      </c>
      <c r="T12" s="49" t="str">
        <f>IF(AND(R12="Preventivo",S12="Automático"),"50%",IF(AND(R12="Preventivo",S12="Manual"),"40%",IF(AND(R12="Detectivo",S12="Automático"),"40%",IF(AND(R12="Detectivo",S12="Manual"),"30%",IF(AND(R12="Correctivo",S12="Automático"),"35%",IF(AND(R12="Correctivo",S12="Manual"),"25%",""))))))</f>
        <v>40%</v>
      </c>
      <c r="U12" s="48" t="s">
        <v>185</v>
      </c>
      <c r="V12" s="48" t="s">
        <v>186</v>
      </c>
      <c r="W12" s="48" t="s">
        <v>187</v>
      </c>
      <c r="X12" s="24">
        <f>IFERROR(IF(Q12="Probabilidad",(I12-(+I12*T12)),IF(Q12="Impacto",I12,"")),"")</f>
        <v>0.24</v>
      </c>
      <c r="Y12" s="50" t="str">
        <f>IFERROR(IF(X12="","",IF(X12&lt;=0.2,"Muy Baja",IF(X12&lt;=0.4,"Baja",IF(X12&lt;=0.6,"Media",IF(X12&lt;=0.8,"Alta","Muy Alta"))))),"")</f>
        <v>Baja</v>
      </c>
      <c r="Z12" s="51">
        <f>+X12</f>
        <v>0.24</v>
      </c>
      <c r="AA12" s="50" t="str">
        <f>IFERROR(IF(AB12="","",IF(AB12&lt;=0.2,"Leve",IF(AB12&lt;=0.4,"Menor",IF(AB12&lt;=0.6,"Moderado",IF(AB12&lt;=0.8,"Mayor","Catastrófico"))))),"")</f>
        <v>Mayor</v>
      </c>
      <c r="AB12" s="51">
        <f>IFERROR(IF(Q12="Impacto",(M12-(+M12*T12)),IF(Q12="Probabilidad",M12,"")),"")</f>
        <v>0.8</v>
      </c>
      <c r="AC12" s="52"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53" t="s">
        <v>188</v>
      </c>
      <c r="AE12" s="45" t="s">
        <v>353</v>
      </c>
      <c r="AF12" s="54" t="s">
        <v>189</v>
      </c>
      <c r="AG12" s="173">
        <v>44617</v>
      </c>
      <c r="AH12" s="173">
        <v>44926</v>
      </c>
      <c r="AI12" s="55"/>
      <c r="AJ12" s="54"/>
      <c r="AK12" s="44"/>
      <c r="AL12" s="27"/>
      <c r="AM12" s="8"/>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row>
    <row r="13" spans="1:70" ht="112.5" customHeight="1" x14ac:dyDescent="0.3">
      <c r="A13" s="369"/>
      <c r="B13" s="366"/>
      <c r="C13" s="366"/>
      <c r="D13" s="366"/>
      <c r="E13" s="426"/>
      <c r="F13" s="366"/>
      <c r="G13" s="374"/>
      <c r="H13" s="334"/>
      <c r="I13" s="337"/>
      <c r="J13" s="360"/>
      <c r="K13" s="337">
        <f>IF(NOT(ISERROR(MATCH(J13,_xlfn.ANCHORARRAY(E24),0))),I26&amp;"Por favor no seleccionar los criterios de impacto",J13)</f>
        <v>0</v>
      </c>
      <c r="L13" s="390"/>
      <c r="M13" s="391"/>
      <c r="N13" s="389"/>
      <c r="O13" s="6">
        <v>2</v>
      </c>
      <c r="P13" s="45" t="s">
        <v>349</v>
      </c>
      <c r="Q13" s="47" t="str">
        <f>IF(OR(R13="Preventivo",R13="Detectivo"),"Probabilidad",IF(R13="Correctivo","Impacto",""))</f>
        <v>Probabilidad</v>
      </c>
      <c r="R13" s="48" t="s">
        <v>190</v>
      </c>
      <c r="S13" s="48" t="s">
        <v>184</v>
      </c>
      <c r="T13" s="49" t="str">
        <f t="shared" ref="T13:T17" si="0">IF(AND(R13="Preventivo",S13="Automático"),"50%",IF(AND(R13="Preventivo",S13="Manual"),"40%",IF(AND(R13="Detectivo",S13="Automático"),"40%",IF(AND(R13="Detectivo",S13="Manual"),"30%",IF(AND(R13="Correctivo",S13="Automático"),"35%",IF(AND(R13="Correctivo",S13="Manual"),"25%",""))))))</f>
        <v>30%</v>
      </c>
      <c r="U13" s="48" t="s">
        <v>185</v>
      </c>
      <c r="V13" s="48" t="s">
        <v>186</v>
      </c>
      <c r="W13" s="48" t="s">
        <v>187</v>
      </c>
      <c r="X13" s="24">
        <f>IFERROR(IF(AND(Q12="Probabilidad",Q13="Probabilidad"),(Z12-(+Z12*T13)),IF(Q13="Probabilidad",(I12-(+I12*T13)),IF(Q13="Impacto",Z12,""))),"")</f>
        <v>0.16799999999999998</v>
      </c>
      <c r="Y13" s="50" t="str">
        <f t="shared" ref="Y13:Y72" si="1">IFERROR(IF(X13="","",IF(X13&lt;=0.2,"Muy Baja",IF(X13&lt;=0.4,"Baja",IF(X13&lt;=0.6,"Media",IF(X13&lt;=0.8,"Alta","Muy Alta"))))),"")</f>
        <v>Muy Baja</v>
      </c>
      <c r="Z13" s="51">
        <f t="shared" ref="Z13:Z17" si="2">+X13</f>
        <v>0.16799999999999998</v>
      </c>
      <c r="AA13" s="50" t="str">
        <f t="shared" ref="AA13:AA72" si="3">IFERROR(IF(AB13="","",IF(AB13&lt;=0.2,"Leve",IF(AB13&lt;=0.4,"Menor",IF(AB13&lt;=0.6,"Moderado",IF(AB13&lt;=0.8,"Mayor","Catastrófico"))))),"")</f>
        <v>Mayor</v>
      </c>
      <c r="AB13" s="51">
        <f>IFERROR(IF(AND(Q12="Impacto",Q13="Impacto"),(AB12-(+AB12*T13)),IF(Q13="Impacto",($M$12-(+$M$12*T13)),IF(Q13="Probabilidad",AB12,""))),"")</f>
        <v>0.8</v>
      </c>
      <c r="AC13" s="52"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Alto</v>
      </c>
      <c r="AD13" s="53" t="s">
        <v>188</v>
      </c>
      <c r="AE13" s="45" t="s">
        <v>367</v>
      </c>
      <c r="AF13" s="54" t="s">
        <v>191</v>
      </c>
      <c r="AG13" s="173">
        <v>44617</v>
      </c>
      <c r="AH13" s="173">
        <v>44926</v>
      </c>
      <c r="AI13" s="55"/>
      <c r="AJ13" s="54"/>
      <c r="AK13" s="44"/>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70" ht="198" hidden="1" customHeight="1" x14ac:dyDescent="0.3">
      <c r="A14" s="369"/>
      <c r="B14" s="366"/>
      <c r="C14" s="366"/>
      <c r="D14" s="366"/>
      <c r="E14" s="426"/>
      <c r="F14" s="366"/>
      <c r="G14" s="374"/>
      <c r="H14" s="334"/>
      <c r="I14" s="337"/>
      <c r="J14" s="360"/>
      <c r="K14" s="337">
        <f>IF(NOT(ISERROR(MATCH(J14,_xlfn.ANCHORARRAY(E25),0))),I27&amp;"Por favor no seleccionar los criterios de impacto",J14)</f>
        <v>0</v>
      </c>
      <c r="L14" s="390"/>
      <c r="M14" s="391"/>
      <c r="N14" s="389"/>
      <c r="O14" s="6">
        <v>3</v>
      </c>
      <c r="P14" s="46"/>
      <c r="Q14" s="47" t="str">
        <f>IF(OR(R14="Preventivo",R14="Detectivo"),"Probabilidad",IF(R14="Correctivo","Impacto",""))</f>
        <v/>
      </c>
      <c r="R14" s="48"/>
      <c r="S14" s="48"/>
      <c r="T14" s="49" t="str">
        <f t="shared" si="0"/>
        <v/>
      </c>
      <c r="U14" s="48"/>
      <c r="V14" s="48"/>
      <c r="W14" s="48"/>
      <c r="X14" s="24" t="str">
        <f>IFERROR(IF(AND(Q13="Probabilidad",Q14="Probabilidad"),(Z13-(+Z13*T14)),IF(AND(Q13="Impacto",Q14="Probabilidad"),(Z12-(+Z12*T14)),IF(Q14="Impacto",Z13,""))),"")</f>
        <v/>
      </c>
      <c r="Y14" s="50" t="str">
        <f t="shared" si="1"/>
        <v/>
      </c>
      <c r="Z14" s="51" t="str">
        <f t="shared" si="2"/>
        <v/>
      </c>
      <c r="AA14" s="50" t="str">
        <f t="shared" si="3"/>
        <v/>
      </c>
      <c r="AB14" s="51" t="str">
        <f>IFERROR(IF(AND(Q13="Impacto",Q14="Impacto"),(AB13-(+AB13*T14)),IF(AND(Q13="Probabilidad",Q14="Impacto"),(AB12-(+AB12*T14)),IF(Q14="Probabilidad",AB13,""))),"")</f>
        <v/>
      </c>
      <c r="AC14" s="52" t="str">
        <f t="shared" si="4"/>
        <v/>
      </c>
      <c r="AD14" s="53"/>
      <c r="AE14" s="172"/>
      <c r="AF14" s="44"/>
      <c r="AG14" s="173"/>
      <c r="AH14" s="173"/>
      <c r="AI14" s="55"/>
      <c r="AJ14" s="54"/>
      <c r="AK14" s="44"/>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70" ht="198" hidden="1" customHeight="1" x14ac:dyDescent="0.3">
      <c r="A15" s="369"/>
      <c r="B15" s="366"/>
      <c r="C15" s="366"/>
      <c r="D15" s="367"/>
      <c r="E15" s="407"/>
      <c r="F15" s="366"/>
      <c r="G15" s="374"/>
      <c r="H15" s="334"/>
      <c r="I15" s="337"/>
      <c r="J15" s="360"/>
      <c r="K15" s="337">
        <f>IF(NOT(ISERROR(MATCH(J15,_xlfn.ANCHORARRAY(E26),0))),I28&amp;"Por favor no seleccionar los criterios de impacto",J15)</f>
        <v>0</v>
      </c>
      <c r="L15" s="390"/>
      <c r="M15" s="391"/>
      <c r="N15" s="389"/>
      <c r="O15" s="6">
        <v>4</v>
      </c>
      <c r="P15" s="45"/>
      <c r="Q15" s="47" t="str">
        <f t="shared" ref="Q15:Q17" si="5">IF(OR(R15="Preventivo",R15="Detectivo"),"Probabilidad",IF(R15="Correctivo","Impacto",""))</f>
        <v/>
      </c>
      <c r="R15" s="48"/>
      <c r="S15" s="48"/>
      <c r="T15" s="49" t="str">
        <f t="shared" si="0"/>
        <v/>
      </c>
      <c r="U15" s="48"/>
      <c r="V15" s="48"/>
      <c r="W15" s="48"/>
      <c r="X15" s="24" t="str">
        <f t="shared" ref="X15:X17" si="6">IFERROR(IF(AND(Q14="Probabilidad",Q15="Probabilidad"),(Z14-(+Z14*T15)),IF(AND(Q14="Impacto",Q15="Probabilidad"),(Z13-(+Z13*T15)),IF(Q15="Impacto",Z14,""))),"")</f>
        <v/>
      </c>
      <c r="Y15" s="50" t="str">
        <f t="shared" si="1"/>
        <v/>
      </c>
      <c r="Z15" s="51" t="str">
        <f t="shared" si="2"/>
        <v/>
      </c>
      <c r="AA15" s="50" t="str">
        <f t="shared" si="3"/>
        <v/>
      </c>
      <c r="AB15" s="51" t="str">
        <f t="shared" ref="AB15:AB17" si="7">IFERROR(IF(AND(Q14="Impacto",Q15="Impacto"),(AB14-(+AB14*T15)),IF(AND(Q14="Probabilidad",Q15="Impacto"),(AB13-(+AB13*T15)),IF(Q15="Probabilidad",AB14,""))),"")</f>
        <v/>
      </c>
      <c r="AC15" s="52" t="str">
        <f>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
      </c>
      <c r="AD15" s="53"/>
      <c r="AE15" s="172"/>
      <c r="AF15" s="44"/>
      <c r="AG15" s="173"/>
      <c r="AH15" s="173"/>
      <c r="AI15" s="55"/>
      <c r="AJ15" s="54"/>
      <c r="AK15" s="44"/>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70" ht="198" hidden="1" customHeight="1" x14ac:dyDescent="0.3">
      <c r="A16" s="369"/>
      <c r="B16" s="366"/>
      <c r="C16" s="366"/>
      <c r="D16" s="365"/>
      <c r="E16" s="406"/>
      <c r="F16" s="366"/>
      <c r="G16" s="374"/>
      <c r="H16" s="334"/>
      <c r="I16" s="337"/>
      <c r="J16" s="360"/>
      <c r="K16" s="337">
        <f>IF(NOT(ISERROR(MATCH(J16,_xlfn.ANCHORARRAY(E27),0))),I29&amp;"Por favor no seleccionar los criterios de impacto",J16)</f>
        <v>0</v>
      </c>
      <c r="L16" s="390"/>
      <c r="M16" s="391"/>
      <c r="N16" s="389"/>
      <c r="O16" s="6">
        <v>5</v>
      </c>
      <c r="P16" s="45"/>
      <c r="Q16" s="47" t="str">
        <f t="shared" si="5"/>
        <v/>
      </c>
      <c r="R16" s="48"/>
      <c r="S16" s="48"/>
      <c r="T16" s="49" t="str">
        <f t="shared" si="0"/>
        <v/>
      </c>
      <c r="U16" s="48"/>
      <c r="V16" s="48"/>
      <c r="W16" s="48"/>
      <c r="X16" s="24" t="str">
        <f t="shared" si="6"/>
        <v/>
      </c>
      <c r="Y16" s="50" t="str">
        <f t="shared" si="1"/>
        <v/>
      </c>
      <c r="Z16" s="51" t="str">
        <f t="shared" si="2"/>
        <v/>
      </c>
      <c r="AA16" s="50" t="str">
        <f t="shared" si="3"/>
        <v/>
      </c>
      <c r="AB16" s="51" t="str">
        <f t="shared" si="7"/>
        <v/>
      </c>
      <c r="AC16" s="52" t="str">
        <f t="shared" si="4"/>
        <v/>
      </c>
      <c r="AD16" s="53"/>
      <c r="AE16" s="172"/>
      <c r="AF16" s="44"/>
      <c r="AG16" s="173"/>
      <c r="AH16" s="173"/>
      <c r="AI16" s="55"/>
      <c r="AJ16" s="54"/>
      <c r="AK16" s="44"/>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98" hidden="1" customHeight="1" x14ac:dyDescent="0.3">
      <c r="A17" s="343"/>
      <c r="B17" s="367"/>
      <c r="C17" s="367"/>
      <c r="D17" s="366"/>
      <c r="E17" s="426"/>
      <c r="F17" s="367"/>
      <c r="G17" s="375"/>
      <c r="H17" s="335"/>
      <c r="I17" s="338"/>
      <c r="J17" s="361"/>
      <c r="K17" s="338">
        <f>IF(NOT(ISERROR(MATCH(J17,_xlfn.ANCHORARRAY(E28),0))),I30&amp;"Por favor no seleccionar los criterios de impacto",J17)</f>
        <v>0</v>
      </c>
      <c r="L17" s="390"/>
      <c r="M17" s="391"/>
      <c r="N17" s="389"/>
      <c r="O17" s="6">
        <v>6</v>
      </c>
      <c r="P17" s="45"/>
      <c r="Q17" s="47" t="str">
        <f t="shared" si="5"/>
        <v/>
      </c>
      <c r="R17" s="48"/>
      <c r="S17" s="48"/>
      <c r="T17" s="49" t="str">
        <f t="shared" si="0"/>
        <v/>
      </c>
      <c r="U17" s="48"/>
      <c r="V17" s="48"/>
      <c r="W17" s="48"/>
      <c r="X17" s="24" t="str">
        <f t="shared" si="6"/>
        <v/>
      </c>
      <c r="Y17" s="50" t="str">
        <f t="shared" si="1"/>
        <v/>
      </c>
      <c r="Z17" s="51" t="str">
        <f t="shared" si="2"/>
        <v/>
      </c>
      <c r="AA17" s="50" t="str">
        <f t="shared" si="3"/>
        <v/>
      </c>
      <c r="AB17" s="51" t="str">
        <f t="shared" si="7"/>
        <v/>
      </c>
      <c r="AC17" s="52" t="str">
        <f t="shared" si="4"/>
        <v/>
      </c>
      <c r="AD17" s="53"/>
      <c r="AE17" s="172"/>
      <c r="AF17" s="44"/>
      <c r="AG17" s="173"/>
      <c r="AH17" s="173"/>
      <c r="AI17" s="55"/>
      <c r="AJ17" s="54"/>
      <c r="AK17" s="44"/>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00.5" customHeight="1" x14ac:dyDescent="0.3">
      <c r="A18" s="342">
        <v>2</v>
      </c>
      <c r="B18" s="365" t="s">
        <v>192</v>
      </c>
      <c r="C18" s="365" t="s">
        <v>177</v>
      </c>
      <c r="D18" s="365" t="s">
        <v>193</v>
      </c>
      <c r="E18" s="406" t="s">
        <v>194</v>
      </c>
      <c r="F18" s="365" t="s">
        <v>180</v>
      </c>
      <c r="G18" s="373">
        <v>150</v>
      </c>
      <c r="H18" s="333" t="str">
        <f>IF(G18&lt;=0,"",IF(G18&lt;=2,"Muy Baja",IF(G18&lt;=24,"Baja",IF(G18&lt;=500,"Media",IF(G18&lt;=5000,"Alta","Muy Alta")))))</f>
        <v>Media</v>
      </c>
      <c r="I18" s="336">
        <f>IF(H18="","",IF(H18="Muy Baja",0.2,IF(H18="Baja",0.4,IF(H18="Media",0.6,IF(H18="Alta",0.8,IF(H18="Muy Alta",1,))))))</f>
        <v>0.6</v>
      </c>
      <c r="J18" s="359" t="s">
        <v>195</v>
      </c>
      <c r="K18" s="336"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8" s="333" t="str">
        <f>IF(OR(K18='Tabla Impacto'!$C$11,K18='Tabla Impacto'!$D$11),"Leve",IF(OR(K18='Tabla Impacto'!$C$12,K18='Tabla Impacto'!$D$12),"Menor",IF(OR(K18='Tabla Impacto'!$C$13,K18='Tabla Impacto'!$D$13),"Moderado",IF(OR(K18='Tabla Impacto'!$C$14,K18='Tabla Impacto'!$D$14),"Mayor",IF(OR(K18='Tabla Impacto'!$C$15,K18='Tabla Impacto'!$D$15),"Catastrófico","")))))</f>
        <v>Moderado</v>
      </c>
      <c r="M18" s="336">
        <f>IF(L18="","",IF(L18="Leve",0.2,IF(L18="Menor",0.4,IF(L18="Moderado",0.6,IF(L18="Mayor",0.8,IF(L18="Catastrófico",1,))))))</f>
        <v>0.6</v>
      </c>
      <c r="N18" s="362"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6">
        <v>1</v>
      </c>
      <c r="P18" s="193" t="s">
        <v>379</v>
      </c>
      <c r="Q18" s="47" t="str">
        <f>IF(OR(R18="Preventivo",R18="Detectivo"),"Probabilidad",IF(R18="Correctivo","Impacto",""))</f>
        <v>Probabilidad</v>
      </c>
      <c r="R18" s="48" t="s">
        <v>183</v>
      </c>
      <c r="S18" s="48" t="s">
        <v>184</v>
      </c>
      <c r="T18" s="49" t="str">
        <f>IF(AND(R18="Preventivo",S18="Automático"),"50%",IF(AND(R18="Preventivo",S18="Manual"),"40%",IF(AND(R18="Detectivo",S18="Automático"),"40%",IF(AND(R18="Detectivo",S18="Manual"),"30%",IF(AND(R18="Correctivo",S18="Automático"),"35%",IF(AND(R18="Correctivo",S18="Manual"),"25%",""))))))</f>
        <v>40%</v>
      </c>
      <c r="U18" s="48" t="s">
        <v>185</v>
      </c>
      <c r="V18" s="48" t="s">
        <v>186</v>
      </c>
      <c r="W18" s="48" t="s">
        <v>187</v>
      </c>
      <c r="X18" s="24">
        <f>IFERROR(IF(Q18="Probabilidad",(I18-(+I18*T18)),IF(Q18="Impacto",I18,"")),"")</f>
        <v>0.36</v>
      </c>
      <c r="Y18" s="50" t="str">
        <f>IFERROR(IF(X18="","",IF(X18&lt;=0.2,"Muy Baja",IF(X18&lt;=0.4,"Baja",IF(X18&lt;=0.6,"Media",IF(X18&lt;=0.8,"Alta","Muy Alta"))))),"")</f>
        <v>Baja</v>
      </c>
      <c r="Z18" s="51">
        <f>+X18</f>
        <v>0.36</v>
      </c>
      <c r="AA18" s="50" t="str">
        <f>IFERROR(IF(AB18="","",IF(AB18&lt;=0.2,"Leve",IF(AB18&lt;=0.4,"Menor",IF(AB18&lt;=0.6,"Moderado",IF(AB18&lt;=0.8,"Mayor","Catastrófico"))))),"")</f>
        <v>Moderado</v>
      </c>
      <c r="AB18" s="51">
        <f>IFERROR(IF(Q18="Impacto",(M18-(+M18*T18)),IF(Q18="Probabilidad",M18,"")),"")</f>
        <v>0.6</v>
      </c>
      <c r="AC18" s="52"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53" t="s">
        <v>188</v>
      </c>
      <c r="AE18" s="172" t="s">
        <v>364</v>
      </c>
      <c r="AF18" s="172" t="s">
        <v>196</v>
      </c>
      <c r="AG18" s="173">
        <v>44617</v>
      </c>
      <c r="AH18" s="173">
        <v>44926</v>
      </c>
      <c r="AI18" s="54"/>
      <c r="AJ18" s="54"/>
      <c r="AK18" s="44"/>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94.5" customHeight="1" x14ac:dyDescent="0.3">
      <c r="A19" s="369"/>
      <c r="B19" s="366"/>
      <c r="C19" s="366"/>
      <c r="D19" s="366"/>
      <c r="E19" s="426"/>
      <c r="F19" s="366"/>
      <c r="G19" s="374"/>
      <c r="H19" s="334"/>
      <c r="I19" s="337"/>
      <c r="J19" s="360"/>
      <c r="K19" s="337">
        <f>IF(NOT(ISERROR(MATCH(J19,_xlfn.ANCHORARRAY(E30),0))),I32&amp;"Por favor no seleccionar los criterios de impacto",J19)</f>
        <v>0</v>
      </c>
      <c r="L19" s="334"/>
      <c r="M19" s="337"/>
      <c r="N19" s="363"/>
      <c r="O19" s="6">
        <v>2</v>
      </c>
      <c r="P19" s="193" t="s">
        <v>380</v>
      </c>
      <c r="Q19" s="47" t="str">
        <f>IF(OR(R19="Preventivo",R19="Detectivo"),"Probabilidad",IF(R19="Correctivo","Impacto",""))</f>
        <v>Probabilidad</v>
      </c>
      <c r="R19" s="48" t="s">
        <v>183</v>
      </c>
      <c r="S19" s="48" t="s">
        <v>184</v>
      </c>
      <c r="T19" s="49" t="str">
        <f t="shared" ref="T19:T23" si="8">IF(AND(R19="Preventivo",S19="Automático"),"50%",IF(AND(R19="Preventivo",S19="Manual"),"40%",IF(AND(R19="Detectivo",S19="Automático"),"40%",IF(AND(R19="Detectivo",S19="Manual"),"30%",IF(AND(R19="Correctivo",S19="Automático"),"35%",IF(AND(R19="Correctivo",S19="Manual"),"25%",""))))))</f>
        <v>40%</v>
      </c>
      <c r="U19" s="48" t="s">
        <v>185</v>
      </c>
      <c r="V19" s="48" t="s">
        <v>186</v>
      </c>
      <c r="W19" s="48" t="s">
        <v>187</v>
      </c>
      <c r="X19" s="24">
        <f>IFERROR(IF(AND(Q18="Probabilidad",Q19="Probabilidad"),(Z18-(+Z18*T19)),IF(Q19="Probabilidad",(I18-(+I18*T19)),IF(Q19="Impacto",Z18,""))),"")</f>
        <v>0.216</v>
      </c>
      <c r="Y19" s="50" t="str">
        <f t="shared" si="1"/>
        <v>Baja</v>
      </c>
      <c r="Z19" s="51">
        <f t="shared" ref="Z19:Z23" si="9">+X19</f>
        <v>0.216</v>
      </c>
      <c r="AA19" s="50" t="str">
        <f t="shared" si="3"/>
        <v>Mayor</v>
      </c>
      <c r="AB19" s="51">
        <f>IFERROR(IF(AND(Q18="Impacto",Q19="Impacto"),(AB12-(+AB12*T19)),IF(Q19="Impacto",($M$18-(+$M$18*T19)),IF(Q19="Probabilidad",AB12,""))),"")</f>
        <v>0.8</v>
      </c>
      <c r="AC19" s="52"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Alto</v>
      </c>
      <c r="AD19" s="53" t="s">
        <v>188</v>
      </c>
      <c r="AE19" s="172" t="s">
        <v>197</v>
      </c>
      <c r="AF19" s="172" t="s">
        <v>196</v>
      </c>
      <c r="AG19" s="173">
        <v>44617</v>
      </c>
      <c r="AH19" s="173">
        <v>44926</v>
      </c>
      <c r="AI19" s="173"/>
      <c r="AJ19" s="54"/>
      <c r="AK19" s="44"/>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81" customHeight="1" x14ac:dyDescent="0.3">
      <c r="A20" s="369"/>
      <c r="B20" s="366"/>
      <c r="C20" s="366"/>
      <c r="D20" s="366"/>
      <c r="E20" s="426"/>
      <c r="F20" s="366"/>
      <c r="G20" s="374"/>
      <c r="H20" s="334"/>
      <c r="I20" s="337"/>
      <c r="J20" s="360"/>
      <c r="K20" s="337">
        <f>IF(NOT(ISERROR(MATCH(J20,_xlfn.ANCHORARRAY(E31),0))),I33&amp;"Por favor no seleccionar los criterios de impacto",J20)</f>
        <v>0</v>
      </c>
      <c r="L20" s="334"/>
      <c r="M20" s="337"/>
      <c r="N20" s="363"/>
      <c r="O20" s="6">
        <v>3</v>
      </c>
      <c r="P20" s="171" t="s">
        <v>198</v>
      </c>
      <c r="Q20" s="47" t="str">
        <f>IF(OR(R20="Preventivo",R20="Detectivo"),"Probabilidad",IF(R20="Correctivo","Impacto",""))</f>
        <v>Probabilidad</v>
      </c>
      <c r="R20" s="48" t="s">
        <v>190</v>
      </c>
      <c r="S20" s="48" t="s">
        <v>184</v>
      </c>
      <c r="T20" s="49" t="str">
        <f t="shared" si="8"/>
        <v>30%</v>
      </c>
      <c r="U20" s="48" t="s">
        <v>185</v>
      </c>
      <c r="V20" s="48" t="s">
        <v>186</v>
      </c>
      <c r="W20" s="48" t="s">
        <v>187</v>
      </c>
      <c r="X20" s="24">
        <f>IFERROR(IF(AND(Q19="Probabilidad",Q20="Probabilidad"),(Z19-(+Z19*T20)),IF(AND(Q19="Impacto",Q20="Probabilidad"),(Z18-(+Z18*T20)),IF(Q20="Impacto",Z19,""))),"")</f>
        <v>0.1512</v>
      </c>
      <c r="Y20" s="50" t="str">
        <f t="shared" si="1"/>
        <v>Muy Baja</v>
      </c>
      <c r="Z20" s="51">
        <f t="shared" si="9"/>
        <v>0.1512</v>
      </c>
      <c r="AA20" s="50" t="str">
        <f t="shared" si="3"/>
        <v>Mayor</v>
      </c>
      <c r="AB20" s="51">
        <f>IFERROR(IF(AND(Q19="Impacto",Q20="Impacto"),(AB19-(+AB19*T20)),IF(AND(Q19="Probabilidad",Q20="Impacto"),(AB18-(+AB18*T20)),IF(Q20="Probabilidad",AB19,""))),"")</f>
        <v>0.8</v>
      </c>
      <c r="AC20" s="52" t="str">
        <f t="shared" si="10"/>
        <v>Alto</v>
      </c>
      <c r="AD20" s="53" t="s">
        <v>188</v>
      </c>
      <c r="AE20" s="172" t="s">
        <v>199</v>
      </c>
      <c r="AF20" s="172" t="s">
        <v>200</v>
      </c>
      <c r="AG20" s="173">
        <v>44617</v>
      </c>
      <c r="AH20" s="173">
        <v>44926</v>
      </c>
      <c r="AI20" s="55"/>
      <c r="AJ20" s="54"/>
      <c r="AK20" s="44"/>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98" hidden="1" customHeight="1" x14ac:dyDescent="0.3">
      <c r="A21" s="369"/>
      <c r="B21" s="366"/>
      <c r="C21" s="366"/>
      <c r="D21" s="366"/>
      <c r="E21" s="407"/>
      <c r="F21" s="366"/>
      <c r="G21" s="374"/>
      <c r="H21" s="334"/>
      <c r="I21" s="337"/>
      <c r="J21" s="360"/>
      <c r="K21" s="337">
        <f>IF(NOT(ISERROR(MATCH(J21,_xlfn.ANCHORARRAY(E32),0))),I34&amp;"Por favor no seleccionar los criterios de impacto",J21)</f>
        <v>0</v>
      </c>
      <c r="L21" s="334"/>
      <c r="M21" s="337"/>
      <c r="N21" s="363"/>
      <c r="O21" s="6">
        <v>4</v>
      </c>
      <c r="P21" s="45"/>
      <c r="Q21" s="47" t="str">
        <f t="shared" ref="Q21:Q23" si="11">IF(OR(R21="Preventivo",R21="Detectivo"),"Probabilidad",IF(R21="Correctivo","Impacto",""))</f>
        <v/>
      </c>
      <c r="R21" s="48"/>
      <c r="S21" s="48"/>
      <c r="T21" s="49" t="str">
        <f t="shared" si="8"/>
        <v/>
      </c>
      <c r="U21" s="48"/>
      <c r="V21" s="48"/>
      <c r="W21" s="48"/>
      <c r="X21" s="24" t="str">
        <f t="shared" ref="X21:X23" si="12">IFERROR(IF(AND(Q20="Probabilidad",Q21="Probabilidad"),(Z20-(+Z20*T21)),IF(AND(Q20="Impacto",Q21="Probabilidad"),(Z19-(+Z19*T21)),IF(Q21="Impacto",Z20,""))),"")</f>
        <v/>
      </c>
      <c r="Y21" s="50" t="str">
        <f t="shared" si="1"/>
        <v/>
      </c>
      <c r="Z21" s="51" t="str">
        <f t="shared" si="9"/>
        <v/>
      </c>
      <c r="AA21" s="50" t="str">
        <f t="shared" si="3"/>
        <v/>
      </c>
      <c r="AB21" s="51" t="str">
        <f t="shared" ref="AB21:AB23" si="13">IFERROR(IF(AND(Q20="Impacto",Q21="Impacto"),(AB20-(+AB20*T21)),IF(AND(Q20="Probabilidad",Q21="Impacto"),(AB19-(+AB19*T21)),IF(Q21="Probabilidad",AB20,""))),"")</f>
        <v/>
      </c>
      <c r="AC21" s="52"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53"/>
      <c r="AE21" s="172"/>
      <c r="AF21" s="44"/>
      <c r="AG21" s="173"/>
      <c r="AH21" s="173"/>
      <c r="AI21" s="55"/>
      <c r="AJ21" s="54"/>
      <c r="AK21" s="44"/>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98" hidden="1" customHeight="1" x14ac:dyDescent="0.3">
      <c r="A22" s="369"/>
      <c r="B22" s="366"/>
      <c r="C22" s="366"/>
      <c r="D22" s="366"/>
      <c r="E22" s="406"/>
      <c r="F22" s="366"/>
      <c r="G22" s="374"/>
      <c r="H22" s="334"/>
      <c r="I22" s="337"/>
      <c r="J22" s="360"/>
      <c r="K22" s="337">
        <f>IF(NOT(ISERROR(MATCH(J22,_xlfn.ANCHORARRAY(E33),0))),I35&amp;"Por favor no seleccionar los criterios de impacto",J22)</f>
        <v>0</v>
      </c>
      <c r="L22" s="334"/>
      <c r="M22" s="337"/>
      <c r="N22" s="363"/>
      <c r="O22" s="6">
        <v>5</v>
      </c>
      <c r="P22" s="45"/>
      <c r="Q22" s="47" t="str">
        <f t="shared" si="11"/>
        <v/>
      </c>
      <c r="R22" s="48"/>
      <c r="S22" s="48"/>
      <c r="T22" s="49" t="str">
        <f t="shared" si="8"/>
        <v/>
      </c>
      <c r="U22" s="48"/>
      <c r="V22" s="48"/>
      <c r="W22" s="48"/>
      <c r="X22" s="24" t="str">
        <f t="shared" si="12"/>
        <v/>
      </c>
      <c r="Y22" s="50" t="str">
        <f t="shared" si="1"/>
        <v/>
      </c>
      <c r="Z22" s="51" t="str">
        <f t="shared" si="9"/>
        <v/>
      </c>
      <c r="AA22" s="50" t="str">
        <f t="shared" si="3"/>
        <v/>
      </c>
      <c r="AB22" s="51" t="str">
        <f t="shared" si="13"/>
        <v/>
      </c>
      <c r="AC22" s="52"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53"/>
      <c r="AE22" s="172"/>
      <c r="AF22" s="44"/>
      <c r="AG22" s="173"/>
      <c r="AH22" s="173"/>
      <c r="AI22" s="55"/>
      <c r="AJ22" s="54"/>
      <c r="AK22" s="44"/>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98" hidden="1" customHeight="1" x14ac:dyDescent="0.3">
      <c r="A23" s="343"/>
      <c r="B23" s="367"/>
      <c r="C23" s="367"/>
      <c r="D23" s="367"/>
      <c r="E23" s="407"/>
      <c r="F23" s="367"/>
      <c r="G23" s="375"/>
      <c r="H23" s="335"/>
      <c r="I23" s="338"/>
      <c r="J23" s="361"/>
      <c r="K23" s="338">
        <f>IF(NOT(ISERROR(MATCH(J23,_xlfn.ANCHORARRAY(E34),0))),I36&amp;"Por favor no seleccionar los criterios de impacto",J23)</f>
        <v>0</v>
      </c>
      <c r="L23" s="335"/>
      <c r="M23" s="338"/>
      <c r="N23" s="364"/>
      <c r="O23" s="6">
        <v>6</v>
      </c>
      <c r="P23" s="45"/>
      <c r="Q23" s="47" t="str">
        <f t="shared" si="11"/>
        <v/>
      </c>
      <c r="R23" s="48"/>
      <c r="S23" s="48"/>
      <c r="T23" s="49" t="str">
        <f t="shared" si="8"/>
        <v/>
      </c>
      <c r="U23" s="48"/>
      <c r="V23" s="48"/>
      <c r="W23" s="48"/>
      <c r="X23" s="24" t="str">
        <f t="shared" si="12"/>
        <v/>
      </c>
      <c r="Y23" s="50" t="str">
        <f t="shared" si="1"/>
        <v/>
      </c>
      <c r="Z23" s="51" t="str">
        <f t="shared" si="9"/>
        <v/>
      </c>
      <c r="AA23" s="50" t="str">
        <f t="shared" si="3"/>
        <v/>
      </c>
      <c r="AB23" s="51" t="str">
        <f t="shared" si="13"/>
        <v/>
      </c>
      <c r="AC23" s="52" t="str">
        <f t="shared" si="14"/>
        <v/>
      </c>
      <c r="AD23" s="53"/>
      <c r="AE23" s="172"/>
      <c r="AF23" s="44"/>
      <c r="AG23" s="173"/>
      <c r="AH23" s="173"/>
      <c r="AI23" s="55"/>
      <c r="AJ23" s="54"/>
      <c r="AK23" s="44"/>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09.5" customHeight="1" x14ac:dyDescent="0.3">
      <c r="A24" s="342">
        <v>3</v>
      </c>
      <c r="B24" s="365" t="s">
        <v>201</v>
      </c>
      <c r="C24" s="365" t="s">
        <v>177</v>
      </c>
      <c r="D24" s="365" t="s">
        <v>202</v>
      </c>
      <c r="E24" s="406" t="s">
        <v>203</v>
      </c>
      <c r="F24" s="365" t="s">
        <v>180</v>
      </c>
      <c r="G24" s="373">
        <v>327</v>
      </c>
      <c r="H24" s="333" t="str">
        <f>IF(G24&lt;=0,"",IF(G24&lt;=2,"Muy Baja",IF(G24&lt;=24,"Baja",IF(G24&lt;=500,"Media",IF(G24&lt;=5000,"Alta","Muy Alta")))))</f>
        <v>Media</v>
      </c>
      <c r="I24" s="336">
        <f>IF(H24="","",IF(H24="Muy Baja",0.2,IF(H24="Baja",0.4,IF(H24="Media",0.6,IF(H24="Alta",0.8,IF(H24="Muy Alta",1,))))))</f>
        <v>0.6</v>
      </c>
      <c r="J24" s="359" t="s">
        <v>204</v>
      </c>
      <c r="K24" s="336" t="str">
        <f>IF(NOT(ISERROR(MATCH(J24,'Tabla Impacto'!$B$221:$B$223,0))),'Tabla Impacto'!$F$223&amp;"Por favor no seleccionar los criterios de impacto(Afectación Económica o presupuestal y Pérdida Reputacional)",J24)</f>
        <v xml:space="preserve">     Entre 10 y 50 SMLMV </v>
      </c>
      <c r="L24" s="333" t="str">
        <f>IF(OR(K24='Tabla Impacto'!$C$11,K24='Tabla Impacto'!$D$11),"Leve",IF(OR(K24='Tabla Impacto'!$C$12,K24='Tabla Impacto'!$D$12),"Menor",IF(OR(K24='Tabla Impacto'!$C$13,K24='Tabla Impacto'!$D$13),"Moderado",IF(OR(K24='Tabla Impacto'!$C$14,K24='Tabla Impacto'!$D$14),"Mayor",IF(OR(K24='Tabla Impacto'!$C$15,K24='Tabla Impacto'!$D$15),"Catastrófico","")))))</f>
        <v>Menor</v>
      </c>
      <c r="M24" s="336">
        <f>IF(L24="","",IF(L24="Leve",0.2,IF(L24="Menor",0.4,IF(L24="Moderado",0.6,IF(L24="Mayor",0.8,IF(L24="Catastrófico",1,))))))</f>
        <v>0.4</v>
      </c>
      <c r="N24" s="362"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Moderado</v>
      </c>
      <c r="O24" s="6">
        <v>1</v>
      </c>
      <c r="P24" s="45" t="s">
        <v>350</v>
      </c>
      <c r="Q24" s="47" t="str">
        <f>IF(OR(R24="Preventivo",R24="Detectivo"),"Probabilidad",IF(R24="Correctivo","Impacto",""))</f>
        <v>Probabilidad</v>
      </c>
      <c r="R24" s="48" t="s">
        <v>183</v>
      </c>
      <c r="S24" s="48" t="s">
        <v>184</v>
      </c>
      <c r="T24" s="49" t="str">
        <f>IF(AND(R24="Preventivo",S24="Automático"),"50%",IF(AND(R24="Preventivo",S24="Manual"),"40%",IF(AND(R24="Detectivo",S24="Automático"),"40%",IF(AND(R24="Detectivo",S24="Manual"),"30%",IF(AND(R24="Correctivo",S24="Automático"),"35%",IF(AND(R24="Correctivo",S24="Manual"),"25%",""))))))</f>
        <v>40%</v>
      </c>
      <c r="U24" s="48" t="s">
        <v>185</v>
      </c>
      <c r="V24" s="48" t="s">
        <v>186</v>
      </c>
      <c r="W24" s="48" t="s">
        <v>187</v>
      </c>
      <c r="X24" s="24">
        <f>IFERROR(IF(Q24="Probabilidad",(I24-(+I24*T24)),IF(Q24="Impacto",I24,"")),"")</f>
        <v>0.36</v>
      </c>
      <c r="Y24" s="50" t="str">
        <f>IFERROR(IF(X24="","",IF(X24&lt;=0.2,"Muy Baja",IF(X24&lt;=0.4,"Baja",IF(X24&lt;=0.6,"Media",IF(X24&lt;=0.8,"Alta","Muy Alta"))))),"")</f>
        <v>Baja</v>
      </c>
      <c r="Z24" s="51">
        <f>+X24</f>
        <v>0.36</v>
      </c>
      <c r="AA24" s="50" t="str">
        <f>IFERROR(IF(AB24="","",IF(AB24&lt;=0.2,"Leve",IF(AB24&lt;=0.4,"Menor",IF(AB24&lt;=0.6,"Moderado",IF(AB24&lt;=0.8,"Mayor","Catastrófico"))))),"")</f>
        <v>Menor</v>
      </c>
      <c r="AB24" s="51">
        <f>IFERROR(IF(Q24="Impacto",(M24-(+M24*T24)),IF(Q24="Probabilidad",M24,"")),"")</f>
        <v>0.4</v>
      </c>
      <c r="AC24" s="52"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53" t="s">
        <v>188</v>
      </c>
      <c r="AE24" s="172" t="s">
        <v>351</v>
      </c>
      <c r="AF24" s="172" t="s">
        <v>205</v>
      </c>
      <c r="AG24" s="173">
        <v>44617</v>
      </c>
      <c r="AH24" s="173">
        <v>44926</v>
      </c>
      <c r="AI24" s="54"/>
      <c r="AJ24" s="54"/>
      <c r="AK24" s="44"/>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74.25" customHeight="1" x14ac:dyDescent="0.3">
      <c r="A25" s="369"/>
      <c r="B25" s="366"/>
      <c r="C25" s="366"/>
      <c r="D25" s="367"/>
      <c r="E25" s="407"/>
      <c r="F25" s="366"/>
      <c r="G25" s="374"/>
      <c r="H25" s="334"/>
      <c r="I25" s="337"/>
      <c r="J25" s="360"/>
      <c r="K25" s="337">
        <f t="shared" ref="K25:K28" si="15">IF(NOT(ISERROR(MATCH(J25,_xlfn.ANCHORARRAY(E36),0))),I38&amp;"Por favor no seleccionar los criterios de impacto",J25)</f>
        <v>0</v>
      </c>
      <c r="L25" s="334"/>
      <c r="M25" s="337"/>
      <c r="N25" s="363"/>
      <c r="O25" s="6">
        <v>2</v>
      </c>
      <c r="P25" s="45" t="s">
        <v>352</v>
      </c>
      <c r="Q25" s="47" t="str">
        <f>IF(OR(R25="Preventivo",R25="Detectivo"),"Probabilidad",IF(R25="Correctivo","Impacto",""))</f>
        <v>Probabilidad</v>
      </c>
      <c r="R25" s="48" t="s">
        <v>183</v>
      </c>
      <c r="S25" s="48" t="s">
        <v>184</v>
      </c>
      <c r="T25" s="49" t="str">
        <f t="shared" ref="T25:T29" si="16">IF(AND(R25="Preventivo",S25="Automático"),"50%",IF(AND(R25="Preventivo",S25="Manual"),"40%",IF(AND(R25="Detectivo",S25="Automático"),"40%",IF(AND(R25="Detectivo",S25="Manual"),"30%",IF(AND(R25="Correctivo",S25="Automático"),"35%",IF(AND(R25="Correctivo",S25="Manual"),"25%",""))))))</f>
        <v>40%</v>
      </c>
      <c r="U25" s="48" t="s">
        <v>185</v>
      </c>
      <c r="V25" s="48" t="s">
        <v>186</v>
      </c>
      <c r="W25" s="48" t="s">
        <v>187</v>
      </c>
      <c r="X25" s="24">
        <f>IFERROR(IF(AND(Q24="Probabilidad",Q25="Probabilidad"),(Z24-(+Z24*T25)),IF(Q25="Probabilidad",(I24-(+I24*T25)),IF(Q25="Impacto",Z24,""))),"")</f>
        <v>0.216</v>
      </c>
      <c r="Y25" s="50" t="str">
        <f t="shared" si="1"/>
        <v>Baja</v>
      </c>
      <c r="Z25" s="51">
        <f t="shared" ref="Z25:Z29" si="17">+X25</f>
        <v>0.216</v>
      </c>
      <c r="AA25" s="50" t="str">
        <f t="shared" si="3"/>
        <v>Moderado</v>
      </c>
      <c r="AB25" s="51">
        <f>IFERROR(IF(AND(Q24="Impacto",Q25="Impacto"),(AB18-(+AB18*T25)),IF(Q25="Impacto",($M$24-(+$M$24*T25)),IF(Q25="Probabilidad",AB18,""))),"")</f>
        <v>0.6</v>
      </c>
      <c r="AC25" s="52" t="str">
        <f t="shared" ref="AC25:AC26" si="18">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Moderado</v>
      </c>
      <c r="AD25" s="53" t="s">
        <v>188</v>
      </c>
      <c r="AE25" s="172" t="s">
        <v>206</v>
      </c>
      <c r="AF25" s="172" t="s">
        <v>205</v>
      </c>
      <c r="AG25" s="173">
        <v>44617</v>
      </c>
      <c r="AH25" s="173">
        <v>44926</v>
      </c>
      <c r="AI25" s="55"/>
      <c r="AJ25" s="54"/>
      <c r="AK25" s="44"/>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98" hidden="1" customHeight="1" x14ac:dyDescent="0.3">
      <c r="A26" s="369"/>
      <c r="B26" s="366"/>
      <c r="C26" s="366"/>
      <c r="D26" s="54"/>
      <c r="E26" s="185"/>
      <c r="F26" s="366"/>
      <c r="G26" s="374"/>
      <c r="H26" s="334"/>
      <c r="I26" s="337"/>
      <c r="J26" s="360"/>
      <c r="K26" s="337">
        <f t="shared" si="15"/>
        <v>0</v>
      </c>
      <c r="L26" s="334"/>
      <c r="M26" s="337"/>
      <c r="N26" s="363"/>
      <c r="O26" s="6">
        <v>3</v>
      </c>
      <c r="P26" s="46"/>
      <c r="Q26" s="47" t="str">
        <f>IF(OR(R26="Preventivo",R26="Detectivo"),"Probabilidad",IF(R26="Correctivo","Impacto",""))</f>
        <v/>
      </c>
      <c r="R26" s="48"/>
      <c r="S26" s="48"/>
      <c r="T26" s="49" t="str">
        <f t="shared" si="16"/>
        <v/>
      </c>
      <c r="U26" s="48"/>
      <c r="V26" s="48"/>
      <c r="W26" s="48"/>
      <c r="X26" s="24" t="str">
        <f>IFERROR(IF(AND(Q25="Probabilidad",Q26="Probabilidad"),(Z25-(+Z25*T26)),IF(AND(Q25="Impacto",Q26="Probabilidad"),(Z24-(+Z24*T26)),IF(Q26="Impacto",Z25,""))),"")</f>
        <v/>
      </c>
      <c r="Y26" s="50" t="str">
        <f t="shared" si="1"/>
        <v/>
      </c>
      <c r="Z26" s="51" t="str">
        <f t="shared" si="17"/>
        <v/>
      </c>
      <c r="AA26" s="50" t="str">
        <f t="shared" si="3"/>
        <v/>
      </c>
      <c r="AB26" s="51" t="str">
        <f>IFERROR(IF(AND(Q25="Impacto",Q26="Impacto"),(AB25-(+AB25*T26)),IF(AND(Q25="Probabilidad",Q26="Impacto"),(AB24-(+AB24*T26)),IF(Q26="Probabilidad",AB25,""))),"")</f>
        <v/>
      </c>
      <c r="AC26" s="52" t="str">
        <f t="shared" si="18"/>
        <v/>
      </c>
      <c r="AD26" s="53"/>
      <c r="AE26" s="172"/>
      <c r="AF26" s="44"/>
      <c r="AG26" s="173"/>
      <c r="AH26" s="173"/>
      <c r="AI26" s="55"/>
      <c r="AJ26" s="54"/>
      <c r="AK26" s="44"/>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98" hidden="1" customHeight="1" x14ac:dyDescent="0.3">
      <c r="A27" s="369"/>
      <c r="B27" s="366"/>
      <c r="C27" s="366"/>
      <c r="D27" s="54"/>
      <c r="E27" s="185"/>
      <c r="F27" s="366"/>
      <c r="G27" s="374"/>
      <c r="H27" s="334"/>
      <c r="I27" s="337"/>
      <c r="J27" s="360"/>
      <c r="K27" s="337">
        <f t="shared" si="15"/>
        <v>0</v>
      </c>
      <c r="L27" s="334"/>
      <c r="M27" s="337"/>
      <c r="N27" s="363"/>
      <c r="O27" s="6">
        <v>4</v>
      </c>
      <c r="P27" s="45"/>
      <c r="Q27" s="47" t="str">
        <f t="shared" ref="Q27:Q29" si="19">IF(OR(R27="Preventivo",R27="Detectivo"),"Probabilidad",IF(R27="Correctivo","Impacto",""))</f>
        <v/>
      </c>
      <c r="R27" s="48"/>
      <c r="S27" s="48"/>
      <c r="T27" s="49" t="str">
        <f t="shared" si="16"/>
        <v/>
      </c>
      <c r="U27" s="48"/>
      <c r="V27" s="48"/>
      <c r="W27" s="48"/>
      <c r="X27" s="24" t="str">
        <f t="shared" ref="X27:X29" si="20">IFERROR(IF(AND(Q26="Probabilidad",Q27="Probabilidad"),(Z26-(+Z26*T27)),IF(AND(Q26="Impacto",Q27="Probabilidad"),(Z25-(+Z25*T27)),IF(Q27="Impacto",Z26,""))),"")</f>
        <v/>
      </c>
      <c r="Y27" s="50" t="str">
        <f t="shared" si="1"/>
        <v/>
      </c>
      <c r="Z27" s="51" t="str">
        <f t="shared" si="17"/>
        <v/>
      </c>
      <c r="AA27" s="50" t="str">
        <f t="shared" si="3"/>
        <v/>
      </c>
      <c r="AB27" s="51" t="str">
        <f t="shared" ref="AB27:AB29" si="21">IFERROR(IF(AND(Q26="Impacto",Q27="Impacto"),(AB26-(+AB26*T27)),IF(AND(Q26="Probabilidad",Q27="Impacto"),(AB25-(+AB25*T27)),IF(Q27="Probabilidad",AB26,""))),"")</f>
        <v/>
      </c>
      <c r="AC27" s="52"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53"/>
      <c r="AE27" s="172"/>
      <c r="AF27" s="44"/>
      <c r="AG27" s="173"/>
      <c r="AH27" s="173"/>
      <c r="AI27" s="55"/>
      <c r="AJ27" s="54"/>
      <c r="AK27" s="44"/>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98" hidden="1" customHeight="1" x14ac:dyDescent="0.3">
      <c r="A28" s="369"/>
      <c r="B28" s="366"/>
      <c r="C28" s="366"/>
      <c r="D28" s="54"/>
      <c r="E28" s="185"/>
      <c r="F28" s="366"/>
      <c r="G28" s="374"/>
      <c r="H28" s="334"/>
      <c r="I28" s="337"/>
      <c r="J28" s="360"/>
      <c r="K28" s="337">
        <f t="shared" si="15"/>
        <v>0</v>
      </c>
      <c r="L28" s="334"/>
      <c r="M28" s="337"/>
      <c r="N28" s="363"/>
      <c r="O28" s="6">
        <v>5</v>
      </c>
      <c r="P28" s="45"/>
      <c r="Q28" s="47" t="str">
        <f t="shared" si="19"/>
        <v/>
      </c>
      <c r="R28" s="48"/>
      <c r="S28" s="48"/>
      <c r="T28" s="49" t="str">
        <f t="shared" si="16"/>
        <v/>
      </c>
      <c r="U28" s="48"/>
      <c r="V28" s="48"/>
      <c r="W28" s="48"/>
      <c r="X28" s="24" t="str">
        <f t="shared" si="20"/>
        <v/>
      </c>
      <c r="Y28" s="50" t="str">
        <f t="shared" si="1"/>
        <v/>
      </c>
      <c r="Z28" s="51" t="str">
        <f t="shared" si="17"/>
        <v/>
      </c>
      <c r="AA28" s="50" t="str">
        <f t="shared" si="3"/>
        <v/>
      </c>
      <c r="AB28" s="51" t="str">
        <f t="shared" si="21"/>
        <v/>
      </c>
      <c r="AC28" s="52" t="str">
        <f t="shared" ref="AC28:AC29" si="22">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53"/>
      <c r="AE28" s="172"/>
      <c r="AF28" s="44"/>
      <c r="AG28" s="173"/>
      <c r="AH28" s="173"/>
      <c r="AI28" s="55"/>
      <c r="AJ28" s="54"/>
      <c r="AK28" s="44"/>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98" hidden="1" customHeight="1" x14ac:dyDescent="0.3">
      <c r="A29" s="343"/>
      <c r="B29" s="367"/>
      <c r="C29" s="367"/>
      <c r="D29" s="54"/>
      <c r="E29" s="185"/>
      <c r="F29" s="367"/>
      <c r="G29" s="375"/>
      <c r="H29" s="335"/>
      <c r="I29" s="338"/>
      <c r="J29" s="361"/>
      <c r="K29" s="338">
        <f>IF(NOT(ISERROR(MATCH(J29,_xlfn.ANCHORARRAY(E40),0))),I42&amp;"Por favor no seleccionar los criterios de impacto",J29)</f>
        <v>0</v>
      </c>
      <c r="L29" s="335"/>
      <c r="M29" s="338"/>
      <c r="N29" s="364"/>
      <c r="O29" s="6">
        <v>6</v>
      </c>
      <c r="P29" s="45"/>
      <c r="Q29" s="47" t="str">
        <f t="shared" si="19"/>
        <v/>
      </c>
      <c r="R29" s="48"/>
      <c r="S29" s="48"/>
      <c r="T29" s="49" t="str">
        <f t="shared" si="16"/>
        <v/>
      </c>
      <c r="U29" s="48"/>
      <c r="V29" s="48"/>
      <c r="W29" s="48"/>
      <c r="X29" s="24" t="str">
        <f t="shared" si="20"/>
        <v/>
      </c>
      <c r="Y29" s="50" t="str">
        <f t="shared" si="1"/>
        <v/>
      </c>
      <c r="Z29" s="51" t="str">
        <f t="shared" si="17"/>
        <v/>
      </c>
      <c r="AA29" s="50" t="str">
        <f t="shared" si="3"/>
        <v/>
      </c>
      <c r="AB29" s="51" t="str">
        <f t="shared" si="21"/>
        <v/>
      </c>
      <c r="AC29" s="52" t="str">
        <f t="shared" si="22"/>
        <v/>
      </c>
      <c r="AD29" s="53"/>
      <c r="AE29" s="172"/>
      <c r="AF29" s="44"/>
      <c r="AG29" s="173"/>
      <c r="AH29" s="173"/>
      <c r="AI29" s="55"/>
      <c r="AJ29" s="54"/>
      <c r="AK29" s="44"/>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38.75" customHeight="1" x14ac:dyDescent="0.3">
      <c r="A30" s="342">
        <v>4</v>
      </c>
      <c r="B30" s="365" t="s">
        <v>176</v>
      </c>
      <c r="C30" s="365" t="s">
        <v>207</v>
      </c>
      <c r="D30" s="365" t="s">
        <v>208</v>
      </c>
      <c r="E30" s="406" t="s">
        <v>209</v>
      </c>
      <c r="F30" s="365" t="s">
        <v>180</v>
      </c>
      <c r="G30" s="373">
        <v>5</v>
      </c>
      <c r="H30" s="333" t="str">
        <f>IF(G30&lt;=0,"",IF(G30&lt;=2,"Muy Baja",IF(G30&lt;=24,"Baja",IF(G30&lt;=500,"Media",IF(G30&lt;=5000,"Alta","Muy Alta")))))</f>
        <v>Baja</v>
      </c>
      <c r="I30" s="336">
        <f>IF(H30="","",IF(H30="Muy Baja",0.2,IF(H30="Baja",0.4,IF(H30="Media",0.6,IF(H30="Alta",0.8,IF(H30="Muy Alta",1,))))))</f>
        <v>0.4</v>
      </c>
      <c r="J30" s="359" t="s">
        <v>195</v>
      </c>
      <c r="K30" s="336" t="str">
        <f>IF(NOT(ISERROR(MATCH(J30,'Tabla Impacto'!$B$221:$B$223,0))),'Tabla Impacto'!$F$223&amp;"Por favor no seleccionar los criterios de impacto(Afectación Económica o presupuestal y Pérdida Reputacional)",J30)</f>
        <v xml:space="preserve">     El riesgo afecta la imagen de la entidad con algunos usuarios de relevancia frente al logro de los objetivos</v>
      </c>
      <c r="L30" s="333" t="str">
        <f>IF(OR(K30='Tabla Impacto'!$C$11,K30='Tabla Impacto'!$D$11),"Leve",IF(OR(K30='Tabla Impacto'!$C$12,K30='Tabla Impacto'!$D$12),"Menor",IF(OR(K30='Tabla Impacto'!$C$13,K30='Tabla Impacto'!$D$13),"Moderado",IF(OR(K30='Tabla Impacto'!$C$14,K30='Tabla Impacto'!$D$14),"Mayor",IF(OR(K30='Tabla Impacto'!$C$15,K30='Tabla Impacto'!$D$15),"Catastrófico","")))))</f>
        <v>Moderado</v>
      </c>
      <c r="M30" s="336">
        <f>IF(L30="","",IF(L30="Leve",0.2,IF(L30="Menor",0.4,IF(L30="Moderado",0.6,IF(L30="Mayor",0.8,IF(L30="Catastrófico",1,))))))</f>
        <v>0.6</v>
      </c>
      <c r="N30" s="362"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Moderado</v>
      </c>
      <c r="O30" s="6">
        <v>1</v>
      </c>
      <c r="P30" s="45" t="s">
        <v>210</v>
      </c>
      <c r="Q30" s="47" t="str">
        <f>IF(OR(R30="Preventivo",R30="Detectivo"),"Probabilidad",IF(R30="Correctivo","Impacto",""))</f>
        <v>Probabilidad</v>
      </c>
      <c r="R30" s="48" t="s">
        <v>183</v>
      </c>
      <c r="S30" s="48" t="s">
        <v>184</v>
      </c>
      <c r="T30" s="49" t="str">
        <f>IF(AND(R30="Preventivo",S30="Automático"),"50%",IF(AND(R30="Preventivo",S30="Manual"),"40%",IF(AND(R30="Detectivo",S30="Automático"),"40%",IF(AND(R30="Detectivo",S30="Manual"),"30%",IF(AND(R30="Correctivo",S30="Automático"),"35%",IF(AND(R30="Correctivo",S30="Manual"),"25%",""))))))</f>
        <v>40%</v>
      </c>
      <c r="U30" s="48" t="s">
        <v>185</v>
      </c>
      <c r="V30" s="48" t="s">
        <v>186</v>
      </c>
      <c r="W30" s="48" t="s">
        <v>187</v>
      </c>
      <c r="X30" s="24">
        <f>IFERROR(IF(Q30="Probabilidad",(I30-(+I30*T30)),IF(Q30="Impacto",I30,"")),"")</f>
        <v>0.24</v>
      </c>
      <c r="Y30" s="50" t="str">
        <f>IFERROR(IF(X30="","",IF(X30&lt;=0.2,"Muy Baja",IF(X30&lt;=0.4,"Baja",IF(X30&lt;=0.6,"Media",IF(X30&lt;=0.8,"Alta","Muy Alta"))))),"")</f>
        <v>Baja</v>
      </c>
      <c r="Z30" s="51">
        <f>+X30</f>
        <v>0.24</v>
      </c>
      <c r="AA30" s="50" t="str">
        <f>IFERROR(IF(AB30="","",IF(AB30&lt;=0.2,"Leve",IF(AB30&lt;=0.4,"Menor",IF(AB30&lt;=0.6,"Moderado",IF(AB30&lt;=0.8,"Mayor","Catastrófico"))))),"")</f>
        <v>Moderado</v>
      </c>
      <c r="AB30" s="51">
        <f>IFERROR(IF(Q30="Impacto",(M30-(+M30*T30)),IF(Q30="Probabilidad",M30,"")),"")</f>
        <v>0.6</v>
      </c>
      <c r="AC30" s="52"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Moderado</v>
      </c>
      <c r="AD30" s="53" t="s">
        <v>188</v>
      </c>
      <c r="AE30" s="172" t="s">
        <v>211</v>
      </c>
      <c r="AF30" s="172" t="s">
        <v>212</v>
      </c>
      <c r="AG30" s="173">
        <v>44617</v>
      </c>
      <c r="AH30" s="173">
        <v>44926</v>
      </c>
      <c r="AI30" s="54"/>
      <c r="AJ30" s="54"/>
      <c r="AK30" s="44"/>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98" hidden="1" customHeight="1" x14ac:dyDescent="0.3">
      <c r="A31" s="369"/>
      <c r="B31" s="366"/>
      <c r="C31" s="367"/>
      <c r="D31" s="367"/>
      <c r="E31" s="407"/>
      <c r="F31" s="366"/>
      <c r="G31" s="374"/>
      <c r="H31" s="334"/>
      <c r="I31" s="337"/>
      <c r="J31" s="360"/>
      <c r="K31" s="337">
        <f>IF(NOT(ISERROR(MATCH(J31,_xlfn.ANCHORARRAY(E42),0))),I45&amp;"Por favor no seleccionar los criterios de impacto",J31)</f>
        <v>0</v>
      </c>
      <c r="L31" s="334"/>
      <c r="M31" s="337"/>
      <c r="N31" s="363"/>
      <c r="O31" s="6">
        <v>2</v>
      </c>
      <c r="P31" s="45"/>
      <c r="Q31" s="47" t="str">
        <f>IF(OR(R31="Preventivo",R31="Detectivo"),"Probabilidad",IF(R31="Correctivo","Impacto",""))</f>
        <v/>
      </c>
      <c r="R31" s="48"/>
      <c r="S31" s="48"/>
      <c r="T31" s="49" t="str">
        <f t="shared" ref="T31:T35" si="23">IF(AND(R31="Preventivo",S31="Automático"),"50%",IF(AND(R31="Preventivo",S31="Manual"),"40%",IF(AND(R31="Detectivo",S31="Automático"),"40%",IF(AND(R31="Detectivo",S31="Manual"),"30%",IF(AND(R31="Correctivo",S31="Automático"),"35%",IF(AND(R31="Correctivo",S31="Manual"),"25%",""))))))</f>
        <v/>
      </c>
      <c r="U31" s="48"/>
      <c r="V31" s="48"/>
      <c r="W31" s="48"/>
      <c r="X31" s="24" t="str">
        <f>IFERROR(IF(AND(Q30="Probabilidad",Q31="Probabilidad"),(Z30-(+Z30*T31)),IF(Q31="Probabilidad",(I30-(+I30*T31)),IF(Q31="Impacto",Z30,""))),"")</f>
        <v/>
      </c>
      <c r="Y31" s="50" t="str">
        <f t="shared" si="1"/>
        <v/>
      </c>
      <c r="Z31" s="51" t="str">
        <f t="shared" ref="Z31:Z35" si="24">+X31</f>
        <v/>
      </c>
      <c r="AA31" s="50" t="str">
        <f t="shared" si="3"/>
        <v/>
      </c>
      <c r="AB31" s="51" t="str">
        <f>IFERROR(IF(AND(Q30="Impacto",Q31="Impacto"),(AB24-(+AB24*T31)),IF(Q31="Impacto",($M$30-(+$M$30*T31)),IF(Q31="Probabilidad",AB24,""))),"")</f>
        <v/>
      </c>
      <c r="AC31" s="52" t="str">
        <f t="shared" ref="AC31:AC32" si="25">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53"/>
      <c r="AE31" s="172"/>
      <c r="AF31" s="44"/>
      <c r="AG31" s="173"/>
      <c r="AH31" s="173"/>
      <c r="AI31" s="55"/>
      <c r="AJ31" s="54"/>
      <c r="AK31" s="44"/>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98" hidden="1" customHeight="1" x14ac:dyDescent="0.3">
      <c r="A32" s="369"/>
      <c r="B32" s="366"/>
      <c r="C32" s="365"/>
      <c r="D32" s="365"/>
      <c r="E32" s="406"/>
      <c r="F32" s="366"/>
      <c r="G32" s="374"/>
      <c r="H32" s="334"/>
      <c r="I32" s="337"/>
      <c r="J32" s="360"/>
      <c r="K32" s="337">
        <f>IF(NOT(ISERROR(MATCH(J32,_xlfn.ANCHORARRAY(E44),0))),I46&amp;"Por favor no seleccionar los criterios de impacto",J32)</f>
        <v>0</v>
      </c>
      <c r="L32" s="334"/>
      <c r="M32" s="337"/>
      <c r="N32" s="363"/>
      <c r="O32" s="6">
        <v>3</v>
      </c>
      <c r="P32" s="46"/>
      <c r="Q32" s="47" t="str">
        <f>IF(OR(R32="Preventivo",R32="Detectivo"),"Probabilidad",IF(R32="Correctivo","Impacto",""))</f>
        <v/>
      </c>
      <c r="R32" s="48"/>
      <c r="S32" s="48"/>
      <c r="T32" s="49" t="str">
        <f t="shared" si="23"/>
        <v/>
      </c>
      <c r="U32" s="48"/>
      <c r="V32" s="48"/>
      <c r="W32" s="48"/>
      <c r="X32" s="24" t="str">
        <f>IFERROR(IF(AND(Q31="Probabilidad",Q32="Probabilidad"),(Z31-(+Z31*T32)),IF(AND(Q31="Impacto",Q32="Probabilidad"),(Z30-(+Z30*T32)),IF(Q32="Impacto",Z31,""))),"")</f>
        <v/>
      </c>
      <c r="Y32" s="50" t="str">
        <f t="shared" si="1"/>
        <v/>
      </c>
      <c r="Z32" s="51" t="str">
        <f t="shared" si="24"/>
        <v/>
      </c>
      <c r="AA32" s="50" t="str">
        <f t="shared" si="3"/>
        <v/>
      </c>
      <c r="AB32" s="51" t="str">
        <f>IFERROR(IF(AND(Q31="Impacto",Q32="Impacto"),(AB31-(+AB31*T32)),IF(AND(Q31="Probabilidad",Q32="Impacto"),(AB30-(+AB30*T32)),IF(Q32="Probabilidad",AB31,""))),"")</f>
        <v/>
      </c>
      <c r="AC32" s="52" t="str">
        <f t="shared" si="25"/>
        <v/>
      </c>
      <c r="AD32" s="53"/>
      <c r="AE32" s="172"/>
      <c r="AF32" s="44"/>
      <c r="AG32" s="173"/>
      <c r="AH32" s="173"/>
      <c r="AI32" s="55"/>
      <c r="AJ32" s="54"/>
      <c r="AK32" s="44"/>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98" hidden="1" customHeight="1" x14ac:dyDescent="0.3">
      <c r="A33" s="369"/>
      <c r="B33" s="366"/>
      <c r="C33" s="367"/>
      <c r="D33" s="367"/>
      <c r="E33" s="407"/>
      <c r="F33" s="366"/>
      <c r="G33" s="374"/>
      <c r="H33" s="334"/>
      <c r="I33" s="337"/>
      <c r="J33" s="360"/>
      <c r="K33" s="337">
        <f>IF(NOT(ISERROR(MATCH(J33,_xlfn.ANCHORARRAY(E45),0))),I47&amp;"Por favor no seleccionar los criterios de impacto",J33)</f>
        <v>0</v>
      </c>
      <c r="L33" s="334"/>
      <c r="M33" s="337"/>
      <c r="N33" s="363"/>
      <c r="O33" s="6">
        <v>4</v>
      </c>
      <c r="P33" s="45"/>
      <c r="Q33" s="47" t="str">
        <f t="shared" ref="Q33:Q35" si="26">IF(OR(R33="Preventivo",R33="Detectivo"),"Probabilidad",IF(R33="Correctivo","Impacto",""))</f>
        <v/>
      </c>
      <c r="R33" s="48"/>
      <c r="S33" s="48"/>
      <c r="T33" s="49" t="str">
        <f t="shared" si="23"/>
        <v/>
      </c>
      <c r="U33" s="48"/>
      <c r="V33" s="48"/>
      <c r="W33" s="48"/>
      <c r="X33" s="24" t="str">
        <f t="shared" ref="X33:X35" si="27">IFERROR(IF(AND(Q32="Probabilidad",Q33="Probabilidad"),(Z32-(+Z32*T33)),IF(AND(Q32="Impacto",Q33="Probabilidad"),(Z31-(+Z31*T33)),IF(Q33="Impacto",Z32,""))),"")</f>
        <v/>
      </c>
      <c r="Y33" s="50" t="str">
        <f t="shared" si="1"/>
        <v/>
      </c>
      <c r="Z33" s="51" t="str">
        <f t="shared" si="24"/>
        <v/>
      </c>
      <c r="AA33" s="50" t="str">
        <f t="shared" si="3"/>
        <v/>
      </c>
      <c r="AB33" s="51" t="str">
        <f t="shared" ref="AB33:AB35" si="28">IFERROR(IF(AND(Q32="Impacto",Q33="Impacto"),(AB32-(+AB32*T33)),IF(AND(Q32="Probabilidad",Q33="Impacto"),(AB31-(+AB31*T33)),IF(Q33="Probabilidad",AB32,""))),"")</f>
        <v/>
      </c>
      <c r="AC33" s="52"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53"/>
      <c r="AE33" s="172"/>
      <c r="AF33" s="44"/>
      <c r="AG33" s="173"/>
      <c r="AH33" s="173"/>
      <c r="AI33" s="55"/>
      <c r="AJ33" s="54"/>
      <c r="AK33" s="44"/>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98" hidden="1" customHeight="1" x14ac:dyDescent="0.3">
      <c r="A34" s="369"/>
      <c r="B34" s="366"/>
      <c r="C34" s="365"/>
      <c r="D34" s="365"/>
      <c r="E34" s="406"/>
      <c r="F34" s="366"/>
      <c r="G34" s="374"/>
      <c r="H34" s="334"/>
      <c r="I34" s="337"/>
      <c r="J34" s="360"/>
      <c r="K34" s="337">
        <f>IF(NOT(ISERROR(MATCH(J34,_xlfn.ANCHORARRAY(E46),0))),I48&amp;"Por favor no seleccionar los criterios de impacto",J34)</f>
        <v>0</v>
      </c>
      <c r="L34" s="334"/>
      <c r="M34" s="337"/>
      <c r="N34" s="363"/>
      <c r="O34" s="6">
        <v>5</v>
      </c>
      <c r="P34" s="45"/>
      <c r="Q34" s="47" t="str">
        <f t="shared" si="26"/>
        <v/>
      </c>
      <c r="R34" s="48"/>
      <c r="S34" s="48"/>
      <c r="T34" s="49" t="str">
        <f t="shared" si="23"/>
        <v/>
      </c>
      <c r="U34" s="48"/>
      <c r="V34" s="48"/>
      <c r="W34" s="48"/>
      <c r="X34" s="24" t="str">
        <f t="shared" si="27"/>
        <v/>
      </c>
      <c r="Y34" s="50" t="str">
        <f>IFERROR(IF(X34="","",IF(X34&lt;=0.2,"Muy Baja",IF(X34&lt;=0.4,"Baja",IF(X34&lt;=0.6,"Media",IF(X34&lt;=0.8,"Alta","Muy Alta"))))),"")</f>
        <v/>
      </c>
      <c r="Z34" s="51" t="str">
        <f t="shared" si="24"/>
        <v/>
      </c>
      <c r="AA34" s="50" t="str">
        <f t="shared" si="3"/>
        <v/>
      </c>
      <c r="AB34" s="51" t="str">
        <f t="shared" si="28"/>
        <v/>
      </c>
      <c r="AC34" s="52" t="str">
        <f t="shared" ref="AC34:AC35" si="29">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53"/>
      <c r="AE34" s="172"/>
      <c r="AF34" s="44"/>
      <c r="AG34" s="173"/>
      <c r="AH34" s="173"/>
      <c r="AI34" s="55"/>
      <c r="AJ34" s="54"/>
      <c r="AK34" s="44"/>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98" hidden="1" customHeight="1" x14ac:dyDescent="0.3">
      <c r="A35" s="343"/>
      <c r="B35" s="367"/>
      <c r="C35" s="367"/>
      <c r="D35" s="367"/>
      <c r="E35" s="407"/>
      <c r="F35" s="367"/>
      <c r="G35" s="375"/>
      <c r="H35" s="335"/>
      <c r="I35" s="338"/>
      <c r="J35" s="361"/>
      <c r="K35" s="338">
        <f>IF(NOT(ISERROR(MATCH(J35,_xlfn.ANCHORARRAY(E47),0))),I49&amp;"Por favor no seleccionar los criterios de impacto",J35)</f>
        <v>0</v>
      </c>
      <c r="L35" s="335"/>
      <c r="M35" s="338"/>
      <c r="N35" s="364"/>
      <c r="O35" s="6">
        <v>6</v>
      </c>
      <c r="P35" s="45"/>
      <c r="Q35" s="47" t="str">
        <f t="shared" si="26"/>
        <v/>
      </c>
      <c r="R35" s="48"/>
      <c r="S35" s="48"/>
      <c r="T35" s="49" t="str">
        <f t="shared" si="23"/>
        <v/>
      </c>
      <c r="U35" s="48"/>
      <c r="V35" s="48"/>
      <c r="W35" s="48"/>
      <c r="X35" s="24" t="str">
        <f t="shared" si="27"/>
        <v/>
      </c>
      <c r="Y35" s="50" t="str">
        <f t="shared" si="1"/>
        <v/>
      </c>
      <c r="Z35" s="51" t="str">
        <f t="shared" si="24"/>
        <v/>
      </c>
      <c r="AA35" s="50" t="str">
        <f t="shared" si="3"/>
        <v/>
      </c>
      <c r="AB35" s="51" t="str">
        <f t="shared" si="28"/>
        <v/>
      </c>
      <c r="AC35" s="52" t="str">
        <f t="shared" si="29"/>
        <v/>
      </c>
      <c r="AD35" s="53"/>
      <c r="AE35" s="172"/>
      <c r="AF35" s="44"/>
      <c r="AG35" s="173"/>
      <c r="AH35" s="173"/>
      <c r="AI35" s="55"/>
      <c r="AJ35" s="54"/>
      <c r="AK35" s="44"/>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74.75" customHeight="1" x14ac:dyDescent="0.3">
      <c r="A36" s="342">
        <v>5</v>
      </c>
      <c r="B36" s="365" t="s">
        <v>192</v>
      </c>
      <c r="C36" s="365" t="s">
        <v>213</v>
      </c>
      <c r="D36" s="365" t="s">
        <v>214</v>
      </c>
      <c r="E36" s="406" t="s">
        <v>368</v>
      </c>
      <c r="F36" s="365" t="s">
        <v>180</v>
      </c>
      <c r="G36" s="373">
        <v>2800</v>
      </c>
      <c r="H36" s="333" t="str">
        <f>IF(G36&lt;=0,"",IF(G36&lt;=2,"Muy Baja",IF(G36&lt;=24,"Baja",IF(G36&lt;=500,"Media",IF(G36&lt;=5000,"Alta","Muy Alta")))))</f>
        <v>Alta</v>
      </c>
      <c r="I36" s="336">
        <f>IF(H36="","",IF(H36="Muy Baja",0.2,IF(H36="Baja",0.4,IF(H36="Media",0.6,IF(H36="Alta",0.8,IF(H36="Muy Alta",1,))))))</f>
        <v>0.8</v>
      </c>
      <c r="J36" s="359" t="s">
        <v>195</v>
      </c>
      <c r="K36" s="336" t="str">
        <f>IF(NOT(ISERROR(MATCH(J36,'Tabla Impacto'!$B$221:$B$223,0))),'Tabla Impacto'!$F$223&amp;"Por favor no seleccionar los criterios de impacto(Afectación Económica o presupuestal y Pérdida Reputacional)",J36)</f>
        <v xml:space="preserve">     El riesgo afecta la imagen de la entidad con algunos usuarios de relevancia frente al logro de los objetivos</v>
      </c>
      <c r="L36" s="333" t="str">
        <f>IF(OR(K36='Tabla Impacto'!$C$11,K36='Tabla Impacto'!$D$11),"Leve",IF(OR(K36='Tabla Impacto'!$C$12,K36='Tabla Impacto'!$D$12),"Menor",IF(OR(K36='Tabla Impacto'!$C$13,K36='Tabla Impacto'!$D$13),"Moderado",IF(OR(K36='Tabla Impacto'!$C$14,K36='Tabla Impacto'!$D$14),"Mayor",IF(OR(K36='Tabla Impacto'!$C$15,K36='Tabla Impacto'!$D$15),"Catastrófico","")))))</f>
        <v>Moderado</v>
      </c>
      <c r="M36" s="336">
        <f>IF(L36="","",IF(L36="Leve",0.2,IF(L36="Menor",0.4,IF(L36="Moderado",0.6,IF(L36="Mayor",0.8,IF(L36="Catastrófico",1,))))))</f>
        <v>0.6</v>
      </c>
      <c r="N36" s="362"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Alto</v>
      </c>
      <c r="O36" s="6">
        <v>1</v>
      </c>
      <c r="P36" s="193" t="s">
        <v>378</v>
      </c>
      <c r="Q36" s="47" t="str">
        <f>IF(OR(R36="Preventivo",R36="Detectivo"),"Probabilidad",IF(R36="Correctivo","Impacto",""))</f>
        <v>Probabilidad</v>
      </c>
      <c r="R36" s="48" t="s">
        <v>183</v>
      </c>
      <c r="S36" s="48" t="s">
        <v>184</v>
      </c>
      <c r="T36" s="49" t="str">
        <f>IF(AND(R36="Preventivo",S36="Automático"),"50%",IF(AND(R36="Preventivo",S36="Manual"),"40%",IF(AND(R36="Detectivo",S36="Automático"),"40%",IF(AND(R36="Detectivo",S36="Manual"),"30%",IF(AND(R36="Correctivo",S36="Automático"),"35%",IF(AND(R36="Correctivo",S36="Manual"),"25%",""))))))</f>
        <v>40%</v>
      </c>
      <c r="U36" s="48" t="s">
        <v>185</v>
      </c>
      <c r="V36" s="48" t="s">
        <v>186</v>
      </c>
      <c r="W36" s="48" t="s">
        <v>187</v>
      </c>
      <c r="X36" s="24">
        <f>IFERROR(IF(Q36="Probabilidad",(I36-(+I36*T36)),IF(Q36="Impacto",I36,"")),"")</f>
        <v>0.48</v>
      </c>
      <c r="Y36" s="50" t="str">
        <f>IFERROR(IF(X36="","",IF(X36&lt;=0.2,"Muy Baja",IF(X36&lt;=0.4,"Baja",IF(X36&lt;=0.6,"Media",IF(X36&lt;=0.8,"Alta","Muy Alta"))))),"")</f>
        <v>Media</v>
      </c>
      <c r="Z36" s="51">
        <f>+X36</f>
        <v>0.48</v>
      </c>
      <c r="AA36" s="50" t="str">
        <f>IFERROR(IF(AB36="","",IF(AB36&lt;=0.2,"Leve",IF(AB36&lt;=0.4,"Menor",IF(AB36&lt;=0.6,"Moderado",IF(AB36&lt;=0.8,"Mayor","Catastrófico"))))),"")</f>
        <v>Moderado</v>
      </c>
      <c r="AB36" s="51">
        <f>IFERROR(IF(Q36="Impacto",(M36-(+M36*T36)),IF(Q36="Probabilidad",M36,"")),"")</f>
        <v>0.6</v>
      </c>
      <c r="AC36" s="52"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Moderado</v>
      </c>
      <c r="AD36" s="53" t="s">
        <v>188</v>
      </c>
      <c r="AE36" s="175" t="s">
        <v>381</v>
      </c>
      <c r="AF36" s="172" t="s">
        <v>363</v>
      </c>
      <c r="AG36" s="173">
        <v>44617</v>
      </c>
      <c r="AH36" s="173">
        <v>44926</v>
      </c>
      <c r="AI36" s="55"/>
      <c r="AJ36" s="54"/>
      <c r="AK36" s="44"/>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79.5" hidden="1" customHeight="1" x14ac:dyDescent="0.3">
      <c r="A37" s="369"/>
      <c r="B37" s="366"/>
      <c r="C37" s="367"/>
      <c r="D37" s="367"/>
      <c r="E37" s="407"/>
      <c r="F37" s="366"/>
      <c r="G37" s="374"/>
      <c r="H37" s="334"/>
      <c r="I37" s="337"/>
      <c r="J37" s="360"/>
      <c r="K37" s="337">
        <f>IF(NOT(ISERROR(MATCH(J37,_xlfn.ANCHORARRAY(E49),0))),I51&amp;"Por favor no seleccionar los criterios de impacto",J37)</f>
        <v>0</v>
      </c>
      <c r="L37" s="334"/>
      <c r="M37" s="337"/>
      <c r="N37" s="363"/>
      <c r="O37" s="6">
        <v>2</v>
      </c>
      <c r="P37" s="45"/>
      <c r="Q37" s="47" t="str">
        <f>IF(OR(R37="Preventivo",R37="Detectivo"),"Probabilidad",IF(R37="Correctivo","Impacto",""))</f>
        <v/>
      </c>
      <c r="R37" s="48"/>
      <c r="S37" s="48"/>
      <c r="T37" s="49" t="str">
        <f t="shared" ref="T37:T41" si="30">IF(AND(R37="Preventivo",S37="Automático"),"50%",IF(AND(R37="Preventivo",S37="Manual"),"40%",IF(AND(R37="Detectivo",S37="Automático"),"40%",IF(AND(R37="Detectivo",S37="Manual"),"30%",IF(AND(R37="Correctivo",S37="Automático"),"35%",IF(AND(R37="Correctivo",S37="Manual"),"25%",""))))))</f>
        <v/>
      </c>
      <c r="U37" s="48"/>
      <c r="V37" s="48"/>
      <c r="W37" s="48"/>
      <c r="X37" s="24" t="str">
        <f>IFERROR(IF(AND(Q36="Probabilidad",Q37="Probabilidad"),(Z36-(+Z36*T37)),IF(Q37="Probabilidad",(I36-(+I36*T37)),IF(Q37="Impacto",Z36,""))),"")</f>
        <v/>
      </c>
      <c r="Y37" s="50" t="str">
        <f t="shared" si="1"/>
        <v/>
      </c>
      <c r="Z37" s="51" t="str">
        <f t="shared" ref="Z37:Z41" si="31">+X37</f>
        <v/>
      </c>
      <c r="AA37" s="50" t="str">
        <f t="shared" si="3"/>
        <v/>
      </c>
      <c r="AB37" s="51" t="str">
        <f>IFERROR(IF(AND(Q36="Impacto",Q37="Impacto"),(AB30-(+AB30*T37)),IF(Q37="Impacto",($M$36-(+$M$36*T37)),IF(Q37="Probabilidad",AB30,""))),"")</f>
        <v/>
      </c>
      <c r="AC37" s="52" t="str">
        <f t="shared" ref="AC37:AC38" si="32">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53"/>
      <c r="AE37" s="172"/>
      <c r="AF37" s="44"/>
      <c r="AG37" s="173"/>
      <c r="AH37" s="173"/>
      <c r="AI37" s="55"/>
      <c r="AJ37" s="54"/>
      <c r="AK37" s="44"/>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79.5" hidden="1" customHeight="1" x14ac:dyDescent="0.3">
      <c r="A38" s="369"/>
      <c r="B38" s="366"/>
      <c r="C38" s="365"/>
      <c r="D38" s="365"/>
      <c r="E38" s="406"/>
      <c r="F38" s="366"/>
      <c r="G38" s="374"/>
      <c r="H38" s="334"/>
      <c r="I38" s="337"/>
      <c r="J38" s="360"/>
      <c r="K38" s="337">
        <f>IF(NOT(ISERROR(MATCH(J38,_xlfn.ANCHORARRAY(E50),0))),I52&amp;"Por favor no seleccionar los criterios de impacto",J38)</f>
        <v>0</v>
      </c>
      <c r="L38" s="334"/>
      <c r="M38" s="337"/>
      <c r="N38" s="363"/>
      <c r="O38" s="6">
        <v>3</v>
      </c>
      <c r="P38" s="46"/>
      <c r="Q38" s="47" t="str">
        <f>IF(OR(R38="Preventivo",R38="Detectivo"),"Probabilidad",IF(R38="Correctivo","Impacto",""))</f>
        <v/>
      </c>
      <c r="R38" s="48"/>
      <c r="S38" s="48"/>
      <c r="T38" s="49" t="str">
        <f t="shared" si="30"/>
        <v/>
      </c>
      <c r="U38" s="48"/>
      <c r="V38" s="48"/>
      <c r="W38" s="48"/>
      <c r="X38" s="24" t="str">
        <f>IFERROR(IF(AND(Q37="Probabilidad",Q38="Probabilidad"),(Z37-(+Z37*T38)),IF(AND(Q37="Impacto",Q38="Probabilidad"),(Z36-(+Z36*T38)),IF(Q38="Impacto",Z37,""))),"")</f>
        <v/>
      </c>
      <c r="Y38" s="50" t="str">
        <f t="shared" si="1"/>
        <v/>
      </c>
      <c r="Z38" s="51" t="str">
        <f t="shared" si="31"/>
        <v/>
      </c>
      <c r="AA38" s="50" t="str">
        <f t="shared" si="3"/>
        <v/>
      </c>
      <c r="AB38" s="51" t="str">
        <f>IFERROR(IF(AND(Q37="Impacto",Q38="Impacto"),(AB37-(+AB37*T38)),IF(AND(Q37="Probabilidad",Q38="Impacto"),(AB36-(+AB36*T38)),IF(Q38="Probabilidad",AB37,""))),"")</f>
        <v/>
      </c>
      <c r="AC38" s="52" t="str">
        <f t="shared" si="32"/>
        <v/>
      </c>
      <c r="AD38" s="53"/>
      <c r="AE38" s="172"/>
      <c r="AF38" s="44"/>
      <c r="AG38" s="173"/>
      <c r="AH38" s="173"/>
      <c r="AI38" s="55"/>
      <c r="AJ38" s="54"/>
      <c r="AK38" s="44"/>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79.5" hidden="1" customHeight="1" x14ac:dyDescent="0.3">
      <c r="A39" s="369"/>
      <c r="B39" s="366"/>
      <c r="C39" s="367"/>
      <c r="D39" s="367"/>
      <c r="E39" s="407"/>
      <c r="F39" s="366"/>
      <c r="G39" s="374"/>
      <c r="H39" s="334"/>
      <c r="I39" s="337"/>
      <c r="J39" s="360"/>
      <c r="K39" s="337">
        <f>IF(NOT(ISERROR(MATCH(J39,_xlfn.ANCHORARRAY(E51),0))),I53&amp;"Por favor no seleccionar los criterios de impacto",J39)</f>
        <v>0</v>
      </c>
      <c r="L39" s="334"/>
      <c r="M39" s="337"/>
      <c r="N39" s="363"/>
      <c r="O39" s="6">
        <v>4</v>
      </c>
      <c r="P39" s="45"/>
      <c r="Q39" s="47" t="str">
        <f t="shared" ref="Q39:Q41" si="33">IF(OR(R39="Preventivo",R39="Detectivo"),"Probabilidad",IF(R39="Correctivo","Impacto",""))</f>
        <v/>
      </c>
      <c r="R39" s="48"/>
      <c r="S39" s="48"/>
      <c r="T39" s="49" t="str">
        <f t="shared" si="30"/>
        <v/>
      </c>
      <c r="U39" s="48"/>
      <c r="V39" s="48"/>
      <c r="W39" s="48"/>
      <c r="X39" s="24" t="str">
        <f t="shared" ref="X39:X41" si="34">IFERROR(IF(AND(Q38="Probabilidad",Q39="Probabilidad"),(Z38-(+Z38*T39)),IF(AND(Q38="Impacto",Q39="Probabilidad"),(Z37-(+Z37*T39)),IF(Q39="Impacto",Z38,""))),"")</f>
        <v/>
      </c>
      <c r="Y39" s="50" t="str">
        <f t="shared" si="1"/>
        <v/>
      </c>
      <c r="Z39" s="51" t="str">
        <f t="shared" si="31"/>
        <v/>
      </c>
      <c r="AA39" s="50" t="str">
        <f t="shared" si="3"/>
        <v/>
      </c>
      <c r="AB39" s="51" t="str">
        <f t="shared" ref="AB39:AB41" si="35">IFERROR(IF(AND(Q38="Impacto",Q39="Impacto"),(AB38-(+AB38*T39)),IF(AND(Q38="Probabilidad",Q39="Impacto"),(AB37-(+AB37*T39)),IF(Q39="Probabilidad",AB38,""))),"")</f>
        <v/>
      </c>
      <c r="AC39" s="52"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53"/>
      <c r="AE39" s="172"/>
      <c r="AF39" s="44"/>
      <c r="AG39" s="173"/>
      <c r="AH39" s="173"/>
      <c r="AI39" s="55"/>
      <c r="AJ39" s="54"/>
      <c r="AK39" s="44"/>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79.5" hidden="1" customHeight="1" x14ac:dyDescent="0.3">
      <c r="A40" s="369"/>
      <c r="B40" s="366"/>
      <c r="C40" s="365"/>
      <c r="D40" s="365"/>
      <c r="E40" s="406"/>
      <c r="F40" s="366"/>
      <c r="G40" s="374"/>
      <c r="H40" s="334"/>
      <c r="I40" s="337"/>
      <c r="J40" s="360"/>
      <c r="K40" s="337">
        <f>IF(NOT(ISERROR(MATCH(J40,_xlfn.ANCHORARRAY(E52),0))),I54&amp;"Por favor no seleccionar los criterios de impacto",J40)</f>
        <v>0</v>
      </c>
      <c r="L40" s="334"/>
      <c r="M40" s="337"/>
      <c r="N40" s="363"/>
      <c r="O40" s="6">
        <v>5</v>
      </c>
      <c r="P40" s="45"/>
      <c r="Q40" s="47" t="str">
        <f t="shared" si="33"/>
        <v/>
      </c>
      <c r="R40" s="48"/>
      <c r="S40" s="48"/>
      <c r="T40" s="49" t="str">
        <f t="shared" si="30"/>
        <v/>
      </c>
      <c r="U40" s="48"/>
      <c r="V40" s="48"/>
      <c r="W40" s="48"/>
      <c r="X40" s="24" t="str">
        <f t="shared" si="34"/>
        <v/>
      </c>
      <c r="Y40" s="50" t="str">
        <f t="shared" si="1"/>
        <v/>
      </c>
      <c r="Z40" s="51" t="str">
        <f t="shared" si="31"/>
        <v/>
      </c>
      <c r="AA40" s="50" t="str">
        <f t="shared" si="3"/>
        <v/>
      </c>
      <c r="AB40" s="51" t="str">
        <f t="shared" si="35"/>
        <v/>
      </c>
      <c r="AC40" s="52" t="str">
        <f t="shared" ref="AC40:AC41" si="36">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53"/>
      <c r="AE40" s="172"/>
      <c r="AF40" s="44"/>
      <c r="AG40" s="173"/>
      <c r="AH40" s="173"/>
      <c r="AI40" s="55"/>
      <c r="AJ40" s="54"/>
      <c r="AK40" s="44"/>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79.5" hidden="1" customHeight="1" x14ac:dyDescent="0.3">
      <c r="A41" s="343"/>
      <c r="B41" s="367"/>
      <c r="C41" s="367"/>
      <c r="D41" s="367"/>
      <c r="E41" s="407"/>
      <c r="F41" s="367"/>
      <c r="G41" s="375"/>
      <c r="H41" s="335"/>
      <c r="I41" s="338"/>
      <c r="J41" s="361"/>
      <c r="K41" s="338">
        <f>IF(NOT(ISERROR(MATCH(J41,_xlfn.ANCHORARRAY(E53),0))),I55&amp;"Por favor no seleccionar los criterios de impacto",J41)</f>
        <v>0</v>
      </c>
      <c r="L41" s="335"/>
      <c r="M41" s="338"/>
      <c r="N41" s="364"/>
      <c r="O41" s="6">
        <v>6</v>
      </c>
      <c r="P41" s="45"/>
      <c r="Q41" s="47" t="str">
        <f t="shared" si="33"/>
        <v/>
      </c>
      <c r="R41" s="48"/>
      <c r="S41" s="48"/>
      <c r="T41" s="49" t="str">
        <f t="shared" si="30"/>
        <v/>
      </c>
      <c r="U41" s="48"/>
      <c r="V41" s="48"/>
      <c r="W41" s="48"/>
      <c r="X41" s="24" t="str">
        <f t="shared" si="34"/>
        <v/>
      </c>
      <c r="Y41" s="50" t="str">
        <f t="shared" si="1"/>
        <v/>
      </c>
      <c r="Z41" s="51" t="str">
        <f t="shared" si="31"/>
        <v/>
      </c>
      <c r="AA41" s="50" t="str">
        <f t="shared" si="3"/>
        <v/>
      </c>
      <c r="AB41" s="51" t="str">
        <f t="shared" si="35"/>
        <v/>
      </c>
      <c r="AC41" s="52" t="str">
        <f t="shared" si="36"/>
        <v/>
      </c>
      <c r="AD41" s="53"/>
      <c r="AE41" s="172"/>
      <c r="AF41" s="44"/>
      <c r="AG41" s="173"/>
      <c r="AH41" s="173"/>
      <c r="AI41" s="55"/>
      <c r="AJ41" s="54"/>
      <c r="AK41" s="44"/>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79.5" customHeight="1" x14ac:dyDescent="0.3">
      <c r="A42" s="342">
        <v>6</v>
      </c>
      <c r="B42" s="365" t="s">
        <v>192</v>
      </c>
      <c r="C42" s="365" t="s">
        <v>177</v>
      </c>
      <c r="D42" s="365" t="s">
        <v>215</v>
      </c>
      <c r="E42" s="382" t="s">
        <v>376</v>
      </c>
      <c r="F42" s="365" t="s">
        <v>180</v>
      </c>
      <c r="G42" s="373">
        <v>2</v>
      </c>
      <c r="H42" s="333" t="str">
        <f>IF(G42&lt;=0,"",IF(G42&lt;=2,"Muy Baja",IF(G42&lt;=24,"Baja",IF(G42&lt;=500,"Media",IF(G42&lt;=5000,"Alta","Muy Alta")))))</f>
        <v>Muy Baja</v>
      </c>
      <c r="I42" s="336">
        <f>IF(H42="","",IF(H42="Muy Baja",0.2,IF(H42="Baja",0.4,IF(H42="Media",0.6,IF(H42="Alta",0.8,IF(H42="Muy Alta",1,))))))</f>
        <v>0.2</v>
      </c>
      <c r="J42" s="359" t="s">
        <v>181</v>
      </c>
      <c r="K42" s="184"/>
      <c r="L42" s="333" t="str">
        <f>IF(OR(K43='Tabla Impacto'!$C$11,K43='Tabla Impacto'!$D$11),"Leve",IF(OR(K43='Tabla Impacto'!$C$12,K43='Tabla Impacto'!$D$12),"Menor",IF(OR(K43='Tabla Impacto'!$C$13,K43='Tabla Impacto'!$D$13),"Moderado",IF(OR(K43='Tabla Impacto'!$C$14,K43='Tabla Impacto'!$D$14),"Mayor",IF(OR(K43='Tabla Impacto'!$C$15,K43='Tabla Impacto'!$D$15),"Catastrófico","")))))</f>
        <v>Mayor</v>
      </c>
      <c r="M42" s="336">
        <f>IF(L42="","",IF(L42="Leve",0.2,IF(L42="Menor",0.4,IF(L42="Moderado",0.6,IF(L42="Mayor",0.8,IF(L42="Catastrófico",1,))))))</f>
        <v>0.8</v>
      </c>
      <c r="N42" s="362"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Alto</v>
      </c>
      <c r="O42" s="342">
        <v>1</v>
      </c>
      <c r="P42" s="339" t="s">
        <v>216</v>
      </c>
      <c r="Q42" s="354" t="str">
        <f>IF(OR(R42="Preventivo",R42="Detectivo"),"Probabilidad",IF(R42="Correctivo","Impacto",""))</f>
        <v>Probabilidad</v>
      </c>
      <c r="R42" s="344" t="s">
        <v>183</v>
      </c>
      <c r="S42" s="344" t="s">
        <v>184</v>
      </c>
      <c r="T42" s="350" t="str">
        <f>IF(AND(R42="Preventivo",S42="Automático"),"50%",IF(AND(R42="Preventivo",S42="Manual"),"40%",IF(AND(R42="Detectivo",S42="Automático"),"40%",IF(AND(R42="Detectivo",S42="Manual"),"30%",IF(AND(R42="Correctivo",S42="Automático"),"35%",IF(AND(R42="Correctivo",S42="Manual"),"25%",""))))))</f>
        <v>40%</v>
      </c>
      <c r="U42" s="344" t="s">
        <v>185</v>
      </c>
      <c r="V42" s="344" t="s">
        <v>186</v>
      </c>
      <c r="W42" s="344" t="s">
        <v>187</v>
      </c>
      <c r="X42" s="346">
        <f>IFERROR(IF(Q42="Probabilidad",(I42-(+I42*T42)),IF(Q42="Impacto",I42,"")),"")</f>
        <v>0.12</v>
      </c>
      <c r="Y42" s="348" t="str">
        <f>IFERROR(IF(X42="","",IF(X42&lt;=0.2,"Muy Baja",IF(X42&lt;=0.4,"Baja",IF(X42&lt;=0.6,"Media",IF(X42&lt;=0.8,"Alta","Muy Alta"))))),"")</f>
        <v>Muy Baja</v>
      </c>
      <c r="Z42" s="350">
        <f>+X42</f>
        <v>0.12</v>
      </c>
      <c r="AA42" s="348" t="str">
        <f>IFERROR(IF(AB42="","",IF(AB42&lt;=0.2,"Leve",IF(AB42&lt;=0.4,"Menor",IF(AB42&lt;=0.6,"Moderado",IF(AB42&lt;=0.8,"Mayor","Catastrófico"))))),"")</f>
        <v>Mayor</v>
      </c>
      <c r="AB42" s="350">
        <f>IFERROR(IF(Q42="Impacto",(M42-(+M42*T42)),IF(Q42="Probabilidad",M42,"")),"")</f>
        <v>0.8</v>
      </c>
      <c r="AC42" s="352"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Alto</v>
      </c>
      <c r="AD42" s="181" t="s">
        <v>188</v>
      </c>
      <c r="AE42" s="172" t="s">
        <v>217</v>
      </c>
      <c r="AF42" s="172" t="s">
        <v>218</v>
      </c>
      <c r="AG42" s="192">
        <v>44866</v>
      </c>
      <c r="AH42" s="192">
        <v>44926</v>
      </c>
      <c r="AI42" s="55"/>
      <c r="AJ42" s="54"/>
      <c r="AK42" s="44"/>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29.75" customHeight="1" x14ac:dyDescent="0.3">
      <c r="A43" s="369"/>
      <c r="B43" s="366"/>
      <c r="C43" s="366"/>
      <c r="D43" s="366"/>
      <c r="E43" s="383"/>
      <c r="F43" s="366"/>
      <c r="G43" s="374"/>
      <c r="H43" s="334"/>
      <c r="I43" s="337"/>
      <c r="J43" s="360"/>
      <c r="K43" s="336" t="str">
        <f>IF(NOT(ISERROR(MATCH(J42,'Tabla Impacto'!$B$221:$B$223,0))),'Tabla Impacto'!$F$223&amp;"Por favor no seleccionar los criterios de impacto(Afectación Económica o presupuestal y Pérdida Reputacional)",J42)</f>
        <v xml:space="preserve">     El riesgo afecta la imagen de de la entidad con efecto publicitario sostenido a nivel de sector administrativo, nivel departamental o municipal</v>
      </c>
      <c r="L43" s="334"/>
      <c r="M43" s="337"/>
      <c r="N43" s="363"/>
      <c r="O43" s="343"/>
      <c r="P43" s="340"/>
      <c r="Q43" s="355"/>
      <c r="R43" s="345"/>
      <c r="S43" s="345"/>
      <c r="T43" s="351"/>
      <c r="U43" s="345"/>
      <c r="V43" s="345"/>
      <c r="W43" s="345"/>
      <c r="X43" s="347"/>
      <c r="Y43" s="349"/>
      <c r="Z43" s="351"/>
      <c r="AA43" s="349"/>
      <c r="AB43" s="351"/>
      <c r="AC43" s="353"/>
      <c r="AD43" s="53" t="s">
        <v>188</v>
      </c>
      <c r="AE43" s="175" t="s">
        <v>358</v>
      </c>
      <c r="AF43" s="191" t="s">
        <v>219</v>
      </c>
      <c r="AG43" s="173">
        <v>44617</v>
      </c>
      <c r="AH43" s="173">
        <v>44926</v>
      </c>
      <c r="AI43" s="110"/>
      <c r="AJ43" s="54"/>
      <c r="AK43" s="44"/>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79.5" hidden="1" customHeight="1" x14ac:dyDescent="0.3">
      <c r="A44" s="369"/>
      <c r="B44" s="366"/>
      <c r="C44" s="367"/>
      <c r="D44" s="367"/>
      <c r="E44" s="384"/>
      <c r="F44" s="366"/>
      <c r="G44" s="374"/>
      <c r="H44" s="334"/>
      <c r="I44" s="337"/>
      <c r="J44" s="360"/>
      <c r="K44" s="337">
        <f>IF(NOT(ISERROR(MATCH(J44,_xlfn.ANCHORARRAY(E55),0))),I57&amp;"Por favor no seleccionar los criterios de impacto",J44)</f>
        <v>0</v>
      </c>
      <c r="L44" s="334"/>
      <c r="M44" s="337"/>
      <c r="N44" s="363"/>
      <c r="O44" s="6">
        <v>2</v>
      </c>
      <c r="P44" s="341"/>
      <c r="Q44" s="47" t="str">
        <f>IF(OR(R44="Preventivo",R44="Detectivo"),"Probabilidad",IF(R44="Correctivo","Impacto",""))</f>
        <v/>
      </c>
      <c r="R44" s="48"/>
      <c r="S44" s="48"/>
      <c r="T44" s="49" t="str">
        <f t="shared" ref="T44:T48" si="37">IF(AND(R44="Preventivo",S44="Automático"),"50%",IF(AND(R44="Preventivo",S44="Manual"),"40%",IF(AND(R44="Detectivo",S44="Automático"),"40%",IF(AND(R44="Detectivo",S44="Manual"),"30%",IF(AND(R44="Correctivo",S44="Automático"),"35%",IF(AND(R44="Correctivo",S44="Manual"),"25%",""))))))</f>
        <v/>
      </c>
      <c r="U44" s="48"/>
      <c r="V44" s="48"/>
      <c r="W44" s="48"/>
      <c r="X44" s="24" t="str">
        <f>IFERROR(IF(AND(Q42="Probabilidad",Q44="Probabilidad"),(Z42-(+Z42*T44)),IF(Q44="Probabilidad",(I42-(+I42*T44)),IF(Q44="Impacto",Z42,""))),"")</f>
        <v/>
      </c>
      <c r="Y44" s="50" t="str">
        <f t="shared" si="1"/>
        <v/>
      </c>
      <c r="Z44" s="51" t="str">
        <f t="shared" ref="Z44:Z48" si="38">+X44</f>
        <v/>
      </c>
      <c r="AA44" s="50" t="str">
        <f t="shared" si="3"/>
        <v/>
      </c>
      <c r="AB44" s="51" t="str">
        <f>IFERROR(IF(AND(Q42="Impacto",Q44="Impacto"),(AB36-(+AB36*T44)),IF(Q44="Impacto",($M$42-(+$M$42*T44)),IF(Q44="Probabilidad",AB36,""))),"")</f>
        <v/>
      </c>
      <c r="AC44" s="52" t="str">
        <f t="shared" ref="AC44:AC45" si="39">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53"/>
      <c r="AE44" s="172"/>
      <c r="AF44" s="44"/>
      <c r="AG44" s="173"/>
      <c r="AH44" s="173"/>
      <c r="AI44" s="55"/>
      <c r="AJ44" s="54"/>
      <c r="AK44" s="44"/>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79.5" hidden="1" customHeight="1" x14ac:dyDescent="0.3">
      <c r="A45" s="369"/>
      <c r="B45" s="366"/>
      <c r="C45" s="387"/>
      <c r="D45" s="387"/>
      <c r="E45" s="385"/>
      <c r="F45" s="366"/>
      <c r="G45" s="374"/>
      <c r="H45" s="334"/>
      <c r="I45" s="337"/>
      <c r="J45" s="360"/>
      <c r="K45" s="337">
        <f>IF(NOT(ISERROR(MATCH(J45,_xlfn.ANCHORARRAY(E56),0))),I58&amp;"Por favor no seleccionar los criterios de impacto",J45)</f>
        <v>0</v>
      </c>
      <c r="L45" s="334"/>
      <c r="M45" s="337"/>
      <c r="N45" s="363"/>
      <c r="O45" s="6">
        <v>3</v>
      </c>
      <c r="P45" s="45"/>
      <c r="Q45" s="47" t="str">
        <f>IF(OR(R45="Preventivo",R45="Detectivo"),"Probabilidad",IF(R45="Correctivo","Impacto",""))</f>
        <v/>
      </c>
      <c r="R45" s="48"/>
      <c r="S45" s="48"/>
      <c r="T45" s="49" t="str">
        <f t="shared" si="37"/>
        <v/>
      </c>
      <c r="U45" s="48"/>
      <c r="V45" s="48"/>
      <c r="W45" s="48"/>
      <c r="X45" s="24" t="str">
        <f>IFERROR(IF(AND(Q44="Probabilidad",Q45="Probabilidad"),(Z44-(+Z44*T45)),IF(AND(Q44="Impacto",Q45="Probabilidad"),(Z42-(+Z42*T45)),IF(Q45="Impacto",Z44,""))),"")</f>
        <v/>
      </c>
      <c r="Y45" s="50" t="str">
        <f t="shared" si="1"/>
        <v/>
      </c>
      <c r="Z45" s="51" t="str">
        <f t="shared" si="38"/>
        <v/>
      </c>
      <c r="AA45" s="50" t="str">
        <f t="shared" si="3"/>
        <v/>
      </c>
      <c r="AB45" s="51" t="str">
        <f>IFERROR(IF(AND(Q44="Impacto",Q45="Impacto"),(AB44-(+AB44*T45)),IF(AND(Q44="Probabilidad",Q45="Impacto"),(AB42-(+AB42*T45)),IF(Q45="Probabilidad",AB44,""))),"")</f>
        <v/>
      </c>
      <c r="AC45" s="52" t="str">
        <f t="shared" si="39"/>
        <v/>
      </c>
      <c r="AD45" s="53"/>
      <c r="AE45" s="172"/>
      <c r="AF45" s="44"/>
      <c r="AG45" s="173"/>
      <c r="AH45" s="173"/>
      <c r="AI45" s="55"/>
      <c r="AJ45" s="54"/>
      <c r="AK45" s="44"/>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79.5" hidden="1" customHeight="1" x14ac:dyDescent="0.3">
      <c r="A46" s="369"/>
      <c r="B46" s="366"/>
      <c r="C46" s="388"/>
      <c r="D46" s="388"/>
      <c r="E46" s="386"/>
      <c r="F46" s="366"/>
      <c r="G46" s="374"/>
      <c r="H46" s="334"/>
      <c r="I46" s="337"/>
      <c r="J46" s="360"/>
      <c r="K46" s="337">
        <f>IF(NOT(ISERROR(MATCH(J46,_xlfn.ANCHORARRAY(E57),0))),I59&amp;"Por favor no seleccionar los criterios de impacto",J46)</f>
        <v>0</v>
      </c>
      <c r="L46" s="334"/>
      <c r="M46" s="337"/>
      <c r="N46" s="363"/>
      <c r="O46" s="6">
        <v>4</v>
      </c>
      <c r="P46" s="45"/>
      <c r="Q46" s="47" t="str">
        <f t="shared" ref="Q46:Q48" si="40">IF(OR(R46="Preventivo",R46="Detectivo"),"Probabilidad",IF(R46="Correctivo","Impacto",""))</f>
        <v/>
      </c>
      <c r="R46" s="48"/>
      <c r="S46" s="48"/>
      <c r="T46" s="49" t="str">
        <f t="shared" si="37"/>
        <v/>
      </c>
      <c r="U46" s="48"/>
      <c r="V46" s="48"/>
      <c r="W46" s="48"/>
      <c r="X46" s="24" t="str">
        <f t="shared" ref="X46:X48" si="41">IFERROR(IF(AND(Q45="Probabilidad",Q46="Probabilidad"),(Z45-(+Z45*T46)),IF(AND(Q45="Impacto",Q46="Probabilidad"),(Z44-(+Z44*T46)),IF(Q46="Impacto",Z45,""))),"")</f>
        <v/>
      </c>
      <c r="Y46" s="50" t="str">
        <f t="shared" si="1"/>
        <v/>
      </c>
      <c r="Z46" s="51" t="str">
        <f t="shared" si="38"/>
        <v/>
      </c>
      <c r="AA46" s="50" t="str">
        <f t="shared" si="3"/>
        <v/>
      </c>
      <c r="AB46" s="51" t="str">
        <f t="shared" ref="AB46:AB48" si="42">IFERROR(IF(AND(Q45="Impacto",Q46="Impacto"),(AB45-(+AB45*T46)),IF(AND(Q45="Probabilidad",Q46="Impacto"),(AB44-(+AB44*T46)),IF(Q46="Probabilidad",AB45,""))),"")</f>
        <v/>
      </c>
      <c r="AC46" s="52"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53"/>
      <c r="AE46" s="172"/>
      <c r="AF46" s="44"/>
      <c r="AG46" s="173"/>
      <c r="AH46" s="173"/>
      <c r="AI46" s="55"/>
      <c r="AJ46" s="54"/>
      <c r="AK46" s="44"/>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79.5" hidden="1" customHeight="1" x14ac:dyDescent="0.3">
      <c r="A47" s="369"/>
      <c r="B47" s="366"/>
      <c r="C47" s="387"/>
      <c r="D47" s="387"/>
      <c r="E47" s="385"/>
      <c r="F47" s="366"/>
      <c r="G47" s="374"/>
      <c r="H47" s="334"/>
      <c r="I47" s="337"/>
      <c r="J47" s="360"/>
      <c r="K47" s="337">
        <f>IF(NOT(ISERROR(MATCH(J47,_xlfn.ANCHORARRAY(E58),0))),I60&amp;"Por favor no seleccionar los criterios de impacto",J47)</f>
        <v>0</v>
      </c>
      <c r="L47" s="334"/>
      <c r="M47" s="337"/>
      <c r="N47" s="363"/>
      <c r="O47" s="6">
        <v>5</v>
      </c>
      <c r="P47" s="45"/>
      <c r="Q47" s="47" t="str">
        <f t="shared" si="40"/>
        <v/>
      </c>
      <c r="R47" s="48"/>
      <c r="S47" s="48"/>
      <c r="T47" s="49" t="str">
        <f t="shared" si="37"/>
        <v/>
      </c>
      <c r="U47" s="48"/>
      <c r="V47" s="48"/>
      <c r="W47" s="48"/>
      <c r="X47" s="24" t="str">
        <f t="shared" si="41"/>
        <v/>
      </c>
      <c r="Y47" s="50" t="str">
        <f t="shared" si="1"/>
        <v/>
      </c>
      <c r="Z47" s="51" t="str">
        <f t="shared" si="38"/>
        <v/>
      </c>
      <c r="AA47" s="50" t="str">
        <f t="shared" si="3"/>
        <v/>
      </c>
      <c r="AB47" s="51" t="str">
        <f t="shared" si="42"/>
        <v/>
      </c>
      <c r="AC47" s="52" t="str">
        <f t="shared" ref="AC47" si="43">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53"/>
      <c r="AE47" s="172"/>
      <c r="AF47" s="44"/>
      <c r="AG47" s="173"/>
      <c r="AH47" s="173"/>
      <c r="AI47" s="55"/>
      <c r="AJ47" s="54"/>
      <c r="AK47" s="44"/>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79.5" hidden="1" customHeight="1" x14ac:dyDescent="0.3">
      <c r="A48" s="343"/>
      <c r="B48" s="367"/>
      <c r="C48" s="388"/>
      <c r="D48" s="388"/>
      <c r="E48" s="386"/>
      <c r="F48" s="367"/>
      <c r="G48" s="375"/>
      <c r="H48" s="335"/>
      <c r="I48" s="338"/>
      <c r="J48" s="361"/>
      <c r="K48" s="338">
        <f>IF(NOT(ISERROR(MATCH(J48,_xlfn.ANCHORARRAY(E59),0))),I61&amp;"Por favor no seleccionar los criterios de impacto",J48)</f>
        <v>0</v>
      </c>
      <c r="L48" s="335"/>
      <c r="M48" s="338"/>
      <c r="N48" s="364"/>
      <c r="O48" s="6">
        <v>6</v>
      </c>
      <c r="P48" s="45"/>
      <c r="Q48" s="47" t="str">
        <f t="shared" si="40"/>
        <v/>
      </c>
      <c r="R48" s="48"/>
      <c r="S48" s="48"/>
      <c r="T48" s="49" t="str">
        <f t="shared" si="37"/>
        <v/>
      </c>
      <c r="U48" s="48"/>
      <c r="V48" s="48"/>
      <c r="W48" s="48"/>
      <c r="X48" s="24" t="str">
        <f t="shared" si="41"/>
        <v/>
      </c>
      <c r="Y48" s="50" t="str">
        <f t="shared" si="1"/>
        <v/>
      </c>
      <c r="Z48" s="51" t="str">
        <f t="shared" si="38"/>
        <v/>
      </c>
      <c r="AA48" s="50" t="str">
        <f>IFERROR(IF(AB48="","",IF(AB48&lt;=0.2,"Leve",IF(AB48&lt;=0.4,"Menor",IF(AB48&lt;=0.6,"Moderado",IF(AB48&lt;=0.8,"Mayor","Catastrófico"))))),"")</f>
        <v/>
      </c>
      <c r="AB48" s="51" t="str">
        <f t="shared" si="42"/>
        <v/>
      </c>
      <c r="AC48" s="52"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53"/>
      <c r="AE48" s="172"/>
      <c r="AF48" s="44"/>
      <c r="AG48" s="173"/>
      <c r="AH48" s="173"/>
      <c r="AI48" s="55"/>
      <c r="AJ48" s="54"/>
      <c r="AK48" s="44"/>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32" customHeight="1" x14ac:dyDescent="0.3">
      <c r="A49" s="342">
        <v>7</v>
      </c>
      <c r="B49" s="365" t="s">
        <v>176</v>
      </c>
      <c r="C49" s="365" t="s">
        <v>220</v>
      </c>
      <c r="D49" s="365" t="s">
        <v>221</v>
      </c>
      <c r="E49" s="382" t="s">
        <v>222</v>
      </c>
      <c r="F49" s="365" t="s">
        <v>339</v>
      </c>
      <c r="G49" s="373">
        <v>24</v>
      </c>
      <c r="H49" s="333" t="str">
        <f>IF(G49&lt;=0,"",IF(G49&lt;=2,"Muy Baja",IF(G49&lt;=24,"Baja",IF(G49&lt;=500,"Media",IF(G49&lt;=5000,"Alta","Muy Alta")))))</f>
        <v>Baja</v>
      </c>
      <c r="I49" s="336">
        <f>IF(H49="","",IF(H49="Muy Baja",0.2,IF(H49="Baja",0.4,IF(H49="Media",0.6,IF(H49="Alta",0.8,IF(H49="Muy Alta",1,))))))</f>
        <v>0.4</v>
      </c>
      <c r="J49" s="359" t="s">
        <v>195</v>
      </c>
      <c r="K49" s="336" t="str">
        <f>IF(NOT(ISERROR(MATCH(J49,'Tabla Impacto'!$B$221:$B$223,0))),'Tabla Impacto'!$F$223&amp;"Por favor no seleccionar los criterios de impacto(Afectación Económica o presupuestal y Pérdida Reputacional)",J49)</f>
        <v xml:space="preserve">     El riesgo afecta la imagen de la entidad con algunos usuarios de relevancia frente al logro de los objetivos</v>
      </c>
      <c r="L49" s="333" t="str">
        <f>IF(OR(K49='Tabla Impacto'!$C$11,K49='Tabla Impacto'!$D$11),"Leve",IF(OR(K49='Tabla Impacto'!$C$12,K49='Tabla Impacto'!$D$12),"Menor",IF(OR(K49='Tabla Impacto'!$C$13,K49='Tabla Impacto'!$D$13),"Moderado",IF(OR(K49='Tabla Impacto'!$C$14,K49='Tabla Impacto'!$D$14),"Mayor",IF(OR(K49='Tabla Impacto'!$C$15,K49='Tabla Impacto'!$D$15),"Catastrófico","")))))</f>
        <v>Moderado</v>
      </c>
      <c r="M49" s="336">
        <f>IF(L49="","",IF(L49="Leve",0.2,IF(L49="Menor",0.4,IF(L49="Moderado",0.6,IF(L49="Mayor",0.8,IF(L49="Catastrófico",1,))))))</f>
        <v>0.6</v>
      </c>
      <c r="N49" s="362" t="str">
        <f>IF(OR(AND(H49="Muy Baja",L49="Leve"),AND(H49="Muy Baja",L49="Menor"),AND(H49="Baja",L49="Leve")),"Bajo",IF(OR(AND(H49="Muy baja",L49="Moderado"),AND(H49="Baja",L49="Menor"),AND(H49="Baja",L49="Moderado"),AND(H49="Media",L49="Leve"),AND(H49="Media",L49="Menor"),AND(H49="Media",L49="Moderado"),AND(H49="Alta",L49="Leve"),AND(H49="Alta",L49="Menor")),"Moderado",IF(OR(AND(H49="Muy Baja",L49="Mayor"),AND(H49="Baja",L49="Mayor"),AND(H49="Media",L49="Mayor"),AND(H49="Alta",L49="Moderado"),AND(H49="Alta",L49="Mayor"),AND(H49="Muy Alta",L49="Leve"),AND(H49="Muy Alta",L49="Menor"),AND(H49="Muy Alta",L49="Moderado"),AND(H49="Muy Alta",L49="Mayor")),"Alto",IF(OR(AND(H49="Muy Baja",L49="Catastrófico"),AND(H49="Baja",L49="Catastrófico"),AND(H49="Media",L49="Catastrófico"),AND(H49="Alta",L49="Catastrófico"),AND(H49="Muy Alta",L49="Catastrófico")),"Extremo",""))))</f>
        <v>Moderado</v>
      </c>
      <c r="O49" s="182">
        <v>1</v>
      </c>
      <c r="P49" s="194" t="s">
        <v>223</v>
      </c>
      <c r="Q49" s="183" t="str">
        <f>IF(OR(R49="Preventivo",R49="Detectivo"),"Probabilidad",IF(R49="Correctivo","Impacto",""))</f>
        <v>Probabilidad</v>
      </c>
      <c r="R49" s="181" t="s">
        <v>183</v>
      </c>
      <c r="S49" s="181" t="s">
        <v>184</v>
      </c>
      <c r="T49" s="179" t="str">
        <f>IF(AND(R49="Preventivo",S49="Automático"),"50%",IF(AND(R49="Preventivo",S49="Manual"),"40%",IF(AND(R49="Detectivo",S49="Automático"),"40%",IF(AND(R49="Detectivo",S49="Manual"),"30%",IF(AND(R49="Correctivo",S49="Automático"),"35%",IF(AND(R49="Correctivo",S49="Manual"),"25%",""))))))</f>
        <v>40%</v>
      </c>
      <c r="U49" s="181" t="s">
        <v>185</v>
      </c>
      <c r="V49" s="181" t="s">
        <v>186</v>
      </c>
      <c r="W49" s="181"/>
      <c r="X49" s="177">
        <f>IFERROR(IF(Q49="Probabilidad",(I49-(+I49*T49)),IF(Q49="Impacto",I49,"")),"")</f>
        <v>0.24</v>
      </c>
      <c r="Y49" s="178" t="str">
        <f>IFERROR(IF(X49="","",IF(X49&lt;=0.2,"Muy Baja",IF(X49&lt;=0.4,"Baja",IF(X49&lt;=0.6,"Media",IF(X49&lt;=0.8,"Alta","Muy Alta"))))),"")</f>
        <v>Baja</v>
      </c>
      <c r="Z49" s="179">
        <f>+X49</f>
        <v>0.24</v>
      </c>
      <c r="AA49" s="178" t="str">
        <f>IFERROR(IF(AB49="","",IF(AB49&lt;=0.2,"Leve",IF(AB49&lt;=0.4,"Menor",IF(AB49&lt;=0.6,"Moderado",IF(AB49&lt;=0.8,"Mayor","Catastrófico"))))),"")</f>
        <v>Moderado</v>
      </c>
      <c r="AB49" s="179">
        <f>IFERROR(IF(Q49="Impacto",(M49-(+M49*T49)),IF(Q49="Probabilidad",M49,"")),"")</f>
        <v>0.6</v>
      </c>
      <c r="AC49" s="180"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Moderado</v>
      </c>
      <c r="AD49" s="181" t="s">
        <v>188</v>
      </c>
      <c r="AE49" s="172" t="s">
        <v>359</v>
      </c>
      <c r="AF49" s="172" t="s">
        <v>224</v>
      </c>
      <c r="AG49" s="173">
        <v>44617</v>
      </c>
      <c r="AH49" s="173">
        <v>44926</v>
      </c>
      <c r="AI49" s="110"/>
      <c r="AJ49" s="54"/>
      <c r="AK49" s="44"/>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84" hidden="1" customHeight="1" x14ac:dyDescent="0.3">
      <c r="A50" s="369"/>
      <c r="B50" s="366"/>
      <c r="C50" s="366"/>
      <c r="D50" s="366"/>
      <c r="E50" s="383"/>
      <c r="F50" s="366"/>
      <c r="G50" s="374"/>
      <c r="H50" s="334"/>
      <c r="I50" s="337"/>
      <c r="J50" s="360"/>
      <c r="K50" s="337">
        <f t="shared" ref="K50:K54" si="44">IF(NOT(ISERROR(MATCH(J50,_xlfn.ANCHORARRAY(E61),0))),I63&amp;"Por favor no seleccionar los criterios de impacto",J50)</f>
        <v>0</v>
      </c>
      <c r="L50" s="334"/>
      <c r="M50" s="337"/>
      <c r="N50" s="363"/>
      <c r="O50" s="6">
        <v>2</v>
      </c>
      <c r="P50" s="45"/>
      <c r="Q50" s="47" t="str">
        <f>IF(OR(R50="Preventivo",R50="Detectivo"),"Probabilidad",IF(R50="Correctivo","Impacto",""))</f>
        <v/>
      </c>
      <c r="R50" s="48"/>
      <c r="S50" s="48"/>
      <c r="T50" s="49" t="str">
        <f t="shared" ref="T50:T54" si="45">IF(AND(R50="Preventivo",S50="Automático"),"50%",IF(AND(R50="Preventivo",S50="Manual"),"40%",IF(AND(R50="Detectivo",S50="Automático"),"40%",IF(AND(R50="Detectivo",S50="Manual"),"30%",IF(AND(R50="Correctivo",S50="Automático"),"35%",IF(AND(R50="Correctivo",S50="Manual"),"25%",""))))))</f>
        <v/>
      </c>
      <c r="U50" s="48"/>
      <c r="V50" s="48"/>
      <c r="W50" s="48"/>
      <c r="X50" s="24" t="str">
        <f>IFERROR(IF(AND(Q49="Probabilidad",Q50="Probabilidad"),(Z49-(+Z49*T50)),IF(Q50="Probabilidad",(I49-(+I49*T50)),IF(Q50="Impacto",Z49,""))),"")</f>
        <v/>
      </c>
      <c r="Y50" s="50" t="str">
        <f t="shared" si="1"/>
        <v/>
      </c>
      <c r="Z50" s="51" t="str">
        <f t="shared" ref="Z50:Z54" si="46">+X50</f>
        <v/>
      </c>
      <c r="AA50" s="50" t="str">
        <f t="shared" si="3"/>
        <v/>
      </c>
      <c r="AB50" s="51" t="str">
        <f>IFERROR(IF(AND(Q49="Impacto",Q50="Impacto"),(AB42-(+AB42*T50)),IF(Q50="Impacto",($M$49-(+$M$49*T50)),IF(Q50="Probabilidad",AB42,""))),"")</f>
        <v/>
      </c>
      <c r="AC50" s="52" t="str">
        <f t="shared" ref="AC50:AC51" si="47">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53"/>
      <c r="AE50" s="175"/>
      <c r="AF50" s="191"/>
      <c r="AG50" s="192"/>
      <c r="AH50" s="173"/>
      <c r="AI50" s="55"/>
      <c r="AJ50" s="54"/>
      <c r="AK50" s="44"/>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79.5" hidden="1" customHeight="1" x14ac:dyDescent="0.3">
      <c r="A51" s="369"/>
      <c r="B51" s="366"/>
      <c r="C51" s="366"/>
      <c r="D51" s="366"/>
      <c r="E51" s="383"/>
      <c r="F51" s="366"/>
      <c r="G51" s="374"/>
      <c r="H51" s="334"/>
      <c r="I51" s="337"/>
      <c r="J51" s="360"/>
      <c r="K51" s="337">
        <f t="shared" si="44"/>
        <v>0</v>
      </c>
      <c r="L51" s="334"/>
      <c r="M51" s="337"/>
      <c r="N51" s="363"/>
      <c r="O51" s="6">
        <v>3</v>
      </c>
      <c r="P51" s="46"/>
      <c r="Q51" s="47" t="str">
        <f>IF(OR(R51="Preventivo",R51="Detectivo"),"Probabilidad",IF(R51="Correctivo","Impacto",""))</f>
        <v/>
      </c>
      <c r="R51" s="48"/>
      <c r="S51" s="48"/>
      <c r="T51" s="49" t="str">
        <f t="shared" si="45"/>
        <v/>
      </c>
      <c r="U51" s="48"/>
      <c r="V51" s="48"/>
      <c r="W51" s="48"/>
      <c r="X51" s="24" t="str">
        <f>IFERROR(IF(AND(Q50="Probabilidad",Q51="Probabilidad"),(Z50-(+Z50*T51)),IF(AND(Q50="Impacto",Q51="Probabilidad"),(Z49-(+Z49*T51)),IF(Q51="Impacto",Z50,""))),"")</f>
        <v/>
      </c>
      <c r="Y51" s="50" t="str">
        <f t="shared" si="1"/>
        <v/>
      </c>
      <c r="Z51" s="51" t="str">
        <f t="shared" si="46"/>
        <v/>
      </c>
      <c r="AA51" s="50" t="str">
        <f t="shared" si="3"/>
        <v/>
      </c>
      <c r="AB51" s="51" t="str">
        <f>IFERROR(IF(AND(Q50="Impacto",Q51="Impacto"),(AB50-(+AB50*T51)),IF(AND(Q50="Probabilidad",Q51="Impacto"),(AB49-(+AB49*T51)),IF(Q51="Probabilidad",AB50,""))),"")</f>
        <v/>
      </c>
      <c r="AC51" s="52" t="str">
        <f t="shared" si="47"/>
        <v/>
      </c>
      <c r="AD51" s="53"/>
      <c r="AE51" s="172"/>
      <c r="AF51" s="191"/>
      <c r="AG51" s="173"/>
      <c r="AH51" s="173"/>
      <c r="AI51" s="55"/>
      <c r="AJ51" s="54"/>
      <c r="AK51" s="44"/>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79.5" hidden="1" customHeight="1" x14ac:dyDescent="0.3">
      <c r="A52" s="369"/>
      <c r="B52" s="366"/>
      <c r="C52" s="366"/>
      <c r="D52" s="366"/>
      <c r="E52" s="383"/>
      <c r="F52" s="366"/>
      <c r="G52" s="374"/>
      <c r="H52" s="334"/>
      <c r="I52" s="337"/>
      <c r="J52" s="360"/>
      <c r="K52" s="337">
        <f t="shared" si="44"/>
        <v>0</v>
      </c>
      <c r="L52" s="334"/>
      <c r="M52" s="337"/>
      <c r="N52" s="363"/>
      <c r="O52" s="6">
        <v>4</v>
      </c>
      <c r="P52" s="45"/>
      <c r="Q52" s="47" t="str">
        <f t="shared" ref="Q52:Q54" si="48">IF(OR(R52="Preventivo",R52="Detectivo"),"Probabilidad",IF(R52="Correctivo","Impacto",""))</f>
        <v/>
      </c>
      <c r="R52" s="48"/>
      <c r="S52" s="48"/>
      <c r="T52" s="49" t="str">
        <f t="shared" si="45"/>
        <v/>
      </c>
      <c r="U52" s="48"/>
      <c r="V52" s="48"/>
      <c r="W52" s="48"/>
      <c r="X52" s="24" t="str">
        <f t="shared" ref="X52:X54" si="49">IFERROR(IF(AND(Q51="Probabilidad",Q52="Probabilidad"),(Z51-(+Z51*T52)),IF(AND(Q51="Impacto",Q52="Probabilidad"),(Z50-(+Z50*T52)),IF(Q52="Impacto",Z51,""))),"")</f>
        <v/>
      </c>
      <c r="Y52" s="50" t="str">
        <f t="shared" si="1"/>
        <v/>
      </c>
      <c r="Z52" s="51" t="str">
        <f t="shared" si="46"/>
        <v/>
      </c>
      <c r="AA52" s="50" t="str">
        <f t="shared" si="3"/>
        <v/>
      </c>
      <c r="AB52" s="51" t="str">
        <f t="shared" ref="AB52:AB54" si="50">IFERROR(IF(AND(Q51="Impacto",Q52="Impacto"),(AB51-(+AB51*T52)),IF(AND(Q51="Probabilidad",Q52="Impacto"),(AB50-(+AB50*T52)),IF(Q52="Probabilidad",AB51,""))),"")</f>
        <v/>
      </c>
      <c r="AC52" s="52"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53"/>
      <c r="AE52" s="172"/>
      <c r="AF52" s="191"/>
      <c r="AG52" s="173"/>
      <c r="AH52" s="173"/>
      <c r="AI52" s="55"/>
      <c r="AJ52" s="54"/>
      <c r="AK52" s="44"/>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79.5" hidden="1" customHeight="1" x14ac:dyDescent="0.3">
      <c r="A53" s="369"/>
      <c r="B53" s="366"/>
      <c r="C53" s="366"/>
      <c r="D53" s="366"/>
      <c r="E53" s="383"/>
      <c r="F53" s="366"/>
      <c r="G53" s="374"/>
      <c r="H53" s="334"/>
      <c r="I53" s="337"/>
      <c r="J53" s="360"/>
      <c r="K53" s="337">
        <f t="shared" si="44"/>
        <v>0</v>
      </c>
      <c r="L53" s="334"/>
      <c r="M53" s="337"/>
      <c r="N53" s="363"/>
      <c r="O53" s="6">
        <v>5</v>
      </c>
      <c r="P53" s="45"/>
      <c r="Q53" s="47" t="str">
        <f t="shared" si="48"/>
        <v/>
      </c>
      <c r="R53" s="48"/>
      <c r="S53" s="48"/>
      <c r="T53" s="49" t="str">
        <f t="shared" si="45"/>
        <v/>
      </c>
      <c r="U53" s="48"/>
      <c r="V53" s="48"/>
      <c r="W53" s="48"/>
      <c r="X53" s="24" t="str">
        <f t="shared" si="49"/>
        <v/>
      </c>
      <c r="Y53" s="50" t="str">
        <f t="shared" si="1"/>
        <v/>
      </c>
      <c r="Z53" s="51" t="str">
        <f t="shared" si="46"/>
        <v/>
      </c>
      <c r="AA53" s="50" t="str">
        <f t="shared" si="3"/>
        <v/>
      </c>
      <c r="AB53" s="51" t="str">
        <f t="shared" si="50"/>
        <v/>
      </c>
      <c r="AC53" s="52" t="str">
        <f t="shared" ref="AC53:AC54" si="51">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53"/>
      <c r="AE53" s="172"/>
      <c r="AF53" s="191"/>
      <c r="AG53" s="173"/>
      <c r="AH53" s="173"/>
      <c r="AI53" s="55"/>
      <c r="AJ53" s="54"/>
      <c r="AK53" s="44"/>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79.5" hidden="1" customHeight="1" x14ac:dyDescent="0.3">
      <c r="A54" s="343"/>
      <c r="B54" s="367"/>
      <c r="C54" s="367"/>
      <c r="D54" s="367"/>
      <c r="E54" s="384"/>
      <c r="F54" s="367"/>
      <c r="G54" s="375"/>
      <c r="H54" s="335"/>
      <c r="I54" s="338"/>
      <c r="J54" s="361"/>
      <c r="K54" s="338">
        <f t="shared" si="44"/>
        <v>0</v>
      </c>
      <c r="L54" s="335"/>
      <c r="M54" s="338"/>
      <c r="N54" s="364"/>
      <c r="O54" s="6">
        <v>6</v>
      </c>
      <c r="P54" s="45"/>
      <c r="Q54" s="47" t="str">
        <f t="shared" si="48"/>
        <v/>
      </c>
      <c r="R54" s="48"/>
      <c r="S54" s="48"/>
      <c r="T54" s="49" t="str">
        <f t="shared" si="45"/>
        <v/>
      </c>
      <c r="U54" s="48"/>
      <c r="V54" s="48"/>
      <c r="W54" s="48"/>
      <c r="X54" s="24" t="str">
        <f t="shared" si="49"/>
        <v/>
      </c>
      <c r="Y54" s="50" t="str">
        <f t="shared" si="1"/>
        <v/>
      </c>
      <c r="Z54" s="51" t="str">
        <f t="shared" si="46"/>
        <v/>
      </c>
      <c r="AA54" s="50" t="str">
        <f t="shared" si="3"/>
        <v/>
      </c>
      <c r="AB54" s="51" t="str">
        <f t="shared" si="50"/>
        <v/>
      </c>
      <c r="AC54" s="52" t="str">
        <f t="shared" si="51"/>
        <v/>
      </c>
      <c r="AD54" s="53"/>
      <c r="AE54" s="172"/>
      <c r="AF54" s="191"/>
      <c r="AG54" s="173"/>
      <c r="AH54" s="173"/>
      <c r="AI54" s="55"/>
      <c r="AJ54" s="54"/>
      <c r="AK54" s="44"/>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35.75" customHeight="1" x14ac:dyDescent="0.3">
      <c r="A55" s="342">
        <v>8</v>
      </c>
      <c r="B55" s="365" t="s">
        <v>192</v>
      </c>
      <c r="C55" s="365" t="s">
        <v>225</v>
      </c>
      <c r="D55" s="365" t="s">
        <v>226</v>
      </c>
      <c r="E55" s="382" t="s">
        <v>227</v>
      </c>
      <c r="F55" s="365" t="s">
        <v>339</v>
      </c>
      <c r="G55" s="373">
        <v>1</v>
      </c>
      <c r="H55" s="333" t="str">
        <f>IF(G55&lt;=0,"",IF(G55&lt;=2,"Muy Baja",IF(G55&lt;=24,"Baja",IF(G55&lt;=500,"Media",IF(G55&lt;=5000,"Alta","Muy Alta")))))</f>
        <v>Muy Baja</v>
      </c>
      <c r="I55" s="336">
        <f>IF(H55="","",IF(H55="Muy Baja",0.2,IF(H55="Baja",0.4,IF(H55="Media",0.6,IF(H55="Alta",0.8,IF(H55="Muy Alta",1,))))))</f>
        <v>0.2</v>
      </c>
      <c r="J55" s="359" t="s">
        <v>181</v>
      </c>
      <c r="K55" s="336" t="str">
        <f>IF(NOT(ISERROR(MATCH(J55,'Tabla Impacto'!$B$221:$B$223,0))),'Tabla Impacto'!$F$223&amp;"Por favor no seleccionar los criterios de impacto(Afectación Económica o presupuestal y Pérdida Reputacional)",J55)</f>
        <v xml:space="preserve">     El riesgo afecta la imagen de de la entidad con efecto publicitario sostenido a nivel de sector administrativo, nivel departamental o municipal</v>
      </c>
      <c r="L55" s="333" t="str">
        <f>IF(OR(K55='Tabla Impacto'!$C$11,K55='Tabla Impacto'!$D$11),"Leve",IF(OR(K55='Tabla Impacto'!$C$12,K55='Tabla Impacto'!$D$12),"Menor",IF(OR(K55='Tabla Impacto'!$C$13,K55='Tabla Impacto'!$D$13),"Moderado",IF(OR(K55='Tabla Impacto'!$C$14,K55='Tabla Impacto'!$D$14),"Mayor",IF(OR(K55='Tabla Impacto'!$C$15,K55='Tabla Impacto'!$D$15),"Catastrófico","")))))</f>
        <v>Mayor</v>
      </c>
      <c r="M55" s="336">
        <f>IF(L55="","",IF(L55="Leve",0.2,IF(L55="Menor",0.4,IF(L55="Moderado",0.6,IF(L55="Mayor",0.8,IF(L55="Catastrófico",1,))))))</f>
        <v>0.8</v>
      </c>
      <c r="N55" s="362" t="str">
        <f>IF(OR(AND(H55="Muy Baja",L55="Leve"),AND(H55="Muy Baja",L55="Menor"),AND(H55="Baja",L55="Leve")),"Bajo",IF(OR(AND(H55="Muy baja",L55="Moderado"),AND(H55="Baja",L55="Menor"),AND(H55="Baja",L55="Moderado"),AND(H55="Media",L55="Leve"),AND(H55="Media",L55="Menor"),AND(H55="Media",L55="Moderado"),AND(H55="Alta",L55="Leve"),AND(H55="Alta",L55="Menor")),"Moderado",IF(OR(AND(H55="Muy Baja",L55="Mayor"),AND(H55="Baja",L55="Mayor"),AND(H55="Media",L55="Mayor"),AND(H55="Alta",L55="Moderado"),AND(H55="Alta",L55="Mayor"),AND(H55="Muy Alta",L55="Leve"),AND(H55="Muy Alta",L55="Menor"),AND(H55="Muy Alta",L55="Moderado"),AND(H55="Muy Alta",L55="Mayor")),"Alto",IF(OR(AND(H55="Muy Baja",L55="Catastrófico"),AND(H55="Baja",L55="Catastrófico"),AND(H55="Media",L55="Catastrófico"),AND(H55="Alta",L55="Catastrófico"),AND(H55="Muy Alta",L55="Catastrófico")),"Extremo",""))))</f>
        <v>Alto</v>
      </c>
      <c r="O55" s="6">
        <v>1</v>
      </c>
      <c r="P55" s="45" t="s">
        <v>228</v>
      </c>
      <c r="Q55" s="47" t="str">
        <f>IF(OR(R55="Preventivo",R55="Detectivo"),"Probabilidad",IF(R55="Correctivo","Impacto",""))</f>
        <v>Probabilidad</v>
      </c>
      <c r="R55" s="48" t="s">
        <v>183</v>
      </c>
      <c r="S55" s="48" t="s">
        <v>184</v>
      </c>
      <c r="T55" s="49" t="str">
        <f>IF(AND(R55="Preventivo",S55="Automático"),"50%",IF(AND(R55="Preventivo",S55="Manual"),"40%",IF(AND(R55="Detectivo",S55="Automático"),"40%",IF(AND(R55="Detectivo",S55="Manual"),"30%",IF(AND(R55="Correctivo",S55="Automático"),"35%",IF(AND(R55="Correctivo",S55="Manual"),"25%",""))))))</f>
        <v>40%</v>
      </c>
      <c r="U55" s="48" t="s">
        <v>185</v>
      </c>
      <c r="V55" s="48" t="s">
        <v>186</v>
      </c>
      <c r="W55" s="48" t="s">
        <v>187</v>
      </c>
      <c r="X55" s="24">
        <f>IFERROR(IF(Q55="Probabilidad",(I55-(+I55*T55)),IF(Q55="Impacto",I55,"")),"")</f>
        <v>0.12</v>
      </c>
      <c r="Y55" s="50" t="str">
        <f>IFERROR(IF(X55="","",IF(X55&lt;=0.2,"Muy Baja",IF(X55&lt;=0.4,"Baja",IF(X55&lt;=0.6,"Media",IF(X55&lt;=0.8,"Alta","Muy Alta"))))),"")</f>
        <v>Muy Baja</v>
      </c>
      <c r="Z55" s="51">
        <f>+X55</f>
        <v>0.12</v>
      </c>
      <c r="AA55" s="50" t="str">
        <f>IFERROR(IF(AB55="","",IF(AB55&lt;=0.2,"Leve",IF(AB55&lt;=0.4,"Menor",IF(AB55&lt;=0.6,"Moderado",IF(AB55&lt;=0.8,"Mayor","Catastrófico"))))),"")</f>
        <v>Mayor</v>
      </c>
      <c r="AB55" s="51">
        <f>IFERROR(IF(Q55="Impacto",(M55-(+M55*T55)),IF(Q55="Probabilidad",M55,"")),"")</f>
        <v>0.8</v>
      </c>
      <c r="AC55" s="52"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Alto</v>
      </c>
      <c r="AD55" s="53" t="s">
        <v>188</v>
      </c>
      <c r="AE55" s="172" t="s">
        <v>229</v>
      </c>
      <c r="AF55" s="172" t="s">
        <v>218</v>
      </c>
      <c r="AG55" s="173">
        <v>44774</v>
      </c>
      <c r="AH55" s="173">
        <v>44926</v>
      </c>
      <c r="AI55" s="110"/>
      <c r="AJ55" s="54"/>
      <c r="AK55" s="44"/>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79.5" hidden="1" customHeight="1" x14ac:dyDescent="0.3">
      <c r="A56" s="369"/>
      <c r="B56" s="366"/>
      <c r="C56" s="366"/>
      <c r="D56" s="366"/>
      <c r="E56" s="383"/>
      <c r="F56" s="366"/>
      <c r="G56" s="374"/>
      <c r="H56" s="334"/>
      <c r="I56" s="337"/>
      <c r="J56" s="360"/>
      <c r="K56" s="337">
        <f>IF(NOT(ISERROR(MATCH(J56,_xlfn.ANCHORARRAY(E67),0))),I69&amp;"Por favor no seleccionar los criterios de impacto",J56)</f>
        <v>0</v>
      </c>
      <c r="L56" s="334"/>
      <c r="M56" s="337"/>
      <c r="N56" s="363"/>
      <c r="O56" s="6">
        <v>2</v>
      </c>
      <c r="P56" s="45"/>
      <c r="Q56" s="47" t="str">
        <f>IF(OR(R56="Preventivo",R56="Detectivo"),"Probabilidad",IF(R56="Correctivo","Impacto",""))</f>
        <v/>
      </c>
      <c r="R56" s="48"/>
      <c r="S56" s="48"/>
      <c r="T56" s="49" t="str">
        <f t="shared" ref="T56:T60" si="52">IF(AND(R56="Preventivo",S56="Automático"),"50%",IF(AND(R56="Preventivo",S56="Manual"),"40%",IF(AND(R56="Detectivo",S56="Automático"),"40%",IF(AND(R56="Detectivo",S56="Manual"),"30%",IF(AND(R56="Correctivo",S56="Automático"),"35%",IF(AND(R56="Correctivo",S56="Manual"),"25%",""))))))</f>
        <v/>
      </c>
      <c r="U56" s="48"/>
      <c r="V56" s="48"/>
      <c r="W56" s="48"/>
      <c r="X56" s="24" t="str">
        <f>IFERROR(IF(AND(Q55="Probabilidad",Q56="Probabilidad"),(Z55-(+Z55*T56)),IF(Q56="Probabilidad",(I55-(+I55*T56)),IF(Q56="Impacto",Z55,""))),"")</f>
        <v/>
      </c>
      <c r="Y56" s="50" t="str">
        <f t="shared" si="1"/>
        <v/>
      </c>
      <c r="Z56" s="51" t="str">
        <f t="shared" ref="Z56:Z60" si="53">+X56</f>
        <v/>
      </c>
      <c r="AA56" s="50" t="str">
        <f t="shared" si="3"/>
        <v/>
      </c>
      <c r="AB56" s="51" t="str">
        <f>IFERROR(IF(AND(Q55="Impacto",Q56="Impacto"),(AB49-(+AB49*T56)),IF(Q56="Impacto",($M$55-(+$M$55*T56)),IF(Q56="Probabilidad",AB49,""))),"")</f>
        <v/>
      </c>
      <c r="AC56" s="52" t="str">
        <f t="shared" ref="AC56:AC57" si="54">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53"/>
      <c r="AE56" s="172"/>
      <c r="AF56" s="172"/>
      <c r="AG56" s="195"/>
      <c r="AH56" s="195"/>
      <c r="AI56" s="110"/>
      <c r="AJ56" s="54"/>
      <c r="AK56" s="44"/>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79.5" hidden="1" customHeight="1" x14ac:dyDescent="0.3">
      <c r="A57" s="369"/>
      <c r="B57" s="366"/>
      <c r="C57" s="366"/>
      <c r="D57" s="366"/>
      <c r="E57" s="383"/>
      <c r="F57" s="366"/>
      <c r="G57" s="374"/>
      <c r="H57" s="334"/>
      <c r="I57" s="337"/>
      <c r="J57" s="360"/>
      <c r="K57" s="337">
        <f>IF(NOT(ISERROR(MATCH(J57,_xlfn.ANCHORARRAY(E68),0))),I70&amp;"Por favor no seleccionar los criterios de impacto",J57)</f>
        <v>0</v>
      </c>
      <c r="L57" s="334"/>
      <c r="M57" s="337"/>
      <c r="N57" s="363"/>
      <c r="O57" s="6">
        <v>3</v>
      </c>
      <c r="P57" s="109"/>
      <c r="Q57" s="47" t="str">
        <f>IF(OR(R57="Preventivo",R57="Detectivo"),"Probabilidad",IF(R57="Correctivo","Impacto",""))</f>
        <v/>
      </c>
      <c r="R57" s="48"/>
      <c r="S57" s="48"/>
      <c r="T57" s="49" t="str">
        <f t="shared" si="52"/>
        <v/>
      </c>
      <c r="U57" s="48"/>
      <c r="V57" s="48"/>
      <c r="W57" s="48"/>
      <c r="X57" s="24" t="str">
        <f>IFERROR(IF(AND(Q56="Probabilidad",Q57="Probabilidad"),(Z56-(+Z56*T57)),IF(AND(Q56="Impacto",Q57="Probabilidad"),(Z55-(+Z55*T57)),IF(Q57="Impacto",Z56,""))),"")</f>
        <v/>
      </c>
      <c r="Y57" s="50" t="str">
        <f t="shared" si="1"/>
        <v/>
      </c>
      <c r="Z57" s="51" t="str">
        <f t="shared" si="53"/>
        <v/>
      </c>
      <c r="AA57" s="50" t="str">
        <f t="shared" si="3"/>
        <v/>
      </c>
      <c r="AB57" s="51" t="str">
        <f>IFERROR(IF(AND(Q56="Impacto",Q57="Impacto"),(AB56-(+AB56*T57)),IF(AND(Q56="Probabilidad",Q57="Impacto"),(AB55-(+AB55*T57)),IF(Q57="Probabilidad",AB56,""))),"")</f>
        <v/>
      </c>
      <c r="AC57" s="52" t="str">
        <f t="shared" si="54"/>
        <v/>
      </c>
      <c r="AD57" s="53"/>
      <c r="AE57" s="172"/>
      <c r="AF57" s="191"/>
      <c r="AG57" s="173"/>
      <c r="AH57" s="173"/>
      <c r="AI57" s="55"/>
      <c r="AJ57" s="54"/>
      <c r="AK57" s="44"/>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79.5" hidden="1" customHeight="1" x14ac:dyDescent="0.3">
      <c r="A58" s="369"/>
      <c r="B58" s="366"/>
      <c r="C58" s="366"/>
      <c r="D58" s="366"/>
      <c r="E58" s="383"/>
      <c r="F58" s="366"/>
      <c r="G58" s="374"/>
      <c r="H58" s="334"/>
      <c r="I58" s="337"/>
      <c r="J58" s="360"/>
      <c r="K58" s="337">
        <f>IF(NOT(ISERROR(MATCH(J58,_xlfn.ANCHORARRAY(E69),0))),I71&amp;"Por favor no seleccionar los criterios de impacto",J58)</f>
        <v>0</v>
      </c>
      <c r="L58" s="334"/>
      <c r="M58" s="337"/>
      <c r="N58" s="363"/>
      <c r="O58" s="6">
        <v>4</v>
      </c>
      <c r="P58" s="109"/>
      <c r="Q58" s="47" t="str">
        <f t="shared" ref="Q58:Q60" si="55">IF(OR(R58="Preventivo",R58="Detectivo"),"Probabilidad",IF(R58="Correctivo","Impacto",""))</f>
        <v/>
      </c>
      <c r="R58" s="48"/>
      <c r="S58" s="48"/>
      <c r="T58" s="49" t="str">
        <f t="shared" si="52"/>
        <v/>
      </c>
      <c r="U58" s="48"/>
      <c r="V58" s="48"/>
      <c r="W58" s="48"/>
      <c r="X58" s="24" t="str">
        <f t="shared" ref="X58:X60" si="56">IFERROR(IF(AND(Q57="Probabilidad",Q58="Probabilidad"),(Z57-(+Z57*T58)),IF(AND(Q57="Impacto",Q58="Probabilidad"),(Z56-(+Z56*T58)),IF(Q58="Impacto",Z57,""))),"")</f>
        <v/>
      </c>
      <c r="Y58" s="50" t="str">
        <f t="shared" si="1"/>
        <v/>
      </c>
      <c r="Z58" s="51" t="str">
        <f t="shared" si="53"/>
        <v/>
      </c>
      <c r="AA58" s="50" t="str">
        <f t="shared" si="3"/>
        <v/>
      </c>
      <c r="AB58" s="51" t="str">
        <f t="shared" ref="AB58:AB60" si="57">IFERROR(IF(AND(Q57="Impacto",Q58="Impacto"),(AB57-(+AB57*T58)),IF(AND(Q57="Probabilidad",Q58="Impacto"),(AB56-(+AB56*T58)),IF(Q58="Probabilidad",AB57,""))),"")</f>
        <v/>
      </c>
      <c r="AC58" s="52"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53"/>
      <c r="AE58" s="172"/>
      <c r="AF58" s="191"/>
      <c r="AG58" s="173"/>
      <c r="AH58" s="173"/>
      <c r="AI58" s="55"/>
      <c r="AJ58" s="54"/>
      <c r="AK58" s="44"/>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79.5" hidden="1" customHeight="1" x14ac:dyDescent="0.3">
      <c r="A59" s="369"/>
      <c r="B59" s="366"/>
      <c r="C59" s="366"/>
      <c r="D59" s="366"/>
      <c r="E59" s="383"/>
      <c r="F59" s="366"/>
      <c r="G59" s="374"/>
      <c r="H59" s="334"/>
      <c r="I59" s="337"/>
      <c r="J59" s="360"/>
      <c r="K59" s="337">
        <f>IF(NOT(ISERROR(MATCH(J59,_xlfn.ANCHORARRAY(E70),0))),I72&amp;"Por favor no seleccionar los criterios de impacto",J59)</f>
        <v>0</v>
      </c>
      <c r="L59" s="334"/>
      <c r="M59" s="337"/>
      <c r="N59" s="363"/>
      <c r="O59" s="6">
        <v>5</v>
      </c>
      <c r="P59" s="109"/>
      <c r="Q59" s="47" t="str">
        <f t="shared" si="55"/>
        <v/>
      </c>
      <c r="R59" s="48"/>
      <c r="S59" s="48"/>
      <c r="T59" s="49" t="str">
        <f t="shared" si="52"/>
        <v/>
      </c>
      <c r="U59" s="48"/>
      <c r="V59" s="48"/>
      <c r="W59" s="48"/>
      <c r="X59" s="24" t="str">
        <f t="shared" si="56"/>
        <v/>
      </c>
      <c r="Y59" s="50" t="str">
        <f t="shared" si="1"/>
        <v/>
      </c>
      <c r="Z59" s="51" t="str">
        <f t="shared" si="53"/>
        <v/>
      </c>
      <c r="AA59" s="50" t="str">
        <f t="shared" si="3"/>
        <v/>
      </c>
      <c r="AB59" s="51" t="str">
        <f t="shared" si="57"/>
        <v/>
      </c>
      <c r="AC59" s="52" t="str">
        <f t="shared" ref="AC59:AC60" si="58">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53"/>
      <c r="AE59" s="172"/>
      <c r="AF59" s="191"/>
      <c r="AG59" s="173"/>
      <c r="AH59" s="173"/>
      <c r="AI59" s="55"/>
      <c r="AJ59" s="54"/>
      <c r="AK59" s="44"/>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79.5" hidden="1" customHeight="1" x14ac:dyDescent="0.3">
      <c r="A60" s="343"/>
      <c r="B60" s="367"/>
      <c r="C60" s="367"/>
      <c r="D60" s="367"/>
      <c r="E60" s="384"/>
      <c r="F60" s="367"/>
      <c r="G60" s="375"/>
      <c r="H60" s="335"/>
      <c r="I60" s="338"/>
      <c r="J60" s="361"/>
      <c r="K60" s="338">
        <f>IF(NOT(ISERROR(MATCH(J60,_xlfn.ANCHORARRAY(E71),0))),I73&amp;"Por favor no seleccionar los criterios de impacto",J60)</f>
        <v>0</v>
      </c>
      <c r="L60" s="335"/>
      <c r="M60" s="338"/>
      <c r="N60" s="364"/>
      <c r="O60" s="6">
        <v>6</v>
      </c>
      <c r="P60" s="109"/>
      <c r="Q60" s="47" t="str">
        <f t="shared" si="55"/>
        <v/>
      </c>
      <c r="R60" s="48"/>
      <c r="S60" s="48"/>
      <c r="T60" s="49" t="str">
        <f t="shared" si="52"/>
        <v/>
      </c>
      <c r="U60" s="48"/>
      <c r="V60" s="48"/>
      <c r="W60" s="48"/>
      <c r="X60" s="24" t="str">
        <f t="shared" si="56"/>
        <v/>
      </c>
      <c r="Y60" s="50" t="str">
        <f t="shared" si="1"/>
        <v/>
      </c>
      <c r="Z60" s="51" t="str">
        <f t="shared" si="53"/>
        <v/>
      </c>
      <c r="AA60" s="50" t="str">
        <f t="shared" si="3"/>
        <v/>
      </c>
      <c r="AB60" s="51" t="str">
        <f t="shared" si="57"/>
        <v/>
      </c>
      <c r="AC60" s="52" t="str">
        <f t="shared" si="58"/>
        <v/>
      </c>
      <c r="AD60" s="53"/>
      <c r="AE60" s="172"/>
      <c r="AF60" s="191"/>
      <c r="AG60" s="173"/>
      <c r="AH60" s="173"/>
      <c r="AI60" s="55"/>
      <c r="AJ60" s="54"/>
      <c r="AK60" s="44"/>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26.75" customHeight="1" x14ac:dyDescent="0.3">
      <c r="A61" s="342">
        <v>9</v>
      </c>
      <c r="B61" s="365" t="s">
        <v>192</v>
      </c>
      <c r="C61" s="365" t="s">
        <v>230</v>
      </c>
      <c r="D61" s="365" t="s">
        <v>383</v>
      </c>
      <c r="E61" s="382" t="s">
        <v>382</v>
      </c>
      <c r="F61" s="365" t="s">
        <v>339</v>
      </c>
      <c r="G61" s="373">
        <v>621</v>
      </c>
      <c r="H61" s="333" t="str">
        <f>IF(G61&lt;=0,"",IF(G61&lt;=2,"Muy Baja",IF(G61&lt;=24,"Baja",IF(G61&lt;=500,"Media",IF(G61&lt;=5000,"Alta","Muy Alta")))))</f>
        <v>Alta</v>
      </c>
      <c r="I61" s="336">
        <f>IF(H61="","",IF(H61="Muy Baja",0.2,IF(H61="Baja",0.4,IF(H61="Media",0.6,IF(H61="Alta",0.8,IF(H61="Muy Alta",1,))))))</f>
        <v>0.8</v>
      </c>
      <c r="J61" s="359" t="s">
        <v>181</v>
      </c>
      <c r="K61" s="336" t="str">
        <f>IF(NOT(ISERROR(MATCH(J61,'Tabla Impacto'!$B$221:$B$223,0))),'Tabla Impacto'!$F$223&amp;"Por favor no seleccionar los criterios de impacto(Afectación Económica o presupuestal y Pérdida Reputacional)",J61)</f>
        <v xml:space="preserve">     El riesgo afecta la imagen de de la entidad con efecto publicitario sostenido a nivel de sector administrativo, nivel departamental o municipal</v>
      </c>
      <c r="L61" s="333" t="str">
        <f>IF(OR(K61='Tabla Impacto'!$C$11,K61='Tabla Impacto'!$D$11),"Leve",IF(OR(K61='Tabla Impacto'!$C$12,K61='Tabla Impacto'!$D$12),"Menor",IF(OR(K61='Tabla Impacto'!$C$13,K61='Tabla Impacto'!$D$13),"Moderado",IF(OR(K61='Tabla Impacto'!$C$14,K61='Tabla Impacto'!$D$14),"Mayor",IF(OR(K61='Tabla Impacto'!$C$15,K61='Tabla Impacto'!$D$15),"Catastrófico","")))))</f>
        <v>Mayor</v>
      </c>
      <c r="M61" s="336">
        <f>IF(L61="","",IF(L61="Leve",0.2,IF(L61="Menor",0.4,IF(L61="Moderado",0.6,IF(L61="Mayor",0.8,IF(L61="Catastrófico",1,))))))</f>
        <v>0.8</v>
      </c>
      <c r="N61" s="362" t="str">
        <f>IF(OR(AND(H61="Muy Baja",L61="Leve"),AND(H61="Muy Baja",L61="Menor"),AND(H61="Baja",L61="Leve")),"Bajo",IF(OR(AND(H61="Muy baja",L61="Moderado"),AND(H61="Baja",L61="Menor"),AND(H61="Baja",L61="Moderado"),AND(H61="Media",L61="Leve"),AND(H61="Media",L61="Menor"),AND(H61="Media",L61="Moderado"),AND(H61="Alta",L61="Leve"),AND(H61="Alta",L61="Menor")),"Moderado",IF(OR(AND(H61="Muy Baja",L61="Mayor"),AND(H61="Baja",L61="Mayor"),AND(H61="Media",L61="Mayor"),AND(H61="Alta",L61="Moderado"),AND(H61="Alta",L61="Mayor"),AND(H61="Muy Alta",L61="Leve"),AND(H61="Muy Alta",L61="Menor"),AND(H61="Muy Alta",L61="Moderado"),AND(H61="Muy Alta",L61="Mayor")),"Alto",IF(OR(AND(H61="Muy Baja",L61="Catastrófico"),AND(H61="Baja",L61="Catastrófico"),AND(H61="Media",L61="Catastrófico"),AND(H61="Alta",L61="Catastrófico"),AND(H61="Muy Alta",L61="Catastrófico")),"Extremo",""))))</f>
        <v>Alto</v>
      </c>
      <c r="O61" s="6">
        <v>1</v>
      </c>
      <c r="P61" s="45" t="s">
        <v>360</v>
      </c>
      <c r="Q61" s="47" t="str">
        <f>IF(OR(R61="Preventivo",R61="Detectivo"),"Probabilidad",IF(R61="Correctivo","Impacto",""))</f>
        <v>Probabilidad</v>
      </c>
      <c r="R61" s="48" t="s">
        <v>183</v>
      </c>
      <c r="S61" s="48" t="s">
        <v>184</v>
      </c>
      <c r="T61" s="49" t="str">
        <f>IF(AND(R61="Preventivo",S61="Automático"),"50%",IF(AND(R61="Preventivo",S61="Manual"),"40%",IF(AND(R61="Detectivo",S61="Automático"),"40%",IF(AND(R61="Detectivo",S61="Manual"),"30%",IF(AND(R61="Correctivo",S61="Automático"),"35%",IF(AND(R61="Correctivo",S61="Manual"),"25%",""))))))</f>
        <v>40%</v>
      </c>
      <c r="U61" s="48" t="s">
        <v>185</v>
      </c>
      <c r="V61" s="48" t="s">
        <v>186</v>
      </c>
      <c r="W61" s="48" t="s">
        <v>187</v>
      </c>
      <c r="X61" s="24">
        <f>IFERROR(IF(Q61="Probabilidad",(I61-(+I61*T61)),IF(Q61="Impacto",I61,"")),"")</f>
        <v>0.48</v>
      </c>
      <c r="Y61" s="50" t="str">
        <f>IFERROR(IF(X61="","",IF(X61&lt;=0.2,"Muy Baja",IF(X61&lt;=0.4,"Baja",IF(X61&lt;=0.6,"Media",IF(X61&lt;=0.8,"Alta","Muy Alta"))))),"")</f>
        <v>Media</v>
      </c>
      <c r="Z61" s="51">
        <f>+X61</f>
        <v>0.48</v>
      </c>
      <c r="AA61" s="50" t="str">
        <f>IFERROR(IF(AB61="","",IF(AB61&lt;=0.2,"Leve",IF(AB61&lt;=0.4,"Menor",IF(AB61&lt;=0.6,"Moderado",IF(AB61&lt;=0.8,"Mayor","Catastrófico"))))),"")</f>
        <v>Mayor</v>
      </c>
      <c r="AB61" s="51">
        <f>IFERROR(IF(Q61="Impacto",(M61-(+M61*T61)),IF(Q61="Probabilidad",M61,"")),"")</f>
        <v>0.8</v>
      </c>
      <c r="AC61" s="52"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Alto</v>
      </c>
      <c r="AD61" s="53" t="s">
        <v>188</v>
      </c>
      <c r="AE61" s="172" t="s">
        <v>362</v>
      </c>
      <c r="AF61" s="172" t="s">
        <v>361</v>
      </c>
      <c r="AG61" s="173">
        <v>44617</v>
      </c>
      <c r="AH61" s="173">
        <v>44926</v>
      </c>
      <c r="AI61" s="54"/>
      <c r="AJ61" s="54"/>
      <c r="AK61" s="44"/>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79.5" hidden="1" customHeight="1" x14ac:dyDescent="0.3">
      <c r="A62" s="369"/>
      <c r="B62" s="366"/>
      <c r="C62" s="366"/>
      <c r="D62" s="366"/>
      <c r="E62" s="383"/>
      <c r="F62" s="366"/>
      <c r="G62" s="374"/>
      <c r="H62" s="334"/>
      <c r="I62" s="337"/>
      <c r="J62" s="360"/>
      <c r="K62" s="337">
        <f>IF(NOT(ISERROR(MATCH(J62,_xlfn.ANCHORARRAY(E73),0))),I75&amp;"Por favor no seleccionar los criterios de impacto",J62)</f>
        <v>0</v>
      </c>
      <c r="L62" s="334"/>
      <c r="M62" s="337"/>
      <c r="N62" s="363"/>
      <c r="O62" s="6">
        <v>2</v>
      </c>
      <c r="P62" s="109"/>
      <c r="Q62" s="47" t="str">
        <f>IF(OR(R62="Preventivo",R62="Detectivo"),"Probabilidad",IF(R62="Correctivo","Impacto",""))</f>
        <v/>
      </c>
      <c r="R62" s="48"/>
      <c r="S62" s="48"/>
      <c r="T62" s="49" t="str">
        <f t="shared" ref="T62:T66" si="59">IF(AND(R62="Preventivo",S62="Automático"),"50%",IF(AND(R62="Preventivo",S62="Manual"),"40%",IF(AND(R62="Detectivo",S62="Automático"),"40%",IF(AND(R62="Detectivo",S62="Manual"),"30%",IF(AND(R62="Correctivo",S62="Automático"),"35%",IF(AND(R62="Correctivo",S62="Manual"),"25%",""))))))</f>
        <v/>
      </c>
      <c r="U62" s="48"/>
      <c r="V62" s="48"/>
      <c r="W62" s="48"/>
      <c r="X62" s="24" t="str">
        <f>IFERROR(IF(AND(Q61="Probabilidad",Q62="Probabilidad"),(Z61-(+Z61*T62)),IF(Q62="Probabilidad",(I61-(+I61*T62)),IF(Q62="Impacto",Z61,""))),"")</f>
        <v/>
      </c>
      <c r="Y62" s="50" t="str">
        <f t="shared" si="1"/>
        <v/>
      </c>
      <c r="Z62" s="51" t="str">
        <f t="shared" ref="Z62:Z66" si="60">+X62</f>
        <v/>
      </c>
      <c r="AA62" s="50" t="str">
        <f t="shared" si="3"/>
        <v/>
      </c>
      <c r="AB62" s="51" t="str">
        <f>IFERROR(IF(AND(Q61="Impacto",Q62="Impacto"),(AB55-(+AB55*T62)),IF(Q62="Impacto",($M$61-(+$M$61*T62)),IF(Q62="Probabilidad",AB55,""))),"")</f>
        <v/>
      </c>
      <c r="AC62" s="52" t="str">
        <f t="shared" ref="AC62:AC63" si="61">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53"/>
      <c r="AE62" s="172"/>
      <c r="AF62" s="44"/>
      <c r="AG62" s="173"/>
      <c r="AH62" s="173"/>
      <c r="AI62" s="55"/>
      <c r="AJ62" s="54"/>
      <c r="AK62" s="44"/>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79.5" hidden="1" customHeight="1" x14ac:dyDescent="0.3">
      <c r="A63" s="369"/>
      <c r="B63" s="366"/>
      <c r="C63" s="366"/>
      <c r="D63" s="366"/>
      <c r="E63" s="383"/>
      <c r="F63" s="366"/>
      <c r="G63" s="374"/>
      <c r="H63" s="334"/>
      <c r="I63" s="337"/>
      <c r="J63" s="360"/>
      <c r="K63" s="337">
        <f>IF(NOT(ISERROR(MATCH(J63,_xlfn.ANCHORARRAY(E74),0))),I76&amp;"Por favor no seleccionar los criterios de impacto",J63)</f>
        <v>0</v>
      </c>
      <c r="L63" s="334"/>
      <c r="M63" s="337"/>
      <c r="N63" s="363"/>
      <c r="O63" s="6">
        <v>3</v>
      </c>
      <c r="P63" s="46"/>
      <c r="Q63" s="47" t="str">
        <f>IF(OR(R63="Preventivo",R63="Detectivo"),"Probabilidad",IF(R63="Correctivo","Impacto",""))</f>
        <v/>
      </c>
      <c r="R63" s="48"/>
      <c r="S63" s="48"/>
      <c r="T63" s="49" t="str">
        <f t="shared" si="59"/>
        <v/>
      </c>
      <c r="U63" s="48"/>
      <c r="V63" s="48"/>
      <c r="W63" s="48"/>
      <c r="X63" s="24" t="str">
        <f>IFERROR(IF(AND(Q62="Probabilidad",Q63="Probabilidad"),(Z62-(+Z62*T63)),IF(AND(Q62="Impacto",Q63="Probabilidad"),(Z61-(+Z61*T63)),IF(Q63="Impacto",Z62,""))),"")</f>
        <v/>
      </c>
      <c r="Y63" s="50" t="str">
        <f t="shared" si="1"/>
        <v/>
      </c>
      <c r="Z63" s="51" t="str">
        <f t="shared" si="60"/>
        <v/>
      </c>
      <c r="AA63" s="50" t="str">
        <f t="shared" si="3"/>
        <v/>
      </c>
      <c r="AB63" s="51" t="str">
        <f>IFERROR(IF(AND(Q62="Impacto",Q63="Impacto"),(AB62-(+AB62*T63)),IF(AND(Q62="Probabilidad",Q63="Impacto"),(AB61-(+AB61*T63)),IF(Q63="Probabilidad",AB62,""))),"")</f>
        <v/>
      </c>
      <c r="AC63" s="52" t="str">
        <f t="shared" si="61"/>
        <v/>
      </c>
      <c r="AD63" s="53"/>
      <c r="AE63" s="172"/>
      <c r="AF63" s="44"/>
      <c r="AG63" s="173"/>
      <c r="AH63" s="173"/>
      <c r="AI63" s="55"/>
      <c r="AJ63" s="54"/>
      <c r="AK63" s="44"/>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79.5" hidden="1" customHeight="1" x14ac:dyDescent="0.3">
      <c r="A64" s="369"/>
      <c r="B64" s="366"/>
      <c r="C64" s="366"/>
      <c r="D64" s="366"/>
      <c r="E64" s="383"/>
      <c r="F64" s="366"/>
      <c r="G64" s="374"/>
      <c r="H64" s="334"/>
      <c r="I64" s="337"/>
      <c r="J64" s="360"/>
      <c r="K64" s="337">
        <f>IF(NOT(ISERROR(MATCH(J64,_xlfn.ANCHORARRAY(E75),0))),I77&amp;"Por favor no seleccionar los criterios de impacto",J64)</f>
        <v>0</v>
      </c>
      <c r="L64" s="334"/>
      <c r="M64" s="337"/>
      <c r="N64" s="363"/>
      <c r="O64" s="6">
        <v>4</v>
      </c>
      <c r="P64" s="45"/>
      <c r="Q64" s="47" t="str">
        <f t="shared" ref="Q64:Q66" si="62">IF(OR(R64="Preventivo",R64="Detectivo"),"Probabilidad",IF(R64="Correctivo","Impacto",""))</f>
        <v/>
      </c>
      <c r="R64" s="48"/>
      <c r="S64" s="48"/>
      <c r="T64" s="49" t="str">
        <f t="shared" si="59"/>
        <v/>
      </c>
      <c r="U64" s="48"/>
      <c r="V64" s="48"/>
      <c r="W64" s="48"/>
      <c r="X64" s="24" t="str">
        <f t="shared" ref="X64:X66" si="63">IFERROR(IF(AND(Q63="Probabilidad",Q64="Probabilidad"),(Z63-(+Z63*T64)),IF(AND(Q63="Impacto",Q64="Probabilidad"),(Z62-(+Z62*T64)),IF(Q64="Impacto",Z63,""))),"")</f>
        <v/>
      </c>
      <c r="Y64" s="50" t="str">
        <f t="shared" si="1"/>
        <v/>
      </c>
      <c r="Z64" s="51" t="str">
        <f t="shared" si="60"/>
        <v/>
      </c>
      <c r="AA64" s="50" t="str">
        <f t="shared" si="3"/>
        <v/>
      </c>
      <c r="AB64" s="51" t="str">
        <f t="shared" ref="AB64:AB66" si="64">IFERROR(IF(AND(Q63="Impacto",Q64="Impacto"),(AB63-(+AB63*T64)),IF(AND(Q63="Probabilidad",Q64="Impacto"),(AB62-(+AB62*T64)),IF(Q64="Probabilidad",AB63,""))),"")</f>
        <v/>
      </c>
      <c r="AC64" s="52"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53"/>
      <c r="AE64" s="172"/>
      <c r="AF64" s="44"/>
      <c r="AG64" s="173"/>
      <c r="AH64" s="173"/>
      <c r="AI64" s="55"/>
      <c r="AJ64" s="54"/>
      <c r="AK64" s="44"/>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68" ht="79.5" hidden="1" customHeight="1" x14ac:dyDescent="0.3">
      <c r="A65" s="369"/>
      <c r="B65" s="366"/>
      <c r="C65" s="366"/>
      <c r="D65" s="366"/>
      <c r="E65" s="383"/>
      <c r="F65" s="366"/>
      <c r="G65" s="374"/>
      <c r="H65" s="334"/>
      <c r="I65" s="337"/>
      <c r="J65" s="360"/>
      <c r="K65" s="337">
        <f>IF(NOT(ISERROR(MATCH(J65,_xlfn.ANCHORARRAY(E76),0))),I78&amp;"Por favor no seleccionar los criterios de impacto",J65)</f>
        <v>0</v>
      </c>
      <c r="L65" s="334"/>
      <c r="M65" s="337"/>
      <c r="N65" s="363"/>
      <c r="O65" s="6">
        <v>5</v>
      </c>
      <c r="P65" s="45"/>
      <c r="Q65" s="47" t="str">
        <f t="shared" si="62"/>
        <v/>
      </c>
      <c r="R65" s="48"/>
      <c r="S65" s="48"/>
      <c r="T65" s="49" t="str">
        <f t="shared" si="59"/>
        <v/>
      </c>
      <c r="U65" s="48"/>
      <c r="V65" s="48"/>
      <c r="W65" s="48"/>
      <c r="X65" s="24" t="str">
        <f t="shared" si="63"/>
        <v/>
      </c>
      <c r="Y65" s="50" t="str">
        <f t="shared" si="1"/>
        <v/>
      </c>
      <c r="Z65" s="51" t="str">
        <f t="shared" si="60"/>
        <v/>
      </c>
      <c r="AA65" s="50" t="str">
        <f t="shared" si="3"/>
        <v/>
      </c>
      <c r="AB65" s="51" t="str">
        <f t="shared" si="64"/>
        <v/>
      </c>
      <c r="AC65" s="52" t="str">
        <f t="shared" ref="AC65:AC66" si="65">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53"/>
      <c r="AE65" s="172"/>
      <c r="AF65" s="44"/>
      <c r="AG65" s="173"/>
      <c r="AH65" s="173"/>
      <c r="AI65" s="55"/>
      <c r="AJ65" s="54"/>
      <c r="AK65" s="44"/>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row>
    <row r="66" spans="1:68" ht="79.5" hidden="1" customHeight="1" x14ac:dyDescent="0.3">
      <c r="A66" s="343"/>
      <c r="B66" s="367"/>
      <c r="C66" s="367"/>
      <c r="D66" s="367"/>
      <c r="E66" s="384"/>
      <c r="F66" s="367"/>
      <c r="G66" s="375"/>
      <c r="H66" s="335"/>
      <c r="I66" s="338"/>
      <c r="J66" s="361"/>
      <c r="K66" s="338">
        <f>IF(NOT(ISERROR(MATCH(J66,_xlfn.ANCHORARRAY(E77),0))),I79&amp;"Por favor no seleccionar los criterios de impacto",J66)</f>
        <v>0</v>
      </c>
      <c r="L66" s="335"/>
      <c r="M66" s="338"/>
      <c r="N66" s="364"/>
      <c r="O66" s="6">
        <v>6</v>
      </c>
      <c r="P66" s="45"/>
      <c r="Q66" s="47" t="str">
        <f t="shared" si="62"/>
        <v/>
      </c>
      <c r="R66" s="48"/>
      <c r="S66" s="48"/>
      <c r="T66" s="49" t="str">
        <f t="shared" si="59"/>
        <v/>
      </c>
      <c r="U66" s="48"/>
      <c r="V66" s="48"/>
      <c r="W66" s="48"/>
      <c r="X66" s="24" t="str">
        <f t="shared" si="63"/>
        <v/>
      </c>
      <c r="Y66" s="50" t="str">
        <f t="shared" si="1"/>
        <v/>
      </c>
      <c r="Z66" s="51" t="str">
        <f t="shared" si="60"/>
        <v/>
      </c>
      <c r="AA66" s="50" t="str">
        <f t="shared" si="3"/>
        <v/>
      </c>
      <c r="AB66" s="51" t="str">
        <f t="shared" si="64"/>
        <v/>
      </c>
      <c r="AC66" s="52" t="str">
        <f t="shared" si="65"/>
        <v/>
      </c>
      <c r="AD66" s="53"/>
      <c r="AE66" s="172"/>
      <c r="AF66" s="44"/>
      <c r="AG66" s="173"/>
      <c r="AH66" s="173"/>
      <c r="AI66" s="55"/>
      <c r="AJ66" s="54"/>
      <c r="AK66" s="44"/>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row>
    <row r="67" spans="1:68" ht="117" customHeight="1" x14ac:dyDescent="0.3">
      <c r="A67" s="342">
        <v>10</v>
      </c>
      <c r="B67" s="365" t="s">
        <v>192</v>
      </c>
      <c r="C67" s="365" t="s">
        <v>231</v>
      </c>
      <c r="D67" s="365" t="s">
        <v>232</v>
      </c>
      <c r="E67" s="382" t="s">
        <v>233</v>
      </c>
      <c r="F67" s="365" t="s">
        <v>339</v>
      </c>
      <c r="G67" s="373">
        <v>300</v>
      </c>
      <c r="H67" s="333" t="str">
        <f>IF(G67&lt;=0,"",IF(G67&lt;=2,"Muy Baja",IF(G67&lt;=24,"Baja",IF(G67&lt;=500,"Media",IF(G67&lt;=5000,"Alta","Muy Alta")))))</f>
        <v>Media</v>
      </c>
      <c r="I67" s="336">
        <f>IF(H67="","",IF(H67="Muy Baja",0.2,IF(H67="Baja",0.4,IF(H67="Media",0.6,IF(H67="Alta",0.8,IF(H67="Muy Alta",1,))))))</f>
        <v>0.6</v>
      </c>
      <c r="J67" s="359" t="s">
        <v>195</v>
      </c>
      <c r="K67" s="336" t="str">
        <f>IF(NOT(ISERROR(MATCH(J67,'Tabla Impacto'!$B$221:$B$223,0))),'Tabla Impacto'!$F$223&amp;"Por favor no seleccionar los criterios de impacto(Afectación Económica o presupuestal y Pérdida Reputacional)",J67)</f>
        <v xml:space="preserve">     El riesgo afecta la imagen de la entidad con algunos usuarios de relevancia frente al logro de los objetivos</v>
      </c>
      <c r="L67" s="333" t="str">
        <f>IF(OR(K67='Tabla Impacto'!$C$11,K67='Tabla Impacto'!$D$11),"Leve",IF(OR(K67='Tabla Impacto'!$C$12,K67='Tabla Impacto'!$D$12),"Menor",IF(OR(K67='Tabla Impacto'!$C$13,K67='Tabla Impacto'!$D$13),"Moderado",IF(OR(K67='Tabla Impacto'!$C$14,K67='Tabla Impacto'!$D$14),"Mayor",IF(OR(K67='Tabla Impacto'!$C$15,K67='Tabla Impacto'!$D$15),"Catastrófico","")))))</f>
        <v>Moderado</v>
      </c>
      <c r="M67" s="336">
        <f>IF(L67="","",IF(L67="Leve",0.2,IF(L67="Menor",0.4,IF(L67="Moderado",0.6,IF(L67="Mayor",0.8,IF(L67="Catastrófico",1,))))))</f>
        <v>0.6</v>
      </c>
      <c r="N67" s="362" t="str">
        <f>IF(OR(AND(H67="Muy Baja",L67="Leve"),AND(H67="Muy Baja",L67="Menor"),AND(H67="Baja",L67="Leve")),"Bajo",IF(OR(AND(H67="Muy baja",L67="Moderado"),AND(H67="Baja",L67="Menor"),AND(H67="Baja",L67="Moderado"),AND(H67="Media",L67="Leve"),AND(H67="Media",L67="Menor"),AND(H67="Media",L67="Moderado"),AND(H67="Alta",L67="Leve"),AND(H67="Alta",L67="Menor")),"Moderado",IF(OR(AND(H67="Muy Baja",L67="Mayor"),AND(H67="Baja",L67="Mayor"),AND(H67="Media",L67="Mayor"),AND(H67="Alta",L67="Moderado"),AND(H67="Alta",L67="Mayor"),AND(H67="Muy Alta",L67="Leve"),AND(H67="Muy Alta",L67="Menor"),AND(H67="Muy Alta",L67="Moderado"),AND(H67="Muy Alta",L67="Mayor")),"Alto",IF(OR(AND(H67="Muy Baja",L67="Catastrófico"),AND(H67="Baja",L67="Catastrófico"),AND(H67="Media",L67="Catastrófico"),AND(H67="Alta",L67="Catastrófico"),AND(H67="Muy Alta",L67="Catastrófico")),"Extremo",""))))</f>
        <v>Moderado</v>
      </c>
      <c r="O67" s="6">
        <v>1</v>
      </c>
      <c r="P67" s="45" t="s">
        <v>234</v>
      </c>
      <c r="Q67" s="47" t="str">
        <f>IF(OR(R67="Preventivo",R67="Detectivo"),"Probabilidad",IF(R67="Correctivo","Impacto",""))</f>
        <v>Probabilidad</v>
      </c>
      <c r="R67" s="48" t="s">
        <v>183</v>
      </c>
      <c r="S67" s="48" t="s">
        <v>184</v>
      </c>
      <c r="T67" s="49" t="str">
        <f>IF(AND(R67="Preventivo",S67="Automático"),"50%",IF(AND(R67="Preventivo",S67="Manual"),"40%",IF(AND(R67="Detectivo",S67="Automático"),"40%",IF(AND(R67="Detectivo",S67="Manual"),"30%",IF(AND(R67="Correctivo",S67="Automático"),"35%",IF(AND(R67="Correctivo",S67="Manual"),"25%",""))))))</f>
        <v>40%</v>
      </c>
      <c r="U67" s="48" t="s">
        <v>185</v>
      </c>
      <c r="V67" s="48" t="s">
        <v>186</v>
      </c>
      <c r="W67" s="48" t="s">
        <v>187</v>
      </c>
      <c r="X67" s="24">
        <f>IFERROR(IF(Q67="Probabilidad",(I67-(+I67*T67)),IF(Q67="Impacto",I67,"")),"")</f>
        <v>0.36</v>
      </c>
      <c r="Y67" s="50" t="str">
        <f>IFERROR(IF(X67="","",IF(X67&lt;=0.2,"Muy Baja",IF(X67&lt;=0.4,"Baja",IF(X67&lt;=0.6,"Media",IF(X67&lt;=0.8,"Alta","Muy Alta"))))),"")</f>
        <v>Baja</v>
      </c>
      <c r="Z67" s="51">
        <f>+X67</f>
        <v>0.36</v>
      </c>
      <c r="AA67" s="50" t="str">
        <f>IFERROR(IF(AB67="","",IF(AB67&lt;=0.2,"Leve",IF(AB67&lt;=0.4,"Menor",IF(AB67&lt;=0.6,"Moderado",IF(AB67&lt;=0.8,"Mayor","Catastrófico"))))),"")</f>
        <v>Moderado</v>
      </c>
      <c r="AB67" s="51">
        <f>IFERROR(IF(Q67="Impacto",(M67-(+M67*T67)),IF(Q67="Probabilidad",M67,"")),"")</f>
        <v>0.6</v>
      </c>
      <c r="AC67" s="52"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Moderado</v>
      </c>
      <c r="AD67" s="53" t="s">
        <v>188</v>
      </c>
      <c r="AE67" s="172" t="s">
        <v>365</v>
      </c>
      <c r="AF67" s="172" t="s">
        <v>235</v>
      </c>
      <c r="AG67" s="173">
        <v>44617</v>
      </c>
      <c r="AH67" s="173">
        <v>44926</v>
      </c>
      <c r="AI67" s="110"/>
      <c r="AJ67" s="54"/>
      <c r="AK67" s="44"/>
      <c r="AL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row>
    <row r="68" spans="1:68" ht="99.75" customHeight="1" x14ac:dyDescent="0.3">
      <c r="A68" s="369"/>
      <c r="B68" s="366"/>
      <c r="C68" s="366"/>
      <c r="D68" s="366"/>
      <c r="E68" s="383"/>
      <c r="F68" s="366"/>
      <c r="G68" s="374"/>
      <c r="H68" s="334"/>
      <c r="I68" s="337"/>
      <c r="J68" s="360"/>
      <c r="K68" s="337">
        <f>IF(NOT(ISERROR(MATCH(J68,_xlfn.ANCHORARRAY(E79),0))),I81&amp;"Por favor no seleccionar los criterios de impacto",J68)</f>
        <v>0</v>
      </c>
      <c r="L68" s="334"/>
      <c r="M68" s="337"/>
      <c r="N68" s="363"/>
      <c r="O68" s="6">
        <v>2</v>
      </c>
      <c r="P68" s="45" t="s">
        <v>374</v>
      </c>
      <c r="Q68" s="47" t="str">
        <f>IF(OR(R68="Preventivo",R68="Detectivo"),"Probabilidad",IF(R68="Correctivo","Impacto",""))</f>
        <v>Probabilidad</v>
      </c>
      <c r="R68" s="48" t="s">
        <v>183</v>
      </c>
      <c r="S68" s="48" t="s">
        <v>184</v>
      </c>
      <c r="T68" s="49" t="str">
        <f t="shared" ref="T68:T72" si="66">IF(AND(R68="Preventivo",S68="Automático"),"50%",IF(AND(R68="Preventivo",S68="Manual"),"40%",IF(AND(R68="Detectivo",S68="Automático"),"40%",IF(AND(R68="Detectivo",S68="Manual"),"30%",IF(AND(R68="Correctivo",S68="Automático"),"35%",IF(AND(R68="Correctivo",S68="Manual"),"25%",""))))))</f>
        <v>40%</v>
      </c>
      <c r="U68" s="48" t="s">
        <v>185</v>
      </c>
      <c r="V68" s="48" t="s">
        <v>186</v>
      </c>
      <c r="W68" s="48" t="s">
        <v>187</v>
      </c>
      <c r="X68" s="24">
        <f>IFERROR(IF(AND(Q67="Probabilidad",Q68="Probabilidad"),(Z67-(+Z67*T68)),IF(Q68="Probabilidad",(I67-(+I67*T68)),IF(Q68="Impacto",Z67,""))),"")</f>
        <v>0.216</v>
      </c>
      <c r="Y68" s="50" t="str">
        <f t="shared" si="1"/>
        <v>Baja</v>
      </c>
      <c r="Z68" s="51">
        <f t="shared" ref="Z68:Z72" si="67">+X68</f>
        <v>0.216</v>
      </c>
      <c r="AA68" s="50" t="str">
        <f t="shared" si="3"/>
        <v>Mayor</v>
      </c>
      <c r="AB68" s="51">
        <f>IFERROR(IF(AND(Q67="Impacto",Q68="Impacto"),(AB61-(+AB61*T68)),IF(Q68="Impacto",($M$67-(+$M$67*T68)),IF(Q68="Probabilidad",AB61,""))),"")</f>
        <v>0.8</v>
      </c>
      <c r="AC68" s="52" t="str">
        <f t="shared" ref="AC68:AC69" si="68">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Alto</v>
      </c>
      <c r="AD68" s="53" t="s">
        <v>188</v>
      </c>
      <c r="AE68" s="172" t="s">
        <v>366</v>
      </c>
      <c r="AF68" s="191" t="s">
        <v>236</v>
      </c>
      <c r="AG68" s="173">
        <v>44617</v>
      </c>
      <c r="AH68" s="173">
        <v>44926</v>
      </c>
      <c r="AI68" s="55"/>
      <c r="AJ68" s="54"/>
      <c r="AK68" s="44"/>
    </row>
    <row r="69" spans="1:68" ht="79.5" hidden="1" customHeight="1" x14ac:dyDescent="0.3">
      <c r="A69" s="369"/>
      <c r="B69" s="366"/>
      <c r="C69" s="366"/>
      <c r="D69" s="366"/>
      <c r="E69" s="383"/>
      <c r="F69" s="366"/>
      <c r="G69" s="374"/>
      <c r="H69" s="334"/>
      <c r="I69" s="337"/>
      <c r="J69" s="360"/>
      <c r="K69" s="337">
        <f>IF(NOT(ISERROR(MATCH(J69,_xlfn.ANCHORARRAY(E80),0))),I82&amp;"Por favor no seleccionar los criterios de impacto",J69)</f>
        <v>0</v>
      </c>
      <c r="L69" s="334"/>
      <c r="M69" s="337"/>
      <c r="N69" s="363"/>
      <c r="O69" s="6">
        <v>3</v>
      </c>
      <c r="P69" s="109"/>
      <c r="Q69" s="47" t="str">
        <f>IF(OR(R69="Preventivo",R69="Detectivo"),"Probabilidad",IF(R69="Correctivo","Impacto",""))</f>
        <v/>
      </c>
      <c r="R69" s="48"/>
      <c r="S69" s="48"/>
      <c r="T69" s="49" t="str">
        <f t="shared" si="66"/>
        <v/>
      </c>
      <c r="U69" s="48"/>
      <c r="V69" s="48"/>
      <c r="W69" s="48"/>
      <c r="X69" s="24" t="str">
        <f>IFERROR(IF(AND(Q68="Probabilidad",Q69="Probabilidad"),(Z68-(+Z68*T69)),IF(AND(Q68="Impacto",Q69="Probabilidad"),(Z67-(+Z67*T69)),IF(Q69="Impacto",Z68,""))),"")</f>
        <v/>
      </c>
      <c r="Y69" s="50" t="str">
        <f t="shared" si="1"/>
        <v/>
      </c>
      <c r="Z69" s="51" t="str">
        <f t="shared" si="67"/>
        <v/>
      </c>
      <c r="AA69" s="50" t="str">
        <f t="shared" si="3"/>
        <v/>
      </c>
      <c r="AB69" s="51" t="str">
        <f>IFERROR(IF(AND(Q68="Impacto",Q69="Impacto"),(AB68-(+AB68*T69)),IF(AND(Q68="Probabilidad",Q69="Impacto"),(AB67-(+AB67*T69)),IF(Q69="Probabilidad",AB68,""))),"")</f>
        <v/>
      </c>
      <c r="AC69" s="52" t="str">
        <f t="shared" si="68"/>
        <v/>
      </c>
      <c r="AD69" s="53"/>
      <c r="AE69" s="172"/>
      <c r="AF69" s="44"/>
      <c r="AG69" s="173"/>
      <c r="AH69" s="173"/>
      <c r="AI69" s="55"/>
      <c r="AJ69" s="54"/>
      <c r="AK69" s="44"/>
    </row>
    <row r="70" spans="1:68" ht="79.5" hidden="1" customHeight="1" x14ac:dyDescent="0.3">
      <c r="A70" s="369"/>
      <c r="B70" s="366"/>
      <c r="C70" s="366"/>
      <c r="D70" s="366"/>
      <c r="E70" s="383"/>
      <c r="F70" s="366"/>
      <c r="G70" s="374"/>
      <c r="H70" s="334"/>
      <c r="I70" s="337"/>
      <c r="J70" s="360"/>
      <c r="K70" s="337">
        <f>IF(NOT(ISERROR(MATCH(J70,_xlfn.ANCHORARRAY(E81),0))),I83&amp;"Por favor no seleccionar los criterios de impacto",J70)</f>
        <v>0</v>
      </c>
      <c r="L70" s="334"/>
      <c r="M70" s="337"/>
      <c r="N70" s="363"/>
      <c r="O70" s="6">
        <v>4</v>
      </c>
      <c r="P70" s="45"/>
      <c r="Q70" s="47" t="str">
        <f t="shared" ref="Q70:Q72" si="69">IF(OR(R70="Preventivo",R70="Detectivo"),"Probabilidad",IF(R70="Correctivo","Impacto",""))</f>
        <v/>
      </c>
      <c r="R70" s="48"/>
      <c r="S70" s="48"/>
      <c r="T70" s="49" t="str">
        <f t="shared" si="66"/>
        <v/>
      </c>
      <c r="U70" s="48"/>
      <c r="V70" s="48"/>
      <c r="W70" s="48"/>
      <c r="X70" s="24" t="str">
        <f t="shared" ref="X70:X72" si="70">IFERROR(IF(AND(Q69="Probabilidad",Q70="Probabilidad"),(Z69-(+Z69*T70)),IF(AND(Q69="Impacto",Q70="Probabilidad"),(Z68-(+Z68*T70)),IF(Q70="Impacto",Z69,""))),"")</f>
        <v/>
      </c>
      <c r="Y70" s="50" t="str">
        <f t="shared" si="1"/>
        <v/>
      </c>
      <c r="Z70" s="51" t="str">
        <f t="shared" si="67"/>
        <v/>
      </c>
      <c r="AA70" s="50" t="str">
        <f t="shared" si="3"/>
        <v/>
      </c>
      <c r="AB70" s="51" t="str">
        <f t="shared" ref="AB70:AB72" si="71">IFERROR(IF(AND(Q69="Impacto",Q70="Impacto"),(AB69-(+AB69*T70)),IF(AND(Q69="Probabilidad",Q70="Impacto"),(AB68-(+AB68*T70)),IF(Q70="Probabilidad",AB69,""))),"")</f>
        <v/>
      </c>
      <c r="AC70" s="52" t="str">
        <f>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53"/>
      <c r="AE70" s="172"/>
      <c r="AF70" s="44"/>
      <c r="AG70" s="173"/>
      <c r="AH70" s="173"/>
      <c r="AI70" s="55"/>
      <c r="AJ70" s="54"/>
      <c r="AK70" s="44"/>
    </row>
    <row r="71" spans="1:68" ht="79.5" hidden="1" customHeight="1" x14ac:dyDescent="0.3">
      <c r="A71" s="369"/>
      <c r="B71" s="366"/>
      <c r="C71" s="366"/>
      <c r="D71" s="366"/>
      <c r="E71" s="383"/>
      <c r="F71" s="366"/>
      <c r="G71" s="374"/>
      <c r="H71" s="334"/>
      <c r="I71" s="337"/>
      <c r="J71" s="360"/>
      <c r="K71" s="337">
        <f>IF(NOT(ISERROR(MATCH(J71,_xlfn.ANCHORARRAY(E82),0))),I84&amp;"Por favor no seleccionar los criterios de impacto",J71)</f>
        <v>0</v>
      </c>
      <c r="L71" s="334"/>
      <c r="M71" s="337"/>
      <c r="N71" s="363"/>
      <c r="O71" s="6">
        <v>5</v>
      </c>
      <c r="P71" s="45"/>
      <c r="Q71" s="47" t="str">
        <f t="shared" si="69"/>
        <v/>
      </c>
      <c r="R71" s="48"/>
      <c r="S71" s="48"/>
      <c r="T71" s="49" t="str">
        <f t="shared" si="66"/>
        <v/>
      </c>
      <c r="U71" s="48"/>
      <c r="V71" s="48"/>
      <c r="W71" s="48"/>
      <c r="X71" s="24" t="str">
        <f t="shared" si="70"/>
        <v/>
      </c>
      <c r="Y71" s="50" t="str">
        <f t="shared" si="1"/>
        <v/>
      </c>
      <c r="Z71" s="51" t="str">
        <f t="shared" si="67"/>
        <v/>
      </c>
      <c r="AA71" s="50" t="str">
        <f t="shared" si="3"/>
        <v/>
      </c>
      <c r="AB71" s="51" t="str">
        <f t="shared" si="71"/>
        <v/>
      </c>
      <c r="AC71" s="52" t="str">
        <f t="shared" ref="AC71:AC72" si="72">IFERROR(IF(OR(AND(Y71="Muy Baja",AA71="Leve"),AND(Y71="Muy Baja",AA71="Menor"),AND(Y71="Baja",AA71="Leve")),"Bajo",IF(OR(AND(Y71="Muy baja",AA71="Moderado"),AND(Y71="Baja",AA71="Menor"),AND(Y71="Baja",AA71="Moderado"),AND(Y71="Media",AA71="Leve"),AND(Y71="Media",AA71="Menor"),AND(Y71="Media",AA71="Moderado"),AND(Y71="Alta",AA71="Leve"),AND(Y71="Alta",AA71="Menor")),"Moderado",IF(OR(AND(Y71="Muy Baja",AA71="Mayor"),AND(Y71="Baja",AA71="Mayor"),AND(Y71="Media",AA71="Mayor"),AND(Y71="Alta",AA71="Moderado"),AND(Y71="Alta",AA71="Mayor"),AND(Y71="Muy Alta",AA71="Leve"),AND(Y71="Muy Alta",AA71="Menor"),AND(Y71="Muy Alta",AA71="Moderado"),AND(Y71="Muy Alta",AA71="Mayor")),"Alto",IF(OR(AND(Y71="Muy Baja",AA71="Catastrófico"),AND(Y71="Baja",AA71="Catastrófico"),AND(Y71="Media",AA71="Catastrófico"),AND(Y71="Alta",AA71="Catastrófico"),AND(Y71="Muy Alta",AA71="Catastrófico")),"Extremo","")))),"")</f>
        <v/>
      </c>
      <c r="AD71" s="53"/>
      <c r="AE71" s="172"/>
      <c r="AF71" s="44"/>
      <c r="AG71" s="173"/>
      <c r="AH71" s="173"/>
      <c r="AI71" s="55"/>
      <c r="AJ71" s="54"/>
      <c r="AK71" s="44"/>
    </row>
    <row r="72" spans="1:68" ht="79.5" hidden="1" customHeight="1" x14ac:dyDescent="0.3">
      <c r="A72" s="343"/>
      <c r="B72" s="367"/>
      <c r="C72" s="367"/>
      <c r="D72" s="367"/>
      <c r="E72" s="384"/>
      <c r="F72" s="367"/>
      <c r="G72" s="375"/>
      <c r="H72" s="335"/>
      <c r="I72" s="338"/>
      <c r="J72" s="361"/>
      <c r="K72" s="338">
        <f>IF(NOT(ISERROR(MATCH(J72,_xlfn.ANCHORARRAY(E83),0))),I85&amp;"Por favor no seleccionar los criterios de impacto",J72)</f>
        <v>0</v>
      </c>
      <c r="L72" s="335"/>
      <c r="M72" s="338"/>
      <c r="N72" s="364"/>
      <c r="O72" s="6">
        <v>6</v>
      </c>
      <c r="P72" s="45"/>
      <c r="Q72" s="47" t="str">
        <f t="shared" si="69"/>
        <v/>
      </c>
      <c r="R72" s="48"/>
      <c r="S72" s="48"/>
      <c r="T72" s="49" t="str">
        <f t="shared" si="66"/>
        <v/>
      </c>
      <c r="U72" s="48"/>
      <c r="V72" s="48"/>
      <c r="W72" s="48"/>
      <c r="X72" s="24" t="str">
        <f t="shared" si="70"/>
        <v/>
      </c>
      <c r="Y72" s="50" t="str">
        <f t="shared" si="1"/>
        <v/>
      </c>
      <c r="Z72" s="51" t="str">
        <f t="shared" si="67"/>
        <v/>
      </c>
      <c r="AA72" s="50" t="str">
        <f t="shared" si="3"/>
        <v/>
      </c>
      <c r="AB72" s="51" t="str">
        <f t="shared" si="71"/>
        <v/>
      </c>
      <c r="AC72" s="52" t="str">
        <f t="shared" si="72"/>
        <v/>
      </c>
      <c r="AD72" s="53"/>
      <c r="AE72" s="172"/>
      <c r="AF72" s="44"/>
      <c r="AG72" s="173"/>
      <c r="AH72" s="173"/>
      <c r="AI72" s="55"/>
      <c r="AJ72" s="54"/>
      <c r="AK72" s="44"/>
      <c r="AM72" s="27"/>
    </row>
    <row r="73" spans="1:68" s="3" customFormat="1" ht="126.75" customHeight="1" x14ac:dyDescent="0.3">
      <c r="A73" s="342">
        <v>11</v>
      </c>
      <c r="B73" s="365" t="s">
        <v>176</v>
      </c>
      <c r="C73" s="365" t="s">
        <v>237</v>
      </c>
      <c r="D73" s="365" t="s">
        <v>238</v>
      </c>
      <c r="E73" s="382" t="s">
        <v>354</v>
      </c>
      <c r="F73" s="365" t="s">
        <v>339</v>
      </c>
      <c r="G73" s="373">
        <v>246</v>
      </c>
      <c r="H73" s="333" t="str">
        <f>IF(G73&lt;=0,"",IF(G73&lt;=2,"Muy Baja",IF(G73&lt;=24,"Baja",IF(G73&lt;=500,"Media",IF(G73&lt;=5000,"Alta","Muy Alta")))))</f>
        <v>Media</v>
      </c>
      <c r="I73" s="336">
        <f>IF(H73="","",IF(H73="Muy Baja",0.2,IF(H73="Baja",0.4,IF(H73="Media",0.6,IF(H73="Alta",0.8,IF(H73="Muy Alta",1,))))))</f>
        <v>0.6</v>
      </c>
      <c r="J73" s="359" t="s">
        <v>195</v>
      </c>
      <c r="K73" s="336" t="str">
        <f>IF(NOT(ISERROR(MATCH(J73,'Tabla Impacto'!$B$221:$B$223,0))),'Tabla Impacto'!$F$223&amp;"Por favor no seleccionar los criterios de impacto(Afectación Económica o presupuestal y Pérdida Reputacional)",J73)</f>
        <v xml:space="preserve">     El riesgo afecta la imagen de la entidad con algunos usuarios de relevancia frente al logro de los objetivos</v>
      </c>
      <c r="L73" s="333" t="str">
        <f>IF(OR(K73='Tabla Impacto'!$C$11,K73='Tabla Impacto'!$D$11),"Leve",IF(OR(K73='Tabla Impacto'!$C$12,K73='Tabla Impacto'!$D$12),"Menor",IF(OR(K73='Tabla Impacto'!$C$13,K73='Tabla Impacto'!$D$13),"Moderado",IF(OR(K73='Tabla Impacto'!$C$14,K73='Tabla Impacto'!$D$14),"Mayor",IF(OR(K73='Tabla Impacto'!$C$15,K73='Tabla Impacto'!$D$15),"Catastrófico","")))))</f>
        <v>Moderado</v>
      </c>
      <c r="M73" s="336">
        <f>IF(L73="","",IF(L73="Leve",0.2,IF(L73="Menor",0.4,IF(L73="Moderado",0.6,IF(L73="Mayor",0.8,IF(L73="Catastrófico",1,))))))</f>
        <v>0.6</v>
      </c>
      <c r="N73" s="362" t="str">
        <f>IF(OR(AND(H73="Muy Baja",L73="Leve"),AND(H73="Muy Baja",L73="Menor"),AND(H73="Baja",L73="Leve")),"Bajo",IF(OR(AND(H73="Muy baja",L73="Moderado"),AND(H73="Baja",L73="Menor"),AND(H73="Baja",L73="Moderado"),AND(H73="Media",L73="Leve"),AND(H73="Media",L73="Menor"),AND(H73="Media",L73="Moderado"),AND(H73="Alta",L73="Leve"),AND(H73="Alta",L73="Menor")),"Moderado",IF(OR(AND(H73="Muy Baja",L73="Mayor"),AND(H73="Baja",L73="Mayor"),AND(H73="Media",L73="Mayor"),AND(H73="Alta",L73="Moderado"),AND(H73="Alta",L73="Mayor"),AND(H73="Muy Alta",L73="Leve"),AND(H73="Muy Alta",L73="Menor"),AND(H73="Muy Alta",L73="Moderado"),AND(H73="Muy Alta",L73="Mayor")),"Alto",IF(OR(AND(H73="Muy Baja",L73="Catastrófico"),AND(H73="Baja",L73="Catastrófico"),AND(H73="Media",L73="Catastrófico"),AND(H73="Alta",L73="Catastrófico"),AND(H73="Muy Alta",L73="Catastrófico")),"Extremo",""))))</f>
        <v>Moderado</v>
      </c>
      <c r="O73" s="6">
        <v>1</v>
      </c>
      <c r="P73" s="45" t="s">
        <v>356</v>
      </c>
      <c r="Q73" s="47" t="str">
        <f>IF(OR(R73="Preventivo",R73="Detectivo"),"Probabilidad",IF(R73="Correctivo","Impacto",""))</f>
        <v>Probabilidad</v>
      </c>
      <c r="R73" s="48" t="s">
        <v>183</v>
      </c>
      <c r="S73" s="48" t="s">
        <v>184</v>
      </c>
      <c r="T73" s="49" t="str">
        <f>IF(AND(R73="Preventivo",S73="Automático"),"50%",IF(AND(R73="Preventivo",S73="Manual"),"40%",IF(AND(R73="Detectivo",S73="Automático"),"40%",IF(AND(R73="Detectivo",S73="Manual"),"30%",IF(AND(R73="Correctivo",S73="Automático"),"35%",IF(AND(R73="Correctivo",S73="Manual"),"25%",""))))))</f>
        <v>40%</v>
      </c>
      <c r="U73" s="48" t="s">
        <v>185</v>
      </c>
      <c r="V73" s="48" t="s">
        <v>186</v>
      </c>
      <c r="W73" s="48" t="s">
        <v>187</v>
      </c>
      <c r="X73" s="24">
        <f>IFERROR(IF(Q73="Probabilidad",(I73-(+I73*T73)),IF(Q73="Impacto",I73,"")),"")</f>
        <v>0.36</v>
      </c>
      <c r="Y73" s="50" t="str">
        <f>IFERROR(IF(X73="","",IF(X73&lt;=0.2,"Muy Baja",IF(X73&lt;=0.4,"Baja",IF(X73&lt;=0.6,"Media",IF(X73&lt;=0.8,"Alta","Muy Alta"))))),"")</f>
        <v>Baja</v>
      </c>
      <c r="Z73" s="51">
        <f>+X73</f>
        <v>0.36</v>
      </c>
      <c r="AA73" s="50" t="str">
        <f>IFERROR(IF(AB73="","",IF(AB73&lt;=0.2,"Leve",IF(AB73&lt;=0.4,"Menor",IF(AB73&lt;=0.6,"Moderado",IF(AB73&lt;=0.8,"Mayor","Catastrófico"))))),"")</f>
        <v>Moderado</v>
      </c>
      <c r="AB73" s="51">
        <f>IFERROR(IF(Q73="Impacto",(M73-(+M73*T73)),IF(Q73="Probabilidad",M73,"")),"")</f>
        <v>0.6</v>
      </c>
      <c r="AC73" s="52" t="str">
        <f>IFERROR(IF(OR(AND(Y73="Muy Baja",AA73="Leve"),AND(Y73="Muy Baja",AA73="Menor"),AND(Y73="Baja",AA73="Leve")),"Bajo",IF(OR(AND(Y73="Muy baja",AA73="Moderado"),AND(Y73="Baja",AA73="Menor"),AND(Y73="Baja",AA73="Moderado"),AND(Y73="Media",AA73="Leve"),AND(Y73="Media",AA73="Menor"),AND(Y73="Media",AA73="Moderado"),AND(Y73="Alta",AA73="Leve"),AND(Y73="Alta",AA73="Menor")),"Moderado",IF(OR(AND(Y73="Muy Baja",AA73="Mayor"),AND(Y73="Baja",AA73="Mayor"),AND(Y73="Media",AA73="Mayor"),AND(Y73="Alta",AA73="Moderado"),AND(Y73="Alta",AA73="Mayor"),AND(Y73="Muy Alta",AA73="Leve"),AND(Y73="Muy Alta",AA73="Menor"),AND(Y73="Muy Alta",AA73="Moderado"),AND(Y73="Muy Alta",AA73="Mayor")),"Alto",IF(OR(AND(Y73="Muy Baja",AA73="Catastrófico"),AND(Y73="Baja",AA73="Catastrófico"),AND(Y73="Media",AA73="Catastrófico"),AND(Y73="Alta",AA73="Catastrófico"),AND(Y73="Muy Alta",AA73="Catastrófico")),"Extremo","")))),"")</f>
        <v>Moderado</v>
      </c>
      <c r="AD73" s="53" t="s">
        <v>188</v>
      </c>
      <c r="AE73" s="172" t="s">
        <v>355</v>
      </c>
      <c r="AF73" s="191" t="s">
        <v>239</v>
      </c>
      <c r="AG73" s="173">
        <v>44617</v>
      </c>
      <c r="AH73" s="173">
        <v>44926</v>
      </c>
      <c r="AI73" s="54"/>
      <c r="AJ73" s="54"/>
      <c r="AK73" s="44"/>
      <c r="AL73" s="27"/>
      <c r="AM73" s="8"/>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row>
    <row r="74" spans="1:68" ht="92.25" customHeight="1" x14ac:dyDescent="0.3">
      <c r="A74" s="369"/>
      <c r="B74" s="366"/>
      <c r="C74" s="366"/>
      <c r="D74" s="366"/>
      <c r="E74" s="383"/>
      <c r="F74" s="366"/>
      <c r="G74" s="374"/>
      <c r="H74" s="334"/>
      <c r="I74" s="337"/>
      <c r="J74" s="360"/>
      <c r="K74" s="337">
        <f>IF(NOT(ISERROR(MATCH(J74,_xlfn.ANCHORARRAY(E85),0))),I87&amp;"Por favor no seleccionar los criterios de impacto",J74)</f>
        <v>0</v>
      </c>
      <c r="L74" s="334"/>
      <c r="M74" s="337"/>
      <c r="N74" s="363"/>
      <c r="O74" s="6">
        <v>2</v>
      </c>
      <c r="P74" s="193" t="s">
        <v>377</v>
      </c>
      <c r="Q74" s="47" t="str">
        <f>IF(OR(R74="Preventivo",R74="Detectivo"),"Probabilidad",IF(R74="Correctivo","Impacto",""))</f>
        <v>Probabilidad</v>
      </c>
      <c r="R74" s="48" t="s">
        <v>183</v>
      </c>
      <c r="S74" s="48" t="s">
        <v>184</v>
      </c>
      <c r="T74" s="49" t="str">
        <f t="shared" ref="T74:T78" si="73">IF(AND(R74="Preventivo",S74="Automático"),"50%",IF(AND(R74="Preventivo",S74="Manual"),"40%",IF(AND(R74="Detectivo",S74="Automático"),"40%",IF(AND(R74="Detectivo",S74="Manual"),"30%",IF(AND(R74="Correctivo",S74="Automático"),"35%",IF(AND(R74="Correctivo",S74="Manual"),"25%",""))))))</f>
        <v>40%</v>
      </c>
      <c r="U74" s="48" t="s">
        <v>185</v>
      </c>
      <c r="V74" s="48" t="s">
        <v>186</v>
      </c>
      <c r="W74" s="48" t="s">
        <v>187</v>
      </c>
      <c r="X74" s="24">
        <f>IFERROR(IF(AND(Q73="Probabilidad",Q74="Probabilidad"),(Z73-(+Z73*T74)),IF(Q74="Probabilidad",(I73-(+I73*T74)),IF(Q74="Impacto",Z73,""))),"")</f>
        <v>0.216</v>
      </c>
      <c r="Y74" s="50" t="str">
        <f t="shared" ref="Y74:Y78" si="74">IFERROR(IF(X74="","",IF(X74&lt;=0.2,"Muy Baja",IF(X74&lt;=0.4,"Baja",IF(X74&lt;=0.6,"Media",IF(X74&lt;=0.8,"Alta","Muy Alta"))))),"")</f>
        <v>Baja</v>
      </c>
      <c r="Z74" s="51">
        <f t="shared" ref="Z74:Z78" si="75">+X74</f>
        <v>0.216</v>
      </c>
      <c r="AA74" s="50" t="str">
        <f t="shared" ref="AA74:AA78" si="76">IFERROR(IF(AB74="","",IF(AB74&lt;=0.2,"Leve",IF(AB74&lt;=0.4,"Menor",IF(AB74&lt;=0.6,"Moderado",IF(AB74&lt;=0.8,"Mayor","Catastrófico"))))),"")</f>
        <v>Moderado</v>
      </c>
      <c r="AB74" s="51">
        <f>IFERROR(IF(AND(Q73="Impacto",Q74="Impacto"),(AB73-(+AB73*T74)),IF(Q74="Impacto",($M$12-(+$M$12*T74)),IF(Q74="Probabilidad",AB73,""))),"")</f>
        <v>0.6</v>
      </c>
      <c r="AC74" s="52" t="str">
        <f t="shared" ref="AC74:AC75" si="77">IFERROR(IF(OR(AND(Y74="Muy Baja",AA74="Leve"),AND(Y74="Muy Baja",AA74="Menor"),AND(Y74="Baja",AA74="Leve")),"Bajo",IF(OR(AND(Y74="Muy baja",AA74="Moderado"),AND(Y74="Baja",AA74="Menor"),AND(Y74="Baja",AA74="Moderado"),AND(Y74="Media",AA74="Leve"),AND(Y74="Media",AA74="Menor"),AND(Y74="Media",AA74="Moderado"),AND(Y74="Alta",AA74="Leve"),AND(Y74="Alta",AA74="Menor")),"Moderado",IF(OR(AND(Y74="Muy Baja",AA74="Mayor"),AND(Y74="Baja",AA74="Mayor"),AND(Y74="Media",AA74="Mayor"),AND(Y74="Alta",AA74="Moderado"),AND(Y74="Alta",AA74="Mayor"),AND(Y74="Muy Alta",AA74="Leve"),AND(Y74="Muy Alta",AA74="Menor"),AND(Y74="Muy Alta",AA74="Moderado"),AND(Y74="Muy Alta",AA74="Mayor")),"Alto",IF(OR(AND(Y74="Muy Baja",AA74="Catastrófico"),AND(Y74="Baja",AA74="Catastrófico"),AND(Y74="Media",AA74="Catastrófico"),AND(Y74="Alta",AA74="Catastrófico"),AND(Y74="Muy Alta",AA74="Catastrófico")),"Extremo","")))),"")</f>
        <v>Moderado</v>
      </c>
      <c r="AD74" s="53" t="s">
        <v>188</v>
      </c>
      <c r="AE74" s="172" t="s">
        <v>357</v>
      </c>
      <c r="AF74" s="191" t="s">
        <v>239</v>
      </c>
      <c r="AG74" s="173">
        <v>44617</v>
      </c>
      <c r="AH74" s="173">
        <v>44926</v>
      </c>
      <c r="AI74" s="54"/>
      <c r="AJ74" s="54"/>
      <c r="AK74" s="44"/>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row>
    <row r="75" spans="1:68" ht="95.25" customHeight="1" x14ac:dyDescent="0.3">
      <c r="A75" s="369"/>
      <c r="B75" s="366"/>
      <c r="C75" s="366"/>
      <c r="D75" s="366"/>
      <c r="E75" s="383"/>
      <c r="F75" s="366"/>
      <c r="G75" s="374"/>
      <c r="H75" s="334"/>
      <c r="I75" s="337"/>
      <c r="J75" s="360"/>
      <c r="K75" s="337">
        <f>IF(NOT(ISERROR(MATCH(J75,_xlfn.ANCHORARRAY(E86),0))),I88&amp;"Por favor no seleccionar los criterios de impacto",J75)</f>
        <v>0</v>
      </c>
      <c r="L75" s="334"/>
      <c r="M75" s="337"/>
      <c r="N75" s="363"/>
      <c r="O75" s="6">
        <v>3</v>
      </c>
      <c r="P75" s="171" t="s">
        <v>375</v>
      </c>
      <c r="Q75" s="47" t="str">
        <f>IF(OR(R75="Preventivo",R75="Detectivo"),"Probabilidad",IF(R75="Correctivo","Impacto",""))</f>
        <v>Probabilidad</v>
      </c>
      <c r="R75" s="48" t="s">
        <v>183</v>
      </c>
      <c r="S75" s="48" t="s">
        <v>184</v>
      </c>
      <c r="T75" s="49" t="str">
        <f t="shared" si="73"/>
        <v>40%</v>
      </c>
      <c r="U75" s="48" t="s">
        <v>185</v>
      </c>
      <c r="V75" s="48" t="s">
        <v>186</v>
      </c>
      <c r="W75" s="48" t="s">
        <v>187</v>
      </c>
      <c r="X75" s="24">
        <f>IFERROR(IF(AND(Q74="Probabilidad",Q75="Probabilidad"),(Z74-(+Z74*T75)),IF(AND(Q74="Impacto",Q75="Probabilidad"),(Z73-(+Z73*T75)),IF(Q75="Impacto",Z74,""))),"")</f>
        <v>0.12959999999999999</v>
      </c>
      <c r="Y75" s="50" t="str">
        <f t="shared" si="74"/>
        <v>Muy Baja</v>
      </c>
      <c r="Z75" s="51">
        <f t="shared" si="75"/>
        <v>0.12959999999999999</v>
      </c>
      <c r="AA75" s="50" t="str">
        <f t="shared" si="76"/>
        <v>Moderado</v>
      </c>
      <c r="AB75" s="51">
        <f>IFERROR(IF(AND(Q74="Impacto",Q75="Impacto"),(AB74-(+AB74*T75)),IF(AND(Q74="Probabilidad",Q75="Impacto"),(AB73-(+AB73*T75)),IF(Q75="Probabilidad",AB74,""))),"")</f>
        <v>0.6</v>
      </c>
      <c r="AC75" s="52" t="str">
        <f t="shared" si="77"/>
        <v>Moderado</v>
      </c>
      <c r="AD75" s="53" t="s">
        <v>188</v>
      </c>
      <c r="AE75" s="172" t="s">
        <v>369</v>
      </c>
      <c r="AF75" s="172" t="s">
        <v>224</v>
      </c>
      <c r="AG75" s="173">
        <v>44617</v>
      </c>
      <c r="AH75" s="173">
        <v>44742</v>
      </c>
      <c r="AI75" s="55"/>
      <c r="AJ75" s="54"/>
      <c r="AK75" s="44"/>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row>
    <row r="76" spans="1:68" ht="79.5" hidden="1" customHeight="1" x14ac:dyDescent="0.3">
      <c r="A76" s="369"/>
      <c r="B76" s="366"/>
      <c r="C76" s="366"/>
      <c r="D76" s="366"/>
      <c r="E76" s="383"/>
      <c r="F76" s="366"/>
      <c r="G76" s="374"/>
      <c r="H76" s="334"/>
      <c r="I76" s="337"/>
      <c r="J76" s="360"/>
      <c r="K76" s="337">
        <f>IF(NOT(ISERROR(MATCH(J76,_xlfn.ANCHORARRAY(E87),0))),I89&amp;"Por favor no seleccionar los criterios de impacto",J76)</f>
        <v>0</v>
      </c>
      <c r="L76" s="334"/>
      <c r="M76" s="337"/>
      <c r="N76" s="363"/>
      <c r="O76" s="6">
        <v>4</v>
      </c>
      <c r="P76" s="45"/>
      <c r="Q76" s="47" t="str">
        <f t="shared" ref="Q76:Q78" si="78">IF(OR(R76="Preventivo",R76="Detectivo"),"Probabilidad",IF(R76="Correctivo","Impacto",""))</f>
        <v/>
      </c>
      <c r="R76" s="48"/>
      <c r="S76" s="48"/>
      <c r="T76" s="49" t="str">
        <f t="shared" si="73"/>
        <v/>
      </c>
      <c r="U76" s="48"/>
      <c r="V76" s="48"/>
      <c r="W76" s="48"/>
      <c r="X76" s="24" t="str">
        <f t="shared" ref="X76:X78" si="79">IFERROR(IF(AND(Q75="Probabilidad",Q76="Probabilidad"),(Z75-(+Z75*T76)),IF(AND(Q75="Impacto",Q76="Probabilidad"),(Z74-(+Z74*T76)),IF(Q76="Impacto",Z75,""))),"")</f>
        <v/>
      </c>
      <c r="Y76" s="50" t="str">
        <f t="shared" si="74"/>
        <v/>
      </c>
      <c r="Z76" s="51" t="str">
        <f t="shared" si="75"/>
        <v/>
      </c>
      <c r="AA76" s="50" t="str">
        <f t="shared" si="76"/>
        <v/>
      </c>
      <c r="AB76" s="51" t="str">
        <f t="shared" ref="AB76:AB78" si="80">IFERROR(IF(AND(Q75="Impacto",Q76="Impacto"),(AB75-(+AB75*T76)),IF(AND(Q75="Probabilidad",Q76="Impacto"),(AB74-(+AB74*T76)),IF(Q76="Probabilidad",AB75,""))),"")</f>
        <v/>
      </c>
      <c r="AC76" s="52" t="str">
        <f>IFERROR(IF(OR(AND(Y76="Muy Baja",AA76="Leve"),AND(Y76="Muy Baja",AA76="Menor"),AND(Y76="Baja",AA76="Leve")),"Bajo",IF(OR(AND(Y76="Muy baja",AA76="Moderado"),AND(Y76="Baja",AA76="Menor"),AND(Y76="Baja",AA76="Moderado"),AND(Y76="Media",AA76="Leve"),AND(Y76="Media",AA76="Menor"),AND(Y76="Media",AA76="Moderado"),AND(Y76="Alta",AA76="Leve"),AND(Y76="Alta",AA76="Menor")),"Moderado",IF(OR(AND(Y76="Muy Baja",AA76="Mayor"),AND(Y76="Baja",AA76="Mayor"),AND(Y76="Media",AA76="Mayor"),AND(Y76="Alta",AA76="Moderado"),AND(Y76="Alta",AA76="Mayor"),AND(Y76="Muy Alta",AA76="Leve"),AND(Y76="Muy Alta",AA76="Menor"),AND(Y76="Muy Alta",AA76="Moderado"),AND(Y76="Muy Alta",AA76="Mayor")),"Alto",IF(OR(AND(Y76="Muy Baja",AA76="Catastrófico"),AND(Y76="Baja",AA76="Catastrófico"),AND(Y76="Media",AA76="Catastrófico"),AND(Y76="Alta",AA76="Catastrófico"),AND(Y76="Muy Alta",AA76="Catastrófico")),"Extremo","")))),"")</f>
        <v/>
      </c>
      <c r="AD76" s="53"/>
      <c r="AE76" s="172"/>
      <c r="AF76" s="44"/>
      <c r="AG76" s="173"/>
      <c r="AH76" s="173"/>
      <c r="AI76" s="55"/>
      <c r="AJ76" s="54"/>
      <c r="AK76" s="44"/>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row>
    <row r="77" spans="1:68" ht="79.5" hidden="1" customHeight="1" x14ac:dyDescent="0.3">
      <c r="A77" s="369"/>
      <c r="B77" s="366"/>
      <c r="C77" s="366"/>
      <c r="D77" s="366"/>
      <c r="E77" s="383"/>
      <c r="F77" s="366"/>
      <c r="G77" s="374"/>
      <c r="H77" s="334"/>
      <c r="I77" s="337"/>
      <c r="J77" s="360"/>
      <c r="K77" s="337">
        <f>IF(NOT(ISERROR(MATCH(J77,_xlfn.ANCHORARRAY(E88),0))),I90&amp;"Por favor no seleccionar los criterios de impacto",J77)</f>
        <v>0</v>
      </c>
      <c r="L77" s="334"/>
      <c r="M77" s="337"/>
      <c r="N77" s="363"/>
      <c r="O77" s="6">
        <v>5</v>
      </c>
      <c r="P77" s="45"/>
      <c r="Q77" s="47" t="str">
        <f t="shared" si="78"/>
        <v/>
      </c>
      <c r="R77" s="48"/>
      <c r="S77" s="48"/>
      <c r="T77" s="49" t="str">
        <f t="shared" si="73"/>
        <v/>
      </c>
      <c r="U77" s="48"/>
      <c r="V77" s="48"/>
      <c r="W77" s="48"/>
      <c r="X77" s="24" t="str">
        <f t="shared" si="79"/>
        <v/>
      </c>
      <c r="Y77" s="50" t="str">
        <f t="shared" si="74"/>
        <v/>
      </c>
      <c r="Z77" s="51" t="str">
        <f t="shared" si="75"/>
        <v/>
      </c>
      <c r="AA77" s="50" t="str">
        <f t="shared" si="76"/>
        <v/>
      </c>
      <c r="AB77" s="51" t="str">
        <f t="shared" si="80"/>
        <v/>
      </c>
      <c r="AC77" s="52" t="str">
        <f t="shared" ref="AC77:AC78" si="81">IFERROR(IF(OR(AND(Y77="Muy Baja",AA77="Leve"),AND(Y77="Muy Baja",AA77="Menor"),AND(Y77="Baja",AA77="Leve")),"Bajo",IF(OR(AND(Y77="Muy baja",AA77="Moderado"),AND(Y77="Baja",AA77="Menor"),AND(Y77="Baja",AA77="Moderado"),AND(Y77="Media",AA77="Leve"),AND(Y77="Media",AA77="Menor"),AND(Y77="Media",AA77="Moderado"),AND(Y77="Alta",AA77="Leve"),AND(Y77="Alta",AA77="Menor")),"Moderado",IF(OR(AND(Y77="Muy Baja",AA77="Mayor"),AND(Y77="Baja",AA77="Mayor"),AND(Y77="Media",AA77="Mayor"),AND(Y77="Alta",AA77="Moderado"),AND(Y77="Alta",AA77="Mayor"),AND(Y77="Muy Alta",AA77="Leve"),AND(Y77="Muy Alta",AA77="Menor"),AND(Y77="Muy Alta",AA77="Moderado"),AND(Y77="Muy Alta",AA77="Mayor")),"Alto",IF(OR(AND(Y77="Muy Baja",AA77="Catastrófico"),AND(Y77="Baja",AA77="Catastrófico"),AND(Y77="Media",AA77="Catastrófico"),AND(Y77="Alta",AA77="Catastrófico"),AND(Y77="Muy Alta",AA77="Catastrófico")),"Extremo","")))),"")</f>
        <v/>
      </c>
      <c r="AD77" s="53"/>
      <c r="AE77" s="172"/>
      <c r="AF77" s="44"/>
      <c r="AG77" s="173"/>
      <c r="AH77" s="173"/>
      <c r="AI77" s="55"/>
      <c r="AJ77" s="54"/>
      <c r="AK77" s="44"/>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row>
    <row r="78" spans="1:68" ht="79.5" hidden="1" customHeight="1" x14ac:dyDescent="0.3">
      <c r="A78" s="343"/>
      <c r="B78" s="367"/>
      <c r="C78" s="367"/>
      <c r="D78" s="367"/>
      <c r="E78" s="384"/>
      <c r="F78" s="367"/>
      <c r="G78" s="375"/>
      <c r="H78" s="335"/>
      <c r="I78" s="338"/>
      <c r="J78" s="361"/>
      <c r="K78" s="338">
        <f>IF(NOT(ISERROR(MATCH(J78,_xlfn.ANCHORARRAY(E89),0))),I91&amp;"Por favor no seleccionar los criterios de impacto",J78)</f>
        <v>0</v>
      </c>
      <c r="L78" s="335"/>
      <c r="M78" s="338"/>
      <c r="N78" s="364"/>
      <c r="O78" s="6">
        <v>6</v>
      </c>
      <c r="P78" s="45"/>
      <c r="Q78" s="47" t="str">
        <f t="shared" si="78"/>
        <v/>
      </c>
      <c r="R78" s="48"/>
      <c r="S78" s="48"/>
      <c r="T78" s="49" t="str">
        <f t="shared" si="73"/>
        <v/>
      </c>
      <c r="U78" s="48"/>
      <c r="V78" s="48"/>
      <c r="W78" s="48"/>
      <c r="X78" s="24" t="str">
        <f t="shared" si="79"/>
        <v/>
      </c>
      <c r="Y78" s="50" t="str">
        <f t="shared" si="74"/>
        <v/>
      </c>
      <c r="Z78" s="51" t="str">
        <f t="shared" si="75"/>
        <v/>
      </c>
      <c r="AA78" s="50" t="str">
        <f t="shared" si="76"/>
        <v/>
      </c>
      <c r="AB78" s="51" t="str">
        <f t="shared" si="80"/>
        <v/>
      </c>
      <c r="AC78" s="52" t="str">
        <f t="shared" si="81"/>
        <v/>
      </c>
      <c r="AD78" s="53"/>
      <c r="AE78" s="172"/>
      <c r="AF78" s="44"/>
      <c r="AG78" s="173"/>
      <c r="AH78" s="173"/>
      <c r="AI78" s="55"/>
      <c r="AJ78" s="54"/>
      <c r="AK78" s="44"/>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row>
    <row r="79" spans="1:68" ht="113.25" hidden="1" customHeight="1" x14ac:dyDescent="0.3">
      <c r="A79" s="342"/>
      <c r="B79" s="365"/>
      <c r="C79" s="365"/>
      <c r="D79" s="365"/>
      <c r="E79" s="376"/>
      <c r="F79" s="365"/>
      <c r="G79" s="373"/>
      <c r="H79" s="333" t="str">
        <f>IF(G79&lt;=0,"",IF(G79&lt;=2,"Muy Baja",IF(G79&lt;=24,"Baja",IF(G79&lt;=500,"Media",IF(G79&lt;=5000,"Alta","Muy Alta")))))</f>
        <v/>
      </c>
      <c r="I79" s="336" t="str">
        <f>IF(H79="","",IF(H79="Muy Baja",0.2,IF(H79="Baja",0.4,IF(H79="Media",0.6,IF(H79="Alta",0.8,IF(H79="Muy Alta",1,))))))</f>
        <v/>
      </c>
      <c r="J79" s="379"/>
      <c r="K79" s="336">
        <f>IF(NOT(ISERROR(MATCH(J79,'Tabla Impacto'!$B$221:$B$223,0))),'Tabla Impacto'!$F$223&amp;"Por favor no seleccionar los criterios de impacto(Afectación Económica o presupuestal y Pérdida Reputacional)",J79)</f>
        <v>0</v>
      </c>
      <c r="L79" s="333" t="str">
        <f>IF(OR(K79='Tabla Impacto'!$C$11,K79='Tabla Impacto'!$D$11),"Leve",IF(OR(K79='Tabla Impacto'!$C$12,K79='Tabla Impacto'!$D$12),"Menor",IF(OR(K79='Tabla Impacto'!$C$13,K79='Tabla Impacto'!$D$13),"Moderado",IF(OR(K79='Tabla Impacto'!$C$14,K79='Tabla Impacto'!$D$14),"Mayor",IF(OR(K79='Tabla Impacto'!$C$15,K79='Tabla Impacto'!$D$15),"Catastrófico","")))))</f>
        <v/>
      </c>
      <c r="M79" s="336" t="str">
        <f>IF(L79="","",IF(L79="Leve",0.2,IF(L79="Menor",0.4,IF(L79="Moderado",0.6,IF(L79="Mayor",0.8,IF(L79="Catastrófico",1,))))))</f>
        <v/>
      </c>
      <c r="N79" s="362" t="str">
        <f>IF(OR(AND(H79="Muy Baja",L79="Leve"),AND(H79="Muy Baja",L79="Menor"),AND(H79="Baja",L79="Leve")),"Bajo",IF(OR(AND(H79="Muy baja",L79="Moderado"),AND(H79="Baja",L79="Menor"),AND(H79="Baja",L79="Moderado"),AND(H79="Media",L79="Leve"),AND(H79="Media",L79="Menor"),AND(H79="Media",L79="Moderado"),AND(H79="Alta",L79="Leve"),AND(H79="Alta",L79="Menor")),"Moderado",IF(OR(AND(H79="Muy Baja",L79="Mayor"),AND(H79="Baja",L79="Mayor"),AND(H79="Media",L79="Mayor"),AND(H79="Alta",L79="Moderado"),AND(H79="Alta",L79="Mayor"),AND(H79="Muy Alta",L79="Leve"),AND(H79="Muy Alta",L79="Menor"),AND(H79="Muy Alta",L79="Moderado"),AND(H79="Muy Alta",L79="Mayor")),"Alto",IF(OR(AND(H79="Muy Baja",L79="Catastrófico"),AND(H79="Baja",L79="Catastrófico"),AND(H79="Media",L79="Catastrófico"),AND(H79="Alta",L79="Catastrófico"),AND(H79="Muy Alta",L79="Catastrófico")),"Extremo",""))))</f>
        <v/>
      </c>
      <c r="O79" s="6">
        <v>1</v>
      </c>
      <c r="P79" s="45"/>
      <c r="Q79" s="47" t="str">
        <f>IF(OR(R79="Preventivo",R79="Detectivo"),"Probabilidad",IF(R79="Correctivo","Impacto",""))</f>
        <v/>
      </c>
      <c r="R79" s="48"/>
      <c r="S79" s="48"/>
      <c r="T79" s="49" t="str">
        <f>IF(AND(R79="Preventivo",S79="Automático"),"50%",IF(AND(R79="Preventivo",S79="Manual"),"40%",IF(AND(R79="Detectivo",S79="Automático"),"40%",IF(AND(R79="Detectivo",S79="Manual"),"30%",IF(AND(R79="Correctivo",S79="Automático"),"35%",IF(AND(R79="Correctivo",S79="Manual"),"25%",""))))))</f>
        <v/>
      </c>
      <c r="U79" s="48"/>
      <c r="V79" s="48"/>
      <c r="W79" s="48"/>
      <c r="X79" s="24" t="str">
        <f>IFERROR(IF(Q79="Probabilidad",(I79-(+I79*T79)),IF(Q79="Impacto",I79,"")),"")</f>
        <v/>
      </c>
      <c r="Y79" s="50" t="str">
        <f>IFERROR(IF(X79="","",IF(X79&lt;=0.2,"Muy Baja",IF(X79&lt;=0.4,"Baja",IF(X79&lt;=0.6,"Media",IF(X79&lt;=0.8,"Alta","Muy Alta"))))),"")</f>
        <v/>
      </c>
      <c r="Z79" s="51" t="str">
        <f>+X79</f>
        <v/>
      </c>
      <c r="AA79" s="50" t="str">
        <f>IFERROR(IF(AB79="","",IF(AB79&lt;=0.2,"Leve",IF(AB79&lt;=0.4,"Menor",IF(AB79&lt;=0.6,"Moderado",IF(AB79&lt;=0.8,"Mayor","Catastrófico"))))),"")</f>
        <v/>
      </c>
      <c r="AB79" s="51" t="str">
        <f>IFERROR(IF(Q79="Impacto",(M79-(+M79*T79)),IF(Q79="Probabilidad",M79,"")),"")</f>
        <v/>
      </c>
      <c r="AC79" s="52" t="str">
        <f>IFERROR(IF(OR(AND(Y79="Muy Baja",AA79="Leve"),AND(Y79="Muy Baja",AA79="Menor"),AND(Y79="Baja",AA79="Leve")),"Bajo",IF(OR(AND(Y79="Muy baja",AA79="Moderado"),AND(Y79="Baja",AA79="Menor"),AND(Y79="Baja",AA79="Moderado"),AND(Y79="Media",AA79="Leve"),AND(Y79="Media",AA79="Menor"),AND(Y79="Media",AA79="Moderado"),AND(Y79="Alta",AA79="Leve"),AND(Y79="Alta",AA79="Menor")),"Moderado",IF(OR(AND(Y79="Muy Baja",AA79="Mayor"),AND(Y79="Baja",AA79="Mayor"),AND(Y79="Media",AA79="Mayor"),AND(Y79="Alta",AA79="Moderado"),AND(Y79="Alta",AA79="Mayor"),AND(Y79="Muy Alta",AA79="Leve"),AND(Y79="Muy Alta",AA79="Menor"),AND(Y79="Muy Alta",AA79="Moderado"),AND(Y79="Muy Alta",AA79="Mayor")),"Alto",IF(OR(AND(Y79="Muy Baja",AA79="Catastrófico"),AND(Y79="Baja",AA79="Catastrófico"),AND(Y79="Media",AA79="Catastrófico"),AND(Y79="Alta",AA79="Catastrófico"),AND(Y79="Muy Alta",AA79="Catastrófico")),"Extremo","")))),"")</f>
        <v/>
      </c>
      <c r="AD79" s="53"/>
      <c r="AE79" s="172"/>
      <c r="AF79" s="44"/>
      <c r="AG79" s="173"/>
      <c r="AH79" s="173"/>
      <c r="AI79" s="110"/>
      <c r="AJ79" s="54"/>
      <c r="AK79" s="44"/>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row>
    <row r="80" spans="1:68" ht="79.5" hidden="1" customHeight="1" x14ac:dyDescent="0.3">
      <c r="A80" s="369"/>
      <c r="B80" s="366"/>
      <c r="C80" s="366"/>
      <c r="D80" s="366"/>
      <c r="E80" s="377"/>
      <c r="F80" s="366"/>
      <c r="G80" s="374"/>
      <c r="H80" s="334"/>
      <c r="I80" s="337"/>
      <c r="J80" s="380"/>
      <c r="K80" s="337">
        <f>IF(NOT(ISERROR(MATCH(J80,_xlfn.ANCHORARRAY(E91),0))),I93&amp;"Por favor no seleccionar los criterios de impacto",J80)</f>
        <v>0</v>
      </c>
      <c r="L80" s="334"/>
      <c r="M80" s="337"/>
      <c r="N80" s="363"/>
      <c r="O80" s="6">
        <v>2</v>
      </c>
      <c r="P80" s="45"/>
      <c r="Q80" s="47" t="str">
        <f>IF(OR(R80="Preventivo",R80="Detectivo"),"Probabilidad",IF(R80="Correctivo","Impacto",""))</f>
        <v/>
      </c>
      <c r="R80" s="48"/>
      <c r="S80" s="48"/>
      <c r="T80" s="49" t="str">
        <f t="shared" ref="T80:T84" si="82">IF(AND(R80="Preventivo",S80="Automático"),"50%",IF(AND(R80="Preventivo",S80="Manual"),"40%",IF(AND(R80="Detectivo",S80="Automático"),"40%",IF(AND(R80="Detectivo",S80="Manual"),"30%",IF(AND(R80="Correctivo",S80="Automático"),"35%",IF(AND(R80="Correctivo",S80="Manual"),"25%",""))))))</f>
        <v/>
      </c>
      <c r="U80" s="48"/>
      <c r="V80" s="48"/>
      <c r="W80" s="48"/>
      <c r="X80" s="24" t="str">
        <f>IFERROR(IF(AND(Q79="Probabilidad",Q80="Probabilidad"),(Z79-(+Z79*T80)),IF(Q80="Probabilidad",(I79-(+I79*T80)),IF(Q80="Impacto",Z79,""))),"")</f>
        <v/>
      </c>
      <c r="Y80" s="50" t="str">
        <f t="shared" ref="Y80:Y84" si="83">IFERROR(IF(X80="","",IF(X80&lt;=0.2,"Muy Baja",IF(X80&lt;=0.4,"Baja",IF(X80&lt;=0.6,"Media",IF(X80&lt;=0.8,"Alta","Muy Alta"))))),"")</f>
        <v/>
      </c>
      <c r="Z80" s="51" t="str">
        <f t="shared" ref="Z80:Z84" si="84">+X80</f>
        <v/>
      </c>
      <c r="AA80" s="50" t="str">
        <f t="shared" ref="AA80:AA84" si="85">IFERROR(IF(AB80="","",IF(AB80&lt;=0.2,"Leve",IF(AB80&lt;=0.4,"Menor",IF(AB80&lt;=0.6,"Moderado",IF(AB80&lt;=0.8,"Mayor","Catastrófico"))))),"")</f>
        <v/>
      </c>
      <c r="AB80" s="51" t="str">
        <f>IFERROR(IF(AND(Q79="Impacto",Q80="Impacto"),(AB73-(+AB73*T80)),IF(Q80="Impacto",($M$18-(+$M$18*T80)),IF(Q80="Probabilidad",AB73,""))),"")</f>
        <v/>
      </c>
      <c r="AC80" s="52" t="str">
        <f t="shared" ref="AC80:AC81" si="86">IFERROR(IF(OR(AND(Y80="Muy Baja",AA80="Leve"),AND(Y80="Muy Baja",AA80="Menor"),AND(Y80="Baja",AA80="Leve")),"Bajo",IF(OR(AND(Y80="Muy baja",AA80="Moderado"),AND(Y80="Baja",AA80="Menor"),AND(Y80="Baja",AA80="Moderado"),AND(Y80="Media",AA80="Leve"),AND(Y80="Media",AA80="Menor"),AND(Y80="Media",AA80="Moderado"),AND(Y80="Alta",AA80="Leve"),AND(Y80="Alta",AA80="Menor")),"Moderado",IF(OR(AND(Y80="Muy Baja",AA80="Mayor"),AND(Y80="Baja",AA80="Mayor"),AND(Y80="Media",AA80="Mayor"),AND(Y80="Alta",AA80="Moderado"),AND(Y80="Alta",AA80="Mayor"),AND(Y80="Muy Alta",AA80="Leve"),AND(Y80="Muy Alta",AA80="Menor"),AND(Y80="Muy Alta",AA80="Moderado"),AND(Y80="Muy Alta",AA80="Mayor")),"Alto",IF(OR(AND(Y80="Muy Baja",AA80="Catastrófico"),AND(Y80="Baja",AA80="Catastrófico"),AND(Y80="Media",AA80="Catastrófico"),AND(Y80="Alta",AA80="Catastrófico"),AND(Y80="Muy Alta",AA80="Catastrófico")),"Extremo","")))),"")</f>
        <v/>
      </c>
      <c r="AD80" s="53"/>
      <c r="AE80" s="172"/>
      <c r="AF80" s="44"/>
      <c r="AG80" s="173"/>
      <c r="AH80" s="173"/>
      <c r="AI80" s="55"/>
      <c r="AJ80" s="54"/>
      <c r="AK80" s="44"/>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row>
    <row r="81" spans="1:68" ht="79.5" hidden="1" customHeight="1" x14ac:dyDescent="0.3">
      <c r="A81" s="369"/>
      <c r="B81" s="366"/>
      <c r="C81" s="366"/>
      <c r="D81" s="366"/>
      <c r="E81" s="377"/>
      <c r="F81" s="366"/>
      <c r="G81" s="374"/>
      <c r="H81" s="334"/>
      <c r="I81" s="337"/>
      <c r="J81" s="380"/>
      <c r="K81" s="337">
        <f>IF(NOT(ISERROR(MATCH(J81,_xlfn.ANCHORARRAY(E92),0))),I94&amp;"Por favor no seleccionar los criterios de impacto",J81)</f>
        <v>0</v>
      </c>
      <c r="L81" s="334"/>
      <c r="M81" s="337"/>
      <c r="N81" s="363"/>
      <c r="O81" s="6">
        <v>3</v>
      </c>
      <c r="P81" s="171"/>
      <c r="Q81" s="47" t="str">
        <f>IF(OR(R81="Preventivo",R81="Detectivo"),"Probabilidad",IF(R81="Correctivo","Impacto",""))</f>
        <v/>
      </c>
      <c r="R81" s="48"/>
      <c r="S81" s="48"/>
      <c r="T81" s="49" t="str">
        <f t="shared" si="82"/>
        <v/>
      </c>
      <c r="U81" s="48"/>
      <c r="V81" s="48"/>
      <c r="W81" s="48"/>
      <c r="X81" s="24" t="str">
        <f>IFERROR(IF(AND(Q80="Probabilidad",Q81="Probabilidad"),(Z80-(+Z80*T81)),IF(AND(Q80="Impacto",Q81="Probabilidad"),(Z79-(+Z79*T81)),IF(Q81="Impacto",Z80,""))),"")</f>
        <v/>
      </c>
      <c r="Y81" s="50" t="str">
        <f t="shared" si="83"/>
        <v/>
      </c>
      <c r="Z81" s="51" t="str">
        <f t="shared" si="84"/>
        <v/>
      </c>
      <c r="AA81" s="50" t="str">
        <f t="shared" si="85"/>
        <v/>
      </c>
      <c r="AB81" s="51" t="str">
        <f>IFERROR(IF(AND(Q80="Impacto",Q81="Impacto"),(AB80-(+AB80*T81)),IF(AND(Q80="Probabilidad",Q81="Impacto"),(AB79-(+AB79*T81)),IF(Q81="Probabilidad",AB80,""))),"")</f>
        <v/>
      </c>
      <c r="AC81" s="52" t="str">
        <f t="shared" si="86"/>
        <v/>
      </c>
      <c r="AD81" s="53"/>
      <c r="AE81" s="172"/>
      <c r="AF81" s="54"/>
      <c r="AG81" s="173"/>
      <c r="AH81" s="173"/>
      <c r="AI81" s="55"/>
      <c r="AJ81" s="54"/>
      <c r="AK81" s="44"/>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row>
    <row r="82" spans="1:68" ht="79.5" hidden="1" customHeight="1" x14ac:dyDescent="0.3">
      <c r="A82" s="369"/>
      <c r="B82" s="366"/>
      <c r="C82" s="366"/>
      <c r="D82" s="366"/>
      <c r="E82" s="377"/>
      <c r="F82" s="366"/>
      <c r="G82" s="374"/>
      <c r="H82" s="334"/>
      <c r="I82" s="337"/>
      <c r="J82" s="380"/>
      <c r="K82" s="337">
        <f>IF(NOT(ISERROR(MATCH(J82,_xlfn.ANCHORARRAY(E93),0))),I95&amp;"Por favor no seleccionar los criterios de impacto",J82)</f>
        <v>0</v>
      </c>
      <c r="L82" s="334"/>
      <c r="M82" s="337"/>
      <c r="N82" s="363"/>
      <c r="O82" s="6">
        <v>4</v>
      </c>
      <c r="P82" s="45"/>
      <c r="Q82" s="47" t="str">
        <f t="shared" ref="Q82:Q84" si="87">IF(OR(R82="Preventivo",R82="Detectivo"),"Probabilidad",IF(R82="Correctivo","Impacto",""))</f>
        <v/>
      </c>
      <c r="R82" s="48"/>
      <c r="S82" s="48"/>
      <c r="T82" s="49" t="str">
        <f t="shared" si="82"/>
        <v/>
      </c>
      <c r="U82" s="48"/>
      <c r="V82" s="48"/>
      <c r="W82" s="48"/>
      <c r="X82" s="24" t="str">
        <f t="shared" ref="X82:X84" si="88">IFERROR(IF(AND(Q81="Probabilidad",Q82="Probabilidad"),(Z81-(+Z81*T82)),IF(AND(Q81="Impacto",Q82="Probabilidad"),(Z80-(+Z80*T82)),IF(Q82="Impacto",Z81,""))),"")</f>
        <v/>
      </c>
      <c r="Y82" s="50" t="str">
        <f t="shared" si="83"/>
        <v/>
      </c>
      <c r="Z82" s="51" t="str">
        <f t="shared" si="84"/>
        <v/>
      </c>
      <c r="AA82" s="50" t="str">
        <f t="shared" si="85"/>
        <v/>
      </c>
      <c r="AB82" s="51" t="str">
        <f t="shared" ref="AB82:AB84" si="89">IFERROR(IF(AND(Q81="Impacto",Q82="Impacto"),(AB81-(+AB81*T82)),IF(AND(Q81="Probabilidad",Q82="Impacto"),(AB80-(+AB80*T82)),IF(Q82="Probabilidad",AB81,""))),"")</f>
        <v/>
      </c>
      <c r="AC82" s="52" t="str">
        <f>IFERROR(IF(OR(AND(Y82="Muy Baja",AA82="Leve"),AND(Y82="Muy Baja",AA82="Menor"),AND(Y82="Baja",AA82="Leve")),"Bajo",IF(OR(AND(Y82="Muy baja",AA82="Moderado"),AND(Y82="Baja",AA82="Menor"),AND(Y82="Baja",AA82="Moderado"),AND(Y82="Media",AA82="Leve"),AND(Y82="Media",AA82="Menor"),AND(Y82="Media",AA82="Moderado"),AND(Y82="Alta",AA82="Leve"),AND(Y82="Alta",AA82="Menor")),"Moderado",IF(OR(AND(Y82="Muy Baja",AA82="Mayor"),AND(Y82="Baja",AA82="Mayor"),AND(Y82="Media",AA82="Mayor"),AND(Y82="Alta",AA82="Moderado"),AND(Y82="Alta",AA82="Mayor"),AND(Y82="Muy Alta",AA82="Leve"),AND(Y82="Muy Alta",AA82="Menor"),AND(Y82="Muy Alta",AA82="Moderado"),AND(Y82="Muy Alta",AA82="Mayor")),"Alto",IF(OR(AND(Y82="Muy Baja",AA82="Catastrófico"),AND(Y82="Baja",AA82="Catastrófico"),AND(Y82="Media",AA82="Catastrófico"),AND(Y82="Alta",AA82="Catastrófico"),AND(Y82="Muy Alta",AA82="Catastrófico")),"Extremo","")))),"")</f>
        <v/>
      </c>
      <c r="AD82" s="53"/>
      <c r="AE82" s="172"/>
      <c r="AF82" s="44"/>
      <c r="AG82" s="173"/>
      <c r="AH82" s="173"/>
      <c r="AI82" s="55"/>
      <c r="AJ82" s="54"/>
      <c r="AK82" s="44"/>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row>
    <row r="83" spans="1:68" ht="198" hidden="1" customHeight="1" x14ac:dyDescent="0.3">
      <c r="A83" s="369"/>
      <c r="B83" s="366"/>
      <c r="C83" s="366"/>
      <c r="D83" s="366"/>
      <c r="E83" s="377"/>
      <c r="F83" s="366"/>
      <c r="G83" s="374"/>
      <c r="H83" s="334"/>
      <c r="I83" s="337"/>
      <c r="J83" s="380"/>
      <c r="K83" s="337">
        <f>IF(NOT(ISERROR(MATCH(J83,_xlfn.ANCHORARRAY(E94),0))),I96&amp;"Por favor no seleccionar los criterios de impacto",J83)</f>
        <v>0</v>
      </c>
      <c r="L83" s="334"/>
      <c r="M83" s="337"/>
      <c r="N83" s="363"/>
      <c r="O83" s="6">
        <v>5</v>
      </c>
      <c r="P83" s="45"/>
      <c r="Q83" s="47" t="str">
        <f t="shared" si="87"/>
        <v/>
      </c>
      <c r="R83" s="48"/>
      <c r="S83" s="48"/>
      <c r="T83" s="49" t="str">
        <f t="shared" si="82"/>
        <v/>
      </c>
      <c r="U83" s="48"/>
      <c r="V83" s="48"/>
      <c r="W83" s="48"/>
      <c r="X83" s="24" t="str">
        <f t="shared" si="88"/>
        <v/>
      </c>
      <c r="Y83" s="50" t="str">
        <f t="shared" si="83"/>
        <v/>
      </c>
      <c r="Z83" s="51" t="str">
        <f t="shared" si="84"/>
        <v/>
      </c>
      <c r="AA83" s="50" t="str">
        <f t="shared" si="85"/>
        <v/>
      </c>
      <c r="AB83" s="51" t="str">
        <f t="shared" si="89"/>
        <v/>
      </c>
      <c r="AC83" s="52" t="str">
        <f t="shared" ref="AC83:AC84" si="90">IFERROR(IF(OR(AND(Y83="Muy Baja",AA83="Leve"),AND(Y83="Muy Baja",AA83="Menor"),AND(Y83="Baja",AA83="Leve")),"Bajo",IF(OR(AND(Y83="Muy baja",AA83="Moderado"),AND(Y83="Baja",AA83="Menor"),AND(Y83="Baja",AA83="Moderado"),AND(Y83="Media",AA83="Leve"),AND(Y83="Media",AA83="Menor"),AND(Y83="Media",AA83="Moderado"),AND(Y83="Alta",AA83="Leve"),AND(Y83="Alta",AA83="Menor")),"Moderado",IF(OR(AND(Y83="Muy Baja",AA83="Mayor"),AND(Y83="Baja",AA83="Mayor"),AND(Y83="Media",AA83="Mayor"),AND(Y83="Alta",AA83="Moderado"),AND(Y83="Alta",AA83="Mayor"),AND(Y83="Muy Alta",AA83="Leve"),AND(Y83="Muy Alta",AA83="Menor"),AND(Y83="Muy Alta",AA83="Moderado"),AND(Y83="Muy Alta",AA83="Mayor")),"Alto",IF(OR(AND(Y83="Muy Baja",AA83="Catastrófico"),AND(Y83="Baja",AA83="Catastrófico"),AND(Y83="Media",AA83="Catastrófico"),AND(Y83="Alta",AA83="Catastrófico"),AND(Y83="Muy Alta",AA83="Catastrófico")),"Extremo","")))),"")</f>
        <v/>
      </c>
      <c r="AD83" s="53"/>
      <c r="AE83" s="172"/>
      <c r="AF83" s="44"/>
      <c r="AG83" s="173"/>
      <c r="AH83" s="173"/>
      <c r="AI83" s="55"/>
      <c r="AJ83" s="54"/>
      <c r="AK83" s="44"/>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row>
    <row r="84" spans="1:68" ht="198" hidden="1" customHeight="1" x14ac:dyDescent="0.3">
      <c r="A84" s="343"/>
      <c r="B84" s="367"/>
      <c r="C84" s="367"/>
      <c r="D84" s="367"/>
      <c r="E84" s="378"/>
      <c r="F84" s="367"/>
      <c r="G84" s="375"/>
      <c r="H84" s="335"/>
      <c r="I84" s="338"/>
      <c r="J84" s="381"/>
      <c r="K84" s="338">
        <f>IF(NOT(ISERROR(MATCH(J84,_xlfn.ANCHORARRAY(E95),0))),I97&amp;"Por favor no seleccionar los criterios de impacto",J84)</f>
        <v>0</v>
      </c>
      <c r="L84" s="335"/>
      <c r="M84" s="338"/>
      <c r="N84" s="364"/>
      <c r="O84" s="6">
        <v>6</v>
      </c>
      <c r="P84" s="45"/>
      <c r="Q84" s="47" t="str">
        <f t="shared" si="87"/>
        <v/>
      </c>
      <c r="R84" s="48"/>
      <c r="S84" s="48"/>
      <c r="T84" s="49" t="str">
        <f t="shared" si="82"/>
        <v/>
      </c>
      <c r="U84" s="48"/>
      <c r="V84" s="48"/>
      <c r="W84" s="48"/>
      <c r="X84" s="24" t="str">
        <f t="shared" si="88"/>
        <v/>
      </c>
      <c r="Y84" s="50" t="str">
        <f t="shared" si="83"/>
        <v/>
      </c>
      <c r="Z84" s="51" t="str">
        <f t="shared" si="84"/>
        <v/>
      </c>
      <c r="AA84" s="50" t="str">
        <f t="shared" si="85"/>
        <v/>
      </c>
      <c r="AB84" s="51" t="str">
        <f t="shared" si="89"/>
        <v/>
      </c>
      <c r="AC84" s="52" t="str">
        <f t="shared" si="90"/>
        <v/>
      </c>
      <c r="AD84" s="53"/>
      <c r="AE84" s="172"/>
      <c r="AF84" s="44"/>
      <c r="AG84" s="173"/>
      <c r="AH84" s="173"/>
      <c r="AI84" s="55"/>
      <c r="AJ84" s="54"/>
      <c r="AK84" s="44"/>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row>
    <row r="85" spans="1:68" ht="198" hidden="1" customHeight="1" x14ac:dyDescent="0.3">
      <c r="A85" s="342">
        <v>13</v>
      </c>
      <c r="B85" s="365"/>
      <c r="C85" s="365"/>
      <c r="D85" s="365"/>
      <c r="E85" s="370"/>
      <c r="F85" s="365"/>
      <c r="G85" s="373"/>
      <c r="H85" s="333" t="str">
        <f>IF(G85&lt;=0,"",IF(G85&lt;=2,"Muy Baja",IF(G85&lt;=24,"Baja",IF(G85&lt;=500,"Media",IF(G85&lt;=5000,"Alta","Muy Alta")))))</f>
        <v/>
      </c>
      <c r="I85" s="336" t="str">
        <f>IF(H85="","",IF(H85="Muy Baja",0.2,IF(H85="Baja",0.4,IF(H85="Media",0.6,IF(H85="Alta",0.8,IF(H85="Muy Alta",1,))))))</f>
        <v/>
      </c>
      <c r="J85" s="359"/>
      <c r="K85" s="336">
        <f>IF(NOT(ISERROR(MATCH(J85,'Tabla Impacto'!$B$221:$B$223,0))),'Tabla Impacto'!$F$223&amp;"Por favor no seleccionar los criterios de impacto(Afectación Económica o presupuestal y Pérdida Reputacional)",J85)</f>
        <v>0</v>
      </c>
      <c r="L85" s="333" t="str">
        <f>IF(OR(K85='Tabla Impacto'!$C$11,K85='Tabla Impacto'!$D$11),"Leve",IF(OR(K85='Tabla Impacto'!$C$12,K85='Tabla Impacto'!$D$12),"Menor",IF(OR(K85='Tabla Impacto'!$C$13,K85='Tabla Impacto'!$D$13),"Moderado",IF(OR(K85='Tabla Impacto'!$C$14,K85='Tabla Impacto'!$D$14),"Mayor",IF(OR(K85='Tabla Impacto'!$C$15,K85='Tabla Impacto'!$D$15),"Catastrófico","")))))</f>
        <v/>
      </c>
      <c r="M85" s="336" t="str">
        <f>IF(L85="","",IF(L85="Leve",0.2,IF(L85="Menor",0.4,IF(L85="Moderado",0.6,IF(L85="Mayor",0.8,IF(L85="Catastrófico",1,))))))</f>
        <v/>
      </c>
      <c r="N85" s="362" t="str">
        <f>IF(OR(AND(H85="Muy Baja",L85="Leve"),AND(H85="Muy Baja",L85="Menor"),AND(H85="Baja",L85="Leve")),"Bajo",IF(OR(AND(H85="Muy baja",L85="Moderado"),AND(H85="Baja",L85="Menor"),AND(H85="Baja",L85="Moderado"),AND(H85="Media",L85="Leve"),AND(H85="Media",L85="Menor"),AND(H85="Media",L85="Moderado"),AND(H85="Alta",L85="Leve"),AND(H85="Alta",L85="Menor")),"Moderado",IF(OR(AND(H85="Muy Baja",L85="Mayor"),AND(H85="Baja",L85="Mayor"),AND(H85="Media",L85="Mayor"),AND(H85="Alta",L85="Moderado"),AND(H85="Alta",L85="Mayor"),AND(H85="Muy Alta",L85="Leve"),AND(H85="Muy Alta",L85="Menor"),AND(H85="Muy Alta",L85="Moderado"),AND(H85="Muy Alta",L85="Mayor")),"Alto",IF(OR(AND(H85="Muy Baja",L85="Catastrófico"),AND(H85="Baja",L85="Catastrófico"),AND(H85="Media",L85="Catastrófico"),AND(H85="Alta",L85="Catastrófico"),AND(H85="Muy Alta",L85="Catastrófico")),"Extremo",""))))</f>
        <v/>
      </c>
      <c r="O85" s="6">
        <v>1</v>
      </c>
      <c r="P85" s="109"/>
      <c r="Q85" s="47" t="str">
        <f>IF(OR(R85="Preventivo",R85="Detectivo"),"Probabilidad",IF(R85="Correctivo","Impacto",""))</f>
        <v/>
      </c>
      <c r="R85" s="48"/>
      <c r="S85" s="48"/>
      <c r="T85" s="49" t="str">
        <f>IF(AND(R85="Preventivo",S85="Automático"),"50%",IF(AND(R85="Preventivo",S85="Manual"),"40%",IF(AND(R85="Detectivo",S85="Automático"),"40%",IF(AND(R85="Detectivo",S85="Manual"),"30%",IF(AND(R85="Correctivo",S85="Automático"),"35%",IF(AND(R85="Correctivo",S85="Manual"),"25%",""))))))</f>
        <v/>
      </c>
      <c r="U85" s="48"/>
      <c r="V85" s="48"/>
      <c r="W85" s="48"/>
      <c r="X85" s="24" t="str">
        <f>IFERROR(IF(Q85="Probabilidad",(I85-(+I85*T85)),IF(Q85="Impacto",I85,"")),"")</f>
        <v/>
      </c>
      <c r="Y85" s="50" t="str">
        <f>IFERROR(IF(X85="","",IF(X85&lt;=0.2,"Muy Baja",IF(X85&lt;=0.4,"Baja",IF(X85&lt;=0.6,"Media",IF(X85&lt;=0.8,"Alta","Muy Alta"))))),"")</f>
        <v/>
      </c>
      <c r="Z85" s="51" t="str">
        <f>+X85</f>
        <v/>
      </c>
      <c r="AA85" s="50" t="str">
        <f>IFERROR(IF(AB85="","",IF(AB85&lt;=0.2,"Leve",IF(AB85&lt;=0.4,"Menor",IF(AB85&lt;=0.6,"Moderado",IF(AB85&lt;=0.8,"Mayor","Catastrófico"))))),"")</f>
        <v/>
      </c>
      <c r="AB85" s="51" t="str">
        <f>IFERROR(IF(Q85="Impacto",(M85-(+M85*T85)),IF(Q85="Probabilidad",M85,"")),"")</f>
        <v/>
      </c>
      <c r="AC85" s="52" t="str">
        <f>IFERROR(IF(OR(AND(Y85="Muy Baja",AA85="Leve"),AND(Y85="Muy Baja",AA85="Menor"),AND(Y85="Baja",AA85="Leve")),"Bajo",IF(OR(AND(Y85="Muy baja",AA85="Moderado"),AND(Y85="Baja",AA85="Menor"),AND(Y85="Baja",AA85="Moderado"),AND(Y85="Media",AA85="Leve"),AND(Y85="Media",AA85="Menor"),AND(Y85="Media",AA85="Moderado"),AND(Y85="Alta",AA85="Leve"),AND(Y85="Alta",AA85="Menor")),"Moderado",IF(OR(AND(Y85="Muy Baja",AA85="Mayor"),AND(Y85="Baja",AA85="Mayor"),AND(Y85="Media",AA85="Mayor"),AND(Y85="Alta",AA85="Moderado"),AND(Y85="Alta",AA85="Mayor"),AND(Y85="Muy Alta",AA85="Leve"),AND(Y85="Muy Alta",AA85="Menor"),AND(Y85="Muy Alta",AA85="Moderado"),AND(Y85="Muy Alta",AA85="Mayor")),"Alto",IF(OR(AND(Y85="Muy Baja",AA85="Catastrófico"),AND(Y85="Baja",AA85="Catastrófico"),AND(Y85="Media",AA85="Catastrófico"),AND(Y85="Alta",AA85="Catastrófico"),AND(Y85="Muy Alta",AA85="Catastrófico")),"Extremo","")))),"")</f>
        <v/>
      </c>
      <c r="AD85" s="53"/>
      <c r="AE85" s="172"/>
      <c r="AF85" s="44"/>
      <c r="AG85" s="173"/>
      <c r="AH85" s="173"/>
      <c r="AI85" s="55"/>
      <c r="AJ85" s="54"/>
      <c r="AK85" s="44"/>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row>
    <row r="86" spans="1:68" ht="198" hidden="1" customHeight="1" x14ac:dyDescent="0.3">
      <c r="A86" s="369"/>
      <c r="B86" s="366"/>
      <c r="C86" s="366"/>
      <c r="D86" s="366"/>
      <c r="E86" s="371"/>
      <c r="F86" s="366"/>
      <c r="G86" s="374"/>
      <c r="H86" s="334"/>
      <c r="I86" s="337"/>
      <c r="J86" s="360"/>
      <c r="K86" s="337">
        <f t="shared" ref="K86:K90" si="91">IF(NOT(ISERROR(MATCH(J86,_xlfn.ANCHORARRAY(E97),0))),I99&amp;"Por favor no seleccionar los criterios de impacto",J86)</f>
        <v>0</v>
      </c>
      <c r="L86" s="334"/>
      <c r="M86" s="337"/>
      <c r="N86" s="363"/>
      <c r="O86" s="6">
        <v>2</v>
      </c>
      <c r="P86" s="109"/>
      <c r="Q86" s="47" t="str">
        <f>IF(OR(R86="Preventivo",R86="Detectivo"),"Probabilidad",IF(R86="Correctivo","Impacto",""))</f>
        <v/>
      </c>
      <c r="R86" s="48"/>
      <c r="S86" s="48"/>
      <c r="T86" s="49" t="str">
        <f t="shared" ref="T86:T90" si="92">IF(AND(R86="Preventivo",S86="Automático"),"50%",IF(AND(R86="Preventivo",S86="Manual"),"40%",IF(AND(R86="Detectivo",S86="Automático"),"40%",IF(AND(R86="Detectivo",S86="Manual"),"30%",IF(AND(R86="Correctivo",S86="Automático"),"35%",IF(AND(R86="Correctivo",S86="Manual"),"25%",""))))))</f>
        <v/>
      </c>
      <c r="U86" s="48"/>
      <c r="V86" s="48"/>
      <c r="W86" s="48"/>
      <c r="X86" s="24" t="str">
        <f>IFERROR(IF(AND(Q85="Probabilidad",Q86="Probabilidad"),(Z85-(+Z85*T86)),IF(Q86="Probabilidad",(I85-(+I85*T86)),IF(Q86="Impacto",Z85,""))),"")</f>
        <v/>
      </c>
      <c r="Y86" s="50" t="str">
        <f t="shared" ref="Y86:Y90" si="93">IFERROR(IF(X86="","",IF(X86&lt;=0.2,"Muy Baja",IF(X86&lt;=0.4,"Baja",IF(X86&lt;=0.6,"Media",IF(X86&lt;=0.8,"Alta","Muy Alta"))))),"")</f>
        <v/>
      </c>
      <c r="Z86" s="51" t="str">
        <f t="shared" ref="Z86:Z90" si="94">+X86</f>
        <v/>
      </c>
      <c r="AA86" s="50" t="str">
        <f t="shared" ref="AA86:AA90" si="95">IFERROR(IF(AB86="","",IF(AB86&lt;=0.2,"Leve",IF(AB86&lt;=0.4,"Menor",IF(AB86&lt;=0.6,"Moderado",IF(AB86&lt;=0.8,"Mayor","Catastrófico"))))),"")</f>
        <v/>
      </c>
      <c r="AB86" s="51" t="str">
        <f>IFERROR(IF(AND(Q85="Impacto",Q86="Impacto"),(AB79-(+AB79*T86)),IF(Q86="Impacto",($M$24-(+$M$24*T86)),IF(Q86="Probabilidad",AB79,""))),"")</f>
        <v/>
      </c>
      <c r="AC86" s="52" t="str">
        <f t="shared" ref="AC86:AC87" si="96">IFERROR(IF(OR(AND(Y86="Muy Baja",AA86="Leve"),AND(Y86="Muy Baja",AA86="Menor"),AND(Y86="Baja",AA86="Leve")),"Bajo",IF(OR(AND(Y86="Muy baja",AA86="Moderado"),AND(Y86="Baja",AA86="Menor"),AND(Y86="Baja",AA86="Moderado"),AND(Y86="Media",AA86="Leve"),AND(Y86="Media",AA86="Menor"),AND(Y86="Media",AA86="Moderado"),AND(Y86="Alta",AA86="Leve"),AND(Y86="Alta",AA86="Menor")),"Moderado",IF(OR(AND(Y86="Muy Baja",AA86="Mayor"),AND(Y86="Baja",AA86="Mayor"),AND(Y86="Media",AA86="Mayor"),AND(Y86="Alta",AA86="Moderado"),AND(Y86="Alta",AA86="Mayor"),AND(Y86="Muy Alta",AA86="Leve"),AND(Y86="Muy Alta",AA86="Menor"),AND(Y86="Muy Alta",AA86="Moderado"),AND(Y86="Muy Alta",AA86="Mayor")),"Alto",IF(OR(AND(Y86="Muy Baja",AA86="Catastrófico"),AND(Y86="Baja",AA86="Catastrófico"),AND(Y86="Media",AA86="Catastrófico"),AND(Y86="Alta",AA86="Catastrófico"),AND(Y86="Muy Alta",AA86="Catastrófico")),"Extremo","")))),"")</f>
        <v/>
      </c>
      <c r="AD86" s="53"/>
      <c r="AE86" s="172"/>
      <c r="AF86" s="44"/>
      <c r="AG86" s="173"/>
      <c r="AH86" s="173"/>
      <c r="AI86" s="55"/>
      <c r="AJ86" s="54"/>
      <c r="AK86" s="44"/>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row>
    <row r="87" spans="1:68" ht="198" hidden="1" customHeight="1" x14ac:dyDescent="0.3">
      <c r="A87" s="369"/>
      <c r="B87" s="366"/>
      <c r="C87" s="366"/>
      <c r="D87" s="366"/>
      <c r="E87" s="371"/>
      <c r="F87" s="366"/>
      <c r="G87" s="374"/>
      <c r="H87" s="334"/>
      <c r="I87" s="337"/>
      <c r="J87" s="360"/>
      <c r="K87" s="337">
        <f t="shared" si="91"/>
        <v>0</v>
      </c>
      <c r="L87" s="334"/>
      <c r="M87" s="337"/>
      <c r="N87" s="363"/>
      <c r="O87" s="6">
        <v>3</v>
      </c>
      <c r="P87" s="109"/>
      <c r="Q87" s="47" t="str">
        <f>IF(OR(R87="Preventivo",R87="Detectivo"),"Probabilidad",IF(R87="Correctivo","Impacto",""))</f>
        <v/>
      </c>
      <c r="R87" s="48"/>
      <c r="S87" s="48"/>
      <c r="T87" s="49" t="str">
        <f t="shared" si="92"/>
        <v/>
      </c>
      <c r="U87" s="48"/>
      <c r="V87" s="48"/>
      <c r="W87" s="48"/>
      <c r="X87" s="24" t="str">
        <f>IFERROR(IF(AND(Q86="Probabilidad",Q87="Probabilidad"),(Z86-(+Z86*T87)),IF(AND(Q86="Impacto",Q87="Probabilidad"),(Z85-(+Z85*T87)),IF(Q87="Impacto",Z86,""))),"")</f>
        <v/>
      </c>
      <c r="Y87" s="50" t="str">
        <f t="shared" si="93"/>
        <v/>
      </c>
      <c r="Z87" s="51" t="str">
        <f t="shared" si="94"/>
        <v/>
      </c>
      <c r="AA87" s="50" t="str">
        <f t="shared" si="95"/>
        <v/>
      </c>
      <c r="AB87" s="51" t="str">
        <f>IFERROR(IF(AND(Q86="Impacto",Q87="Impacto"),(AB86-(+AB86*T87)),IF(AND(Q86="Probabilidad",Q87="Impacto"),(AB85-(+AB85*T87)),IF(Q87="Probabilidad",AB86,""))),"")</f>
        <v/>
      </c>
      <c r="AC87" s="52" t="str">
        <f t="shared" si="96"/>
        <v/>
      </c>
      <c r="AD87" s="53"/>
      <c r="AE87" s="172"/>
      <c r="AF87" s="44"/>
      <c r="AG87" s="173"/>
      <c r="AH87" s="173"/>
      <c r="AI87" s="55"/>
      <c r="AJ87" s="54"/>
      <c r="AK87" s="44"/>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row>
    <row r="88" spans="1:68" ht="198" hidden="1" customHeight="1" x14ac:dyDescent="0.3">
      <c r="A88" s="369"/>
      <c r="B88" s="366"/>
      <c r="C88" s="366"/>
      <c r="D88" s="366"/>
      <c r="E88" s="371"/>
      <c r="F88" s="366"/>
      <c r="G88" s="374"/>
      <c r="H88" s="334"/>
      <c r="I88" s="337"/>
      <c r="J88" s="360"/>
      <c r="K88" s="337">
        <f t="shared" si="91"/>
        <v>0</v>
      </c>
      <c r="L88" s="334"/>
      <c r="M88" s="337"/>
      <c r="N88" s="363"/>
      <c r="O88" s="6">
        <v>4</v>
      </c>
      <c r="P88" s="45"/>
      <c r="Q88" s="47" t="str">
        <f t="shared" ref="Q88:Q90" si="97">IF(OR(R88="Preventivo",R88="Detectivo"),"Probabilidad",IF(R88="Correctivo","Impacto",""))</f>
        <v/>
      </c>
      <c r="R88" s="48"/>
      <c r="S88" s="48"/>
      <c r="T88" s="49" t="str">
        <f t="shared" si="92"/>
        <v/>
      </c>
      <c r="U88" s="48"/>
      <c r="V88" s="48"/>
      <c r="W88" s="48"/>
      <c r="X88" s="24" t="str">
        <f t="shared" ref="X88:X90" si="98">IFERROR(IF(AND(Q87="Probabilidad",Q88="Probabilidad"),(Z87-(+Z87*T88)),IF(AND(Q87="Impacto",Q88="Probabilidad"),(Z86-(+Z86*T88)),IF(Q88="Impacto",Z87,""))),"")</f>
        <v/>
      </c>
      <c r="Y88" s="50" t="str">
        <f t="shared" si="93"/>
        <v/>
      </c>
      <c r="Z88" s="51" t="str">
        <f t="shared" si="94"/>
        <v/>
      </c>
      <c r="AA88" s="50" t="str">
        <f t="shared" si="95"/>
        <v/>
      </c>
      <c r="AB88" s="51" t="str">
        <f t="shared" ref="AB88:AB90" si="99">IFERROR(IF(AND(Q87="Impacto",Q88="Impacto"),(AB87-(+AB87*T88)),IF(AND(Q87="Probabilidad",Q88="Impacto"),(AB86-(+AB86*T88)),IF(Q88="Probabilidad",AB87,""))),"")</f>
        <v/>
      </c>
      <c r="AC88" s="52" t="str">
        <f>IFERROR(IF(OR(AND(Y88="Muy Baja",AA88="Leve"),AND(Y88="Muy Baja",AA88="Menor"),AND(Y88="Baja",AA88="Leve")),"Bajo",IF(OR(AND(Y88="Muy baja",AA88="Moderado"),AND(Y88="Baja",AA88="Menor"),AND(Y88="Baja",AA88="Moderado"),AND(Y88="Media",AA88="Leve"),AND(Y88="Media",AA88="Menor"),AND(Y88="Media",AA88="Moderado"),AND(Y88="Alta",AA88="Leve"),AND(Y88="Alta",AA88="Menor")),"Moderado",IF(OR(AND(Y88="Muy Baja",AA88="Mayor"),AND(Y88="Baja",AA88="Mayor"),AND(Y88="Media",AA88="Mayor"),AND(Y88="Alta",AA88="Moderado"),AND(Y88="Alta",AA88="Mayor"),AND(Y88="Muy Alta",AA88="Leve"),AND(Y88="Muy Alta",AA88="Menor"),AND(Y88="Muy Alta",AA88="Moderado"),AND(Y88="Muy Alta",AA88="Mayor")),"Alto",IF(OR(AND(Y88="Muy Baja",AA88="Catastrófico"),AND(Y88="Baja",AA88="Catastrófico"),AND(Y88="Media",AA88="Catastrófico"),AND(Y88="Alta",AA88="Catastrófico"),AND(Y88="Muy Alta",AA88="Catastrófico")),"Extremo","")))),"")</f>
        <v/>
      </c>
      <c r="AD88" s="53"/>
      <c r="AE88" s="172"/>
      <c r="AF88" s="44"/>
      <c r="AG88" s="173"/>
      <c r="AH88" s="173"/>
      <c r="AI88" s="55"/>
      <c r="AJ88" s="54"/>
      <c r="AK88" s="44"/>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row>
    <row r="89" spans="1:68" ht="198" hidden="1" customHeight="1" x14ac:dyDescent="0.3">
      <c r="A89" s="369"/>
      <c r="B89" s="366"/>
      <c r="C89" s="366"/>
      <c r="D89" s="366"/>
      <c r="E89" s="371"/>
      <c r="F89" s="366"/>
      <c r="G89" s="374"/>
      <c r="H89" s="334"/>
      <c r="I89" s="337"/>
      <c r="J89" s="360"/>
      <c r="K89" s="337">
        <f t="shared" si="91"/>
        <v>0</v>
      </c>
      <c r="L89" s="334"/>
      <c r="M89" s="337"/>
      <c r="N89" s="363"/>
      <c r="O89" s="6">
        <v>5</v>
      </c>
      <c r="P89" s="45"/>
      <c r="Q89" s="47" t="str">
        <f t="shared" si="97"/>
        <v/>
      </c>
      <c r="R89" s="48"/>
      <c r="S89" s="48"/>
      <c r="T89" s="49" t="str">
        <f t="shared" si="92"/>
        <v/>
      </c>
      <c r="U89" s="48"/>
      <c r="V89" s="48"/>
      <c r="W89" s="48"/>
      <c r="X89" s="24" t="str">
        <f t="shared" si="98"/>
        <v/>
      </c>
      <c r="Y89" s="50" t="str">
        <f t="shared" si="93"/>
        <v/>
      </c>
      <c r="Z89" s="51" t="str">
        <f t="shared" si="94"/>
        <v/>
      </c>
      <c r="AA89" s="50" t="str">
        <f t="shared" si="95"/>
        <v/>
      </c>
      <c r="AB89" s="51" t="str">
        <f t="shared" si="99"/>
        <v/>
      </c>
      <c r="AC89" s="52" t="str">
        <f t="shared" ref="AC89:AC90" si="100">IFERROR(IF(OR(AND(Y89="Muy Baja",AA89="Leve"),AND(Y89="Muy Baja",AA89="Menor"),AND(Y89="Baja",AA89="Leve")),"Bajo",IF(OR(AND(Y89="Muy baja",AA89="Moderado"),AND(Y89="Baja",AA89="Menor"),AND(Y89="Baja",AA89="Moderado"),AND(Y89="Media",AA89="Leve"),AND(Y89="Media",AA89="Menor"),AND(Y89="Media",AA89="Moderado"),AND(Y89="Alta",AA89="Leve"),AND(Y89="Alta",AA89="Menor")),"Moderado",IF(OR(AND(Y89="Muy Baja",AA89="Mayor"),AND(Y89="Baja",AA89="Mayor"),AND(Y89="Media",AA89="Mayor"),AND(Y89="Alta",AA89="Moderado"),AND(Y89="Alta",AA89="Mayor"),AND(Y89="Muy Alta",AA89="Leve"),AND(Y89="Muy Alta",AA89="Menor"),AND(Y89="Muy Alta",AA89="Moderado"),AND(Y89="Muy Alta",AA89="Mayor")),"Alto",IF(OR(AND(Y89="Muy Baja",AA89="Catastrófico"),AND(Y89="Baja",AA89="Catastrófico"),AND(Y89="Media",AA89="Catastrófico"),AND(Y89="Alta",AA89="Catastrófico"),AND(Y89="Muy Alta",AA89="Catastrófico")),"Extremo","")))),"")</f>
        <v/>
      </c>
      <c r="AD89" s="53"/>
      <c r="AE89" s="172"/>
      <c r="AF89" s="44"/>
      <c r="AG89" s="173"/>
      <c r="AH89" s="173"/>
      <c r="AI89" s="55"/>
      <c r="AJ89" s="54"/>
      <c r="AK89" s="44"/>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row>
    <row r="90" spans="1:68" ht="198" hidden="1" customHeight="1" x14ac:dyDescent="0.3">
      <c r="A90" s="343"/>
      <c r="B90" s="367"/>
      <c r="C90" s="367"/>
      <c r="D90" s="367"/>
      <c r="E90" s="372"/>
      <c r="F90" s="367"/>
      <c r="G90" s="375"/>
      <c r="H90" s="335"/>
      <c r="I90" s="338"/>
      <c r="J90" s="361"/>
      <c r="K90" s="338">
        <f t="shared" si="91"/>
        <v>0</v>
      </c>
      <c r="L90" s="335"/>
      <c r="M90" s="338"/>
      <c r="N90" s="364"/>
      <c r="O90" s="6">
        <v>6</v>
      </c>
      <c r="P90" s="45"/>
      <c r="Q90" s="47" t="str">
        <f t="shared" si="97"/>
        <v/>
      </c>
      <c r="R90" s="48"/>
      <c r="S90" s="48"/>
      <c r="T90" s="49" t="str">
        <f t="shared" si="92"/>
        <v/>
      </c>
      <c r="U90" s="48"/>
      <c r="V90" s="48"/>
      <c r="W90" s="48"/>
      <c r="X90" s="24" t="str">
        <f t="shared" si="98"/>
        <v/>
      </c>
      <c r="Y90" s="50" t="str">
        <f t="shared" si="93"/>
        <v/>
      </c>
      <c r="Z90" s="51" t="str">
        <f t="shared" si="94"/>
        <v/>
      </c>
      <c r="AA90" s="50" t="str">
        <f t="shared" si="95"/>
        <v/>
      </c>
      <c r="AB90" s="51" t="str">
        <f t="shared" si="99"/>
        <v/>
      </c>
      <c r="AC90" s="52" t="str">
        <f t="shared" si="100"/>
        <v/>
      </c>
      <c r="AD90" s="53"/>
      <c r="AE90" s="172"/>
      <c r="AF90" s="44"/>
      <c r="AG90" s="173"/>
      <c r="AH90" s="173"/>
      <c r="AI90" s="55"/>
      <c r="AJ90" s="54"/>
      <c r="AK90" s="44"/>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row>
    <row r="91" spans="1:68" ht="198" hidden="1" customHeight="1" x14ac:dyDescent="0.3">
      <c r="A91" s="342">
        <v>14</v>
      </c>
      <c r="B91" s="365"/>
      <c r="C91" s="365"/>
      <c r="D91" s="365"/>
      <c r="E91" s="370"/>
      <c r="F91" s="365"/>
      <c r="G91" s="373"/>
      <c r="H91" s="333" t="str">
        <f>IF(G91&lt;=0,"",IF(G91&lt;=2,"Muy Baja",IF(G91&lt;=24,"Baja",IF(G91&lt;=500,"Media",IF(G91&lt;=5000,"Alta","Muy Alta")))))</f>
        <v/>
      </c>
      <c r="I91" s="336" t="str">
        <f>IF(H91="","",IF(H91="Muy Baja",0.2,IF(H91="Baja",0.4,IF(H91="Media",0.6,IF(H91="Alta",0.8,IF(H91="Muy Alta",1,))))))</f>
        <v/>
      </c>
      <c r="J91" s="359"/>
      <c r="K91" s="336">
        <f>IF(NOT(ISERROR(MATCH(J91,'Tabla Impacto'!$B$221:$B$223,0))),'Tabla Impacto'!$F$223&amp;"Por favor no seleccionar los criterios de impacto(Afectación Económica o presupuestal y Pérdida Reputacional)",J91)</f>
        <v>0</v>
      </c>
      <c r="L91" s="333" t="str">
        <f>IF(OR(K91='Tabla Impacto'!$C$11,K91='Tabla Impacto'!$D$11),"Leve",IF(OR(K91='Tabla Impacto'!$C$12,K91='Tabla Impacto'!$D$12),"Menor",IF(OR(K91='Tabla Impacto'!$C$13,K91='Tabla Impacto'!$D$13),"Moderado",IF(OR(K91='Tabla Impacto'!$C$14,K91='Tabla Impacto'!$D$14),"Mayor",IF(OR(K91='Tabla Impacto'!$C$15,K91='Tabla Impacto'!$D$15),"Catastrófico","")))))</f>
        <v/>
      </c>
      <c r="M91" s="336" t="str">
        <f>IF(L91="","",IF(L91="Leve",0.2,IF(L91="Menor",0.4,IF(L91="Moderado",0.6,IF(L91="Mayor",0.8,IF(L91="Catastrófico",1,))))))</f>
        <v/>
      </c>
      <c r="N91" s="362" t="str">
        <f>IF(OR(AND(H91="Muy Baja",L91="Leve"),AND(H91="Muy Baja",L91="Menor"),AND(H91="Baja",L91="Leve")),"Bajo",IF(OR(AND(H91="Muy baja",L91="Moderado"),AND(H91="Baja",L91="Menor"),AND(H91="Baja",L91="Moderado"),AND(H91="Media",L91="Leve"),AND(H91="Media",L91="Menor"),AND(H91="Media",L91="Moderado"),AND(H91="Alta",L91="Leve"),AND(H91="Alta",L91="Menor")),"Moderado",IF(OR(AND(H91="Muy Baja",L91="Mayor"),AND(H91="Baja",L91="Mayor"),AND(H91="Media",L91="Mayor"),AND(H91="Alta",L91="Moderado"),AND(H91="Alta",L91="Mayor"),AND(H91="Muy Alta",L91="Leve"),AND(H91="Muy Alta",L91="Menor"),AND(H91="Muy Alta",L91="Moderado"),AND(H91="Muy Alta",L91="Mayor")),"Alto",IF(OR(AND(H91="Muy Baja",L91="Catastrófico"),AND(H91="Baja",L91="Catastrófico"),AND(H91="Media",L91="Catastrófico"),AND(H91="Alta",L91="Catastrófico"),AND(H91="Muy Alta",L91="Catastrófico")),"Extremo",""))))</f>
        <v/>
      </c>
      <c r="O91" s="6">
        <v>1</v>
      </c>
      <c r="P91" s="109"/>
      <c r="Q91" s="47" t="str">
        <f>IF(OR(R91="Preventivo",R91="Detectivo"),"Probabilidad",IF(R91="Correctivo","Impacto",""))</f>
        <v/>
      </c>
      <c r="R91" s="48"/>
      <c r="S91" s="48"/>
      <c r="T91" s="49" t="str">
        <f>IF(AND(R91="Preventivo",S91="Automático"),"50%",IF(AND(R91="Preventivo",S91="Manual"),"40%",IF(AND(R91="Detectivo",S91="Automático"),"40%",IF(AND(R91="Detectivo",S91="Manual"),"30%",IF(AND(R91="Correctivo",S91="Automático"),"35%",IF(AND(R91="Correctivo",S91="Manual"),"25%",""))))))</f>
        <v/>
      </c>
      <c r="U91" s="48"/>
      <c r="V91" s="48"/>
      <c r="W91" s="48"/>
      <c r="X91" s="24" t="str">
        <f>IFERROR(IF(Q91="Probabilidad",(I91-(+I91*T91)),IF(Q91="Impacto",I91,"")),"")</f>
        <v/>
      </c>
      <c r="Y91" s="50" t="str">
        <f>IFERROR(IF(X91="","",IF(X91&lt;=0.2,"Muy Baja",IF(X91&lt;=0.4,"Baja",IF(X91&lt;=0.6,"Media",IF(X91&lt;=0.8,"Alta","Muy Alta"))))),"")</f>
        <v/>
      </c>
      <c r="Z91" s="51" t="str">
        <f>+X91</f>
        <v/>
      </c>
      <c r="AA91" s="50" t="str">
        <f>IFERROR(IF(AB91="","",IF(AB91&lt;=0.2,"Leve",IF(AB91&lt;=0.4,"Menor",IF(AB91&lt;=0.6,"Moderado",IF(AB91&lt;=0.8,"Mayor","Catastrófico"))))),"")</f>
        <v/>
      </c>
      <c r="AB91" s="51" t="str">
        <f>IFERROR(IF(Q91="Impacto",(M91-(+M91*T91)),IF(Q91="Probabilidad",M91,"")),"")</f>
        <v/>
      </c>
      <c r="AC91" s="52" t="str">
        <f>IFERROR(IF(OR(AND(Y91="Muy Baja",AA91="Leve"),AND(Y91="Muy Baja",AA91="Menor"),AND(Y91="Baja",AA91="Leve")),"Bajo",IF(OR(AND(Y91="Muy baja",AA91="Moderado"),AND(Y91="Baja",AA91="Menor"),AND(Y91="Baja",AA91="Moderado"),AND(Y91="Media",AA91="Leve"),AND(Y91="Media",AA91="Menor"),AND(Y91="Media",AA91="Moderado"),AND(Y91="Alta",AA91="Leve"),AND(Y91="Alta",AA91="Menor")),"Moderado",IF(OR(AND(Y91="Muy Baja",AA91="Mayor"),AND(Y91="Baja",AA91="Mayor"),AND(Y91="Media",AA91="Mayor"),AND(Y91="Alta",AA91="Moderado"),AND(Y91="Alta",AA91="Mayor"),AND(Y91="Muy Alta",AA91="Leve"),AND(Y91="Muy Alta",AA91="Menor"),AND(Y91="Muy Alta",AA91="Moderado"),AND(Y91="Muy Alta",AA91="Mayor")),"Alto",IF(OR(AND(Y91="Muy Baja",AA91="Catastrófico"),AND(Y91="Baja",AA91="Catastrófico"),AND(Y91="Media",AA91="Catastrófico"),AND(Y91="Alta",AA91="Catastrófico"),AND(Y91="Muy Alta",AA91="Catastrófico")),"Extremo","")))),"")</f>
        <v/>
      </c>
      <c r="AD91" s="53"/>
      <c r="AE91" s="172"/>
      <c r="AF91" s="54"/>
      <c r="AG91" s="195"/>
      <c r="AH91" s="195"/>
      <c r="AI91" s="111"/>
      <c r="AJ91" s="54"/>
      <c r="AK91" s="44"/>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row>
    <row r="92" spans="1:68" ht="198" hidden="1" customHeight="1" x14ac:dyDescent="0.3">
      <c r="A92" s="369"/>
      <c r="B92" s="366"/>
      <c r="C92" s="366"/>
      <c r="D92" s="366"/>
      <c r="E92" s="371"/>
      <c r="F92" s="366"/>
      <c r="G92" s="374"/>
      <c r="H92" s="334"/>
      <c r="I92" s="337"/>
      <c r="J92" s="360"/>
      <c r="K92" s="337">
        <f t="shared" ref="K92:K96" si="101">IF(NOT(ISERROR(MATCH(J92,_xlfn.ANCHORARRAY(E103),0))),I105&amp;"Por favor no seleccionar los criterios de impacto",J92)</f>
        <v>0</v>
      </c>
      <c r="L92" s="334"/>
      <c r="M92" s="337"/>
      <c r="N92" s="363"/>
      <c r="O92" s="6">
        <v>2</v>
      </c>
      <c r="P92" s="109"/>
      <c r="Q92" s="47" t="str">
        <f>IF(OR(R92="Preventivo",R92="Detectivo"),"Probabilidad",IF(R92="Correctivo","Impacto",""))</f>
        <v/>
      </c>
      <c r="R92" s="48"/>
      <c r="S92" s="48"/>
      <c r="T92" s="49" t="str">
        <f t="shared" ref="T92:T96" si="102">IF(AND(R92="Preventivo",S92="Automático"),"50%",IF(AND(R92="Preventivo",S92="Manual"),"40%",IF(AND(R92="Detectivo",S92="Automático"),"40%",IF(AND(R92="Detectivo",S92="Manual"),"30%",IF(AND(R92="Correctivo",S92="Automático"),"35%",IF(AND(R92="Correctivo",S92="Manual"),"25%",""))))))</f>
        <v/>
      </c>
      <c r="U92" s="48"/>
      <c r="V92" s="48"/>
      <c r="W92" s="48"/>
      <c r="X92" s="24" t="str">
        <f>IFERROR(IF(AND(Q91="Probabilidad",Q92="Probabilidad"),(Z91-(+Z91*T92)),IF(Q92="Probabilidad",(I91-(+I91*T92)),IF(Q92="Impacto",Z91,""))),"")</f>
        <v/>
      </c>
      <c r="Y92" s="50" t="str">
        <f t="shared" ref="Y92:Y94" si="103">IFERROR(IF(X92="","",IF(X92&lt;=0.2,"Muy Baja",IF(X92&lt;=0.4,"Baja",IF(X92&lt;=0.6,"Media",IF(X92&lt;=0.8,"Alta","Muy Alta"))))),"")</f>
        <v/>
      </c>
      <c r="Z92" s="51" t="str">
        <f t="shared" ref="Z92:Z96" si="104">+X92</f>
        <v/>
      </c>
      <c r="AA92" s="50" t="str">
        <f t="shared" ref="AA92:AA96" si="105">IFERROR(IF(AB92="","",IF(AB92&lt;=0.2,"Leve",IF(AB92&lt;=0.4,"Menor",IF(AB92&lt;=0.6,"Moderado",IF(AB92&lt;=0.8,"Mayor","Catastrófico"))))),"")</f>
        <v/>
      </c>
      <c r="AB92" s="51" t="str">
        <f>IFERROR(IF(AND(Q91="Impacto",Q92="Impacto"),(AB85-(+AB85*T92)),IF(Q92="Impacto",($M$30-(+$M$30*T92)),IF(Q92="Probabilidad",AB85,""))),"")</f>
        <v/>
      </c>
      <c r="AC92" s="52" t="str">
        <f t="shared" ref="AC92:AC93" si="106">IFERROR(IF(OR(AND(Y92="Muy Baja",AA92="Leve"),AND(Y92="Muy Baja",AA92="Menor"),AND(Y92="Baja",AA92="Leve")),"Bajo",IF(OR(AND(Y92="Muy baja",AA92="Moderado"),AND(Y92="Baja",AA92="Menor"),AND(Y92="Baja",AA92="Moderado"),AND(Y92="Media",AA92="Leve"),AND(Y92="Media",AA92="Menor"),AND(Y92="Media",AA92="Moderado"),AND(Y92="Alta",AA92="Leve"),AND(Y92="Alta",AA92="Menor")),"Moderado",IF(OR(AND(Y92="Muy Baja",AA92="Mayor"),AND(Y92="Baja",AA92="Mayor"),AND(Y92="Media",AA92="Mayor"),AND(Y92="Alta",AA92="Moderado"),AND(Y92="Alta",AA92="Mayor"),AND(Y92="Muy Alta",AA92="Leve"),AND(Y92="Muy Alta",AA92="Menor"),AND(Y92="Muy Alta",AA92="Moderado"),AND(Y92="Muy Alta",AA92="Mayor")),"Alto",IF(OR(AND(Y92="Muy Baja",AA92="Catastrófico"),AND(Y92="Baja",AA92="Catastrófico"),AND(Y92="Media",AA92="Catastrófico"),AND(Y92="Alta",AA92="Catastrófico"),AND(Y92="Muy Alta",AA92="Catastrófico")),"Extremo","")))),"")</f>
        <v/>
      </c>
      <c r="AD92" s="53"/>
      <c r="AE92" s="172"/>
      <c r="AF92" s="44"/>
      <c r="AG92" s="173"/>
      <c r="AH92" s="173"/>
      <c r="AI92" s="55"/>
      <c r="AJ92" s="54"/>
      <c r="AK92" s="44"/>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row>
    <row r="93" spans="1:68" ht="198" hidden="1" customHeight="1" x14ac:dyDescent="0.3">
      <c r="A93" s="369"/>
      <c r="B93" s="366"/>
      <c r="C93" s="366"/>
      <c r="D93" s="366"/>
      <c r="E93" s="371"/>
      <c r="F93" s="366"/>
      <c r="G93" s="374"/>
      <c r="H93" s="334"/>
      <c r="I93" s="337"/>
      <c r="J93" s="360"/>
      <c r="K93" s="337">
        <f t="shared" si="101"/>
        <v>0</v>
      </c>
      <c r="L93" s="334"/>
      <c r="M93" s="337"/>
      <c r="N93" s="363"/>
      <c r="O93" s="6">
        <v>3</v>
      </c>
      <c r="P93" s="46"/>
      <c r="Q93" s="47" t="str">
        <f>IF(OR(R93="Preventivo",R93="Detectivo"),"Probabilidad",IF(R93="Correctivo","Impacto",""))</f>
        <v/>
      </c>
      <c r="R93" s="48"/>
      <c r="S93" s="48"/>
      <c r="T93" s="49" t="str">
        <f t="shared" si="102"/>
        <v/>
      </c>
      <c r="U93" s="48"/>
      <c r="V93" s="48"/>
      <c r="W93" s="48"/>
      <c r="X93" s="24" t="str">
        <f>IFERROR(IF(AND(Q92="Probabilidad",Q93="Probabilidad"),(Z92-(+Z92*T93)),IF(AND(Q92="Impacto",Q93="Probabilidad"),(Z91-(+Z91*T93)),IF(Q93="Impacto",Z92,""))),"")</f>
        <v/>
      </c>
      <c r="Y93" s="50" t="str">
        <f t="shared" si="103"/>
        <v/>
      </c>
      <c r="Z93" s="51" t="str">
        <f t="shared" si="104"/>
        <v/>
      </c>
      <c r="AA93" s="50" t="str">
        <f t="shared" si="105"/>
        <v/>
      </c>
      <c r="AB93" s="51" t="str">
        <f>IFERROR(IF(AND(Q92="Impacto",Q93="Impacto"),(AB92-(+AB92*T93)),IF(AND(Q92="Probabilidad",Q93="Impacto"),(AB91-(+AB91*T93)),IF(Q93="Probabilidad",AB92,""))),"")</f>
        <v/>
      </c>
      <c r="AC93" s="52" t="str">
        <f t="shared" si="106"/>
        <v/>
      </c>
      <c r="AD93" s="53"/>
      <c r="AE93" s="172"/>
      <c r="AF93" s="44"/>
      <c r="AG93" s="173"/>
      <c r="AH93" s="173"/>
      <c r="AI93" s="55"/>
      <c r="AJ93" s="54"/>
      <c r="AK93" s="44"/>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row>
    <row r="94" spans="1:68" ht="198" hidden="1" customHeight="1" x14ac:dyDescent="0.3">
      <c r="A94" s="369"/>
      <c r="B94" s="366"/>
      <c r="C94" s="366"/>
      <c r="D94" s="366"/>
      <c r="E94" s="371"/>
      <c r="F94" s="366"/>
      <c r="G94" s="374"/>
      <c r="H94" s="334"/>
      <c r="I94" s="337"/>
      <c r="J94" s="360"/>
      <c r="K94" s="337">
        <f t="shared" si="101"/>
        <v>0</v>
      </c>
      <c r="L94" s="334"/>
      <c r="M94" s="337"/>
      <c r="N94" s="363"/>
      <c r="O94" s="6">
        <v>4</v>
      </c>
      <c r="P94" s="45"/>
      <c r="Q94" s="47" t="str">
        <f t="shared" ref="Q94:Q96" si="107">IF(OR(R94="Preventivo",R94="Detectivo"),"Probabilidad",IF(R94="Correctivo","Impacto",""))</f>
        <v/>
      </c>
      <c r="R94" s="48"/>
      <c r="S94" s="48"/>
      <c r="T94" s="49" t="str">
        <f t="shared" si="102"/>
        <v/>
      </c>
      <c r="U94" s="48"/>
      <c r="V94" s="48"/>
      <c r="W94" s="48"/>
      <c r="X94" s="24" t="str">
        <f t="shared" ref="X94:X96" si="108">IFERROR(IF(AND(Q93="Probabilidad",Q94="Probabilidad"),(Z93-(+Z93*T94)),IF(AND(Q93="Impacto",Q94="Probabilidad"),(Z92-(+Z92*T94)),IF(Q94="Impacto",Z93,""))),"")</f>
        <v/>
      </c>
      <c r="Y94" s="50" t="str">
        <f t="shared" si="103"/>
        <v/>
      </c>
      <c r="Z94" s="51" t="str">
        <f t="shared" si="104"/>
        <v/>
      </c>
      <c r="AA94" s="50" t="str">
        <f t="shared" si="105"/>
        <v/>
      </c>
      <c r="AB94" s="51" t="str">
        <f t="shared" ref="AB94:AB96" si="109">IFERROR(IF(AND(Q93="Impacto",Q94="Impacto"),(AB93-(+AB93*T94)),IF(AND(Q93="Probabilidad",Q94="Impacto"),(AB92-(+AB92*T94)),IF(Q94="Probabilidad",AB93,""))),"")</f>
        <v/>
      </c>
      <c r="AC94" s="52" t="str">
        <f>IFERROR(IF(OR(AND(Y94="Muy Baja",AA94="Leve"),AND(Y94="Muy Baja",AA94="Menor"),AND(Y94="Baja",AA94="Leve")),"Bajo",IF(OR(AND(Y94="Muy baja",AA94="Moderado"),AND(Y94="Baja",AA94="Menor"),AND(Y94="Baja",AA94="Moderado"),AND(Y94="Media",AA94="Leve"),AND(Y94="Media",AA94="Menor"),AND(Y94="Media",AA94="Moderado"),AND(Y94="Alta",AA94="Leve"),AND(Y94="Alta",AA94="Menor")),"Moderado",IF(OR(AND(Y94="Muy Baja",AA94="Mayor"),AND(Y94="Baja",AA94="Mayor"),AND(Y94="Media",AA94="Mayor"),AND(Y94="Alta",AA94="Moderado"),AND(Y94="Alta",AA94="Mayor"),AND(Y94="Muy Alta",AA94="Leve"),AND(Y94="Muy Alta",AA94="Menor"),AND(Y94="Muy Alta",AA94="Moderado"),AND(Y94="Muy Alta",AA94="Mayor")),"Alto",IF(OR(AND(Y94="Muy Baja",AA94="Catastrófico"),AND(Y94="Baja",AA94="Catastrófico"),AND(Y94="Media",AA94="Catastrófico"),AND(Y94="Alta",AA94="Catastrófico"),AND(Y94="Muy Alta",AA94="Catastrófico")),"Extremo","")))),"")</f>
        <v/>
      </c>
      <c r="AD94" s="53"/>
      <c r="AE94" s="172"/>
      <c r="AF94" s="44"/>
      <c r="AG94" s="173"/>
      <c r="AH94" s="173"/>
      <c r="AI94" s="55"/>
      <c r="AJ94" s="54"/>
      <c r="AK94" s="44"/>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row>
    <row r="95" spans="1:68" ht="198" hidden="1" customHeight="1" x14ac:dyDescent="0.3">
      <c r="A95" s="369"/>
      <c r="B95" s="366"/>
      <c r="C95" s="366"/>
      <c r="D95" s="366"/>
      <c r="E95" s="371"/>
      <c r="F95" s="366"/>
      <c r="G95" s="374"/>
      <c r="H95" s="334"/>
      <c r="I95" s="337"/>
      <c r="J95" s="360"/>
      <c r="K95" s="337">
        <f t="shared" si="101"/>
        <v>0</v>
      </c>
      <c r="L95" s="334"/>
      <c r="M95" s="337"/>
      <c r="N95" s="363"/>
      <c r="O95" s="6">
        <v>5</v>
      </c>
      <c r="P95" s="45"/>
      <c r="Q95" s="47" t="str">
        <f t="shared" si="107"/>
        <v/>
      </c>
      <c r="R95" s="48"/>
      <c r="S95" s="48"/>
      <c r="T95" s="49" t="str">
        <f t="shared" si="102"/>
        <v/>
      </c>
      <c r="U95" s="48"/>
      <c r="V95" s="48"/>
      <c r="W95" s="48"/>
      <c r="X95" s="24" t="str">
        <f t="shared" si="108"/>
        <v/>
      </c>
      <c r="Y95" s="50" t="str">
        <f>IFERROR(IF(X95="","",IF(X95&lt;=0.2,"Muy Baja",IF(X95&lt;=0.4,"Baja",IF(X95&lt;=0.6,"Media",IF(X95&lt;=0.8,"Alta","Muy Alta"))))),"")</f>
        <v/>
      </c>
      <c r="Z95" s="51" t="str">
        <f t="shared" si="104"/>
        <v/>
      </c>
      <c r="AA95" s="50" t="str">
        <f t="shared" si="105"/>
        <v/>
      </c>
      <c r="AB95" s="51" t="str">
        <f t="shared" si="109"/>
        <v/>
      </c>
      <c r="AC95" s="52" t="str">
        <f t="shared" ref="AC95:AC96" si="110">IFERROR(IF(OR(AND(Y95="Muy Baja",AA95="Leve"),AND(Y95="Muy Baja",AA95="Menor"),AND(Y95="Baja",AA95="Leve")),"Bajo",IF(OR(AND(Y95="Muy baja",AA95="Moderado"),AND(Y95="Baja",AA95="Menor"),AND(Y95="Baja",AA95="Moderado"),AND(Y95="Media",AA95="Leve"),AND(Y95="Media",AA95="Menor"),AND(Y95="Media",AA95="Moderado"),AND(Y95="Alta",AA95="Leve"),AND(Y95="Alta",AA95="Menor")),"Moderado",IF(OR(AND(Y95="Muy Baja",AA95="Mayor"),AND(Y95="Baja",AA95="Mayor"),AND(Y95="Media",AA95="Mayor"),AND(Y95="Alta",AA95="Moderado"),AND(Y95="Alta",AA95="Mayor"),AND(Y95="Muy Alta",AA95="Leve"),AND(Y95="Muy Alta",AA95="Menor"),AND(Y95="Muy Alta",AA95="Moderado"),AND(Y95="Muy Alta",AA95="Mayor")),"Alto",IF(OR(AND(Y95="Muy Baja",AA95="Catastrófico"),AND(Y95="Baja",AA95="Catastrófico"),AND(Y95="Media",AA95="Catastrófico"),AND(Y95="Alta",AA95="Catastrófico"),AND(Y95="Muy Alta",AA95="Catastrófico")),"Extremo","")))),"")</f>
        <v/>
      </c>
      <c r="AD95" s="53"/>
      <c r="AE95" s="172"/>
      <c r="AF95" s="44"/>
      <c r="AG95" s="173"/>
      <c r="AH95" s="173"/>
      <c r="AI95" s="55"/>
      <c r="AJ95" s="54"/>
      <c r="AK95" s="44"/>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row>
    <row r="96" spans="1:68" ht="198" hidden="1" customHeight="1" x14ac:dyDescent="0.3">
      <c r="A96" s="343"/>
      <c r="B96" s="367"/>
      <c r="C96" s="367"/>
      <c r="D96" s="367"/>
      <c r="E96" s="372"/>
      <c r="F96" s="367"/>
      <c r="G96" s="375"/>
      <c r="H96" s="335"/>
      <c r="I96" s="338"/>
      <c r="J96" s="361"/>
      <c r="K96" s="338">
        <f t="shared" si="101"/>
        <v>0</v>
      </c>
      <c r="L96" s="335"/>
      <c r="M96" s="338"/>
      <c r="N96" s="364"/>
      <c r="O96" s="6">
        <v>6</v>
      </c>
      <c r="P96" s="45"/>
      <c r="Q96" s="47" t="str">
        <f t="shared" si="107"/>
        <v/>
      </c>
      <c r="R96" s="48"/>
      <c r="S96" s="48"/>
      <c r="T96" s="49" t="str">
        <f t="shared" si="102"/>
        <v/>
      </c>
      <c r="U96" s="48"/>
      <c r="V96" s="48"/>
      <c r="W96" s="48"/>
      <c r="X96" s="24" t="str">
        <f t="shared" si="108"/>
        <v/>
      </c>
      <c r="Y96" s="50" t="str">
        <f t="shared" ref="Y96" si="111">IFERROR(IF(X96="","",IF(X96&lt;=0.2,"Muy Baja",IF(X96&lt;=0.4,"Baja",IF(X96&lt;=0.6,"Media",IF(X96&lt;=0.8,"Alta","Muy Alta"))))),"")</f>
        <v/>
      </c>
      <c r="Z96" s="51" t="str">
        <f t="shared" si="104"/>
        <v/>
      </c>
      <c r="AA96" s="50" t="str">
        <f t="shared" si="105"/>
        <v/>
      </c>
      <c r="AB96" s="51" t="str">
        <f t="shared" si="109"/>
        <v/>
      </c>
      <c r="AC96" s="52" t="str">
        <f t="shared" si="110"/>
        <v/>
      </c>
      <c r="AD96" s="53"/>
      <c r="AE96" s="172"/>
      <c r="AF96" s="44"/>
      <c r="AG96" s="173"/>
      <c r="AH96" s="173"/>
      <c r="AI96" s="55"/>
      <c r="AJ96" s="54"/>
      <c r="AK96" s="44"/>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row>
    <row r="97" spans="1:68" ht="198" hidden="1" customHeight="1" x14ac:dyDescent="0.3">
      <c r="A97" s="342">
        <v>15</v>
      </c>
      <c r="B97" s="365"/>
      <c r="C97" s="365"/>
      <c r="D97" s="365"/>
      <c r="E97" s="370"/>
      <c r="F97" s="365"/>
      <c r="G97" s="373"/>
      <c r="H97" s="333" t="str">
        <f>IF(G97&lt;=0,"",IF(G97&lt;=2,"Muy Baja",IF(G97&lt;=24,"Baja",IF(G97&lt;=500,"Media",IF(G97&lt;=5000,"Alta","Muy Alta")))))</f>
        <v/>
      </c>
      <c r="I97" s="336" t="str">
        <f>IF(H97="","",IF(H97="Muy Baja",0.2,IF(H97="Baja",0.4,IF(H97="Media",0.6,IF(H97="Alta",0.8,IF(H97="Muy Alta",1,))))))</f>
        <v/>
      </c>
      <c r="J97" s="359"/>
      <c r="K97" s="336">
        <f>IF(NOT(ISERROR(MATCH(J97,'Tabla Impacto'!$B$221:$B$223,0))),'Tabla Impacto'!$F$223&amp;"Por favor no seleccionar los criterios de impacto(Afectación Económica o presupuestal y Pérdida Reputacional)",J97)</f>
        <v>0</v>
      </c>
      <c r="L97" s="333" t="str">
        <f>IF(OR(K97='Tabla Impacto'!$C$11,K97='Tabla Impacto'!$D$11),"Leve",IF(OR(K97='Tabla Impacto'!$C$12,K97='Tabla Impacto'!$D$12),"Menor",IF(OR(K97='Tabla Impacto'!$C$13,K97='Tabla Impacto'!$D$13),"Moderado",IF(OR(K97='Tabla Impacto'!$C$14,K97='Tabla Impacto'!$D$14),"Mayor",IF(OR(K97='Tabla Impacto'!$C$15,K97='Tabla Impacto'!$D$15),"Catastrófico","")))))</f>
        <v/>
      </c>
      <c r="M97" s="336" t="str">
        <f>IF(L97="","",IF(L97="Leve",0.2,IF(L97="Menor",0.4,IF(L97="Moderado",0.6,IF(L97="Mayor",0.8,IF(L97="Catastrófico",1,))))))</f>
        <v/>
      </c>
      <c r="N97" s="362" t="str">
        <f>IF(OR(AND(H97="Muy Baja",L97="Leve"),AND(H97="Muy Baja",L97="Menor"),AND(H97="Baja",L97="Leve")),"Bajo",IF(OR(AND(H97="Muy baja",L97="Moderado"),AND(H97="Baja",L97="Menor"),AND(H97="Baja",L97="Moderado"),AND(H97="Media",L97="Leve"),AND(H97="Media",L97="Menor"),AND(H97="Media",L97="Moderado"),AND(H97="Alta",L97="Leve"),AND(H97="Alta",L97="Menor")),"Moderado",IF(OR(AND(H97="Muy Baja",L97="Mayor"),AND(H97="Baja",L97="Mayor"),AND(H97="Media",L97="Mayor"),AND(H97="Alta",L97="Moderado"),AND(H97="Alta",L97="Mayor"),AND(H97="Muy Alta",L97="Leve"),AND(H97="Muy Alta",L97="Menor"),AND(H97="Muy Alta",L97="Moderado"),AND(H97="Muy Alta",L97="Mayor")),"Alto",IF(OR(AND(H97="Muy Baja",L97="Catastrófico"),AND(H97="Baja",L97="Catastrófico"),AND(H97="Media",L97="Catastrófico"),AND(H97="Alta",L97="Catastrófico"),AND(H97="Muy Alta",L97="Catastrófico")),"Extremo",""))))</f>
        <v/>
      </c>
      <c r="O97" s="6">
        <v>1</v>
      </c>
      <c r="P97" s="109"/>
      <c r="Q97" s="47" t="str">
        <f>IF(OR(R97="Preventivo",R97="Detectivo"),"Probabilidad",IF(R97="Correctivo","Impacto",""))</f>
        <v/>
      </c>
      <c r="R97" s="48"/>
      <c r="S97" s="48"/>
      <c r="T97" s="49" t="str">
        <f>IF(AND(R97="Preventivo",S97="Automático"),"50%",IF(AND(R97="Preventivo",S97="Manual"),"40%",IF(AND(R97="Detectivo",S97="Automático"),"40%",IF(AND(R97="Detectivo",S97="Manual"),"30%",IF(AND(R97="Correctivo",S97="Automático"),"35%",IF(AND(R97="Correctivo",S97="Manual"),"25%",""))))))</f>
        <v/>
      </c>
      <c r="U97" s="48"/>
      <c r="V97" s="48"/>
      <c r="W97" s="48"/>
      <c r="X97" s="24" t="str">
        <f>IFERROR(IF(Q97="Probabilidad",(I97-(+I97*T97)),IF(Q97="Impacto",I97,"")),"")</f>
        <v/>
      </c>
      <c r="Y97" s="50" t="str">
        <f>IFERROR(IF(X97="","",IF(X97&lt;=0.2,"Muy Baja",IF(X97&lt;=0.4,"Baja",IF(X97&lt;=0.6,"Media",IF(X97&lt;=0.8,"Alta","Muy Alta"))))),"")</f>
        <v/>
      </c>
      <c r="Z97" s="51" t="str">
        <f>+X97</f>
        <v/>
      </c>
      <c r="AA97" s="50" t="str">
        <f>IFERROR(IF(AB97="","",IF(AB97&lt;=0.2,"Leve",IF(AB97&lt;=0.4,"Menor",IF(AB97&lt;=0.6,"Moderado",IF(AB97&lt;=0.8,"Mayor","Catastrófico"))))),"")</f>
        <v/>
      </c>
      <c r="AB97" s="51" t="str">
        <f>IFERROR(IF(Q97="Impacto",(M97-(+M97*T97)),IF(Q97="Probabilidad",M97,"")),"")</f>
        <v/>
      </c>
      <c r="AC97" s="52" t="str">
        <f>IFERROR(IF(OR(AND(Y97="Muy Baja",AA97="Leve"),AND(Y97="Muy Baja",AA97="Menor"),AND(Y97="Baja",AA97="Leve")),"Bajo",IF(OR(AND(Y97="Muy baja",AA97="Moderado"),AND(Y97="Baja",AA97="Menor"),AND(Y97="Baja",AA97="Moderado"),AND(Y97="Media",AA97="Leve"),AND(Y97="Media",AA97="Menor"),AND(Y97="Media",AA97="Moderado"),AND(Y97="Alta",AA97="Leve"),AND(Y97="Alta",AA97="Menor")),"Moderado",IF(OR(AND(Y97="Muy Baja",AA97="Mayor"),AND(Y97="Baja",AA97="Mayor"),AND(Y97="Media",AA97="Mayor"),AND(Y97="Alta",AA97="Moderado"),AND(Y97="Alta",AA97="Mayor"),AND(Y97="Muy Alta",AA97="Leve"),AND(Y97="Muy Alta",AA97="Menor"),AND(Y97="Muy Alta",AA97="Moderado"),AND(Y97="Muy Alta",AA97="Mayor")),"Alto",IF(OR(AND(Y97="Muy Baja",AA97="Catastrófico"),AND(Y97="Baja",AA97="Catastrófico"),AND(Y97="Media",AA97="Catastrófico"),AND(Y97="Alta",AA97="Catastrófico"),AND(Y97="Muy Alta",AA97="Catastrófico")),"Extremo","")))),"")</f>
        <v/>
      </c>
      <c r="AD97" s="53"/>
      <c r="AE97" s="172"/>
      <c r="AF97" s="54"/>
      <c r="AG97" s="195"/>
      <c r="AH97" s="195"/>
      <c r="AI97" s="110"/>
      <c r="AJ97" s="54"/>
      <c r="AK97" s="44"/>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row>
    <row r="98" spans="1:68" ht="198" hidden="1" customHeight="1" x14ac:dyDescent="0.3">
      <c r="A98" s="369"/>
      <c r="B98" s="366"/>
      <c r="C98" s="366"/>
      <c r="D98" s="366"/>
      <c r="E98" s="371"/>
      <c r="F98" s="366"/>
      <c r="G98" s="374"/>
      <c r="H98" s="334"/>
      <c r="I98" s="337"/>
      <c r="J98" s="360"/>
      <c r="K98" s="337">
        <f t="shared" ref="K98:K102" si="112">IF(NOT(ISERROR(MATCH(J98,_xlfn.ANCHORARRAY(E109),0))),I111&amp;"Por favor no seleccionar los criterios de impacto",J98)</f>
        <v>0</v>
      </c>
      <c r="L98" s="334"/>
      <c r="M98" s="337"/>
      <c r="N98" s="363"/>
      <c r="O98" s="6">
        <v>2</v>
      </c>
      <c r="P98" s="45"/>
      <c r="Q98" s="47" t="str">
        <f>IF(OR(R98="Preventivo",R98="Detectivo"),"Probabilidad",IF(R98="Correctivo","Impacto",""))</f>
        <v/>
      </c>
      <c r="R98" s="48"/>
      <c r="S98" s="48"/>
      <c r="T98" s="49" t="str">
        <f t="shared" ref="T98:T102" si="113">IF(AND(R98="Preventivo",S98="Automático"),"50%",IF(AND(R98="Preventivo",S98="Manual"),"40%",IF(AND(R98="Detectivo",S98="Automático"),"40%",IF(AND(R98="Detectivo",S98="Manual"),"30%",IF(AND(R98="Correctivo",S98="Automático"),"35%",IF(AND(R98="Correctivo",S98="Manual"),"25%",""))))))</f>
        <v/>
      </c>
      <c r="U98" s="48"/>
      <c r="V98" s="48"/>
      <c r="W98" s="48"/>
      <c r="X98" s="24" t="str">
        <f>IFERROR(IF(AND(Q97="Probabilidad",Q98="Probabilidad"),(Z97-(+Z97*T98)),IF(Q98="Probabilidad",(I97-(+I97*T98)),IF(Q98="Impacto",Z97,""))),"")</f>
        <v/>
      </c>
      <c r="Y98" s="50" t="str">
        <f t="shared" ref="Y98:Y102" si="114">IFERROR(IF(X98="","",IF(X98&lt;=0.2,"Muy Baja",IF(X98&lt;=0.4,"Baja",IF(X98&lt;=0.6,"Media",IF(X98&lt;=0.8,"Alta","Muy Alta"))))),"")</f>
        <v/>
      </c>
      <c r="Z98" s="51" t="str">
        <f t="shared" ref="Z98:Z102" si="115">+X98</f>
        <v/>
      </c>
      <c r="AA98" s="50" t="str">
        <f t="shared" ref="AA98:AA102" si="116">IFERROR(IF(AB98="","",IF(AB98&lt;=0.2,"Leve",IF(AB98&lt;=0.4,"Menor",IF(AB98&lt;=0.6,"Moderado",IF(AB98&lt;=0.8,"Mayor","Catastrófico"))))),"")</f>
        <v/>
      </c>
      <c r="AB98" s="51" t="str">
        <f>IFERROR(IF(AND(Q97="Impacto",Q98="Impacto"),(AB91-(+AB91*T98)),IF(Q98="Impacto",($M$36-(+$M$36*T98)),IF(Q98="Probabilidad",AB91,""))),"")</f>
        <v/>
      </c>
      <c r="AC98" s="52" t="str">
        <f t="shared" ref="AC98:AC99" si="117">IFERROR(IF(OR(AND(Y98="Muy Baja",AA98="Leve"),AND(Y98="Muy Baja",AA98="Menor"),AND(Y98="Baja",AA98="Leve")),"Bajo",IF(OR(AND(Y98="Muy baja",AA98="Moderado"),AND(Y98="Baja",AA98="Menor"),AND(Y98="Baja",AA98="Moderado"),AND(Y98="Media",AA98="Leve"),AND(Y98="Media",AA98="Menor"),AND(Y98="Media",AA98="Moderado"),AND(Y98="Alta",AA98="Leve"),AND(Y98="Alta",AA98="Menor")),"Moderado",IF(OR(AND(Y98="Muy Baja",AA98="Mayor"),AND(Y98="Baja",AA98="Mayor"),AND(Y98="Media",AA98="Mayor"),AND(Y98="Alta",AA98="Moderado"),AND(Y98="Alta",AA98="Mayor"),AND(Y98="Muy Alta",AA98="Leve"),AND(Y98="Muy Alta",AA98="Menor"),AND(Y98="Muy Alta",AA98="Moderado"),AND(Y98="Muy Alta",AA98="Mayor")),"Alto",IF(OR(AND(Y98="Muy Baja",AA98="Catastrófico"),AND(Y98="Baja",AA98="Catastrófico"),AND(Y98="Media",AA98="Catastrófico"),AND(Y98="Alta",AA98="Catastrófico"),AND(Y98="Muy Alta",AA98="Catastrófico")),"Extremo","")))),"")</f>
        <v/>
      </c>
      <c r="AD98" s="53"/>
      <c r="AE98" s="172"/>
      <c r="AF98" s="44"/>
      <c r="AG98" s="173"/>
      <c r="AH98" s="173"/>
      <c r="AI98" s="55"/>
      <c r="AJ98" s="54"/>
      <c r="AK98" s="44"/>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row>
    <row r="99" spans="1:68" ht="198" hidden="1" customHeight="1" x14ac:dyDescent="0.3">
      <c r="A99" s="369"/>
      <c r="B99" s="366"/>
      <c r="C99" s="366"/>
      <c r="D99" s="366"/>
      <c r="E99" s="371"/>
      <c r="F99" s="366"/>
      <c r="G99" s="374"/>
      <c r="H99" s="334"/>
      <c r="I99" s="337"/>
      <c r="J99" s="360"/>
      <c r="K99" s="337">
        <f t="shared" si="112"/>
        <v>0</v>
      </c>
      <c r="L99" s="334"/>
      <c r="M99" s="337"/>
      <c r="N99" s="363"/>
      <c r="O99" s="6">
        <v>3</v>
      </c>
      <c r="P99" s="46"/>
      <c r="Q99" s="47" t="str">
        <f>IF(OR(R99="Preventivo",R99="Detectivo"),"Probabilidad",IF(R99="Correctivo","Impacto",""))</f>
        <v/>
      </c>
      <c r="R99" s="48"/>
      <c r="S99" s="48"/>
      <c r="T99" s="49" t="str">
        <f t="shared" si="113"/>
        <v/>
      </c>
      <c r="U99" s="48"/>
      <c r="V99" s="48"/>
      <c r="W99" s="48"/>
      <c r="X99" s="24" t="str">
        <f>IFERROR(IF(AND(Q98="Probabilidad",Q99="Probabilidad"),(Z98-(+Z98*T99)),IF(AND(Q98="Impacto",Q99="Probabilidad"),(Z97-(+Z97*T99)),IF(Q99="Impacto",Z98,""))),"")</f>
        <v/>
      </c>
      <c r="Y99" s="50" t="str">
        <f t="shared" si="114"/>
        <v/>
      </c>
      <c r="Z99" s="51" t="str">
        <f t="shared" si="115"/>
        <v/>
      </c>
      <c r="AA99" s="50" t="str">
        <f t="shared" si="116"/>
        <v/>
      </c>
      <c r="AB99" s="51" t="str">
        <f>IFERROR(IF(AND(Q98="Impacto",Q99="Impacto"),(AB98-(+AB98*T99)),IF(AND(Q98="Probabilidad",Q99="Impacto"),(AB97-(+AB97*T99)),IF(Q99="Probabilidad",AB98,""))),"")</f>
        <v/>
      </c>
      <c r="AC99" s="52" t="str">
        <f t="shared" si="117"/>
        <v/>
      </c>
      <c r="AD99" s="53"/>
      <c r="AE99" s="172"/>
      <c r="AF99" s="44"/>
      <c r="AG99" s="173"/>
      <c r="AH99" s="173"/>
      <c r="AI99" s="55"/>
      <c r="AJ99" s="54"/>
      <c r="AK99" s="44"/>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row>
    <row r="100" spans="1:68" ht="198" hidden="1" customHeight="1" x14ac:dyDescent="0.3">
      <c r="A100" s="369"/>
      <c r="B100" s="366"/>
      <c r="C100" s="366"/>
      <c r="D100" s="366"/>
      <c r="E100" s="371"/>
      <c r="F100" s="366"/>
      <c r="G100" s="374"/>
      <c r="H100" s="334"/>
      <c r="I100" s="337"/>
      <c r="J100" s="360"/>
      <c r="K100" s="337">
        <f t="shared" si="112"/>
        <v>0</v>
      </c>
      <c r="L100" s="334"/>
      <c r="M100" s="337"/>
      <c r="N100" s="363"/>
      <c r="O100" s="6">
        <v>4</v>
      </c>
      <c r="P100" s="45"/>
      <c r="Q100" s="47" t="str">
        <f t="shared" ref="Q100:Q102" si="118">IF(OR(R100="Preventivo",R100="Detectivo"),"Probabilidad",IF(R100="Correctivo","Impacto",""))</f>
        <v/>
      </c>
      <c r="R100" s="48"/>
      <c r="S100" s="48"/>
      <c r="T100" s="49" t="str">
        <f t="shared" si="113"/>
        <v/>
      </c>
      <c r="U100" s="48"/>
      <c r="V100" s="48"/>
      <c r="W100" s="48"/>
      <c r="X100" s="24" t="str">
        <f t="shared" ref="X100:X102" si="119">IFERROR(IF(AND(Q99="Probabilidad",Q100="Probabilidad"),(Z99-(+Z99*T100)),IF(AND(Q99="Impacto",Q100="Probabilidad"),(Z98-(+Z98*T100)),IF(Q100="Impacto",Z99,""))),"")</f>
        <v/>
      </c>
      <c r="Y100" s="50" t="str">
        <f t="shared" si="114"/>
        <v/>
      </c>
      <c r="Z100" s="51" t="str">
        <f t="shared" si="115"/>
        <v/>
      </c>
      <c r="AA100" s="50" t="str">
        <f t="shared" si="116"/>
        <v/>
      </c>
      <c r="AB100" s="51" t="str">
        <f t="shared" ref="AB100:AB102" si="120">IFERROR(IF(AND(Q99="Impacto",Q100="Impacto"),(AB99-(+AB99*T100)),IF(AND(Q99="Probabilidad",Q100="Impacto"),(AB98-(+AB98*T100)),IF(Q100="Probabilidad",AB99,""))),"")</f>
        <v/>
      </c>
      <c r="AC100" s="52" t="str">
        <f>IFERROR(IF(OR(AND(Y100="Muy Baja",AA100="Leve"),AND(Y100="Muy Baja",AA100="Menor"),AND(Y100="Baja",AA100="Leve")),"Bajo",IF(OR(AND(Y100="Muy baja",AA100="Moderado"),AND(Y100="Baja",AA100="Menor"),AND(Y100="Baja",AA100="Moderado"),AND(Y100="Media",AA100="Leve"),AND(Y100="Media",AA100="Menor"),AND(Y100="Media",AA100="Moderado"),AND(Y100="Alta",AA100="Leve"),AND(Y100="Alta",AA100="Menor")),"Moderado",IF(OR(AND(Y100="Muy Baja",AA100="Mayor"),AND(Y100="Baja",AA100="Mayor"),AND(Y100="Media",AA100="Mayor"),AND(Y100="Alta",AA100="Moderado"),AND(Y100="Alta",AA100="Mayor"),AND(Y100="Muy Alta",AA100="Leve"),AND(Y100="Muy Alta",AA100="Menor"),AND(Y100="Muy Alta",AA100="Moderado"),AND(Y100="Muy Alta",AA100="Mayor")),"Alto",IF(OR(AND(Y100="Muy Baja",AA100="Catastrófico"),AND(Y100="Baja",AA100="Catastrófico"),AND(Y100="Media",AA100="Catastrófico"),AND(Y100="Alta",AA100="Catastrófico"),AND(Y100="Muy Alta",AA100="Catastrófico")),"Extremo","")))),"")</f>
        <v/>
      </c>
      <c r="AD100" s="53"/>
      <c r="AE100" s="172"/>
      <c r="AF100" s="44"/>
      <c r="AG100" s="173"/>
      <c r="AH100" s="173"/>
      <c r="AI100" s="55"/>
      <c r="AJ100" s="54"/>
      <c r="AK100" s="44"/>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row>
    <row r="101" spans="1:68" ht="198" hidden="1" customHeight="1" x14ac:dyDescent="0.3">
      <c r="A101" s="369"/>
      <c r="B101" s="366"/>
      <c r="C101" s="366"/>
      <c r="D101" s="366"/>
      <c r="E101" s="371"/>
      <c r="F101" s="366"/>
      <c r="G101" s="374"/>
      <c r="H101" s="334"/>
      <c r="I101" s="337"/>
      <c r="J101" s="360"/>
      <c r="K101" s="337">
        <f t="shared" si="112"/>
        <v>0</v>
      </c>
      <c r="L101" s="334"/>
      <c r="M101" s="337"/>
      <c r="N101" s="363"/>
      <c r="O101" s="6">
        <v>5</v>
      </c>
      <c r="P101" s="45"/>
      <c r="Q101" s="47" t="str">
        <f t="shared" si="118"/>
        <v/>
      </c>
      <c r="R101" s="48"/>
      <c r="S101" s="48"/>
      <c r="T101" s="49" t="str">
        <f t="shared" si="113"/>
        <v/>
      </c>
      <c r="U101" s="48"/>
      <c r="V101" s="48"/>
      <c r="W101" s="48"/>
      <c r="X101" s="24" t="str">
        <f t="shared" si="119"/>
        <v/>
      </c>
      <c r="Y101" s="50" t="str">
        <f t="shared" si="114"/>
        <v/>
      </c>
      <c r="Z101" s="51" t="str">
        <f t="shared" si="115"/>
        <v/>
      </c>
      <c r="AA101" s="50" t="str">
        <f t="shared" si="116"/>
        <v/>
      </c>
      <c r="AB101" s="51" t="str">
        <f t="shared" si="120"/>
        <v/>
      </c>
      <c r="AC101" s="52" t="str">
        <f t="shared" ref="AC101:AC102" si="121">IFERROR(IF(OR(AND(Y101="Muy Baja",AA101="Leve"),AND(Y101="Muy Baja",AA101="Menor"),AND(Y101="Baja",AA101="Leve")),"Bajo",IF(OR(AND(Y101="Muy baja",AA101="Moderado"),AND(Y101="Baja",AA101="Menor"),AND(Y101="Baja",AA101="Moderado"),AND(Y101="Media",AA101="Leve"),AND(Y101="Media",AA101="Menor"),AND(Y101="Media",AA101="Moderado"),AND(Y101="Alta",AA101="Leve"),AND(Y101="Alta",AA101="Menor")),"Moderado",IF(OR(AND(Y101="Muy Baja",AA101="Mayor"),AND(Y101="Baja",AA101="Mayor"),AND(Y101="Media",AA101="Mayor"),AND(Y101="Alta",AA101="Moderado"),AND(Y101="Alta",AA101="Mayor"),AND(Y101="Muy Alta",AA101="Leve"),AND(Y101="Muy Alta",AA101="Menor"),AND(Y101="Muy Alta",AA101="Moderado"),AND(Y101="Muy Alta",AA101="Mayor")),"Alto",IF(OR(AND(Y101="Muy Baja",AA101="Catastrófico"),AND(Y101="Baja",AA101="Catastrófico"),AND(Y101="Media",AA101="Catastrófico"),AND(Y101="Alta",AA101="Catastrófico"),AND(Y101="Muy Alta",AA101="Catastrófico")),"Extremo","")))),"")</f>
        <v/>
      </c>
      <c r="AD101" s="53"/>
      <c r="AE101" s="172"/>
      <c r="AF101" s="44"/>
      <c r="AG101" s="173"/>
      <c r="AH101" s="173"/>
      <c r="AI101" s="55"/>
      <c r="AJ101" s="54"/>
      <c r="AK101" s="44"/>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row>
    <row r="102" spans="1:68" ht="198" hidden="1" customHeight="1" x14ac:dyDescent="0.3">
      <c r="A102" s="343"/>
      <c r="B102" s="367"/>
      <c r="C102" s="367"/>
      <c r="D102" s="367"/>
      <c r="E102" s="372"/>
      <c r="F102" s="367"/>
      <c r="G102" s="375"/>
      <c r="H102" s="335"/>
      <c r="I102" s="338"/>
      <c r="J102" s="361"/>
      <c r="K102" s="338">
        <f t="shared" si="112"/>
        <v>0</v>
      </c>
      <c r="L102" s="335"/>
      <c r="M102" s="338"/>
      <c r="N102" s="364"/>
      <c r="O102" s="6">
        <v>6</v>
      </c>
      <c r="P102" s="45"/>
      <c r="Q102" s="47" t="str">
        <f t="shared" si="118"/>
        <v/>
      </c>
      <c r="R102" s="48"/>
      <c r="S102" s="48"/>
      <c r="T102" s="49" t="str">
        <f t="shared" si="113"/>
        <v/>
      </c>
      <c r="U102" s="48"/>
      <c r="V102" s="48"/>
      <c r="W102" s="48"/>
      <c r="X102" s="24" t="str">
        <f t="shared" si="119"/>
        <v/>
      </c>
      <c r="Y102" s="50" t="str">
        <f t="shared" si="114"/>
        <v/>
      </c>
      <c r="Z102" s="51" t="str">
        <f t="shared" si="115"/>
        <v/>
      </c>
      <c r="AA102" s="50" t="str">
        <f t="shared" si="116"/>
        <v/>
      </c>
      <c r="AB102" s="51" t="str">
        <f t="shared" si="120"/>
        <v/>
      </c>
      <c r="AC102" s="52" t="str">
        <f t="shared" si="121"/>
        <v/>
      </c>
      <c r="AD102" s="53"/>
      <c r="AE102" s="172"/>
      <c r="AF102" s="44"/>
      <c r="AG102" s="173"/>
      <c r="AH102" s="173"/>
      <c r="AI102" s="55"/>
      <c r="AJ102" s="54"/>
      <c r="AK102" s="44"/>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row>
    <row r="103" spans="1:68" ht="198" hidden="1" customHeight="1" x14ac:dyDescent="0.3">
      <c r="A103" s="342">
        <v>16</v>
      </c>
      <c r="B103" s="365"/>
      <c r="C103" s="365"/>
      <c r="D103" s="365"/>
      <c r="E103" s="370"/>
      <c r="F103" s="365"/>
      <c r="G103" s="373"/>
      <c r="H103" s="333" t="str">
        <f>IF(G103&lt;=0,"",IF(G103&lt;=2,"Muy Baja",IF(G103&lt;=24,"Baja",IF(G103&lt;=500,"Media",IF(G103&lt;=5000,"Alta","Muy Alta")))))</f>
        <v/>
      </c>
      <c r="I103" s="336" t="str">
        <f>IF(H103="","",IF(H103="Muy Baja",0.2,IF(H103="Baja",0.4,IF(H103="Media",0.6,IF(H103="Alta",0.8,IF(H103="Muy Alta",1,))))))</f>
        <v/>
      </c>
      <c r="J103" s="359"/>
      <c r="K103" s="336">
        <f>IF(NOT(ISERROR(MATCH(J103,'Tabla Impacto'!$B$221:$B$223,0))),'Tabla Impacto'!$F$223&amp;"Por favor no seleccionar los criterios de impacto(Afectación Económica o presupuestal y Pérdida Reputacional)",J103)</f>
        <v>0</v>
      </c>
      <c r="L103" s="333" t="str">
        <f>IF(OR(K103='Tabla Impacto'!$C$11,K103='Tabla Impacto'!$D$11),"Leve",IF(OR(K103='Tabla Impacto'!$C$12,K103='Tabla Impacto'!$D$12),"Menor",IF(OR(K103='Tabla Impacto'!$C$13,K103='Tabla Impacto'!$D$13),"Moderado",IF(OR(K103='Tabla Impacto'!$C$14,K103='Tabla Impacto'!$D$14),"Mayor",IF(OR(K103='Tabla Impacto'!$C$15,K103='Tabla Impacto'!$D$15),"Catastrófico","")))))</f>
        <v/>
      </c>
      <c r="M103" s="336" t="str">
        <f>IF(L103="","",IF(L103="Leve",0.2,IF(L103="Menor",0.4,IF(L103="Moderado",0.6,IF(L103="Mayor",0.8,IF(L103="Catastrófico",1,))))))</f>
        <v/>
      </c>
      <c r="N103" s="362" t="str">
        <f>IF(OR(AND(H103="Muy Baja",L103="Leve"),AND(H103="Muy Baja",L103="Menor"),AND(H103="Baja",L103="Leve")),"Bajo",IF(OR(AND(H103="Muy baja",L103="Moderado"),AND(H103="Baja",L103="Menor"),AND(H103="Baja",L103="Moderado"),AND(H103="Media",L103="Leve"),AND(H103="Media",L103="Menor"),AND(H103="Media",L103="Moderado"),AND(H103="Alta",L103="Leve"),AND(H103="Alta",L103="Menor")),"Moderado",IF(OR(AND(H103="Muy Baja",L103="Mayor"),AND(H103="Baja",L103="Mayor"),AND(H103="Media",L103="Mayor"),AND(H103="Alta",L103="Moderado"),AND(H103="Alta",L103="Mayor"),AND(H103="Muy Alta",L103="Leve"),AND(H103="Muy Alta",L103="Menor"),AND(H103="Muy Alta",L103="Moderado"),AND(H103="Muy Alta",L103="Mayor")),"Alto",IF(OR(AND(H103="Muy Baja",L103="Catastrófico"),AND(H103="Baja",L103="Catastrófico"),AND(H103="Media",L103="Catastrófico"),AND(H103="Alta",L103="Catastrófico"),AND(H103="Muy Alta",L103="Catastrófico")),"Extremo",""))))</f>
        <v/>
      </c>
      <c r="O103" s="6">
        <v>1</v>
      </c>
      <c r="P103" s="109"/>
      <c r="Q103" s="47" t="str">
        <f>IF(OR(R103="Preventivo",R103="Detectivo"),"Probabilidad",IF(R103="Correctivo","Impacto",""))</f>
        <v/>
      </c>
      <c r="R103" s="48"/>
      <c r="S103" s="48"/>
      <c r="T103" s="49" t="str">
        <f>IF(AND(R103="Preventivo",S103="Automático"),"50%",IF(AND(R103="Preventivo",S103="Manual"),"40%",IF(AND(R103="Detectivo",S103="Automático"),"40%",IF(AND(R103="Detectivo",S103="Manual"),"30%",IF(AND(R103="Correctivo",S103="Automático"),"35%",IF(AND(R103="Correctivo",S103="Manual"),"25%",""))))))</f>
        <v/>
      </c>
      <c r="U103" s="48"/>
      <c r="V103" s="48"/>
      <c r="W103" s="48"/>
      <c r="X103" s="24" t="str">
        <f>IFERROR(IF(Q103="Probabilidad",(I103-(+I103*T103)),IF(Q103="Impacto",I103,"")),"")</f>
        <v/>
      </c>
      <c r="Y103" s="50" t="str">
        <f>IFERROR(IF(X103="","",IF(X103&lt;=0.2,"Muy Baja",IF(X103&lt;=0.4,"Baja",IF(X103&lt;=0.6,"Media",IF(X103&lt;=0.8,"Alta","Muy Alta"))))),"")</f>
        <v/>
      </c>
      <c r="Z103" s="51" t="str">
        <f>+X103</f>
        <v/>
      </c>
      <c r="AA103" s="50" t="str">
        <f>IFERROR(IF(AB103="","",IF(AB103&lt;=0.2,"Leve",IF(AB103&lt;=0.4,"Menor",IF(AB103&lt;=0.6,"Moderado",IF(AB103&lt;=0.8,"Mayor","Catastrófico"))))),"")</f>
        <v/>
      </c>
      <c r="AB103" s="51" t="str">
        <f>IFERROR(IF(Q103="Impacto",(M103-(+M103*T103)),IF(Q103="Probabilidad",M103,"")),"")</f>
        <v/>
      </c>
      <c r="AC103" s="52" t="str">
        <f>IFERROR(IF(OR(AND(Y103="Muy Baja",AA103="Leve"),AND(Y103="Muy Baja",AA103="Menor"),AND(Y103="Baja",AA103="Leve")),"Bajo",IF(OR(AND(Y103="Muy baja",AA103="Moderado"),AND(Y103="Baja",AA103="Menor"),AND(Y103="Baja",AA103="Moderado"),AND(Y103="Media",AA103="Leve"),AND(Y103="Media",AA103="Menor"),AND(Y103="Media",AA103="Moderado"),AND(Y103="Alta",AA103="Leve"),AND(Y103="Alta",AA103="Menor")),"Moderado",IF(OR(AND(Y103="Muy Baja",AA103="Mayor"),AND(Y103="Baja",AA103="Mayor"),AND(Y103="Media",AA103="Mayor"),AND(Y103="Alta",AA103="Moderado"),AND(Y103="Alta",AA103="Mayor"),AND(Y103="Muy Alta",AA103="Leve"),AND(Y103="Muy Alta",AA103="Menor"),AND(Y103="Muy Alta",AA103="Moderado"),AND(Y103="Muy Alta",AA103="Mayor")),"Alto",IF(OR(AND(Y103="Muy Baja",AA103="Catastrófico"),AND(Y103="Baja",AA103="Catastrófico"),AND(Y103="Media",AA103="Catastrófico"),AND(Y103="Alta",AA103="Catastrófico"),AND(Y103="Muy Alta",AA103="Catastrófico")),"Extremo","")))),"")</f>
        <v/>
      </c>
      <c r="AD103" s="53"/>
      <c r="AE103" s="172"/>
      <c r="AF103" s="54"/>
      <c r="AG103" s="195"/>
      <c r="AH103" s="195"/>
      <c r="AI103" s="110"/>
      <c r="AJ103" s="54"/>
      <c r="AK103" s="44"/>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row>
    <row r="104" spans="1:68" ht="198" hidden="1" customHeight="1" x14ac:dyDescent="0.3">
      <c r="A104" s="369"/>
      <c r="B104" s="366"/>
      <c r="C104" s="366"/>
      <c r="D104" s="366"/>
      <c r="E104" s="371"/>
      <c r="F104" s="366"/>
      <c r="G104" s="374"/>
      <c r="H104" s="334"/>
      <c r="I104" s="337"/>
      <c r="J104" s="360"/>
      <c r="K104" s="337">
        <f t="shared" ref="K104:K108" si="122">IF(NOT(ISERROR(MATCH(J104,_xlfn.ANCHORARRAY(E115),0))),I117&amp;"Por favor no seleccionar los criterios de impacto",J104)</f>
        <v>0</v>
      </c>
      <c r="L104" s="334"/>
      <c r="M104" s="337"/>
      <c r="N104" s="363"/>
      <c r="O104" s="6">
        <v>2</v>
      </c>
      <c r="P104" s="45"/>
      <c r="Q104" s="47" t="str">
        <f>IF(OR(R104="Preventivo",R104="Detectivo"),"Probabilidad",IF(R104="Correctivo","Impacto",""))</f>
        <v/>
      </c>
      <c r="R104" s="48"/>
      <c r="S104" s="48"/>
      <c r="T104" s="49" t="str">
        <f t="shared" ref="T104:T108" si="123">IF(AND(R104="Preventivo",S104="Automático"),"50%",IF(AND(R104="Preventivo",S104="Manual"),"40%",IF(AND(R104="Detectivo",S104="Automático"),"40%",IF(AND(R104="Detectivo",S104="Manual"),"30%",IF(AND(R104="Correctivo",S104="Automático"),"35%",IF(AND(R104="Correctivo",S104="Manual"),"25%",""))))))</f>
        <v/>
      </c>
      <c r="U104" s="48"/>
      <c r="V104" s="48"/>
      <c r="W104" s="48"/>
      <c r="X104" s="24" t="str">
        <f>IFERROR(IF(AND(Q103="Probabilidad",Q104="Probabilidad"),(Z103-(+Z103*T104)),IF(Q104="Probabilidad",(I103-(+I103*T104)),IF(Q104="Impacto",Z103,""))),"")</f>
        <v/>
      </c>
      <c r="Y104" s="50" t="str">
        <f t="shared" ref="Y104:Y108" si="124">IFERROR(IF(X104="","",IF(X104&lt;=0.2,"Muy Baja",IF(X104&lt;=0.4,"Baja",IF(X104&lt;=0.6,"Media",IF(X104&lt;=0.8,"Alta","Muy Alta"))))),"")</f>
        <v/>
      </c>
      <c r="Z104" s="51" t="str">
        <f t="shared" ref="Z104:Z108" si="125">+X104</f>
        <v/>
      </c>
      <c r="AA104" s="50" t="str">
        <f t="shared" ref="AA104:AA107" si="126">IFERROR(IF(AB104="","",IF(AB104&lt;=0.2,"Leve",IF(AB104&lt;=0.4,"Menor",IF(AB104&lt;=0.6,"Moderado",IF(AB104&lt;=0.8,"Mayor","Catastrófico"))))),"")</f>
        <v/>
      </c>
      <c r="AB104" s="51" t="str">
        <f>IFERROR(IF(AND(Q103="Impacto",Q104="Impacto"),(AB97-(+AB97*T104)),IF(Q104="Impacto",($M$42-(+$M$42*T104)),IF(Q104="Probabilidad",AB97,""))),"")</f>
        <v/>
      </c>
      <c r="AC104" s="52" t="str">
        <f t="shared" ref="AC104:AC105" si="127">IFERROR(IF(OR(AND(Y104="Muy Baja",AA104="Leve"),AND(Y104="Muy Baja",AA104="Menor"),AND(Y104="Baja",AA104="Leve")),"Bajo",IF(OR(AND(Y104="Muy baja",AA104="Moderado"),AND(Y104="Baja",AA104="Menor"),AND(Y104="Baja",AA104="Moderado"),AND(Y104="Media",AA104="Leve"),AND(Y104="Media",AA104="Menor"),AND(Y104="Media",AA104="Moderado"),AND(Y104="Alta",AA104="Leve"),AND(Y104="Alta",AA104="Menor")),"Moderado",IF(OR(AND(Y104="Muy Baja",AA104="Mayor"),AND(Y104="Baja",AA104="Mayor"),AND(Y104="Media",AA104="Mayor"),AND(Y104="Alta",AA104="Moderado"),AND(Y104="Alta",AA104="Mayor"),AND(Y104="Muy Alta",AA104="Leve"),AND(Y104="Muy Alta",AA104="Menor"),AND(Y104="Muy Alta",AA104="Moderado"),AND(Y104="Muy Alta",AA104="Mayor")),"Alto",IF(OR(AND(Y104="Muy Baja",AA104="Catastrófico"),AND(Y104="Baja",AA104="Catastrófico"),AND(Y104="Media",AA104="Catastrófico"),AND(Y104="Alta",AA104="Catastrófico"),AND(Y104="Muy Alta",AA104="Catastrófico")),"Extremo","")))),"")</f>
        <v/>
      </c>
      <c r="AD104" s="53"/>
      <c r="AE104" s="172"/>
      <c r="AF104" s="44"/>
      <c r="AG104" s="173"/>
      <c r="AH104" s="173"/>
      <c r="AI104" s="55"/>
      <c r="AJ104" s="54"/>
      <c r="AK104" s="44"/>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row>
    <row r="105" spans="1:68" ht="198" hidden="1" customHeight="1" x14ac:dyDescent="0.3">
      <c r="A105" s="369"/>
      <c r="B105" s="366"/>
      <c r="C105" s="366"/>
      <c r="D105" s="366"/>
      <c r="E105" s="371"/>
      <c r="F105" s="366"/>
      <c r="G105" s="374"/>
      <c r="H105" s="334"/>
      <c r="I105" s="337"/>
      <c r="J105" s="360"/>
      <c r="K105" s="337">
        <f t="shared" si="122"/>
        <v>0</v>
      </c>
      <c r="L105" s="334"/>
      <c r="M105" s="337"/>
      <c r="N105" s="363"/>
      <c r="O105" s="6">
        <v>3</v>
      </c>
      <c r="P105" s="46"/>
      <c r="Q105" s="47" t="str">
        <f>IF(OR(R105="Preventivo",R105="Detectivo"),"Probabilidad",IF(R105="Correctivo","Impacto",""))</f>
        <v/>
      </c>
      <c r="R105" s="48"/>
      <c r="S105" s="48"/>
      <c r="T105" s="49" t="str">
        <f t="shared" si="123"/>
        <v/>
      </c>
      <c r="U105" s="48"/>
      <c r="V105" s="48"/>
      <c r="W105" s="48"/>
      <c r="X105" s="24" t="str">
        <f>IFERROR(IF(AND(Q104="Probabilidad",Q105="Probabilidad"),(Z104-(+Z104*T105)),IF(AND(Q104="Impacto",Q105="Probabilidad"),(Z103-(+Z103*T105)),IF(Q105="Impacto",Z104,""))),"")</f>
        <v/>
      </c>
      <c r="Y105" s="50" t="str">
        <f t="shared" si="124"/>
        <v/>
      </c>
      <c r="Z105" s="51" t="str">
        <f t="shared" si="125"/>
        <v/>
      </c>
      <c r="AA105" s="50" t="str">
        <f t="shared" si="126"/>
        <v/>
      </c>
      <c r="AB105" s="51" t="str">
        <f>IFERROR(IF(AND(Q104="Impacto",Q105="Impacto"),(AB104-(+AB104*T105)),IF(AND(Q104="Probabilidad",Q105="Impacto"),(AB103-(+AB103*T105)),IF(Q105="Probabilidad",AB104,""))),"")</f>
        <v/>
      </c>
      <c r="AC105" s="52" t="str">
        <f t="shared" si="127"/>
        <v/>
      </c>
      <c r="AD105" s="53"/>
      <c r="AE105" s="172"/>
      <c r="AF105" s="44"/>
      <c r="AG105" s="173"/>
      <c r="AH105" s="173"/>
      <c r="AI105" s="55"/>
      <c r="AJ105" s="54"/>
      <c r="AK105" s="44"/>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row>
    <row r="106" spans="1:68" ht="198" hidden="1" customHeight="1" x14ac:dyDescent="0.3">
      <c r="A106" s="369"/>
      <c r="B106" s="366"/>
      <c r="C106" s="366"/>
      <c r="D106" s="366"/>
      <c r="E106" s="371"/>
      <c r="F106" s="366"/>
      <c r="G106" s="374"/>
      <c r="H106" s="334"/>
      <c r="I106" s="337"/>
      <c r="J106" s="360"/>
      <c r="K106" s="337">
        <f t="shared" si="122"/>
        <v>0</v>
      </c>
      <c r="L106" s="334"/>
      <c r="M106" s="337"/>
      <c r="N106" s="363"/>
      <c r="O106" s="6">
        <v>4</v>
      </c>
      <c r="P106" s="45"/>
      <c r="Q106" s="47" t="str">
        <f t="shared" ref="Q106:Q108" si="128">IF(OR(R106="Preventivo",R106="Detectivo"),"Probabilidad",IF(R106="Correctivo","Impacto",""))</f>
        <v/>
      </c>
      <c r="R106" s="48"/>
      <c r="S106" s="48"/>
      <c r="T106" s="49" t="str">
        <f t="shared" si="123"/>
        <v/>
      </c>
      <c r="U106" s="48"/>
      <c r="V106" s="48"/>
      <c r="W106" s="48"/>
      <c r="X106" s="24" t="str">
        <f t="shared" ref="X106:X108" si="129">IFERROR(IF(AND(Q105="Probabilidad",Q106="Probabilidad"),(Z105-(+Z105*T106)),IF(AND(Q105="Impacto",Q106="Probabilidad"),(Z104-(+Z104*T106)),IF(Q106="Impacto",Z105,""))),"")</f>
        <v/>
      </c>
      <c r="Y106" s="50" t="str">
        <f t="shared" si="124"/>
        <v/>
      </c>
      <c r="Z106" s="51" t="str">
        <f t="shared" si="125"/>
        <v/>
      </c>
      <c r="AA106" s="50" t="str">
        <f t="shared" si="126"/>
        <v/>
      </c>
      <c r="AB106" s="51" t="str">
        <f t="shared" ref="AB106:AB108" si="130">IFERROR(IF(AND(Q105="Impacto",Q106="Impacto"),(AB105-(+AB105*T106)),IF(AND(Q105="Probabilidad",Q106="Impacto"),(AB104-(+AB104*T106)),IF(Q106="Probabilidad",AB105,""))),"")</f>
        <v/>
      </c>
      <c r="AC106" s="52" t="str">
        <f>IFERROR(IF(OR(AND(Y106="Muy Baja",AA106="Leve"),AND(Y106="Muy Baja",AA106="Menor"),AND(Y106="Baja",AA106="Leve")),"Bajo",IF(OR(AND(Y106="Muy baja",AA106="Moderado"),AND(Y106="Baja",AA106="Menor"),AND(Y106="Baja",AA106="Moderado"),AND(Y106="Media",AA106="Leve"),AND(Y106="Media",AA106="Menor"),AND(Y106="Media",AA106="Moderado"),AND(Y106="Alta",AA106="Leve"),AND(Y106="Alta",AA106="Menor")),"Moderado",IF(OR(AND(Y106="Muy Baja",AA106="Mayor"),AND(Y106="Baja",AA106="Mayor"),AND(Y106="Media",AA106="Mayor"),AND(Y106="Alta",AA106="Moderado"),AND(Y106="Alta",AA106="Mayor"),AND(Y106="Muy Alta",AA106="Leve"),AND(Y106="Muy Alta",AA106="Menor"),AND(Y106="Muy Alta",AA106="Moderado"),AND(Y106="Muy Alta",AA106="Mayor")),"Alto",IF(OR(AND(Y106="Muy Baja",AA106="Catastrófico"),AND(Y106="Baja",AA106="Catastrófico"),AND(Y106="Media",AA106="Catastrófico"),AND(Y106="Alta",AA106="Catastrófico"),AND(Y106="Muy Alta",AA106="Catastrófico")),"Extremo","")))),"")</f>
        <v/>
      </c>
      <c r="AD106" s="53"/>
      <c r="AE106" s="172"/>
      <c r="AF106" s="44"/>
      <c r="AG106" s="173"/>
      <c r="AH106" s="173"/>
      <c r="AI106" s="55"/>
      <c r="AJ106" s="54"/>
      <c r="AK106" s="44"/>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row>
    <row r="107" spans="1:68" ht="198" hidden="1" customHeight="1" x14ac:dyDescent="0.3">
      <c r="A107" s="369"/>
      <c r="B107" s="366"/>
      <c r="C107" s="366"/>
      <c r="D107" s="366"/>
      <c r="E107" s="371"/>
      <c r="F107" s="366"/>
      <c r="G107" s="374"/>
      <c r="H107" s="334"/>
      <c r="I107" s="337"/>
      <c r="J107" s="360"/>
      <c r="K107" s="337">
        <f t="shared" si="122"/>
        <v>0</v>
      </c>
      <c r="L107" s="334"/>
      <c r="M107" s="337"/>
      <c r="N107" s="363"/>
      <c r="O107" s="6">
        <v>5</v>
      </c>
      <c r="P107" s="45"/>
      <c r="Q107" s="47" t="str">
        <f t="shared" si="128"/>
        <v/>
      </c>
      <c r="R107" s="48"/>
      <c r="S107" s="48"/>
      <c r="T107" s="49" t="str">
        <f t="shared" si="123"/>
        <v/>
      </c>
      <c r="U107" s="48"/>
      <c r="V107" s="48"/>
      <c r="W107" s="48"/>
      <c r="X107" s="24" t="str">
        <f t="shared" si="129"/>
        <v/>
      </c>
      <c r="Y107" s="50" t="str">
        <f t="shared" si="124"/>
        <v/>
      </c>
      <c r="Z107" s="51" t="str">
        <f t="shared" si="125"/>
        <v/>
      </c>
      <c r="AA107" s="50" t="str">
        <f t="shared" si="126"/>
        <v/>
      </c>
      <c r="AB107" s="51" t="str">
        <f t="shared" si="130"/>
        <v/>
      </c>
      <c r="AC107" s="52" t="str">
        <f t="shared" ref="AC107" si="131">IFERROR(IF(OR(AND(Y107="Muy Baja",AA107="Leve"),AND(Y107="Muy Baja",AA107="Menor"),AND(Y107="Baja",AA107="Leve")),"Bajo",IF(OR(AND(Y107="Muy baja",AA107="Moderado"),AND(Y107="Baja",AA107="Menor"),AND(Y107="Baja",AA107="Moderado"),AND(Y107="Media",AA107="Leve"),AND(Y107="Media",AA107="Menor"),AND(Y107="Media",AA107="Moderado"),AND(Y107="Alta",AA107="Leve"),AND(Y107="Alta",AA107="Menor")),"Moderado",IF(OR(AND(Y107="Muy Baja",AA107="Mayor"),AND(Y107="Baja",AA107="Mayor"),AND(Y107="Media",AA107="Mayor"),AND(Y107="Alta",AA107="Moderado"),AND(Y107="Alta",AA107="Mayor"),AND(Y107="Muy Alta",AA107="Leve"),AND(Y107="Muy Alta",AA107="Menor"),AND(Y107="Muy Alta",AA107="Moderado"),AND(Y107="Muy Alta",AA107="Mayor")),"Alto",IF(OR(AND(Y107="Muy Baja",AA107="Catastrófico"),AND(Y107="Baja",AA107="Catastrófico"),AND(Y107="Media",AA107="Catastrófico"),AND(Y107="Alta",AA107="Catastrófico"),AND(Y107="Muy Alta",AA107="Catastrófico")),"Extremo","")))),"")</f>
        <v/>
      </c>
      <c r="AD107" s="53"/>
      <c r="AE107" s="172"/>
      <c r="AF107" s="44"/>
      <c r="AG107" s="173"/>
      <c r="AH107" s="173"/>
      <c r="AI107" s="55"/>
      <c r="AJ107" s="54"/>
      <c r="AK107" s="44"/>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row>
    <row r="108" spans="1:68" ht="198" hidden="1" customHeight="1" x14ac:dyDescent="0.3">
      <c r="A108" s="343"/>
      <c r="B108" s="367"/>
      <c r="C108" s="367"/>
      <c r="D108" s="367"/>
      <c r="E108" s="372"/>
      <c r="F108" s="367"/>
      <c r="G108" s="375"/>
      <c r="H108" s="335"/>
      <c r="I108" s="338"/>
      <c r="J108" s="361"/>
      <c r="K108" s="338">
        <f t="shared" si="122"/>
        <v>0</v>
      </c>
      <c r="L108" s="335"/>
      <c r="M108" s="338"/>
      <c r="N108" s="364"/>
      <c r="O108" s="6">
        <v>6</v>
      </c>
      <c r="P108" s="45"/>
      <c r="Q108" s="47" t="str">
        <f t="shared" si="128"/>
        <v/>
      </c>
      <c r="R108" s="48"/>
      <c r="S108" s="48"/>
      <c r="T108" s="49" t="str">
        <f t="shared" si="123"/>
        <v/>
      </c>
      <c r="U108" s="48"/>
      <c r="V108" s="48"/>
      <c r="W108" s="48"/>
      <c r="X108" s="24" t="str">
        <f t="shared" si="129"/>
        <v/>
      </c>
      <c r="Y108" s="50" t="str">
        <f t="shared" si="124"/>
        <v/>
      </c>
      <c r="Z108" s="51" t="str">
        <f t="shared" si="125"/>
        <v/>
      </c>
      <c r="AA108" s="50" t="str">
        <f>IFERROR(IF(AB108="","",IF(AB108&lt;=0.2,"Leve",IF(AB108&lt;=0.4,"Menor",IF(AB108&lt;=0.6,"Moderado",IF(AB108&lt;=0.8,"Mayor","Catastrófico"))))),"")</f>
        <v/>
      </c>
      <c r="AB108" s="51" t="str">
        <f t="shared" si="130"/>
        <v/>
      </c>
      <c r="AC108" s="52" t="str">
        <f>IFERROR(IF(OR(AND(Y108="Muy Baja",AA108="Leve"),AND(Y108="Muy Baja",AA108="Menor"),AND(Y108="Baja",AA108="Leve")),"Bajo",IF(OR(AND(Y108="Muy baja",AA108="Moderado"),AND(Y108="Baja",AA108="Menor"),AND(Y108="Baja",AA108="Moderado"),AND(Y108="Media",AA108="Leve"),AND(Y108="Media",AA108="Menor"),AND(Y108="Media",AA108="Moderado"),AND(Y108="Alta",AA108="Leve"),AND(Y108="Alta",AA108="Menor")),"Moderado",IF(OR(AND(Y108="Muy Baja",AA108="Mayor"),AND(Y108="Baja",AA108="Mayor"),AND(Y108="Media",AA108="Mayor"),AND(Y108="Alta",AA108="Moderado"),AND(Y108="Alta",AA108="Mayor"),AND(Y108="Muy Alta",AA108="Leve"),AND(Y108="Muy Alta",AA108="Menor"),AND(Y108="Muy Alta",AA108="Moderado"),AND(Y108="Muy Alta",AA108="Mayor")),"Alto",IF(OR(AND(Y108="Muy Baja",AA108="Catastrófico"),AND(Y108="Baja",AA108="Catastrófico"),AND(Y108="Media",AA108="Catastrófico"),AND(Y108="Alta",AA108="Catastrófico"),AND(Y108="Muy Alta",AA108="Catastrófico")),"Extremo","")))),"")</f>
        <v/>
      </c>
      <c r="AD108" s="53"/>
      <c r="AE108" s="172"/>
      <c r="AF108" s="44"/>
      <c r="AG108" s="173"/>
      <c r="AH108" s="173"/>
      <c r="AI108" s="55"/>
      <c r="AJ108" s="54"/>
      <c r="AK108" s="44"/>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row>
    <row r="109" spans="1:68" ht="198" hidden="1" customHeight="1" x14ac:dyDescent="0.3">
      <c r="A109" s="342">
        <v>17</v>
      </c>
      <c r="B109" s="365"/>
      <c r="C109" s="365"/>
      <c r="D109" s="365"/>
      <c r="E109" s="370"/>
      <c r="F109" s="365"/>
      <c r="G109" s="373"/>
      <c r="H109" s="333" t="str">
        <f>IF(G109&lt;=0,"",IF(G109&lt;=2,"Muy Baja",IF(G109&lt;=24,"Baja",IF(G109&lt;=500,"Media",IF(G109&lt;=5000,"Alta","Muy Alta")))))</f>
        <v/>
      </c>
      <c r="I109" s="336" t="str">
        <f>IF(H109="","",IF(H109="Muy Baja",0.2,IF(H109="Baja",0.4,IF(H109="Media",0.6,IF(H109="Alta",0.8,IF(H109="Muy Alta",1,))))))</f>
        <v/>
      </c>
      <c r="J109" s="359"/>
      <c r="K109" s="336">
        <f>IF(NOT(ISERROR(MATCH(J109,'Tabla Impacto'!$B$221:$B$223,0))),'Tabla Impacto'!$F$223&amp;"Por favor no seleccionar los criterios de impacto(Afectación Económica o presupuestal y Pérdida Reputacional)",J109)</f>
        <v>0</v>
      </c>
      <c r="L109" s="333" t="str">
        <f>IF(OR(K109='Tabla Impacto'!$C$11,K109='Tabla Impacto'!$D$11),"Leve",IF(OR(K109='Tabla Impacto'!$C$12,K109='Tabla Impacto'!$D$12),"Menor",IF(OR(K109='Tabla Impacto'!$C$13,K109='Tabla Impacto'!$D$13),"Moderado",IF(OR(K109='Tabla Impacto'!$C$14,K109='Tabla Impacto'!$D$14),"Mayor",IF(OR(K109='Tabla Impacto'!$C$15,K109='Tabla Impacto'!$D$15),"Catastrófico","")))))</f>
        <v/>
      </c>
      <c r="M109" s="336" t="str">
        <f>IF(L109="","",IF(L109="Leve",0.2,IF(L109="Menor",0.4,IF(L109="Moderado",0.6,IF(L109="Mayor",0.8,IF(L109="Catastrófico",1,))))))</f>
        <v/>
      </c>
      <c r="N109" s="362" t="str">
        <f>IF(OR(AND(H109="Muy Baja",L109="Leve"),AND(H109="Muy Baja",L109="Menor"),AND(H109="Baja",L109="Leve")),"Bajo",IF(OR(AND(H109="Muy baja",L109="Moderado"),AND(H109="Baja",L109="Menor"),AND(H109="Baja",L109="Moderado"),AND(H109="Media",L109="Leve"),AND(H109="Media",L109="Menor"),AND(H109="Media",L109="Moderado"),AND(H109="Alta",L109="Leve"),AND(H109="Alta",L109="Menor")),"Moderado",IF(OR(AND(H109="Muy Baja",L109="Mayor"),AND(H109="Baja",L109="Mayor"),AND(H109="Media",L109="Mayor"),AND(H109="Alta",L109="Moderado"),AND(H109="Alta",L109="Mayor"),AND(H109="Muy Alta",L109="Leve"),AND(H109="Muy Alta",L109="Menor"),AND(H109="Muy Alta",L109="Moderado"),AND(H109="Muy Alta",L109="Mayor")),"Alto",IF(OR(AND(H109="Muy Baja",L109="Catastrófico"),AND(H109="Baja",L109="Catastrófico"),AND(H109="Media",L109="Catastrófico"),AND(H109="Alta",L109="Catastrófico"),AND(H109="Muy Alta",L109="Catastrófico")),"Extremo",""))))</f>
        <v/>
      </c>
      <c r="O109" s="6">
        <v>1</v>
      </c>
      <c r="P109" s="109"/>
      <c r="Q109" s="47" t="str">
        <f>IF(OR(R109="Preventivo",R109="Detectivo"),"Probabilidad",IF(R109="Correctivo","Impacto",""))</f>
        <v/>
      </c>
      <c r="R109" s="48"/>
      <c r="S109" s="48"/>
      <c r="T109" s="49" t="str">
        <f>IF(AND(R109="Preventivo",S109="Automático"),"50%",IF(AND(R109="Preventivo",S109="Manual"),"40%",IF(AND(R109="Detectivo",S109="Automático"),"40%",IF(AND(R109="Detectivo",S109="Manual"),"30%",IF(AND(R109="Correctivo",S109="Automático"),"35%",IF(AND(R109="Correctivo",S109="Manual"),"25%",""))))))</f>
        <v/>
      </c>
      <c r="U109" s="48"/>
      <c r="V109" s="48"/>
      <c r="W109" s="48"/>
      <c r="X109" s="24" t="str">
        <f>IFERROR(IF(Q109="Probabilidad",(I109-(+I109*T109)),IF(Q109="Impacto",I109,"")),"")</f>
        <v/>
      </c>
      <c r="Y109" s="50" t="str">
        <f>IFERROR(IF(X109="","",IF(X109&lt;=0.2,"Muy Baja",IF(X109&lt;=0.4,"Baja",IF(X109&lt;=0.6,"Media",IF(X109&lt;=0.8,"Alta","Muy Alta"))))),"")</f>
        <v/>
      </c>
      <c r="Z109" s="51" t="str">
        <f>+X109</f>
        <v/>
      </c>
      <c r="AA109" s="50" t="str">
        <f>IFERROR(IF(AB109="","",IF(AB109&lt;=0.2,"Leve",IF(AB109&lt;=0.4,"Menor",IF(AB109&lt;=0.6,"Moderado",IF(AB109&lt;=0.8,"Mayor","Catastrófico"))))),"")</f>
        <v/>
      </c>
      <c r="AB109" s="51" t="str">
        <f>IFERROR(IF(Q109="Impacto",(M109-(+M109*T109)),IF(Q109="Probabilidad",M109,"")),"")</f>
        <v/>
      </c>
      <c r="AC109" s="52" t="str">
        <f>IFERROR(IF(OR(AND(Y109="Muy Baja",AA109="Leve"),AND(Y109="Muy Baja",AA109="Menor"),AND(Y109="Baja",AA109="Leve")),"Bajo",IF(OR(AND(Y109="Muy baja",AA109="Moderado"),AND(Y109="Baja",AA109="Menor"),AND(Y109="Baja",AA109="Moderado"),AND(Y109="Media",AA109="Leve"),AND(Y109="Media",AA109="Menor"),AND(Y109="Media",AA109="Moderado"),AND(Y109="Alta",AA109="Leve"),AND(Y109="Alta",AA109="Menor")),"Moderado",IF(OR(AND(Y109="Muy Baja",AA109="Mayor"),AND(Y109="Baja",AA109="Mayor"),AND(Y109="Media",AA109="Mayor"),AND(Y109="Alta",AA109="Moderado"),AND(Y109="Alta",AA109="Mayor"),AND(Y109="Muy Alta",AA109="Leve"),AND(Y109="Muy Alta",AA109="Menor"),AND(Y109="Muy Alta",AA109="Moderado"),AND(Y109="Muy Alta",AA109="Mayor")),"Alto",IF(OR(AND(Y109="Muy Baja",AA109="Catastrófico"),AND(Y109="Baja",AA109="Catastrófico"),AND(Y109="Media",AA109="Catastrófico"),AND(Y109="Alta",AA109="Catastrófico"),AND(Y109="Muy Alta",AA109="Catastrófico")),"Extremo","")))),"")</f>
        <v/>
      </c>
      <c r="AD109" s="53"/>
      <c r="AE109" s="172"/>
      <c r="AF109" s="54"/>
      <c r="AG109" s="195"/>
      <c r="AH109" s="195"/>
      <c r="AI109" s="110"/>
      <c r="AJ109" s="54"/>
      <c r="AK109" s="44"/>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row>
    <row r="110" spans="1:68" ht="198" hidden="1" customHeight="1" x14ac:dyDescent="0.3">
      <c r="A110" s="369"/>
      <c r="B110" s="366"/>
      <c r="C110" s="366"/>
      <c r="D110" s="366"/>
      <c r="E110" s="371"/>
      <c r="F110" s="366"/>
      <c r="G110" s="374"/>
      <c r="H110" s="334"/>
      <c r="I110" s="337"/>
      <c r="J110" s="360"/>
      <c r="K110" s="337">
        <f t="shared" ref="K110:K114" si="132">IF(NOT(ISERROR(MATCH(J110,_xlfn.ANCHORARRAY(E121),0))),I123&amp;"Por favor no seleccionar los criterios de impacto",J110)</f>
        <v>0</v>
      </c>
      <c r="L110" s="334"/>
      <c r="M110" s="337"/>
      <c r="N110" s="363"/>
      <c r="O110" s="6">
        <v>2</v>
      </c>
      <c r="P110" s="45"/>
      <c r="Q110" s="47" t="str">
        <f>IF(OR(R110="Preventivo",R110="Detectivo"),"Probabilidad",IF(R110="Correctivo","Impacto",""))</f>
        <v/>
      </c>
      <c r="R110" s="48"/>
      <c r="S110" s="48"/>
      <c r="T110" s="49" t="str">
        <f t="shared" ref="T110:T114" si="133">IF(AND(R110="Preventivo",S110="Automático"),"50%",IF(AND(R110="Preventivo",S110="Manual"),"40%",IF(AND(R110="Detectivo",S110="Automático"),"40%",IF(AND(R110="Detectivo",S110="Manual"),"30%",IF(AND(R110="Correctivo",S110="Automático"),"35%",IF(AND(R110="Correctivo",S110="Manual"),"25%",""))))))</f>
        <v/>
      </c>
      <c r="U110" s="48"/>
      <c r="V110" s="48"/>
      <c r="W110" s="48"/>
      <c r="X110" s="24" t="str">
        <f>IFERROR(IF(AND(Q109="Probabilidad",Q110="Probabilidad"),(Z109-(+Z109*T110)),IF(Q110="Probabilidad",(I109-(+I109*T110)),IF(Q110="Impacto",Z109,""))),"")</f>
        <v/>
      </c>
      <c r="Y110" s="50" t="str">
        <f t="shared" ref="Y110:Y114" si="134">IFERROR(IF(X110="","",IF(X110&lt;=0.2,"Muy Baja",IF(X110&lt;=0.4,"Baja",IF(X110&lt;=0.6,"Media",IF(X110&lt;=0.8,"Alta","Muy Alta"))))),"")</f>
        <v/>
      </c>
      <c r="Z110" s="51" t="str">
        <f t="shared" ref="Z110:Z114" si="135">+X110</f>
        <v/>
      </c>
      <c r="AA110" s="50" t="str">
        <f t="shared" ref="AA110:AA114" si="136">IFERROR(IF(AB110="","",IF(AB110&lt;=0.2,"Leve",IF(AB110&lt;=0.4,"Menor",IF(AB110&lt;=0.6,"Moderado",IF(AB110&lt;=0.8,"Mayor","Catastrófico"))))),"")</f>
        <v/>
      </c>
      <c r="AB110" s="51" t="str">
        <f>IFERROR(IF(AND(Q109="Impacto",Q110="Impacto"),(AB103-(+AB103*T110)),IF(Q110="Impacto",($M$49-(+$M$49*T110)),IF(Q110="Probabilidad",AB103,""))),"")</f>
        <v/>
      </c>
      <c r="AC110" s="52" t="str">
        <f t="shared" ref="AC110:AC111" si="137">IFERROR(IF(OR(AND(Y110="Muy Baja",AA110="Leve"),AND(Y110="Muy Baja",AA110="Menor"),AND(Y110="Baja",AA110="Leve")),"Bajo",IF(OR(AND(Y110="Muy baja",AA110="Moderado"),AND(Y110="Baja",AA110="Menor"),AND(Y110="Baja",AA110="Moderado"),AND(Y110="Media",AA110="Leve"),AND(Y110="Media",AA110="Menor"),AND(Y110="Media",AA110="Moderado"),AND(Y110="Alta",AA110="Leve"),AND(Y110="Alta",AA110="Menor")),"Moderado",IF(OR(AND(Y110="Muy Baja",AA110="Mayor"),AND(Y110="Baja",AA110="Mayor"),AND(Y110="Media",AA110="Mayor"),AND(Y110="Alta",AA110="Moderado"),AND(Y110="Alta",AA110="Mayor"),AND(Y110="Muy Alta",AA110="Leve"),AND(Y110="Muy Alta",AA110="Menor"),AND(Y110="Muy Alta",AA110="Moderado"),AND(Y110="Muy Alta",AA110="Mayor")),"Alto",IF(OR(AND(Y110="Muy Baja",AA110="Catastrófico"),AND(Y110="Baja",AA110="Catastrófico"),AND(Y110="Media",AA110="Catastrófico"),AND(Y110="Alta",AA110="Catastrófico"),AND(Y110="Muy Alta",AA110="Catastrófico")),"Extremo","")))),"")</f>
        <v/>
      </c>
      <c r="AD110" s="53"/>
      <c r="AE110" s="172"/>
      <c r="AF110" s="44"/>
      <c r="AG110" s="173"/>
      <c r="AH110" s="173"/>
      <c r="AI110" s="55"/>
      <c r="AJ110" s="54"/>
      <c r="AK110" s="44"/>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row>
    <row r="111" spans="1:68" ht="198" hidden="1" customHeight="1" x14ac:dyDescent="0.3">
      <c r="A111" s="369"/>
      <c r="B111" s="366"/>
      <c r="C111" s="366"/>
      <c r="D111" s="366"/>
      <c r="E111" s="371"/>
      <c r="F111" s="366"/>
      <c r="G111" s="374"/>
      <c r="H111" s="334"/>
      <c r="I111" s="337"/>
      <c r="J111" s="360"/>
      <c r="K111" s="337">
        <f t="shared" si="132"/>
        <v>0</v>
      </c>
      <c r="L111" s="334"/>
      <c r="M111" s="337"/>
      <c r="N111" s="363"/>
      <c r="O111" s="6">
        <v>3</v>
      </c>
      <c r="P111" s="46"/>
      <c r="Q111" s="47" t="str">
        <f>IF(OR(R111="Preventivo",R111="Detectivo"),"Probabilidad",IF(R111="Correctivo","Impacto",""))</f>
        <v/>
      </c>
      <c r="R111" s="48"/>
      <c r="S111" s="48"/>
      <c r="T111" s="49" t="str">
        <f t="shared" si="133"/>
        <v/>
      </c>
      <c r="U111" s="48"/>
      <c r="V111" s="48"/>
      <c r="W111" s="48"/>
      <c r="X111" s="24" t="str">
        <f>IFERROR(IF(AND(Q110="Probabilidad",Q111="Probabilidad"),(Z110-(+Z110*T111)),IF(AND(Q110="Impacto",Q111="Probabilidad"),(Z109-(+Z109*T111)),IF(Q111="Impacto",Z110,""))),"")</f>
        <v/>
      </c>
      <c r="Y111" s="50" t="str">
        <f t="shared" si="134"/>
        <v/>
      </c>
      <c r="Z111" s="51" t="str">
        <f t="shared" si="135"/>
        <v/>
      </c>
      <c r="AA111" s="50" t="str">
        <f t="shared" si="136"/>
        <v/>
      </c>
      <c r="AB111" s="51" t="str">
        <f>IFERROR(IF(AND(Q110="Impacto",Q111="Impacto"),(AB110-(+AB110*T111)),IF(AND(Q110="Probabilidad",Q111="Impacto"),(AB109-(+AB109*T111)),IF(Q111="Probabilidad",AB110,""))),"")</f>
        <v/>
      </c>
      <c r="AC111" s="52" t="str">
        <f t="shared" si="137"/>
        <v/>
      </c>
      <c r="AD111" s="53"/>
      <c r="AE111" s="172"/>
      <c r="AF111" s="44"/>
      <c r="AG111" s="173"/>
      <c r="AH111" s="173"/>
      <c r="AI111" s="55"/>
      <c r="AJ111" s="54"/>
      <c r="AK111" s="44"/>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row>
    <row r="112" spans="1:68" ht="198" hidden="1" customHeight="1" x14ac:dyDescent="0.3">
      <c r="A112" s="369"/>
      <c r="B112" s="366"/>
      <c r="C112" s="366"/>
      <c r="D112" s="366"/>
      <c r="E112" s="371"/>
      <c r="F112" s="366"/>
      <c r="G112" s="374"/>
      <c r="H112" s="334"/>
      <c r="I112" s="337"/>
      <c r="J112" s="360"/>
      <c r="K112" s="337">
        <f t="shared" si="132"/>
        <v>0</v>
      </c>
      <c r="L112" s="334"/>
      <c r="M112" s="337"/>
      <c r="N112" s="363"/>
      <c r="O112" s="6">
        <v>4</v>
      </c>
      <c r="P112" s="45"/>
      <c r="Q112" s="47" t="str">
        <f t="shared" ref="Q112:Q114" si="138">IF(OR(R112="Preventivo",R112="Detectivo"),"Probabilidad",IF(R112="Correctivo","Impacto",""))</f>
        <v/>
      </c>
      <c r="R112" s="48"/>
      <c r="S112" s="48"/>
      <c r="T112" s="49" t="str">
        <f t="shared" si="133"/>
        <v/>
      </c>
      <c r="U112" s="48"/>
      <c r="V112" s="48"/>
      <c r="W112" s="48"/>
      <c r="X112" s="24" t="str">
        <f t="shared" ref="X112:X114" si="139">IFERROR(IF(AND(Q111="Probabilidad",Q112="Probabilidad"),(Z111-(+Z111*T112)),IF(AND(Q111="Impacto",Q112="Probabilidad"),(Z110-(+Z110*T112)),IF(Q112="Impacto",Z111,""))),"")</f>
        <v/>
      </c>
      <c r="Y112" s="50" t="str">
        <f t="shared" si="134"/>
        <v/>
      </c>
      <c r="Z112" s="51" t="str">
        <f t="shared" si="135"/>
        <v/>
      </c>
      <c r="AA112" s="50" t="str">
        <f t="shared" si="136"/>
        <v/>
      </c>
      <c r="AB112" s="51" t="str">
        <f t="shared" ref="AB112:AB114" si="140">IFERROR(IF(AND(Q111="Impacto",Q112="Impacto"),(AB111-(+AB111*T112)),IF(AND(Q111="Probabilidad",Q112="Impacto"),(AB110-(+AB110*T112)),IF(Q112="Probabilidad",AB111,""))),"")</f>
        <v/>
      </c>
      <c r="AC112" s="52" t="str">
        <f>IFERROR(IF(OR(AND(Y112="Muy Baja",AA112="Leve"),AND(Y112="Muy Baja",AA112="Menor"),AND(Y112="Baja",AA112="Leve")),"Bajo",IF(OR(AND(Y112="Muy baja",AA112="Moderado"),AND(Y112="Baja",AA112="Menor"),AND(Y112="Baja",AA112="Moderado"),AND(Y112="Media",AA112="Leve"),AND(Y112="Media",AA112="Menor"),AND(Y112="Media",AA112="Moderado"),AND(Y112="Alta",AA112="Leve"),AND(Y112="Alta",AA112="Menor")),"Moderado",IF(OR(AND(Y112="Muy Baja",AA112="Mayor"),AND(Y112="Baja",AA112="Mayor"),AND(Y112="Media",AA112="Mayor"),AND(Y112="Alta",AA112="Moderado"),AND(Y112="Alta",AA112="Mayor"),AND(Y112="Muy Alta",AA112="Leve"),AND(Y112="Muy Alta",AA112="Menor"),AND(Y112="Muy Alta",AA112="Moderado"),AND(Y112="Muy Alta",AA112="Mayor")),"Alto",IF(OR(AND(Y112="Muy Baja",AA112="Catastrófico"),AND(Y112="Baja",AA112="Catastrófico"),AND(Y112="Media",AA112="Catastrófico"),AND(Y112="Alta",AA112="Catastrófico"),AND(Y112="Muy Alta",AA112="Catastrófico")),"Extremo","")))),"")</f>
        <v/>
      </c>
      <c r="AD112" s="53"/>
      <c r="AE112" s="172"/>
      <c r="AF112" s="44"/>
      <c r="AG112" s="173"/>
      <c r="AH112" s="173"/>
      <c r="AI112" s="55"/>
      <c r="AJ112" s="54"/>
      <c r="AK112" s="44"/>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row>
    <row r="113" spans="1:68" ht="198" hidden="1" customHeight="1" x14ac:dyDescent="0.3">
      <c r="A113" s="369"/>
      <c r="B113" s="366"/>
      <c r="C113" s="366"/>
      <c r="D113" s="366"/>
      <c r="E113" s="371"/>
      <c r="F113" s="366"/>
      <c r="G113" s="374"/>
      <c r="H113" s="334"/>
      <c r="I113" s="337"/>
      <c r="J113" s="360"/>
      <c r="K113" s="337">
        <f t="shared" si="132"/>
        <v>0</v>
      </c>
      <c r="L113" s="334"/>
      <c r="M113" s="337"/>
      <c r="N113" s="363"/>
      <c r="O113" s="6">
        <v>5</v>
      </c>
      <c r="P113" s="45"/>
      <c r="Q113" s="47" t="str">
        <f t="shared" si="138"/>
        <v/>
      </c>
      <c r="R113" s="48"/>
      <c r="S113" s="48"/>
      <c r="T113" s="49" t="str">
        <f t="shared" si="133"/>
        <v/>
      </c>
      <c r="U113" s="48"/>
      <c r="V113" s="48"/>
      <c r="W113" s="48"/>
      <c r="X113" s="24" t="str">
        <f t="shared" si="139"/>
        <v/>
      </c>
      <c r="Y113" s="50" t="str">
        <f t="shared" si="134"/>
        <v/>
      </c>
      <c r="Z113" s="51" t="str">
        <f t="shared" si="135"/>
        <v/>
      </c>
      <c r="AA113" s="50" t="str">
        <f t="shared" si="136"/>
        <v/>
      </c>
      <c r="AB113" s="51" t="str">
        <f t="shared" si="140"/>
        <v/>
      </c>
      <c r="AC113" s="52" t="str">
        <f t="shared" ref="AC113:AC114" si="141">IFERROR(IF(OR(AND(Y113="Muy Baja",AA113="Leve"),AND(Y113="Muy Baja",AA113="Menor"),AND(Y113="Baja",AA113="Leve")),"Bajo",IF(OR(AND(Y113="Muy baja",AA113="Moderado"),AND(Y113="Baja",AA113="Menor"),AND(Y113="Baja",AA113="Moderado"),AND(Y113="Media",AA113="Leve"),AND(Y113="Media",AA113="Menor"),AND(Y113="Media",AA113="Moderado"),AND(Y113="Alta",AA113="Leve"),AND(Y113="Alta",AA113="Menor")),"Moderado",IF(OR(AND(Y113="Muy Baja",AA113="Mayor"),AND(Y113="Baja",AA113="Mayor"),AND(Y113="Media",AA113="Mayor"),AND(Y113="Alta",AA113="Moderado"),AND(Y113="Alta",AA113="Mayor"),AND(Y113="Muy Alta",AA113="Leve"),AND(Y113="Muy Alta",AA113="Menor"),AND(Y113="Muy Alta",AA113="Moderado"),AND(Y113="Muy Alta",AA113="Mayor")),"Alto",IF(OR(AND(Y113="Muy Baja",AA113="Catastrófico"),AND(Y113="Baja",AA113="Catastrófico"),AND(Y113="Media",AA113="Catastrófico"),AND(Y113="Alta",AA113="Catastrófico"),AND(Y113="Muy Alta",AA113="Catastrófico")),"Extremo","")))),"")</f>
        <v/>
      </c>
      <c r="AD113" s="53"/>
      <c r="AE113" s="172"/>
      <c r="AF113" s="44"/>
      <c r="AG113" s="173"/>
      <c r="AH113" s="173"/>
      <c r="AI113" s="55"/>
      <c r="AJ113" s="54"/>
      <c r="AK113" s="44"/>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row>
    <row r="114" spans="1:68" ht="198" hidden="1" customHeight="1" x14ac:dyDescent="0.3">
      <c r="A114" s="343"/>
      <c r="B114" s="367"/>
      <c r="C114" s="367"/>
      <c r="D114" s="367"/>
      <c r="E114" s="372"/>
      <c r="F114" s="367"/>
      <c r="G114" s="375"/>
      <c r="H114" s="335"/>
      <c r="I114" s="338"/>
      <c r="J114" s="361"/>
      <c r="K114" s="338">
        <f t="shared" si="132"/>
        <v>0</v>
      </c>
      <c r="L114" s="335"/>
      <c r="M114" s="338"/>
      <c r="N114" s="364"/>
      <c r="O114" s="6">
        <v>6</v>
      </c>
      <c r="P114" s="45"/>
      <c r="Q114" s="47" t="str">
        <f t="shared" si="138"/>
        <v/>
      </c>
      <c r="R114" s="48"/>
      <c r="S114" s="48"/>
      <c r="T114" s="49" t="str">
        <f t="shared" si="133"/>
        <v/>
      </c>
      <c r="U114" s="48"/>
      <c r="V114" s="48"/>
      <c r="W114" s="48"/>
      <c r="X114" s="24" t="str">
        <f t="shared" si="139"/>
        <v/>
      </c>
      <c r="Y114" s="50" t="str">
        <f t="shared" si="134"/>
        <v/>
      </c>
      <c r="Z114" s="51" t="str">
        <f t="shared" si="135"/>
        <v/>
      </c>
      <c r="AA114" s="50" t="str">
        <f t="shared" si="136"/>
        <v/>
      </c>
      <c r="AB114" s="51" t="str">
        <f t="shared" si="140"/>
        <v/>
      </c>
      <c r="AC114" s="52" t="str">
        <f t="shared" si="141"/>
        <v/>
      </c>
      <c r="AD114" s="53"/>
      <c r="AE114" s="172"/>
      <c r="AF114" s="44"/>
      <c r="AG114" s="173"/>
      <c r="AH114" s="173"/>
      <c r="AI114" s="55"/>
      <c r="AJ114" s="54"/>
      <c r="AK114" s="44"/>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row>
    <row r="115" spans="1:68" ht="198" hidden="1" customHeight="1" x14ac:dyDescent="0.3">
      <c r="A115" s="342">
        <v>18</v>
      </c>
      <c r="B115" s="365"/>
      <c r="C115" s="365"/>
      <c r="D115" s="365"/>
      <c r="E115" s="370"/>
      <c r="F115" s="365"/>
      <c r="G115" s="373"/>
      <c r="H115" s="333" t="str">
        <f>IF(G115&lt;=0,"",IF(G115&lt;=2,"Muy Baja",IF(G115&lt;=24,"Baja",IF(G115&lt;=500,"Media",IF(G115&lt;=5000,"Alta","Muy Alta")))))</f>
        <v/>
      </c>
      <c r="I115" s="336" t="str">
        <f>IF(H115="","",IF(H115="Muy Baja",0.2,IF(H115="Baja",0.4,IF(H115="Media",0.6,IF(H115="Alta",0.8,IF(H115="Muy Alta",1,))))))</f>
        <v/>
      </c>
      <c r="J115" s="359"/>
      <c r="K115" s="336">
        <f>IF(NOT(ISERROR(MATCH(J115,'Tabla Impacto'!$B$221:$B$223,0))),'Tabla Impacto'!$F$223&amp;"Por favor no seleccionar los criterios de impacto(Afectación Económica o presupuestal y Pérdida Reputacional)",J115)</f>
        <v>0</v>
      </c>
      <c r="L115" s="333" t="str">
        <f>IF(OR(K115='Tabla Impacto'!$C$11,K115='Tabla Impacto'!$D$11),"Leve",IF(OR(K115='Tabla Impacto'!$C$12,K115='Tabla Impacto'!$D$12),"Menor",IF(OR(K115='Tabla Impacto'!$C$13,K115='Tabla Impacto'!$D$13),"Moderado",IF(OR(K115='Tabla Impacto'!$C$14,K115='Tabla Impacto'!$D$14),"Mayor",IF(OR(K115='Tabla Impacto'!$C$15,K115='Tabla Impacto'!$D$15),"Catastrófico","")))))</f>
        <v/>
      </c>
      <c r="M115" s="336" t="str">
        <f>IF(L115="","",IF(L115="Leve",0.2,IF(L115="Menor",0.4,IF(L115="Moderado",0.6,IF(L115="Mayor",0.8,IF(L115="Catastrófico",1,))))))</f>
        <v/>
      </c>
      <c r="N115" s="362" t="str">
        <f>IF(OR(AND(H115="Muy Baja",L115="Leve"),AND(H115="Muy Baja",L115="Menor"),AND(H115="Baja",L115="Leve")),"Bajo",IF(OR(AND(H115="Muy baja",L115="Moderado"),AND(H115="Baja",L115="Menor"),AND(H115="Baja",L115="Moderado"),AND(H115="Media",L115="Leve"),AND(H115="Media",L115="Menor"),AND(H115="Media",L115="Moderado"),AND(H115="Alta",L115="Leve"),AND(H115="Alta",L115="Menor")),"Moderado",IF(OR(AND(H115="Muy Baja",L115="Mayor"),AND(H115="Baja",L115="Mayor"),AND(H115="Media",L115="Mayor"),AND(H115="Alta",L115="Moderado"),AND(H115="Alta",L115="Mayor"),AND(H115="Muy Alta",L115="Leve"),AND(H115="Muy Alta",L115="Menor"),AND(H115="Muy Alta",L115="Moderado"),AND(H115="Muy Alta",L115="Mayor")),"Alto",IF(OR(AND(H115="Muy Baja",L115="Catastrófico"),AND(H115="Baja",L115="Catastrófico"),AND(H115="Media",L115="Catastrófico"),AND(H115="Alta",L115="Catastrófico"),AND(H115="Muy Alta",L115="Catastrófico")),"Extremo",""))))</f>
        <v/>
      </c>
      <c r="O115" s="6">
        <v>1</v>
      </c>
      <c r="P115" s="112"/>
      <c r="Q115" s="47" t="str">
        <f>IF(OR(R115="Preventivo",R115="Detectivo"),"Probabilidad",IF(R115="Correctivo","Impacto",""))</f>
        <v/>
      </c>
      <c r="R115" s="48"/>
      <c r="S115" s="48"/>
      <c r="T115" s="49" t="str">
        <f>IF(AND(R115="Preventivo",S115="Automático"),"50%",IF(AND(R115="Preventivo",S115="Manual"),"40%",IF(AND(R115="Detectivo",S115="Automático"),"40%",IF(AND(R115="Detectivo",S115="Manual"),"30%",IF(AND(R115="Correctivo",S115="Automático"),"35%",IF(AND(R115="Correctivo",S115="Manual"),"25%",""))))))</f>
        <v/>
      </c>
      <c r="U115" s="48"/>
      <c r="V115" s="48"/>
      <c r="W115" s="48"/>
      <c r="X115" s="24" t="str">
        <f>IFERROR(IF(Q115="Probabilidad",(I115-(+I115*T115)),IF(Q115="Impacto",I115,"")),"")</f>
        <v/>
      </c>
      <c r="Y115" s="50" t="str">
        <f>IFERROR(IF(X115="","",IF(X115&lt;=0.2,"Muy Baja",IF(X115&lt;=0.4,"Baja",IF(X115&lt;=0.6,"Media",IF(X115&lt;=0.8,"Alta","Muy Alta"))))),"")</f>
        <v/>
      </c>
      <c r="Z115" s="51" t="str">
        <f>+X115</f>
        <v/>
      </c>
      <c r="AA115" s="50" t="str">
        <f>IFERROR(IF(AB115="","",IF(AB115&lt;=0.2,"Leve",IF(AB115&lt;=0.4,"Menor",IF(AB115&lt;=0.6,"Moderado",IF(AB115&lt;=0.8,"Mayor","Catastrófico"))))),"")</f>
        <v/>
      </c>
      <c r="AB115" s="51" t="str">
        <f>IFERROR(IF(Q115="Impacto",(M115-(+M115*T115)),IF(Q115="Probabilidad",M115,"")),"")</f>
        <v/>
      </c>
      <c r="AC115" s="52" t="str">
        <f>IFERROR(IF(OR(AND(Y115="Muy Baja",AA115="Leve"),AND(Y115="Muy Baja",AA115="Menor"),AND(Y115="Baja",AA115="Leve")),"Bajo",IF(OR(AND(Y115="Muy baja",AA115="Moderado"),AND(Y115="Baja",AA115="Menor"),AND(Y115="Baja",AA115="Moderado"),AND(Y115="Media",AA115="Leve"),AND(Y115="Media",AA115="Menor"),AND(Y115="Media",AA115="Moderado"),AND(Y115="Alta",AA115="Leve"),AND(Y115="Alta",AA115="Menor")),"Moderado",IF(OR(AND(Y115="Muy Baja",AA115="Mayor"),AND(Y115="Baja",AA115="Mayor"),AND(Y115="Media",AA115="Mayor"),AND(Y115="Alta",AA115="Moderado"),AND(Y115="Alta",AA115="Mayor"),AND(Y115="Muy Alta",AA115="Leve"),AND(Y115="Muy Alta",AA115="Menor"),AND(Y115="Muy Alta",AA115="Moderado"),AND(Y115="Muy Alta",AA115="Mayor")),"Alto",IF(OR(AND(Y115="Muy Baja",AA115="Catastrófico"),AND(Y115="Baja",AA115="Catastrófico"),AND(Y115="Media",AA115="Catastrófico"),AND(Y115="Alta",AA115="Catastrófico"),AND(Y115="Muy Alta",AA115="Catastrófico")),"Extremo","")))),"")</f>
        <v/>
      </c>
      <c r="AD115" s="115"/>
      <c r="AE115" s="172"/>
      <c r="AF115" s="54"/>
      <c r="AG115" s="195"/>
      <c r="AH115" s="195"/>
      <c r="AI115" s="110"/>
      <c r="AJ115" s="54"/>
      <c r="AK115" s="44"/>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row>
    <row r="116" spans="1:68" ht="198" hidden="1" customHeight="1" x14ac:dyDescent="0.3">
      <c r="A116" s="369"/>
      <c r="B116" s="366"/>
      <c r="C116" s="366"/>
      <c r="D116" s="366"/>
      <c r="E116" s="371"/>
      <c r="F116" s="366"/>
      <c r="G116" s="374"/>
      <c r="H116" s="334"/>
      <c r="I116" s="337"/>
      <c r="J116" s="360"/>
      <c r="K116" s="337">
        <f>IF(NOT(ISERROR(MATCH(J116,_xlfn.ANCHORARRAY(E127),0))),I129&amp;"Por favor no seleccionar los criterios de impacto",J116)</f>
        <v>0</v>
      </c>
      <c r="L116" s="334"/>
      <c r="M116" s="337"/>
      <c r="N116" s="363"/>
      <c r="O116" s="6">
        <v>2</v>
      </c>
      <c r="P116" s="112"/>
      <c r="Q116" s="47" t="str">
        <f>IF(OR(R116="Preventivo",R116="Detectivo"),"Probabilidad",IF(R116="Correctivo","Impacto",""))</f>
        <v/>
      </c>
      <c r="R116" s="48"/>
      <c r="S116" s="48"/>
      <c r="T116" s="49" t="str">
        <f t="shared" ref="T116:T120" si="142">IF(AND(R116="Preventivo",S116="Automático"),"50%",IF(AND(R116="Preventivo",S116="Manual"),"40%",IF(AND(R116="Detectivo",S116="Automático"),"40%",IF(AND(R116="Detectivo",S116="Manual"),"30%",IF(AND(R116="Correctivo",S116="Automático"),"35%",IF(AND(R116="Correctivo",S116="Manual"),"25%",""))))))</f>
        <v/>
      </c>
      <c r="U116" s="48"/>
      <c r="V116" s="48"/>
      <c r="W116" s="48"/>
      <c r="X116" s="24" t="str">
        <f>IFERROR(IF(AND(Q115="Probabilidad",Q116="Probabilidad"),(Z115-(+Z115*T116)),IF(Q116="Probabilidad",(I115-(+I115*T116)),IF(Q116="Impacto",Z115,""))),"")</f>
        <v/>
      </c>
      <c r="Y116" s="50" t="str">
        <f t="shared" ref="Y116:Y120" si="143">IFERROR(IF(X116="","",IF(X116&lt;=0.2,"Muy Baja",IF(X116&lt;=0.4,"Baja",IF(X116&lt;=0.6,"Media",IF(X116&lt;=0.8,"Alta","Muy Alta"))))),"")</f>
        <v/>
      </c>
      <c r="Z116" s="51" t="str">
        <f t="shared" ref="Z116:Z120" si="144">+X116</f>
        <v/>
      </c>
      <c r="AA116" s="50" t="str">
        <f t="shared" ref="AA116:AA120" si="145">IFERROR(IF(AB116="","",IF(AB116&lt;=0.2,"Leve",IF(AB116&lt;=0.4,"Menor",IF(AB116&lt;=0.6,"Moderado",IF(AB116&lt;=0.8,"Mayor","Catastrófico"))))),"")</f>
        <v/>
      </c>
      <c r="AB116" s="51" t="str">
        <f>IFERROR(IF(AND(Q115="Impacto",Q116="Impacto"),(AB109-(+AB109*T116)),IF(Q116="Impacto",($M$55-(+$M$55*T116)),IF(Q116="Probabilidad",AB109,""))),"")</f>
        <v/>
      </c>
      <c r="AC116" s="52" t="str">
        <f t="shared" ref="AC116:AC117" si="146">IFERROR(IF(OR(AND(Y116="Muy Baja",AA116="Leve"),AND(Y116="Muy Baja",AA116="Menor"),AND(Y116="Baja",AA116="Leve")),"Bajo",IF(OR(AND(Y116="Muy baja",AA116="Moderado"),AND(Y116="Baja",AA116="Menor"),AND(Y116="Baja",AA116="Moderado"),AND(Y116="Media",AA116="Leve"),AND(Y116="Media",AA116="Menor"),AND(Y116="Media",AA116="Moderado"),AND(Y116="Alta",AA116="Leve"),AND(Y116="Alta",AA116="Menor")),"Moderado",IF(OR(AND(Y116="Muy Baja",AA116="Mayor"),AND(Y116="Baja",AA116="Mayor"),AND(Y116="Media",AA116="Mayor"),AND(Y116="Alta",AA116="Moderado"),AND(Y116="Alta",AA116="Mayor"),AND(Y116="Muy Alta",AA116="Leve"),AND(Y116="Muy Alta",AA116="Menor"),AND(Y116="Muy Alta",AA116="Moderado"),AND(Y116="Muy Alta",AA116="Mayor")),"Alto",IF(OR(AND(Y116="Muy Baja",AA116="Catastrófico"),AND(Y116="Baja",AA116="Catastrófico"),AND(Y116="Media",AA116="Catastrófico"),AND(Y116="Alta",AA116="Catastrófico"),AND(Y116="Muy Alta",AA116="Catastrófico")),"Extremo","")))),"")</f>
        <v/>
      </c>
      <c r="AD116" s="53"/>
      <c r="AE116" s="172"/>
      <c r="AF116" s="44"/>
      <c r="AG116" s="173"/>
      <c r="AH116" s="173"/>
      <c r="AI116" s="55"/>
      <c r="AJ116" s="54"/>
      <c r="AK116" s="44"/>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row>
    <row r="117" spans="1:68" ht="198" hidden="1" customHeight="1" x14ac:dyDescent="0.3">
      <c r="A117" s="369"/>
      <c r="B117" s="366"/>
      <c r="C117" s="366"/>
      <c r="D117" s="366"/>
      <c r="E117" s="371"/>
      <c r="F117" s="366"/>
      <c r="G117" s="374"/>
      <c r="H117" s="334"/>
      <c r="I117" s="337"/>
      <c r="J117" s="360"/>
      <c r="K117" s="337">
        <f>IF(NOT(ISERROR(MATCH(J117,_xlfn.ANCHORARRAY(E128),0))),I130&amp;"Por favor no seleccionar los criterios de impacto",J117)</f>
        <v>0</v>
      </c>
      <c r="L117" s="334"/>
      <c r="M117" s="337"/>
      <c r="N117" s="363"/>
      <c r="O117" s="6">
        <v>3</v>
      </c>
      <c r="P117" s="46"/>
      <c r="Q117" s="47" t="str">
        <f>IF(OR(R117="Preventivo",R117="Detectivo"),"Probabilidad",IF(R117="Correctivo","Impacto",""))</f>
        <v/>
      </c>
      <c r="R117" s="48"/>
      <c r="S117" s="48"/>
      <c r="T117" s="49" t="str">
        <f t="shared" si="142"/>
        <v/>
      </c>
      <c r="U117" s="48"/>
      <c r="V117" s="48"/>
      <c r="W117" s="48"/>
      <c r="X117" s="24" t="str">
        <f>IFERROR(IF(AND(Q116="Probabilidad",Q117="Probabilidad"),(Z116-(+Z116*T117)),IF(AND(Q116="Impacto",Q117="Probabilidad"),(Z115-(+Z115*T117)),IF(Q117="Impacto",Z116,""))),"")</f>
        <v/>
      </c>
      <c r="Y117" s="50" t="str">
        <f t="shared" si="143"/>
        <v/>
      </c>
      <c r="Z117" s="51" t="str">
        <f t="shared" si="144"/>
        <v/>
      </c>
      <c r="AA117" s="50" t="str">
        <f t="shared" si="145"/>
        <v/>
      </c>
      <c r="AB117" s="51" t="str">
        <f>IFERROR(IF(AND(Q116="Impacto",Q117="Impacto"),(AB116-(+AB116*T117)),IF(AND(Q116="Probabilidad",Q117="Impacto"),(AB115-(+AB115*T117)),IF(Q117="Probabilidad",AB116,""))),"")</f>
        <v/>
      </c>
      <c r="AC117" s="52" t="str">
        <f t="shared" si="146"/>
        <v/>
      </c>
      <c r="AD117" s="53"/>
      <c r="AE117" s="172"/>
      <c r="AF117" s="44"/>
      <c r="AG117" s="173"/>
      <c r="AH117" s="173"/>
      <c r="AI117" s="55"/>
      <c r="AJ117" s="54"/>
      <c r="AK117" s="44"/>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row>
    <row r="118" spans="1:68" ht="198" hidden="1" customHeight="1" x14ac:dyDescent="0.3">
      <c r="A118" s="369"/>
      <c r="B118" s="366"/>
      <c r="C118" s="366"/>
      <c r="D118" s="366"/>
      <c r="E118" s="371"/>
      <c r="F118" s="366"/>
      <c r="G118" s="374"/>
      <c r="H118" s="334"/>
      <c r="I118" s="337"/>
      <c r="J118" s="360"/>
      <c r="K118" s="337">
        <f>IF(NOT(ISERROR(MATCH(J118,_xlfn.ANCHORARRAY(E129),0))),I131&amp;"Por favor no seleccionar los criterios de impacto",J118)</f>
        <v>0</v>
      </c>
      <c r="L118" s="334"/>
      <c r="M118" s="337"/>
      <c r="N118" s="363"/>
      <c r="O118" s="6">
        <v>4</v>
      </c>
      <c r="P118" s="45"/>
      <c r="Q118" s="47" t="str">
        <f t="shared" ref="Q118:Q120" si="147">IF(OR(R118="Preventivo",R118="Detectivo"),"Probabilidad",IF(R118="Correctivo","Impacto",""))</f>
        <v/>
      </c>
      <c r="R118" s="48"/>
      <c r="S118" s="48"/>
      <c r="T118" s="49" t="str">
        <f t="shared" si="142"/>
        <v/>
      </c>
      <c r="U118" s="48"/>
      <c r="V118" s="48"/>
      <c r="W118" s="48"/>
      <c r="X118" s="24" t="str">
        <f t="shared" ref="X118:X120" si="148">IFERROR(IF(AND(Q117="Probabilidad",Q118="Probabilidad"),(Z117-(+Z117*T118)),IF(AND(Q117="Impacto",Q118="Probabilidad"),(Z116-(+Z116*T118)),IF(Q118="Impacto",Z117,""))),"")</f>
        <v/>
      </c>
      <c r="Y118" s="50" t="str">
        <f t="shared" si="143"/>
        <v/>
      </c>
      <c r="Z118" s="51" t="str">
        <f t="shared" si="144"/>
        <v/>
      </c>
      <c r="AA118" s="50" t="str">
        <f t="shared" si="145"/>
        <v/>
      </c>
      <c r="AB118" s="51" t="str">
        <f t="shared" ref="AB118:AB120" si="149">IFERROR(IF(AND(Q117="Impacto",Q118="Impacto"),(AB117-(+AB117*T118)),IF(AND(Q117="Probabilidad",Q118="Impacto"),(AB116-(+AB116*T118)),IF(Q118="Probabilidad",AB117,""))),"")</f>
        <v/>
      </c>
      <c r="AC118" s="52" t="str">
        <f>IFERROR(IF(OR(AND(Y118="Muy Baja",AA118="Leve"),AND(Y118="Muy Baja",AA118="Menor"),AND(Y118="Baja",AA118="Leve")),"Bajo",IF(OR(AND(Y118="Muy baja",AA118="Moderado"),AND(Y118="Baja",AA118="Menor"),AND(Y118="Baja",AA118="Moderado"),AND(Y118="Media",AA118="Leve"),AND(Y118="Media",AA118="Menor"),AND(Y118="Media",AA118="Moderado"),AND(Y118="Alta",AA118="Leve"),AND(Y118="Alta",AA118="Menor")),"Moderado",IF(OR(AND(Y118="Muy Baja",AA118="Mayor"),AND(Y118="Baja",AA118="Mayor"),AND(Y118="Media",AA118="Mayor"),AND(Y118="Alta",AA118="Moderado"),AND(Y118="Alta",AA118="Mayor"),AND(Y118="Muy Alta",AA118="Leve"),AND(Y118="Muy Alta",AA118="Menor"),AND(Y118="Muy Alta",AA118="Moderado"),AND(Y118="Muy Alta",AA118="Mayor")),"Alto",IF(OR(AND(Y118="Muy Baja",AA118="Catastrófico"),AND(Y118="Baja",AA118="Catastrófico"),AND(Y118="Media",AA118="Catastrófico"),AND(Y118="Alta",AA118="Catastrófico"),AND(Y118="Muy Alta",AA118="Catastrófico")),"Extremo","")))),"")</f>
        <v/>
      </c>
      <c r="AD118" s="53"/>
      <c r="AE118" s="172"/>
      <c r="AF118" s="44"/>
      <c r="AG118" s="173"/>
      <c r="AH118" s="173"/>
      <c r="AI118" s="55"/>
      <c r="AJ118" s="54"/>
      <c r="AK118" s="44"/>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row>
    <row r="119" spans="1:68" ht="198" hidden="1" customHeight="1" x14ac:dyDescent="0.3">
      <c r="A119" s="369"/>
      <c r="B119" s="366"/>
      <c r="C119" s="366"/>
      <c r="D119" s="366"/>
      <c r="E119" s="371"/>
      <c r="F119" s="366"/>
      <c r="G119" s="374"/>
      <c r="H119" s="334"/>
      <c r="I119" s="337"/>
      <c r="J119" s="360"/>
      <c r="K119" s="337">
        <f>IF(NOT(ISERROR(MATCH(J119,_xlfn.ANCHORARRAY(E130),0))),I132&amp;"Por favor no seleccionar los criterios de impacto",J119)</f>
        <v>0</v>
      </c>
      <c r="L119" s="334"/>
      <c r="M119" s="337"/>
      <c r="N119" s="363"/>
      <c r="O119" s="6">
        <v>5</v>
      </c>
      <c r="P119" s="45"/>
      <c r="Q119" s="47" t="str">
        <f t="shared" si="147"/>
        <v/>
      </c>
      <c r="R119" s="48"/>
      <c r="S119" s="48"/>
      <c r="T119" s="49" t="str">
        <f t="shared" si="142"/>
        <v/>
      </c>
      <c r="U119" s="48"/>
      <c r="V119" s="48"/>
      <c r="W119" s="48"/>
      <c r="X119" s="24" t="str">
        <f t="shared" si="148"/>
        <v/>
      </c>
      <c r="Y119" s="50" t="str">
        <f t="shared" si="143"/>
        <v/>
      </c>
      <c r="Z119" s="51" t="str">
        <f t="shared" si="144"/>
        <v/>
      </c>
      <c r="AA119" s="50" t="str">
        <f t="shared" si="145"/>
        <v/>
      </c>
      <c r="AB119" s="51" t="str">
        <f t="shared" si="149"/>
        <v/>
      </c>
      <c r="AC119" s="52" t="str">
        <f t="shared" ref="AC119:AC120" si="150">IFERROR(IF(OR(AND(Y119="Muy Baja",AA119="Leve"),AND(Y119="Muy Baja",AA119="Menor"),AND(Y119="Baja",AA119="Leve")),"Bajo",IF(OR(AND(Y119="Muy baja",AA119="Moderado"),AND(Y119="Baja",AA119="Menor"),AND(Y119="Baja",AA119="Moderado"),AND(Y119="Media",AA119="Leve"),AND(Y119="Media",AA119="Menor"),AND(Y119="Media",AA119="Moderado"),AND(Y119="Alta",AA119="Leve"),AND(Y119="Alta",AA119="Menor")),"Moderado",IF(OR(AND(Y119="Muy Baja",AA119="Mayor"),AND(Y119="Baja",AA119="Mayor"),AND(Y119="Media",AA119="Mayor"),AND(Y119="Alta",AA119="Moderado"),AND(Y119="Alta",AA119="Mayor"),AND(Y119="Muy Alta",AA119="Leve"),AND(Y119="Muy Alta",AA119="Menor"),AND(Y119="Muy Alta",AA119="Moderado"),AND(Y119="Muy Alta",AA119="Mayor")),"Alto",IF(OR(AND(Y119="Muy Baja",AA119="Catastrófico"),AND(Y119="Baja",AA119="Catastrófico"),AND(Y119="Media",AA119="Catastrófico"),AND(Y119="Alta",AA119="Catastrófico"),AND(Y119="Muy Alta",AA119="Catastrófico")),"Extremo","")))),"")</f>
        <v/>
      </c>
      <c r="AD119" s="53"/>
      <c r="AE119" s="172"/>
      <c r="AF119" s="44"/>
      <c r="AG119" s="173"/>
      <c r="AH119" s="173"/>
      <c r="AI119" s="55"/>
      <c r="AJ119" s="54"/>
      <c r="AK119" s="44"/>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row>
    <row r="120" spans="1:68" ht="198" hidden="1" customHeight="1" x14ac:dyDescent="0.3">
      <c r="A120" s="343"/>
      <c r="B120" s="367"/>
      <c r="C120" s="367"/>
      <c r="D120" s="367"/>
      <c r="E120" s="372"/>
      <c r="F120" s="367"/>
      <c r="G120" s="375"/>
      <c r="H120" s="335"/>
      <c r="I120" s="338"/>
      <c r="J120" s="361"/>
      <c r="K120" s="338">
        <f>IF(NOT(ISERROR(MATCH(J120,_xlfn.ANCHORARRAY(E131),0))),I133&amp;"Por favor no seleccionar los criterios de impacto",J120)</f>
        <v>0</v>
      </c>
      <c r="L120" s="335"/>
      <c r="M120" s="338"/>
      <c r="N120" s="364"/>
      <c r="O120" s="6">
        <v>6</v>
      </c>
      <c r="P120" s="45"/>
      <c r="Q120" s="47" t="str">
        <f t="shared" si="147"/>
        <v/>
      </c>
      <c r="R120" s="48"/>
      <c r="S120" s="48"/>
      <c r="T120" s="49" t="str">
        <f t="shared" si="142"/>
        <v/>
      </c>
      <c r="U120" s="48"/>
      <c r="V120" s="48"/>
      <c r="W120" s="48"/>
      <c r="X120" s="24" t="str">
        <f t="shared" si="148"/>
        <v/>
      </c>
      <c r="Y120" s="50" t="str">
        <f t="shared" si="143"/>
        <v/>
      </c>
      <c r="Z120" s="51" t="str">
        <f t="shared" si="144"/>
        <v/>
      </c>
      <c r="AA120" s="50" t="str">
        <f t="shared" si="145"/>
        <v/>
      </c>
      <c r="AB120" s="51" t="str">
        <f t="shared" si="149"/>
        <v/>
      </c>
      <c r="AC120" s="52" t="str">
        <f t="shared" si="150"/>
        <v/>
      </c>
      <c r="AD120" s="53"/>
      <c r="AE120" s="172"/>
      <c r="AF120" s="44"/>
      <c r="AG120" s="173"/>
      <c r="AH120" s="173"/>
      <c r="AI120" s="55"/>
      <c r="AJ120" s="54"/>
      <c r="AK120" s="44"/>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row>
    <row r="121" spans="1:68" ht="198" hidden="1" customHeight="1" x14ac:dyDescent="0.3">
      <c r="A121" s="342">
        <v>19</v>
      </c>
      <c r="B121" s="365"/>
      <c r="C121" s="365"/>
      <c r="D121" s="365"/>
      <c r="E121" s="370"/>
      <c r="F121" s="365"/>
      <c r="G121" s="373"/>
      <c r="H121" s="333" t="str">
        <f>IF(G121&lt;=0,"",IF(G121&lt;=2,"Muy Baja",IF(G121&lt;=24,"Baja",IF(G121&lt;=500,"Media",IF(G121&lt;=5000,"Alta","Muy Alta")))))</f>
        <v/>
      </c>
      <c r="I121" s="336" t="str">
        <f>IF(H121="","",IF(H121="Muy Baja",0.2,IF(H121="Baja",0.4,IF(H121="Media",0.6,IF(H121="Alta",0.8,IF(H121="Muy Alta",1,))))))</f>
        <v/>
      </c>
      <c r="J121" s="359"/>
      <c r="K121" s="336">
        <f>IF(NOT(ISERROR(MATCH(J121,'Tabla Impacto'!$B$221:$B$223,0))),'Tabla Impacto'!$F$223&amp;"Por favor no seleccionar los criterios de impacto(Afectación Económica o presupuestal y Pérdida Reputacional)",J121)</f>
        <v>0</v>
      </c>
      <c r="L121" s="333" t="str">
        <f>IF(OR(K121='Tabla Impacto'!$C$11,K121='Tabla Impacto'!$D$11),"Leve",IF(OR(K121='Tabla Impacto'!$C$12,K121='Tabla Impacto'!$D$12),"Menor",IF(OR(K121='Tabla Impacto'!$C$13,K121='Tabla Impacto'!$D$13),"Moderado",IF(OR(K121='Tabla Impacto'!$C$14,K121='Tabla Impacto'!$D$14),"Mayor",IF(OR(K121='Tabla Impacto'!$C$15,K121='Tabla Impacto'!$D$15),"Catastrófico","")))))</f>
        <v/>
      </c>
      <c r="M121" s="336" t="str">
        <f>IF(L121="","",IF(L121="Leve",0.2,IF(L121="Menor",0.4,IF(L121="Moderado",0.6,IF(L121="Mayor",0.8,IF(L121="Catastrófico",1,))))))</f>
        <v/>
      </c>
      <c r="N121" s="362" t="str">
        <f>IF(OR(AND(H121="Muy Baja",L121="Leve"),AND(H121="Muy Baja",L121="Menor"),AND(H121="Baja",L121="Leve")),"Bajo",IF(OR(AND(H121="Muy baja",L121="Moderado"),AND(H121="Baja",L121="Menor"),AND(H121="Baja",L121="Moderado"),AND(H121="Media",L121="Leve"),AND(H121="Media",L121="Menor"),AND(H121="Media",L121="Moderado"),AND(H121="Alta",L121="Leve"),AND(H121="Alta",L121="Menor")),"Moderado",IF(OR(AND(H121="Muy Baja",L121="Mayor"),AND(H121="Baja",L121="Mayor"),AND(H121="Media",L121="Mayor"),AND(H121="Alta",L121="Moderado"),AND(H121="Alta",L121="Mayor"),AND(H121="Muy Alta",L121="Leve"),AND(H121="Muy Alta",L121="Menor"),AND(H121="Muy Alta",L121="Moderado"),AND(H121="Muy Alta",L121="Mayor")),"Alto",IF(OR(AND(H121="Muy Baja",L121="Catastrófico"),AND(H121="Baja",L121="Catastrófico"),AND(H121="Media",L121="Catastrófico"),AND(H121="Alta",L121="Catastrófico"),AND(H121="Muy Alta",L121="Catastrófico")),"Extremo",""))))</f>
        <v/>
      </c>
      <c r="O121" s="6">
        <v>1</v>
      </c>
      <c r="P121" s="112"/>
      <c r="Q121" s="47" t="str">
        <f>IF(OR(R121="Preventivo",R121="Detectivo"),"Probabilidad",IF(R121="Correctivo","Impacto",""))</f>
        <v/>
      </c>
      <c r="R121" s="48"/>
      <c r="S121" s="48"/>
      <c r="T121" s="49" t="str">
        <f>IF(AND(R121="Preventivo",S121="Automático"),"50%",IF(AND(R121="Preventivo",S121="Manual"),"40%",IF(AND(R121="Detectivo",S121="Automático"),"40%",IF(AND(R121="Detectivo",S121="Manual"),"30%",IF(AND(R121="Correctivo",S121="Automático"),"35%",IF(AND(R121="Correctivo",S121="Manual"),"25%",""))))))</f>
        <v/>
      </c>
      <c r="U121" s="48"/>
      <c r="V121" s="48"/>
      <c r="W121" s="48"/>
      <c r="X121" s="24" t="str">
        <f>IFERROR(IF(Q121="Probabilidad",(I121-(+I121*T121)),IF(Q121="Impacto",I121,"")),"")</f>
        <v/>
      </c>
      <c r="Y121" s="50" t="str">
        <f>IFERROR(IF(X121="","",IF(X121&lt;=0.2,"Muy Baja",IF(X121&lt;=0.4,"Baja",IF(X121&lt;=0.6,"Media",IF(X121&lt;=0.8,"Alta","Muy Alta"))))),"")</f>
        <v/>
      </c>
      <c r="Z121" s="51" t="str">
        <f>+X121</f>
        <v/>
      </c>
      <c r="AA121" s="50" t="str">
        <f>IFERROR(IF(AB121="","",IF(AB121&lt;=0.2,"Leve",IF(AB121&lt;=0.4,"Menor",IF(AB121&lt;=0.6,"Moderado",IF(AB121&lt;=0.8,"Mayor","Catastrófico"))))),"")</f>
        <v/>
      </c>
      <c r="AB121" s="51" t="str">
        <f>IFERROR(IF(Q121="Impacto",(M121-(+M121*T121)),IF(Q121="Probabilidad",M121,"")),"")</f>
        <v/>
      </c>
      <c r="AC121" s="52" t="str">
        <f>IFERROR(IF(OR(AND(Y121="Muy Baja",AA121="Leve"),AND(Y121="Muy Baja",AA121="Menor"),AND(Y121="Baja",AA121="Leve")),"Bajo",IF(OR(AND(Y121="Muy baja",AA121="Moderado"),AND(Y121="Baja",AA121="Menor"),AND(Y121="Baja",AA121="Moderado"),AND(Y121="Media",AA121="Leve"),AND(Y121="Media",AA121="Menor"),AND(Y121="Media",AA121="Moderado"),AND(Y121="Alta",AA121="Leve"),AND(Y121="Alta",AA121="Menor")),"Moderado",IF(OR(AND(Y121="Muy Baja",AA121="Mayor"),AND(Y121="Baja",AA121="Mayor"),AND(Y121="Media",AA121="Mayor"),AND(Y121="Alta",AA121="Moderado"),AND(Y121="Alta",AA121="Mayor"),AND(Y121="Muy Alta",AA121="Leve"),AND(Y121="Muy Alta",AA121="Menor"),AND(Y121="Muy Alta",AA121="Moderado"),AND(Y121="Muy Alta",AA121="Mayor")),"Alto",IF(OR(AND(Y121="Muy Baja",AA121="Catastrófico"),AND(Y121="Baja",AA121="Catastrófico"),AND(Y121="Media",AA121="Catastrófico"),AND(Y121="Alta",AA121="Catastrófico"),AND(Y121="Muy Alta",AA121="Catastrófico")),"Extremo","")))),"")</f>
        <v/>
      </c>
      <c r="AD121" s="53"/>
      <c r="AE121" s="172"/>
      <c r="AF121" s="54"/>
      <c r="AG121" s="173"/>
      <c r="AH121" s="173"/>
      <c r="AI121" s="55"/>
      <c r="AJ121" s="54"/>
      <c r="AK121" s="44"/>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row>
    <row r="122" spans="1:68" ht="198" hidden="1" customHeight="1" x14ac:dyDescent="0.3">
      <c r="A122" s="369"/>
      <c r="B122" s="366"/>
      <c r="C122" s="366"/>
      <c r="D122" s="366"/>
      <c r="E122" s="371"/>
      <c r="F122" s="366"/>
      <c r="G122" s="374"/>
      <c r="H122" s="334"/>
      <c r="I122" s="337"/>
      <c r="J122" s="360"/>
      <c r="K122" s="337">
        <f>IF(NOT(ISERROR(MATCH(J122,_xlfn.ANCHORARRAY(E133),0))),I135&amp;"Por favor no seleccionar los criterios de impacto",J122)</f>
        <v>0</v>
      </c>
      <c r="L122" s="334"/>
      <c r="M122" s="337"/>
      <c r="N122" s="363"/>
      <c r="O122" s="6">
        <v>2</v>
      </c>
      <c r="P122" s="112"/>
      <c r="Q122" s="47" t="str">
        <f>IF(OR(R122="Preventivo",R122="Detectivo"),"Probabilidad",IF(R122="Correctivo","Impacto",""))</f>
        <v/>
      </c>
      <c r="R122" s="48"/>
      <c r="S122" s="48"/>
      <c r="T122" s="49" t="str">
        <f t="shared" ref="T122:T126" si="151">IF(AND(R122="Preventivo",S122="Automático"),"50%",IF(AND(R122="Preventivo",S122="Manual"),"40%",IF(AND(R122="Detectivo",S122="Automático"),"40%",IF(AND(R122="Detectivo",S122="Manual"),"30%",IF(AND(R122="Correctivo",S122="Automático"),"35%",IF(AND(R122="Correctivo",S122="Manual"),"25%",""))))))</f>
        <v/>
      </c>
      <c r="U122" s="48"/>
      <c r="V122" s="48"/>
      <c r="W122" s="48"/>
      <c r="X122" s="24" t="str">
        <f>IFERROR(IF(AND(Q121="Probabilidad",Q122="Probabilidad"),(Z121-(+Z121*T122)),IF(Q122="Probabilidad",(I121-(+I121*T122)),IF(Q122="Impacto",Z121,""))),"")</f>
        <v/>
      </c>
      <c r="Y122" s="50" t="str">
        <f t="shared" ref="Y122:Y126" si="152">IFERROR(IF(X122="","",IF(X122&lt;=0.2,"Muy Baja",IF(X122&lt;=0.4,"Baja",IF(X122&lt;=0.6,"Media",IF(X122&lt;=0.8,"Alta","Muy Alta"))))),"")</f>
        <v/>
      </c>
      <c r="Z122" s="51" t="str">
        <f t="shared" ref="Z122:Z126" si="153">+X122</f>
        <v/>
      </c>
      <c r="AA122" s="50" t="str">
        <f t="shared" ref="AA122:AA126" si="154">IFERROR(IF(AB122="","",IF(AB122&lt;=0.2,"Leve",IF(AB122&lt;=0.4,"Menor",IF(AB122&lt;=0.6,"Moderado",IF(AB122&lt;=0.8,"Mayor","Catastrófico"))))),"")</f>
        <v/>
      </c>
      <c r="AB122" s="51" t="str">
        <f>IFERROR(IF(AND(Q121="Impacto",Q122="Impacto"),(AB115-(+AB115*T122)),IF(Q122="Impacto",($M$61-(+$M$61*T122)),IF(Q122="Probabilidad",AB115,""))),"")</f>
        <v/>
      </c>
      <c r="AC122" s="52" t="str">
        <f t="shared" ref="AC122:AC123" si="155">IFERROR(IF(OR(AND(Y122="Muy Baja",AA122="Leve"),AND(Y122="Muy Baja",AA122="Menor"),AND(Y122="Baja",AA122="Leve")),"Bajo",IF(OR(AND(Y122="Muy baja",AA122="Moderado"),AND(Y122="Baja",AA122="Menor"),AND(Y122="Baja",AA122="Moderado"),AND(Y122="Media",AA122="Leve"),AND(Y122="Media",AA122="Menor"),AND(Y122="Media",AA122="Moderado"),AND(Y122="Alta",AA122="Leve"),AND(Y122="Alta",AA122="Menor")),"Moderado",IF(OR(AND(Y122="Muy Baja",AA122="Mayor"),AND(Y122="Baja",AA122="Mayor"),AND(Y122="Media",AA122="Mayor"),AND(Y122="Alta",AA122="Moderado"),AND(Y122="Alta",AA122="Mayor"),AND(Y122="Muy Alta",AA122="Leve"),AND(Y122="Muy Alta",AA122="Menor"),AND(Y122="Muy Alta",AA122="Moderado"),AND(Y122="Muy Alta",AA122="Mayor")),"Alto",IF(OR(AND(Y122="Muy Baja",AA122="Catastrófico"),AND(Y122="Baja",AA122="Catastrófico"),AND(Y122="Media",AA122="Catastrófico"),AND(Y122="Alta",AA122="Catastrófico"),AND(Y122="Muy Alta",AA122="Catastrófico")),"Extremo","")))),"")</f>
        <v/>
      </c>
      <c r="AD122" s="53"/>
      <c r="AE122" s="172"/>
      <c r="AF122" s="44"/>
      <c r="AG122" s="173"/>
      <c r="AH122" s="173"/>
      <c r="AI122" s="55"/>
      <c r="AJ122" s="54"/>
      <c r="AK122" s="44"/>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row>
    <row r="123" spans="1:68" ht="198" hidden="1" customHeight="1" x14ac:dyDescent="0.3">
      <c r="A123" s="369"/>
      <c r="B123" s="366"/>
      <c r="C123" s="366"/>
      <c r="D123" s="366"/>
      <c r="E123" s="371"/>
      <c r="F123" s="366"/>
      <c r="G123" s="374"/>
      <c r="H123" s="334"/>
      <c r="I123" s="337"/>
      <c r="J123" s="360"/>
      <c r="K123" s="337">
        <f>IF(NOT(ISERROR(MATCH(J123,_xlfn.ANCHORARRAY(E134),0))),I136&amp;"Por favor no seleccionar los criterios de impacto",J123)</f>
        <v>0</v>
      </c>
      <c r="L123" s="334"/>
      <c r="M123" s="337"/>
      <c r="N123" s="363"/>
      <c r="O123" s="6">
        <v>3</v>
      </c>
      <c r="P123" s="46"/>
      <c r="Q123" s="47" t="str">
        <f>IF(OR(R123="Preventivo",R123="Detectivo"),"Probabilidad",IF(R123="Correctivo","Impacto",""))</f>
        <v/>
      </c>
      <c r="R123" s="48"/>
      <c r="S123" s="48"/>
      <c r="T123" s="49" t="str">
        <f t="shared" si="151"/>
        <v/>
      </c>
      <c r="U123" s="48"/>
      <c r="V123" s="48"/>
      <c r="W123" s="48"/>
      <c r="X123" s="24" t="str">
        <f>IFERROR(IF(AND(Q122="Probabilidad",Q123="Probabilidad"),(Z122-(+Z122*T123)),IF(AND(Q122="Impacto",Q123="Probabilidad"),(Z121-(+Z121*T123)),IF(Q123="Impacto",Z122,""))),"")</f>
        <v/>
      </c>
      <c r="Y123" s="50" t="str">
        <f t="shared" si="152"/>
        <v/>
      </c>
      <c r="Z123" s="51" t="str">
        <f t="shared" si="153"/>
        <v/>
      </c>
      <c r="AA123" s="50" t="str">
        <f t="shared" si="154"/>
        <v/>
      </c>
      <c r="AB123" s="51" t="str">
        <f>IFERROR(IF(AND(Q122="Impacto",Q123="Impacto"),(AB122-(+AB122*T123)),IF(AND(Q122="Probabilidad",Q123="Impacto"),(AB121-(+AB121*T123)),IF(Q123="Probabilidad",AB122,""))),"")</f>
        <v/>
      </c>
      <c r="AC123" s="52" t="str">
        <f t="shared" si="155"/>
        <v/>
      </c>
      <c r="AD123" s="53"/>
      <c r="AE123" s="172"/>
      <c r="AF123" s="44"/>
      <c r="AG123" s="173"/>
      <c r="AH123" s="173"/>
      <c r="AI123" s="55"/>
      <c r="AJ123" s="54"/>
      <c r="AK123" s="44"/>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row>
    <row r="124" spans="1:68" ht="198" hidden="1" customHeight="1" x14ac:dyDescent="0.3">
      <c r="A124" s="369"/>
      <c r="B124" s="366"/>
      <c r="C124" s="366"/>
      <c r="D124" s="366"/>
      <c r="E124" s="371"/>
      <c r="F124" s="366"/>
      <c r="G124" s="374"/>
      <c r="H124" s="334"/>
      <c r="I124" s="337"/>
      <c r="J124" s="360"/>
      <c r="K124" s="337">
        <f>IF(NOT(ISERROR(MATCH(J124,_xlfn.ANCHORARRAY(E135),0))),I137&amp;"Por favor no seleccionar los criterios de impacto",J124)</f>
        <v>0</v>
      </c>
      <c r="L124" s="334"/>
      <c r="M124" s="337"/>
      <c r="N124" s="363"/>
      <c r="O124" s="6">
        <v>4</v>
      </c>
      <c r="P124" s="45"/>
      <c r="Q124" s="47" t="str">
        <f t="shared" ref="Q124:Q126" si="156">IF(OR(R124="Preventivo",R124="Detectivo"),"Probabilidad",IF(R124="Correctivo","Impacto",""))</f>
        <v/>
      </c>
      <c r="R124" s="48"/>
      <c r="S124" s="48"/>
      <c r="T124" s="49" t="str">
        <f t="shared" si="151"/>
        <v/>
      </c>
      <c r="U124" s="48"/>
      <c r="V124" s="48"/>
      <c r="W124" s="48"/>
      <c r="X124" s="24" t="str">
        <f t="shared" ref="X124:X126" si="157">IFERROR(IF(AND(Q123="Probabilidad",Q124="Probabilidad"),(Z123-(+Z123*T124)),IF(AND(Q123="Impacto",Q124="Probabilidad"),(Z122-(+Z122*T124)),IF(Q124="Impacto",Z123,""))),"")</f>
        <v/>
      </c>
      <c r="Y124" s="50" t="str">
        <f t="shared" si="152"/>
        <v/>
      </c>
      <c r="Z124" s="51" t="str">
        <f t="shared" si="153"/>
        <v/>
      </c>
      <c r="AA124" s="50" t="str">
        <f t="shared" si="154"/>
        <v/>
      </c>
      <c r="AB124" s="51" t="str">
        <f t="shared" ref="AB124:AB126" si="158">IFERROR(IF(AND(Q123="Impacto",Q124="Impacto"),(AB123-(+AB123*T124)),IF(AND(Q123="Probabilidad",Q124="Impacto"),(AB122-(+AB122*T124)),IF(Q124="Probabilidad",AB123,""))),"")</f>
        <v/>
      </c>
      <c r="AC124" s="52" t="str">
        <f>IFERROR(IF(OR(AND(Y124="Muy Baja",AA124="Leve"),AND(Y124="Muy Baja",AA124="Menor"),AND(Y124="Baja",AA124="Leve")),"Bajo",IF(OR(AND(Y124="Muy baja",AA124="Moderado"),AND(Y124="Baja",AA124="Menor"),AND(Y124="Baja",AA124="Moderado"),AND(Y124="Media",AA124="Leve"),AND(Y124="Media",AA124="Menor"),AND(Y124="Media",AA124="Moderado"),AND(Y124="Alta",AA124="Leve"),AND(Y124="Alta",AA124="Menor")),"Moderado",IF(OR(AND(Y124="Muy Baja",AA124="Mayor"),AND(Y124="Baja",AA124="Mayor"),AND(Y124="Media",AA124="Mayor"),AND(Y124="Alta",AA124="Moderado"),AND(Y124="Alta",AA124="Mayor"),AND(Y124="Muy Alta",AA124="Leve"),AND(Y124="Muy Alta",AA124="Menor"),AND(Y124="Muy Alta",AA124="Moderado"),AND(Y124="Muy Alta",AA124="Mayor")),"Alto",IF(OR(AND(Y124="Muy Baja",AA124="Catastrófico"),AND(Y124="Baja",AA124="Catastrófico"),AND(Y124="Media",AA124="Catastrófico"),AND(Y124="Alta",AA124="Catastrófico"),AND(Y124="Muy Alta",AA124="Catastrófico")),"Extremo","")))),"")</f>
        <v/>
      </c>
      <c r="AD124" s="53"/>
      <c r="AE124" s="172"/>
      <c r="AF124" s="44"/>
      <c r="AG124" s="173"/>
      <c r="AH124" s="173"/>
      <c r="AI124" s="55"/>
      <c r="AJ124" s="54"/>
      <c r="AK124" s="44"/>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row>
    <row r="125" spans="1:68" ht="198" hidden="1" customHeight="1" x14ac:dyDescent="0.3">
      <c r="A125" s="369"/>
      <c r="B125" s="366"/>
      <c r="C125" s="366"/>
      <c r="D125" s="366"/>
      <c r="E125" s="371"/>
      <c r="F125" s="366"/>
      <c r="G125" s="374"/>
      <c r="H125" s="334"/>
      <c r="I125" s="337"/>
      <c r="J125" s="360"/>
      <c r="K125" s="337">
        <f>IF(NOT(ISERROR(MATCH(J125,_xlfn.ANCHORARRAY(E136),0))),I138&amp;"Por favor no seleccionar los criterios de impacto",J125)</f>
        <v>0</v>
      </c>
      <c r="L125" s="334"/>
      <c r="M125" s="337"/>
      <c r="N125" s="363"/>
      <c r="O125" s="6">
        <v>5</v>
      </c>
      <c r="P125" s="45"/>
      <c r="Q125" s="47" t="str">
        <f t="shared" si="156"/>
        <v/>
      </c>
      <c r="R125" s="48"/>
      <c r="S125" s="48"/>
      <c r="T125" s="49" t="str">
        <f t="shared" si="151"/>
        <v/>
      </c>
      <c r="U125" s="48"/>
      <c r="V125" s="48"/>
      <c r="W125" s="48"/>
      <c r="X125" s="24" t="str">
        <f t="shared" si="157"/>
        <v/>
      </c>
      <c r="Y125" s="50" t="str">
        <f t="shared" si="152"/>
        <v/>
      </c>
      <c r="Z125" s="51" t="str">
        <f t="shared" si="153"/>
        <v/>
      </c>
      <c r="AA125" s="50" t="str">
        <f t="shared" si="154"/>
        <v/>
      </c>
      <c r="AB125" s="51" t="str">
        <f t="shared" si="158"/>
        <v/>
      </c>
      <c r="AC125" s="52" t="str">
        <f t="shared" ref="AC125:AC126" si="159">IFERROR(IF(OR(AND(Y125="Muy Baja",AA125="Leve"),AND(Y125="Muy Baja",AA125="Menor"),AND(Y125="Baja",AA125="Leve")),"Bajo",IF(OR(AND(Y125="Muy baja",AA125="Moderado"),AND(Y125="Baja",AA125="Menor"),AND(Y125="Baja",AA125="Moderado"),AND(Y125="Media",AA125="Leve"),AND(Y125="Media",AA125="Menor"),AND(Y125="Media",AA125="Moderado"),AND(Y125="Alta",AA125="Leve"),AND(Y125="Alta",AA125="Menor")),"Moderado",IF(OR(AND(Y125="Muy Baja",AA125="Mayor"),AND(Y125="Baja",AA125="Mayor"),AND(Y125="Media",AA125="Mayor"),AND(Y125="Alta",AA125="Moderado"),AND(Y125="Alta",AA125="Mayor"),AND(Y125="Muy Alta",AA125="Leve"),AND(Y125="Muy Alta",AA125="Menor"),AND(Y125="Muy Alta",AA125="Moderado"),AND(Y125="Muy Alta",AA125="Mayor")),"Alto",IF(OR(AND(Y125="Muy Baja",AA125="Catastrófico"),AND(Y125="Baja",AA125="Catastrófico"),AND(Y125="Media",AA125="Catastrófico"),AND(Y125="Alta",AA125="Catastrófico"),AND(Y125="Muy Alta",AA125="Catastrófico")),"Extremo","")))),"")</f>
        <v/>
      </c>
      <c r="AD125" s="53"/>
      <c r="AE125" s="172"/>
      <c r="AF125" s="44"/>
      <c r="AG125" s="173"/>
      <c r="AH125" s="173"/>
      <c r="AI125" s="55"/>
      <c r="AJ125" s="54"/>
      <c r="AK125" s="44"/>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row>
    <row r="126" spans="1:68" ht="198" hidden="1" customHeight="1" x14ac:dyDescent="0.3">
      <c r="A126" s="343"/>
      <c r="B126" s="367"/>
      <c r="C126" s="367"/>
      <c r="D126" s="367"/>
      <c r="E126" s="372"/>
      <c r="F126" s="367"/>
      <c r="G126" s="375"/>
      <c r="H126" s="335"/>
      <c r="I126" s="338"/>
      <c r="J126" s="361"/>
      <c r="K126" s="338">
        <f>IF(NOT(ISERROR(MATCH(J126,_xlfn.ANCHORARRAY(E137),0))),I139&amp;"Por favor no seleccionar los criterios de impacto",J126)</f>
        <v>0</v>
      </c>
      <c r="L126" s="335"/>
      <c r="M126" s="338"/>
      <c r="N126" s="364"/>
      <c r="O126" s="6">
        <v>6</v>
      </c>
      <c r="P126" s="45"/>
      <c r="Q126" s="47" t="str">
        <f t="shared" si="156"/>
        <v/>
      </c>
      <c r="R126" s="48"/>
      <c r="S126" s="48"/>
      <c r="T126" s="49" t="str">
        <f t="shared" si="151"/>
        <v/>
      </c>
      <c r="U126" s="48"/>
      <c r="V126" s="48"/>
      <c r="W126" s="48"/>
      <c r="X126" s="24" t="str">
        <f t="shared" si="157"/>
        <v/>
      </c>
      <c r="Y126" s="50" t="str">
        <f t="shared" si="152"/>
        <v/>
      </c>
      <c r="Z126" s="51" t="str">
        <f t="shared" si="153"/>
        <v/>
      </c>
      <c r="AA126" s="50" t="str">
        <f t="shared" si="154"/>
        <v/>
      </c>
      <c r="AB126" s="51" t="str">
        <f t="shared" si="158"/>
        <v/>
      </c>
      <c r="AC126" s="52" t="str">
        <f t="shared" si="159"/>
        <v/>
      </c>
      <c r="AD126" s="53"/>
      <c r="AE126" s="172"/>
      <c r="AF126" s="44"/>
      <c r="AG126" s="173"/>
      <c r="AH126" s="173"/>
      <c r="AI126" s="55"/>
      <c r="AJ126" s="54"/>
      <c r="AK126" s="44"/>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row>
    <row r="127" spans="1:68" ht="198" hidden="1" customHeight="1" x14ac:dyDescent="0.3">
      <c r="A127" s="342">
        <v>20</v>
      </c>
      <c r="B127" s="365"/>
      <c r="C127" s="365"/>
      <c r="D127" s="365"/>
      <c r="E127" s="370"/>
      <c r="F127" s="365"/>
      <c r="G127" s="373"/>
      <c r="H127" s="333" t="str">
        <f>IF(G127&lt;=0,"",IF(G127&lt;=2,"Muy Baja",IF(G127&lt;=24,"Baja",IF(G127&lt;=500,"Media",IF(G127&lt;=5000,"Alta","Muy Alta")))))</f>
        <v/>
      </c>
      <c r="I127" s="336" t="str">
        <f>IF(H127="","",IF(H127="Muy Baja",0.2,IF(H127="Baja",0.4,IF(H127="Media",0.6,IF(H127="Alta",0.8,IF(H127="Muy Alta",1,))))))</f>
        <v/>
      </c>
      <c r="J127" s="359"/>
      <c r="K127" s="336">
        <f>IF(NOT(ISERROR(MATCH(J127,'Tabla Impacto'!$B$221:$B$223,0))),'Tabla Impacto'!$F$223&amp;"Por favor no seleccionar los criterios de impacto(Afectación Económica o presupuestal y Pérdida Reputacional)",J127)</f>
        <v>0</v>
      </c>
      <c r="L127" s="333" t="str">
        <f>IF(OR(K127='Tabla Impacto'!$C$11,K127='Tabla Impacto'!$D$11),"Leve",IF(OR(K127='Tabla Impacto'!$C$12,K127='Tabla Impacto'!$D$12),"Menor",IF(OR(K127='Tabla Impacto'!$C$13,K127='Tabla Impacto'!$D$13),"Moderado",IF(OR(K127='Tabla Impacto'!$C$14,K127='Tabla Impacto'!$D$14),"Mayor",IF(OR(K127='Tabla Impacto'!$C$15,K127='Tabla Impacto'!$D$15),"Catastrófico","")))))</f>
        <v/>
      </c>
      <c r="M127" s="336" t="str">
        <f>IF(L127="","",IF(L127="Leve",0.2,IF(L127="Menor",0.4,IF(L127="Moderado",0.6,IF(L127="Mayor",0.8,IF(L127="Catastrófico",1,))))))</f>
        <v/>
      </c>
      <c r="N127" s="362" t="str">
        <f>IF(OR(AND(H127="Muy Baja",L127="Leve"),AND(H127="Muy Baja",L127="Menor"),AND(H127="Baja",L127="Leve")),"Bajo",IF(OR(AND(H127="Muy baja",L127="Moderado"),AND(H127="Baja",L127="Menor"),AND(H127="Baja",L127="Moderado"),AND(H127="Media",L127="Leve"),AND(H127="Media",L127="Menor"),AND(H127="Media",L127="Moderado"),AND(H127="Alta",L127="Leve"),AND(H127="Alta",L127="Menor")),"Moderado",IF(OR(AND(H127="Muy Baja",L127="Mayor"),AND(H127="Baja",L127="Mayor"),AND(H127="Media",L127="Mayor"),AND(H127="Alta",L127="Moderado"),AND(H127="Alta",L127="Mayor"),AND(H127="Muy Alta",L127="Leve"),AND(H127="Muy Alta",L127="Menor"),AND(H127="Muy Alta",L127="Moderado"),AND(H127="Muy Alta",L127="Mayor")),"Alto",IF(OR(AND(H127="Muy Baja",L127="Catastrófico"),AND(H127="Baja",L127="Catastrófico"),AND(H127="Media",L127="Catastrófico"),AND(H127="Alta",L127="Catastrófico"),AND(H127="Muy Alta",L127="Catastrófico")),"Extremo",""))))</f>
        <v/>
      </c>
      <c r="O127" s="6">
        <v>1</v>
      </c>
      <c r="P127" s="112"/>
      <c r="Q127" s="47" t="str">
        <f>IF(OR(R127="Preventivo",R127="Detectivo"),"Probabilidad",IF(R127="Correctivo","Impacto",""))</f>
        <v/>
      </c>
      <c r="R127" s="48"/>
      <c r="S127" s="48"/>
      <c r="T127" s="49" t="str">
        <f>IF(AND(R127="Preventivo",S127="Automático"),"50%",IF(AND(R127="Preventivo",S127="Manual"),"40%",IF(AND(R127="Detectivo",S127="Automático"),"40%",IF(AND(R127="Detectivo",S127="Manual"),"30%",IF(AND(R127="Correctivo",S127="Automático"),"35%",IF(AND(R127="Correctivo",S127="Manual"),"25%",""))))))</f>
        <v/>
      </c>
      <c r="U127" s="48"/>
      <c r="V127" s="48"/>
      <c r="W127" s="48"/>
      <c r="X127" s="24" t="str">
        <f>IFERROR(IF(Q127="Probabilidad",(I127-(+I127*T127)),IF(Q127="Impacto",I127,"")),"")</f>
        <v/>
      </c>
      <c r="Y127" s="50" t="str">
        <f>IFERROR(IF(X127="","",IF(X127&lt;=0.2,"Muy Baja",IF(X127&lt;=0.4,"Baja",IF(X127&lt;=0.6,"Media",IF(X127&lt;=0.8,"Alta","Muy Alta"))))),"")</f>
        <v/>
      </c>
      <c r="Z127" s="51" t="str">
        <f>+X127</f>
        <v/>
      </c>
      <c r="AA127" s="50" t="str">
        <f>IFERROR(IF(AB127="","",IF(AB127&lt;=0.2,"Leve",IF(AB127&lt;=0.4,"Menor",IF(AB127&lt;=0.6,"Moderado",IF(AB127&lt;=0.8,"Mayor","Catastrófico"))))),"")</f>
        <v/>
      </c>
      <c r="AB127" s="51" t="str">
        <f>IFERROR(IF(Q127="Impacto",(M127-(+M127*T127)),IF(Q127="Probabilidad",M127,"")),"")</f>
        <v/>
      </c>
      <c r="AC127" s="52" t="str">
        <f>IFERROR(IF(OR(AND(Y127="Muy Baja",AA127="Leve"),AND(Y127="Muy Baja",AA127="Menor"),AND(Y127="Baja",AA127="Leve")),"Bajo",IF(OR(AND(Y127="Muy baja",AA127="Moderado"),AND(Y127="Baja",AA127="Menor"),AND(Y127="Baja",AA127="Moderado"),AND(Y127="Media",AA127="Leve"),AND(Y127="Media",AA127="Menor"),AND(Y127="Media",AA127="Moderado"),AND(Y127="Alta",AA127="Leve"),AND(Y127="Alta",AA127="Menor")),"Moderado",IF(OR(AND(Y127="Muy Baja",AA127="Mayor"),AND(Y127="Baja",AA127="Mayor"),AND(Y127="Media",AA127="Mayor"),AND(Y127="Alta",AA127="Moderado"),AND(Y127="Alta",AA127="Mayor"),AND(Y127="Muy Alta",AA127="Leve"),AND(Y127="Muy Alta",AA127="Menor"),AND(Y127="Muy Alta",AA127="Moderado"),AND(Y127="Muy Alta",AA127="Mayor")),"Alto",IF(OR(AND(Y127="Muy Baja",AA127="Catastrófico"),AND(Y127="Baja",AA127="Catastrófico"),AND(Y127="Media",AA127="Catastrófico"),AND(Y127="Alta",AA127="Catastrófico"),AND(Y127="Muy Alta",AA127="Catastrófico")),"Extremo","")))),"")</f>
        <v/>
      </c>
      <c r="AD127" s="53"/>
      <c r="AE127" s="172"/>
      <c r="AF127" s="54"/>
      <c r="AG127" s="195"/>
      <c r="AH127" s="195"/>
      <c r="AI127" s="110"/>
      <c r="AJ127" s="54"/>
      <c r="AK127" s="44"/>
      <c r="AL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row>
    <row r="128" spans="1:68" ht="198" hidden="1" customHeight="1" x14ac:dyDescent="0.3">
      <c r="A128" s="369"/>
      <c r="B128" s="366"/>
      <c r="C128" s="366"/>
      <c r="D128" s="366"/>
      <c r="E128" s="371"/>
      <c r="F128" s="366"/>
      <c r="G128" s="374"/>
      <c r="H128" s="334"/>
      <c r="I128" s="337"/>
      <c r="J128" s="360"/>
      <c r="K128" s="337">
        <f>IF(NOT(ISERROR(MATCH(J128,_xlfn.ANCHORARRAY(E139),0))),I141&amp;"Por favor no seleccionar los criterios de impacto",J128)</f>
        <v>0</v>
      </c>
      <c r="L128" s="334"/>
      <c r="M128" s="337"/>
      <c r="N128" s="363"/>
      <c r="O128" s="6">
        <v>2</v>
      </c>
      <c r="P128" s="45"/>
      <c r="Q128" s="47" t="str">
        <f>IF(OR(R128="Preventivo",R128="Detectivo"),"Probabilidad",IF(R128="Correctivo","Impacto",""))</f>
        <v/>
      </c>
      <c r="R128" s="48"/>
      <c r="S128" s="48"/>
      <c r="T128" s="49" t="str">
        <f t="shared" ref="T128:T132" si="160">IF(AND(R128="Preventivo",S128="Automático"),"50%",IF(AND(R128="Preventivo",S128="Manual"),"40%",IF(AND(R128="Detectivo",S128="Automático"),"40%",IF(AND(R128="Detectivo",S128="Manual"),"30%",IF(AND(R128="Correctivo",S128="Automático"),"35%",IF(AND(R128="Correctivo",S128="Manual"),"25%",""))))))</f>
        <v/>
      </c>
      <c r="U128" s="48"/>
      <c r="V128" s="48"/>
      <c r="W128" s="48"/>
      <c r="X128" s="24" t="str">
        <f>IFERROR(IF(AND(Q127="Probabilidad",Q128="Probabilidad"),(Z127-(+Z127*T128)),IF(Q128="Probabilidad",(I127-(+I127*T128)),IF(Q128="Impacto",Z127,""))),"")</f>
        <v/>
      </c>
      <c r="Y128" s="50" t="str">
        <f t="shared" ref="Y128:Y132" si="161">IFERROR(IF(X128="","",IF(X128&lt;=0.2,"Muy Baja",IF(X128&lt;=0.4,"Baja",IF(X128&lt;=0.6,"Media",IF(X128&lt;=0.8,"Alta","Muy Alta"))))),"")</f>
        <v/>
      </c>
      <c r="Z128" s="51" t="str">
        <f t="shared" ref="Z128:Z132" si="162">+X128</f>
        <v/>
      </c>
      <c r="AA128" s="50" t="str">
        <f t="shared" ref="AA128:AA132" si="163">IFERROR(IF(AB128="","",IF(AB128&lt;=0.2,"Leve",IF(AB128&lt;=0.4,"Menor",IF(AB128&lt;=0.6,"Moderado",IF(AB128&lt;=0.8,"Mayor","Catastrófico"))))),"")</f>
        <v/>
      </c>
      <c r="AB128" s="51" t="str">
        <f>IFERROR(IF(AND(Q127="Impacto",Q128="Impacto"),(AB121-(+AB121*T128)),IF(Q128="Impacto",($M$67-(+$M$67*T128)),IF(Q128="Probabilidad",AB121,""))),"")</f>
        <v/>
      </c>
      <c r="AC128" s="52" t="str">
        <f t="shared" ref="AC128:AC129" si="164">IFERROR(IF(OR(AND(Y128="Muy Baja",AA128="Leve"),AND(Y128="Muy Baja",AA128="Menor"),AND(Y128="Baja",AA128="Leve")),"Bajo",IF(OR(AND(Y128="Muy baja",AA128="Moderado"),AND(Y128="Baja",AA128="Menor"),AND(Y128="Baja",AA128="Moderado"),AND(Y128="Media",AA128="Leve"),AND(Y128="Media",AA128="Menor"),AND(Y128="Media",AA128="Moderado"),AND(Y128="Alta",AA128="Leve"),AND(Y128="Alta",AA128="Menor")),"Moderado",IF(OR(AND(Y128="Muy Baja",AA128="Mayor"),AND(Y128="Baja",AA128="Mayor"),AND(Y128="Media",AA128="Mayor"),AND(Y128="Alta",AA128="Moderado"),AND(Y128="Alta",AA128="Mayor"),AND(Y128="Muy Alta",AA128="Leve"),AND(Y128="Muy Alta",AA128="Menor"),AND(Y128="Muy Alta",AA128="Moderado"),AND(Y128="Muy Alta",AA128="Mayor")),"Alto",IF(OR(AND(Y128="Muy Baja",AA128="Catastrófico"),AND(Y128="Baja",AA128="Catastrófico"),AND(Y128="Media",AA128="Catastrófico"),AND(Y128="Alta",AA128="Catastrófico"),AND(Y128="Muy Alta",AA128="Catastrófico")),"Extremo","")))),"")</f>
        <v/>
      </c>
      <c r="AD128" s="53"/>
      <c r="AE128" s="172"/>
      <c r="AF128" s="44"/>
      <c r="AG128" s="173"/>
      <c r="AH128" s="173"/>
      <c r="AI128" s="55"/>
      <c r="AJ128" s="54"/>
      <c r="AK128" s="44"/>
    </row>
    <row r="129" spans="1:68" ht="198" hidden="1" customHeight="1" x14ac:dyDescent="0.3">
      <c r="A129" s="369"/>
      <c r="B129" s="366"/>
      <c r="C129" s="366"/>
      <c r="D129" s="366"/>
      <c r="E129" s="371"/>
      <c r="F129" s="366"/>
      <c r="G129" s="374"/>
      <c r="H129" s="334"/>
      <c r="I129" s="337"/>
      <c r="J129" s="360"/>
      <c r="K129" s="337">
        <f>IF(NOT(ISERROR(MATCH(J129,_xlfn.ANCHORARRAY(E140),0))),I142&amp;"Por favor no seleccionar los criterios de impacto",J129)</f>
        <v>0</v>
      </c>
      <c r="L129" s="334"/>
      <c r="M129" s="337"/>
      <c r="N129" s="363"/>
      <c r="O129" s="6">
        <v>3</v>
      </c>
      <c r="P129" s="46"/>
      <c r="Q129" s="47" t="str">
        <f>IF(OR(R129="Preventivo",R129="Detectivo"),"Probabilidad",IF(R129="Correctivo","Impacto",""))</f>
        <v/>
      </c>
      <c r="R129" s="48"/>
      <c r="S129" s="48"/>
      <c r="T129" s="49" t="str">
        <f t="shared" si="160"/>
        <v/>
      </c>
      <c r="U129" s="48"/>
      <c r="V129" s="48"/>
      <c r="W129" s="48"/>
      <c r="X129" s="24" t="str">
        <f>IFERROR(IF(AND(Q128="Probabilidad",Q129="Probabilidad"),(Z128-(+Z128*T129)),IF(AND(Q128="Impacto",Q129="Probabilidad"),(Z127-(+Z127*T129)),IF(Q129="Impacto",Z128,""))),"")</f>
        <v/>
      </c>
      <c r="Y129" s="50" t="str">
        <f t="shared" si="161"/>
        <v/>
      </c>
      <c r="Z129" s="51" t="str">
        <f t="shared" si="162"/>
        <v/>
      </c>
      <c r="AA129" s="50" t="str">
        <f t="shared" si="163"/>
        <v/>
      </c>
      <c r="AB129" s="51" t="str">
        <f>IFERROR(IF(AND(Q128="Impacto",Q129="Impacto"),(AB128-(+AB128*T129)),IF(AND(Q128="Probabilidad",Q129="Impacto"),(AB127-(+AB127*T129)),IF(Q129="Probabilidad",AB128,""))),"")</f>
        <v/>
      </c>
      <c r="AC129" s="52" t="str">
        <f t="shared" si="164"/>
        <v/>
      </c>
      <c r="AD129" s="53"/>
      <c r="AE129" s="172"/>
      <c r="AF129" s="44"/>
      <c r="AG129" s="173"/>
      <c r="AH129" s="173"/>
      <c r="AI129" s="55"/>
      <c r="AJ129" s="54"/>
      <c r="AK129" s="44"/>
    </row>
    <row r="130" spans="1:68" ht="198" hidden="1" customHeight="1" x14ac:dyDescent="0.3">
      <c r="A130" s="369"/>
      <c r="B130" s="366"/>
      <c r="C130" s="366"/>
      <c r="D130" s="366"/>
      <c r="E130" s="371"/>
      <c r="F130" s="366"/>
      <c r="G130" s="374"/>
      <c r="H130" s="334"/>
      <c r="I130" s="337"/>
      <c r="J130" s="360"/>
      <c r="K130" s="337">
        <f>IF(NOT(ISERROR(MATCH(J130,_xlfn.ANCHORARRAY(E141),0))),I143&amp;"Por favor no seleccionar los criterios de impacto",J130)</f>
        <v>0</v>
      </c>
      <c r="L130" s="334"/>
      <c r="M130" s="337"/>
      <c r="N130" s="363"/>
      <c r="O130" s="6">
        <v>4</v>
      </c>
      <c r="P130" s="45"/>
      <c r="Q130" s="47" t="str">
        <f t="shared" ref="Q130:Q132" si="165">IF(OR(R130="Preventivo",R130="Detectivo"),"Probabilidad",IF(R130="Correctivo","Impacto",""))</f>
        <v/>
      </c>
      <c r="R130" s="48"/>
      <c r="S130" s="48"/>
      <c r="T130" s="49" t="str">
        <f t="shared" si="160"/>
        <v/>
      </c>
      <c r="U130" s="48"/>
      <c r="V130" s="48"/>
      <c r="W130" s="48"/>
      <c r="X130" s="24" t="str">
        <f t="shared" ref="X130:X132" si="166">IFERROR(IF(AND(Q129="Probabilidad",Q130="Probabilidad"),(Z129-(+Z129*T130)),IF(AND(Q129="Impacto",Q130="Probabilidad"),(Z128-(+Z128*T130)),IF(Q130="Impacto",Z129,""))),"")</f>
        <v/>
      </c>
      <c r="Y130" s="50" t="str">
        <f t="shared" si="161"/>
        <v/>
      </c>
      <c r="Z130" s="51" t="str">
        <f t="shared" si="162"/>
        <v/>
      </c>
      <c r="AA130" s="50" t="str">
        <f t="shared" si="163"/>
        <v/>
      </c>
      <c r="AB130" s="51" t="str">
        <f t="shared" ref="AB130:AB132" si="167">IFERROR(IF(AND(Q129="Impacto",Q130="Impacto"),(AB129-(+AB129*T130)),IF(AND(Q129="Probabilidad",Q130="Impacto"),(AB128-(+AB128*T130)),IF(Q130="Probabilidad",AB129,""))),"")</f>
        <v/>
      </c>
      <c r="AC130" s="52" t="str">
        <f>IFERROR(IF(OR(AND(Y130="Muy Baja",AA130="Leve"),AND(Y130="Muy Baja",AA130="Menor"),AND(Y130="Baja",AA130="Leve")),"Bajo",IF(OR(AND(Y130="Muy baja",AA130="Moderado"),AND(Y130="Baja",AA130="Menor"),AND(Y130="Baja",AA130="Moderado"),AND(Y130="Media",AA130="Leve"),AND(Y130="Media",AA130="Menor"),AND(Y130="Media",AA130="Moderado"),AND(Y130="Alta",AA130="Leve"),AND(Y130="Alta",AA130="Menor")),"Moderado",IF(OR(AND(Y130="Muy Baja",AA130="Mayor"),AND(Y130="Baja",AA130="Mayor"),AND(Y130="Media",AA130="Mayor"),AND(Y130="Alta",AA130="Moderado"),AND(Y130="Alta",AA130="Mayor"),AND(Y130="Muy Alta",AA130="Leve"),AND(Y130="Muy Alta",AA130="Menor"),AND(Y130="Muy Alta",AA130="Moderado"),AND(Y130="Muy Alta",AA130="Mayor")),"Alto",IF(OR(AND(Y130="Muy Baja",AA130="Catastrófico"),AND(Y130="Baja",AA130="Catastrófico"),AND(Y130="Media",AA130="Catastrófico"),AND(Y130="Alta",AA130="Catastrófico"),AND(Y130="Muy Alta",AA130="Catastrófico")),"Extremo","")))),"")</f>
        <v/>
      </c>
      <c r="AD130" s="53"/>
      <c r="AE130" s="172"/>
      <c r="AF130" s="44"/>
      <c r="AG130" s="173"/>
      <c r="AH130" s="173"/>
      <c r="AI130" s="55"/>
      <c r="AJ130" s="54"/>
      <c r="AK130" s="44"/>
    </row>
    <row r="131" spans="1:68" ht="198" hidden="1" customHeight="1" x14ac:dyDescent="0.3">
      <c r="A131" s="369"/>
      <c r="B131" s="366"/>
      <c r="C131" s="366"/>
      <c r="D131" s="366"/>
      <c r="E131" s="371"/>
      <c r="F131" s="366"/>
      <c r="G131" s="374"/>
      <c r="H131" s="334"/>
      <c r="I131" s="337"/>
      <c r="J131" s="360"/>
      <c r="K131" s="337">
        <f>IF(NOT(ISERROR(MATCH(J131,_xlfn.ANCHORARRAY(E142),0))),I144&amp;"Por favor no seleccionar los criterios de impacto",J131)</f>
        <v>0</v>
      </c>
      <c r="L131" s="334"/>
      <c r="M131" s="337"/>
      <c r="N131" s="363"/>
      <c r="O131" s="6">
        <v>5</v>
      </c>
      <c r="P131" s="45"/>
      <c r="Q131" s="47" t="str">
        <f t="shared" si="165"/>
        <v/>
      </c>
      <c r="R131" s="48"/>
      <c r="S131" s="48"/>
      <c r="T131" s="49" t="str">
        <f t="shared" si="160"/>
        <v/>
      </c>
      <c r="U131" s="48"/>
      <c r="V131" s="48"/>
      <c r="W131" s="48"/>
      <c r="X131" s="24" t="str">
        <f t="shared" si="166"/>
        <v/>
      </c>
      <c r="Y131" s="50" t="str">
        <f t="shared" si="161"/>
        <v/>
      </c>
      <c r="Z131" s="51" t="str">
        <f t="shared" si="162"/>
        <v/>
      </c>
      <c r="AA131" s="50" t="str">
        <f t="shared" si="163"/>
        <v/>
      </c>
      <c r="AB131" s="51" t="str">
        <f t="shared" si="167"/>
        <v/>
      </c>
      <c r="AC131" s="52" t="str">
        <f t="shared" ref="AC131:AC132" si="168">IFERROR(IF(OR(AND(Y131="Muy Baja",AA131="Leve"),AND(Y131="Muy Baja",AA131="Menor"),AND(Y131="Baja",AA131="Leve")),"Bajo",IF(OR(AND(Y131="Muy baja",AA131="Moderado"),AND(Y131="Baja",AA131="Menor"),AND(Y131="Baja",AA131="Moderado"),AND(Y131="Media",AA131="Leve"),AND(Y131="Media",AA131="Menor"),AND(Y131="Media",AA131="Moderado"),AND(Y131="Alta",AA131="Leve"),AND(Y131="Alta",AA131="Menor")),"Moderado",IF(OR(AND(Y131="Muy Baja",AA131="Mayor"),AND(Y131="Baja",AA131="Mayor"),AND(Y131="Media",AA131="Mayor"),AND(Y131="Alta",AA131="Moderado"),AND(Y131="Alta",AA131="Mayor"),AND(Y131="Muy Alta",AA131="Leve"),AND(Y131="Muy Alta",AA131="Menor"),AND(Y131="Muy Alta",AA131="Moderado"),AND(Y131="Muy Alta",AA131="Mayor")),"Alto",IF(OR(AND(Y131="Muy Baja",AA131="Catastrófico"),AND(Y131="Baja",AA131="Catastrófico"),AND(Y131="Media",AA131="Catastrófico"),AND(Y131="Alta",AA131="Catastrófico"),AND(Y131="Muy Alta",AA131="Catastrófico")),"Extremo","")))),"")</f>
        <v/>
      </c>
      <c r="AD131" s="53"/>
      <c r="AE131" s="172"/>
      <c r="AF131" s="44"/>
      <c r="AG131" s="173"/>
      <c r="AH131" s="173"/>
      <c r="AI131" s="55"/>
      <c r="AJ131" s="54"/>
      <c r="AK131" s="44"/>
    </row>
    <row r="132" spans="1:68" ht="198" hidden="1" customHeight="1" x14ac:dyDescent="0.3">
      <c r="A132" s="343"/>
      <c r="B132" s="367"/>
      <c r="C132" s="367"/>
      <c r="D132" s="367"/>
      <c r="E132" s="372"/>
      <c r="F132" s="367"/>
      <c r="G132" s="375"/>
      <c r="H132" s="335"/>
      <c r="I132" s="338"/>
      <c r="J132" s="361"/>
      <c r="K132" s="338">
        <f>IF(NOT(ISERROR(MATCH(J132,_xlfn.ANCHORARRAY(E143),0))),I145&amp;"Por favor no seleccionar los criterios de impacto",J132)</f>
        <v>0</v>
      </c>
      <c r="L132" s="335"/>
      <c r="M132" s="338"/>
      <c r="N132" s="364"/>
      <c r="O132" s="6">
        <v>6</v>
      </c>
      <c r="P132" s="45"/>
      <c r="Q132" s="47" t="str">
        <f t="shared" si="165"/>
        <v/>
      </c>
      <c r="R132" s="48"/>
      <c r="S132" s="48"/>
      <c r="T132" s="49" t="str">
        <f t="shared" si="160"/>
        <v/>
      </c>
      <c r="U132" s="48"/>
      <c r="V132" s="48"/>
      <c r="W132" s="48"/>
      <c r="X132" s="24" t="str">
        <f t="shared" si="166"/>
        <v/>
      </c>
      <c r="Y132" s="50" t="str">
        <f t="shared" si="161"/>
        <v/>
      </c>
      <c r="Z132" s="51" t="str">
        <f t="shared" si="162"/>
        <v/>
      </c>
      <c r="AA132" s="50" t="str">
        <f t="shared" si="163"/>
        <v/>
      </c>
      <c r="AB132" s="51" t="str">
        <f t="shared" si="167"/>
        <v/>
      </c>
      <c r="AC132" s="52" t="str">
        <f t="shared" si="168"/>
        <v/>
      </c>
      <c r="AD132" s="53"/>
      <c r="AE132" s="172"/>
      <c r="AF132" s="44"/>
      <c r="AG132" s="173"/>
      <c r="AH132" s="173"/>
      <c r="AI132" s="55"/>
      <c r="AJ132" s="54"/>
      <c r="AK132" s="44"/>
      <c r="AM132" s="27"/>
    </row>
    <row r="133" spans="1:68" s="3" customFormat="1" ht="198" hidden="1" customHeight="1" x14ac:dyDescent="0.3">
      <c r="A133" s="342">
        <v>21</v>
      </c>
      <c r="B133" s="365"/>
      <c r="C133" s="365"/>
      <c r="D133" s="365"/>
      <c r="E133" s="370"/>
      <c r="F133" s="365"/>
      <c r="G133" s="373"/>
      <c r="H133" s="333" t="str">
        <f>IF(G133&lt;=0,"",IF(G133&lt;=2,"Muy Baja",IF(G133&lt;=24,"Baja",IF(G133&lt;=500,"Media",IF(G133&lt;=5000,"Alta","Muy Alta")))))</f>
        <v/>
      </c>
      <c r="I133" s="336" t="str">
        <f>IF(H133="","",IF(H133="Muy Baja",0.2,IF(H133="Baja",0.4,IF(H133="Media",0.6,IF(H133="Alta",0.8,IF(H133="Muy Alta",1,))))))</f>
        <v/>
      </c>
      <c r="J133" s="359"/>
      <c r="K133" s="336">
        <f>IF(NOT(ISERROR(MATCH(J133,'Tabla Impacto'!$B$221:$B$223,0))),'Tabla Impacto'!$F$223&amp;"Por favor no seleccionar los criterios de impacto(Afectación Económica o presupuestal y Pérdida Reputacional)",J133)</f>
        <v>0</v>
      </c>
      <c r="L133" s="333" t="str">
        <f>IF(OR(K133='Tabla Impacto'!$C$11,K133='Tabla Impacto'!$D$11),"Leve",IF(OR(K133='Tabla Impacto'!$C$12,K133='Tabla Impacto'!$D$12),"Menor",IF(OR(K133='Tabla Impacto'!$C$13,K133='Tabla Impacto'!$D$13),"Moderado",IF(OR(K133='Tabla Impacto'!$C$14,K133='Tabla Impacto'!$D$14),"Mayor",IF(OR(K133='Tabla Impacto'!$C$15,K133='Tabla Impacto'!$D$15),"Catastrófico","")))))</f>
        <v/>
      </c>
      <c r="M133" s="336" t="str">
        <f>IF(L133="","",IF(L133="Leve",0.2,IF(L133="Menor",0.4,IF(L133="Moderado",0.6,IF(L133="Mayor",0.8,IF(L133="Catastrófico",1,))))))</f>
        <v/>
      </c>
      <c r="N133" s="362" t="str">
        <f>IF(OR(AND(H133="Muy Baja",L133="Leve"),AND(H133="Muy Baja",L133="Menor"),AND(H133="Baja",L133="Leve")),"Bajo",IF(OR(AND(H133="Muy baja",L133="Moderado"),AND(H133="Baja",L133="Menor"),AND(H133="Baja",L133="Moderado"),AND(H133="Media",L133="Leve"),AND(H133="Media",L133="Menor"),AND(H133="Media",L133="Moderado"),AND(H133="Alta",L133="Leve"),AND(H133="Alta",L133="Menor")),"Moderado",IF(OR(AND(H133="Muy Baja",L133="Mayor"),AND(H133="Baja",L133="Mayor"),AND(H133="Media",L133="Mayor"),AND(H133="Alta",L133="Moderado"),AND(H133="Alta",L133="Mayor"),AND(H133="Muy Alta",L133="Leve"),AND(H133="Muy Alta",L133="Menor"),AND(H133="Muy Alta",L133="Moderado"),AND(H133="Muy Alta",L133="Mayor")),"Alto",IF(OR(AND(H133="Muy Baja",L133="Catastrófico"),AND(H133="Baja",L133="Catastrófico"),AND(H133="Media",L133="Catastrófico"),AND(H133="Alta",L133="Catastrófico"),AND(H133="Muy Alta",L133="Catastrófico")),"Extremo",""))))</f>
        <v/>
      </c>
      <c r="O133" s="6">
        <v>1</v>
      </c>
      <c r="P133" s="112"/>
      <c r="Q133" s="47" t="str">
        <f>IF(OR(R133="Preventivo",R133="Detectivo"),"Probabilidad",IF(R133="Correctivo","Impacto",""))</f>
        <v/>
      </c>
      <c r="R133" s="48"/>
      <c r="S133" s="48"/>
      <c r="T133" s="49" t="str">
        <f>IF(AND(R133="Preventivo",S133="Automático"),"50%",IF(AND(R133="Preventivo",S133="Manual"),"40%",IF(AND(R133="Detectivo",S133="Automático"),"40%",IF(AND(R133="Detectivo",S133="Manual"),"30%",IF(AND(R133="Correctivo",S133="Automático"),"35%",IF(AND(R133="Correctivo",S133="Manual"),"25%",""))))))</f>
        <v/>
      </c>
      <c r="U133" s="48"/>
      <c r="V133" s="48"/>
      <c r="W133" s="48"/>
      <c r="X133" s="24" t="str">
        <f>IFERROR(IF(Q133="Probabilidad",(I133-(+I133*T133)),IF(Q133="Impacto",I133,"")),"")</f>
        <v/>
      </c>
      <c r="Y133" s="50" t="str">
        <f>IFERROR(IF(X133="","",IF(X133&lt;=0.2,"Muy Baja",IF(X133&lt;=0.4,"Baja",IF(X133&lt;=0.6,"Media",IF(X133&lt;=0.8,"Alta","Muy Alta"))))),"")</f>
        <v/>
      </c>
      <c r="Z133" s="51" t="str">
        <f>+X133</f>
        <v/>
      </c>
      <c r="AA133" s="50" t="str">
        <f>IFERROR(IF(AB133="","",IF(AB133&lt;=0.2,"Leve",IF(AB133&lt;=0.4,"Menor",IF(AB133&lt;=0.6,"Moderado",IF(AB133&lt;=0.8,"Mayor","Catastrófico"))))),"")</f>
        <v/>
      </c>
      <c r="AB133" s="51" t="str">
        <f>IFERROR(IF(Q133="Impacto",(M133-(+M133*T133)),IF(Q133="Probabilidad",M133,"")),"")</f>
        <v/>
      </c>
      <c r="AC133" s="52" t="str">
        <f>IFERROR(IF(OR(AND(Y133="Muy Baja",AA133="Leve"),AND(Y133="Muy Baja",AA133="Menor"),AND(Y133="Baja",AA133="Leve")),"Bajo",IF(OR(AND(Y133="Muy baja",AA133="Moderado"),AND(Y133="Baja",AA133="Menor"),AND(Y133="Baja",AA133="Moderado"),AND(Y133="Media",AA133="Leve"),AND(Y133="Media",AA133="Menor"),AND(Y133="Media",AA133="Moderado"),AND(Y133="Alta",AA133="Leve"),AND(Y133="Alta",AA133="Menor")),"Moderado",IF(OR(AND(Y133="Muy Baja",AA133="Mayor"),AND(Y133="Baja",AA133="Mayor"),AND(Y133="Media",AA133="Mayor"),AND(Y133="Alta",AA133="Moderado"),AND(Y133="Alta",AA133="Mayor"),AND(Y133="Muy Alta",AA133="Leve"),AND(Y133="Muy Alta",AA133="Menor"),AND(Y133="Muy Alta",AA133="Moderado"),AND(Y133="Muy Alta",AA133="Mayor")),"Alto",IF(OR(AND(Y133="Muy Baja",AA133="Catastrófico"),AND(Y133="Baja",AA133="Catastrófico"),AND(Y133="Media",AA133="Catastrófico"),AND(Y133="Alta",AA133="Catastrófico"),AND(Y133="Muy Alta",AA133="Catastrófico")),"Extremo","")))),"")</f>
        <v/>
      </c>
      <c r="AD133" s="53"/>
      <c r="AE133" s="172"/>
      <c r="AF133" s="54"/>
      <c r="AG133" s="195"/>
      <c r="AH133" s="195"/>
      <c r="AI133" s="110"/>
      <c r="AJ133" s="54"/>
      <c r="AK133" s="44"/>
      <c r="AL133" s="27"/>
      <c r="AM133" s="8"/>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row>
    <row r="134" spans="1:68" ht="198" hidden="1" customHeight="1" x14ac:dyDescent="0.3">
      <c r="A134" s="369"/>
      <c r="B134" s="366"/>
      <c r="C134" s="366"/>
      <c r="D134" s="366"/>
      <c r="E134" s="371"/>
      <c r="F134" s="366"/>
      <c r="G134" s="374"/>
      <c r="H134" s="334"/>
      <c r="I134" s="337"/>
      <c r="J134" s="360"/>
      <c r="K134" s="337">
        <f>IF(NOT(ISERROR(MATCH(J134,_xlfn.ANCHORARRAY(E145),0))),I147&amp;"Por favor no seleccionar los criterios de impacto",J134)</f>
        <v>0</v>
      </c>
      <c r="L134" s="334"/>
      <c r="M134" s="337"/>
      <c r="N134" s="363"/>
      <c r="O134" s="6">
        <v>2</v>
      </c>
      <c r="P134" s="45"/>
      <c r="Q134" s="47" t="str">
        <f>IF(OR(R134="Preventivo",R134="Detectivo"),"Probabilidad",IF(R134="Correctivo","Impacto",""))</f>
        <v/>
      </c>
      <c r="R134" s="48"/>
      <c r="S134" s="48"/>
      <c r="T134" s="49" t="str">
        <f t="shared" ref="T134:T138" si="169">IF(AND(R134="Preventivo",S134="Automático"),"50%",IF(AND(R134="Preventivo",S134="Manual"),"40%",IF(AND(R134="Detectivo",S134="Automático"),"40%",IF(AND(R134="Detectivo",S134="Manual"),"30%",IF(AND(R134="Correctivo",S134="Automático"),"35%",IF(AND(R134="Correctivo",S134="Manual"),"25%",""))))))</f>
        <v/>
      </c>
      <c r="U134" s="48"/>
      <c r="V134" s="48"/>
      <c r="W134" s="48"/>
      <c r="X134" s="24" t="str">
        <f>IFERROR(IF(AND(Q133="Probabilidad",Q134="Probabilidad"),(Z133-(+Z133*T134)),IF(Q134="Probabilidad",(I133-(+I133*T134)),IF(Q134="Impacto",Z133,""))),"")</f>
        <v/>
      </c>
      <c r="Y134" s="50" t="str">
        <f t="shared" ref="Y134:Y138" si="170">IFERROR(IF(X134="","",IF(X134&lt;=0.2,"Muy Baja",IF(X134&lt;=0.4,"Baja",IF(X134&lt;=0.6,"Media",IF(X134&lt;=0.8,"Alta","Muy Alta"))))),"")</f>
        <v/>
      </c>
      <c r="Z134" s="51" t="str">
        <f t="shared" ref="Z134:Z138" si="171">+X134</f>
        <v/>
      </c>
      <c r="AA134" s="50" t="str">
        <f t="shared" ref="AA134:AA138" si="172">IFERROR(IF(AB134="","",IF(AB134&lt;=0.2,"Leve",IF(AB134&lt;=0.4,"Menor",IF(AB134&lt;=0.6,"Moderado",IF(AB134&lt;=0.8,"Mayor","Catastrófico"))))),"")</f>
        <v/>
      </c>
      <c r="AB134" s="51" t="str">
        <f>IFERROR(IF(AND(Q133="Impacto",Q134="Impacto"),(AB133-(+AB133*T134)),IF(Q134="Impacto",($M$12-(+$M$12*T134)),IF(Q134="Probabilidad",AB133,""))),"")</f>
        <v/>
      </c>
      <c r="AC134" s="52" t="str">
        <f t="shared" ref="AC134:AC135" si="173">IFERROR(IF(OR(AND(Y134="Muy Baja",AA134="Leve"),AND(Y134="Muy Baja",AA134="Menor"),AND(Y134="Baja",AA134="Leve")),"Bajo",IF(OR(AND(Y134="Muy baja",AA134="Moderado"),AND(Y134="Baja",AA134="Menor"),AND(Y134="Baja",AA134="Moderado"),AND(Y134="Media",AA134="Leve"),AND(Y134="Media",AA134="Menor"),AND(Y134="Media",AA134="Moderado"),AND(Y134="Alta",AA134="Leve"),AND(Y134="Alta",AA134="Menor")),"Moderado",IF(OR(AND(Y134="Muy Baja",AA134="Mayor"),AND(Y134="Baja",AA134="Mayor"),AND(Y134="Media",AA134="Mayor"),AND(Y134="Alta",AA134="Moderado"),AND(Y134="Alta",AA134="Mayor"),AND(Y134="Muy Alta",AA134="Leve"),AND(Y134="Muy Alta",AA134="Menor"),AND(Y134="Muy Alta",AA134="Moderado"),AND(Y134="Muy Alta",AA134="Mayor")),"Alto",IF(OR(AND(Y134="Muy Baja",AA134="Catastrófico"),AND(Y134="Baja",AA134="Catastrófico"),AND(Y134="Media",AA134="Catastrófico"),AND(Y134="Alta",AA134="Catastrófico"),AND(Y134="Muy Alta",AA134="Catastrófico")),"Extremo","")))),"")</f>
        <v/>
      </c>
      <c r="AD134" s="53"/>
      <c r="AE134" s="172"/>
      <c r="AF134" s="44"/>
      <c r="AG134" s="173"/>
      <c r="AH134" s="173"/>
      <c r="AI134" s="55"/>
      <c r="AJ134" s="54"/>
      <c r="AK134" s="44"/>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row>
    <row r="135" spans="1:68" ht="198" hidden="1" customHeight="1" x14ac:dyDescent="0.3">
      <c r="A135" s="369"/>
      <c r="B135" s="366"/>
      <c r="C135" s="366"/>
      <c r="D135" s="366"/>
      <c r="E135" s="371"/>
      <c r="F135" s="366"/>
      <c r="G135" s="374"/>
      <c r="H135" s="334"/>
      <c r="I135" s="337"/>
      <c r="J135" s="360"/>
      <c r="K135" s="337">
        <f>IF(NOT(ISERROR(MATCH(J135,_xlfn.ANCHORARRAY(E146),0))),I148&amp;"Por favor no seleccionar los criterios de impacto",J135)</f>
        <v>0</v>
      </c>
      <c r="L135" s="334"/>
      <c r="M135" s="337"/>
      <c r="N135" s="363"/>
      <c r="O135" s="6">
        <v>3</v>
      </c>
      <c r="P135" s="46"/>
      <c r="Q135" s="47" t="str">
        <f>IF(OR(R135="Preventivo",R135="Detectivo"),"Probabilidad",IF(R135="Correctivo","Impacto",""))</f>
        <v/>
      </c>
      <c r="R135" s="48"/>
      <c r="S135" s="48"/>
      <c r="T135" s="49" t="str">
        <f t="shared" si="169"/>
        <v/>
      </c>
      <c r="U135" s="48"/>
      <c r="V135" s="48"/>
      <c r="W135" s="48"/>
      <c r="X135" s="24" t="str">
        <f>IFERROR(IF(AND(Q134="Probabilidad",Q135="Probabilidad"),(Z134-(+Z134*T135)),IF(AND(Q134="Impacto",Q135="Probabilidad"),(Z133-(+Z133*T135)),IF(Q135="Impacto",Z134,""))),"")</f>
        <v/>
      </c>
      <c r="Y135" s="50" t="str">
        <f t="shared" si="170"/>
        <v/>
      </c>
      <c r="Z135" s="51" t="str">
        <f t="shared" si="171"/>
        <v/>
      </c>
      <c r="AA135" s="50" t="str">
        <f t="shared" si="172"/>
        <v/>
      </c>
      <c r="AB135" s="51" t="str">
        <f>IFERROR(IF(AND(Q134="Impacto",Q135="Impacto"),(AB134-(+AB134*T135)),IF(AND(Q134="Probabilidad",Q135="Impacto"),(AB133-(+AB133*T135)),IF(Q135="Probabilidad",AB134,""))),"")</f>
        <v/>
      </c>
      <c r="AC135" s="52" t="str">
        <f t="shared" si="173"/>
        <v/>
      </c>
      <c r="AD135" s="53"/>
      <c r="AE135" s="172"/>
      <c r="AF135" s="44"/>
      <c r="AG135" s="173"/>
      <c r="AH135" s="173"/>
      <c r="AI135" s="55"/>
      <c r="AJ135" s="54"/>
      <c r="AK135" s="44"/>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row>
    <row r="136" spans="1:68" ht="198" hidden="1" customHeight="1" x14ac:dyDescent="0.3">
      <c r="A136" s="369"/>
      <c r="B136" s="366"/>
      <c r="C136" s="366"/>
      <c r="D136" s="366"/>
      <c r="E136" s="371"/>
      <c r="F136" s="366"/>
      <c r="G136" s="374"/>
      <c r="H136" s="334"/>
      <c r="I136" s="337"/>
      <c r="J136" s="360"/>
      <c r="K136" s="337">
        <f>IF(NOT(ISERROR(MATCH(J136,_xlfn.ANCHORARRAY(E147),0))),I149&amp;"Por favor no seleccionar los criterios de impacto",J136)</f>
        <v>0</v>
      </c>
      <c r="L136" s="334"/>
      <c r="M136" s="337"/>
      <c r="N136" s="363"/>
      <c r="O136" s="6">
        <v>4</v>
      </c>
      <c r="P136" s="45"/>
      <c r="Q136" s="47" t="str">
        <f t="shared" ref="Q136:Q138" si="174">IF(OR(R136="Preventivo",R136="Detectivo"),"Probabilidad",IF(R136="Correctivo","Impacto",""))</f>
        <v/>
      </c>
      <c r="R136" s="48"/>
      <c r="S136" s="48"/>
      <c r="T136" s="49" t="str">
        <f t="shared" si="169"/>
        <v/>
      </c>
      <c r="U136" s="48"/>
      <c r="V136" s="48"/>
      <c r="W136" s="48"/>
      <c r="X136" s="24" t="str">
        <f t="shared" ref="X136:X138" si="175">IFERROR(IF(AND(Q135="Probabilidad",Q136="Probabilidad"),(Z135-(+Z135*T136)),IF(AND(Q135="Impacto",Q136="Probabilidad"),(Z134-(+Z134*T136)),IF(Q136="Impacto",Z135,""))),"")</f>
        <v/>
      </c>
      <c r="Y136" s="50" t="str">
        <f t="shared" si="170"/>
        <v/>
      </c>
      <c r="Z136" s="51" t="str">
        <f t="shared" si="171"/>
        <v/>
      </c>
      <c r="AA136" s="50" t="str">
        <f t="shared" si="172"/>
        <v/>
      </c>
      <c r="AB136" s="51" t="str">
        <f t="shared" ref="AB136:AB138" si="176">IFERROR(IF(AND(Q135="Impacto",Q136="Impacto"),(AB135-(+AB135*T136)),IF(AND(Q135="Probabilidad",Q136="Impacto"),(AB134-(+AB134*T136)),IF(Q136="Probabilidad",AB135,""))),"")</f>
        <v/>
      </c>
      <c r="AC136" s="52" t="str">
        <f>IFERROR(IF(OR(AND(Y136="Muy Baja",AA136="Leve"),AND(Y136="Muy Baja",AA136="Menor"),AND(Y136="Baja",AA136="Leve")),"Bajo",IF(OR(AND(Y136="Muy baja",AA136="Moderado"),AND(Y136="Baja",AA136="Menor"),AND(Y136="Baja",AA136="Moderado"),AND(Y136="Media",AA136="Leve"),AND(Y136="Media",AA136="Menor"),AND(Y136="Media",AA136="Moderado"),AND(Y136="Alta",AA136="Leve"),AND(Y136="Alta",AA136="Menor")),"Moderado",IF(OR(AND(Y136="Muy Baja",AA136="Mayor"),AND(Y136="Baja",AA136="Mayor"),AND(Y136="Media",AA136="Mayor"),AND(Y136="Alta",AA136="Moderado"),AND(Y136="Alta",AA136="Mayor"),AND(Y136="Muy Alta",AA136="Leve"),AND(Y136="Muy Alta",AA136="Menor"),AND(Y136="Muy Alta",AA136="Moderado"),AND(Y136="Muy Alta",AA136="Mayor")),"Alto",IF(OR(AND(Y136="Muy Baja",AA136="Catastrófico"),AND(Y136="Baja",AA136="Catastrófico"),AND(Y136="Media",AA136="Catastrófico"),AND(Y136="Alta",AA136="Catastrófico"),AND(Y136="Muy Alta",AA136="Catastrófico")),"Extremo","")))),"")</f>
        <v/>
      </c>
      <c r="AD136" s="53"/>
      <c r="AE136" s="172"/>
      <c r="AF136" s="44"/>
      <c r="AG136" s="173"/>
      <c r="AH136" s="173"/>
      <c r="AI136" s="55"/>
      <c r="AJ136" s="54"/>
      <c r="AK136" s="44"/>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row>
    <row r="137" spans="1:68" ht="198" hidden="1" customHeight="1" x14ac:dyDescent="0.3">
      <c r="A137" s="369"/>
      <c r="B137" s="366"/>
      <c r="C137" s="366"/>
      <c r="D137" s="366"/>
      <c r="E137" s="371"/>
      <c r="F137" s="366"/>
      <c r="G137" s="374"/>
      <c r="H137" s="334"/>
      <c r="I137" s="337"/>
      <c r="J137" s="360"/>
      <c r="K137" s="337">
        <f>IF(NOT(ISERROR(MATCH(J137,_xlfn.ANCHORARRAY(E148),0))),I150&amp;"Por favor no seleccionar los criterios de impacto",J137)</f>
        <v>0</v>
      </c>
      <c r="L137" s="334"/>
      <c r="M137" s="337"/>
      <c r="N137" s="363"/>
      <c r="O137" s="6">
        <v>5</v>
      </c>
      <c r="P137" s="45"/>
      <c r="Q137" s="47" t="str">
        <f t="shared" si="174"/>
        <v/>
      </c>
      <c r="R137" s="48"/>
      <c r="S137" s="48"/>
      <c r="T137" s="49" t="str">
        <f t="shared" si="169"/>
        <v/>
      </c>
      <c r="U137" s="48"/>
      <c r="V137" s="48"/>
      <c r="W137" s="48"/>
      <c r="X137" s="24" t="str">
        <f t="shared" si="175"/>
        <v/>
      </c>
      <c r="Y137" s="50" t="str">
        <f t="shared" si="170"/>
        <v/>
      </c>
      <c r="Z137" s="51" t="str">
        <f t="shared" si="171"/>
        <v/>
      </c>
      <c r="AA137" s="50" t="str">
        <f t="shared" si="172"/>
        <v/>
      </c>
      <c r="AB137" s="51" t="str">
        <f t="shared" si="176"/>
        <v/>
      </c>
      <c r="AC137" s="52" t="str">
        <f t="shared" ref="AC137:AC138" si="177">IFERROR(IF(OR(AND(Y137="Muy Baja",AA137="Leve"),AND(Y137="Muy Baja",AA137="Menor"),AND(Y137="Baja",AA137="Leve")),"Bajo",IF(OR(AND(Y137="Muy baja",AA137="Moderado"),AND(Y137="Baja",AA137="Menor"),AND(Y137="Baja",AA137="Moderado"),AND(Y137="Media",AA137="Leve"),AND(Y137="Media",AA137="Menor"),AND(Y137="Media",AA137="Moderado"),AND(Y137="Alta",AA137="Leve"),AND(Y137="Alta",AA137="Menor")),"Moderado",IF(OR(AND(Y137="Muy Baja",AA137="Mayor"),AND(Y137="Baja",AA137="Mayor"),AND(Y137="Media",AA137="Mayor"),AND(Y137="Alta",AA137="Moderado"),AND(Y137="Alta",AA137="Mayor"),AND(Y137="Muy Alta",AA137="Leve"),AND(Y137="Muy Alta",AA137="Menor"),AND(Y137="Muy Alta",AA137="Moderado"),AND(Y137="Muy Alta",AA137="Mayor")),"Alto",IF(OR(AND(Y137="Muy Baja",AA137="Catastrófico"),AND(Y137="Baja",AA137="Catastrófico"),AND(Y137="Media",AA137="Catastrófico"),AND(Y137="Alta",AA137="Catastrófico"),AND(Y137="Muy Alta",AA137="Catastrófico")),"Extremo","")))),"")</f>
        <v/>
      </c>
      <c r="AD137" s="53"/>
      <c r="AE137" s="172"/>
      <c r="AF137" s="44"/>
      <c r="AG137" s="173"/>
      <c r="AH137" s="173"/>
      <c r="AI137" s="55"/>
      <c r="AJ137" s="54"/>
      <c r="AK137" s="44"/>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row>
    <row r="138" spans="1:68" ht="198" hidden="1" customHeight="1" x14ac:dyDescent="0.3">
      <c r="A138" s="343"/>
      <c r="B138" s="367"/>
      <c r="C138" s="367"/>
      <c r="D138" s="367"/>
      <c r="E138" s="372"/>
      <c r="F138" s="367"/>
      <c r="G138" s="375"/>
      <c r="H138" s="335"/>
      <c r="I138" s="338"/>
      <c r="J138" s="361"/>
      <c r="K138" s="338">
        <f>IF(NOT(ISERROR(MATCH(J138,_xlfn.ANCHORARRAY(E149),0))),I151&amp;"Por favor no seleccionar los criterios de impacto",J138)</f>
        <v>0</v>
      </c>
      <c r="L138" s="335"/>
      <c r="M138" s="338"/>
      <c r="N138" s="364"/>
      <c r="O138" s="6">
        <v>6</v>
      </c>
      <c r="P138" s="45"/>
      <c r="Q138" s="47" t="str">
        <f t="shared" si="174"/>
        <v/>
      </c>
      <c r="R138" s="48"/>
      <c r="S138" s="48"/>
      <c r="T138" s="49" t="str">
        <f t="shared" si="169"/>
        <v/>
      </c>
      <c r="U138" s="48"/>
      <c r="V138" s="48"/>
      <c r="W138" s="48"/>
      <c r="X138" s="24" t="str">
        <f t="shared" si="175"/>
        <v/>
      </c>
      <c r="Y138" s="50" t="str">
        <f t="shared" si="170"/>
        <v/>
      </c>
      <c r="Z138" s="51" t="str">
        <f t="shared" si="171"/>
        <v/>
      </c>
      <c r="AA138" s="50" t="str">
        <f t="shared" si="172"/>
        <v/>
      </c>
      <c r="AB138" s="51" t="str">
        <f t="shared" si="176"/>
        <v/>
      </c>
      <c r="AC138" s="52" t="str">
        <f t="shared" si="177"/>
        <v/>
      </c>
      <c r="AD138" s="53"/>
      <c r="AE138" s="172"/>
      <c r="AF138" s="44"/>
      <c r="AG138" s="173"/>
      <c r="AH138" s="173"/>
      <c r="AI138" s="55"/>
      <c r="AJ138" s="54"/>
      <c r="AK138" s="44"/>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row>
    <row r="139" spans="1:68" ht="198" hidden="1" customHeight="1" x14ac:dyDescent="0.3">
      <c r="A139" s="342">
        <v>22</v>
      </c>
      <c r="B139" s="365"/>
      <c r="C139" s="365"/>
      <c r="D139" s="365"/>
      <c r="E139" s="370"/>
      <c r="F139" s="365"/>
      <c r="G139" s="373"/>
      <c r="H139" s="333" t="str">
        <f>IF(G139&lt;=0,"",IF(G139&lt;=2,"Muy Baja",IF(G139&lt;=24,"Baja",IF(G139&lt;=500,"Media",IF(G139&lt;=5000,"Alta","Muy Alta")))))</f>
        <v/>
      </c>
      <c r="I139" s="336" t="str">
        <f>IF(H139="","",IF(H139="Muy Baja",0.2,IF(H139="Baja",0.4,IF(H139="Media",0.6,IF(H139="Alta",0.8,IF(H139="Muy Alta",1,))))))</f>
        <v/>
      </c>
      <c r="J139" s="359"/>
      <c r="K139" s="336">
        <f>IF(NOT(ISERROR(MATCH(J139,'Tabla Impacto'!$B$221:$B$223,0))),'Tabla Impacto'!$F$223&amp;"Por favor no seleccionar los criterios de impacto(Afectación Económica o presupuestal y Pérdida Reputacional)",J139)</f>
        <v>0</v>
      </c>
      <c r="L139" s="333" t="str">
        <f>IF(OR(K139='Tabla Impacto'!$C$11,K139='Tabla Impacto'!$D$11),"Leve",IF(OR(K139='Tabla Impacto'!$C$12,K139='Tabla Impacto'!$D$12),"Menor",IF(OR(K139='Tabla Impacto'!$C$13,K139='Tabla Impacto'!$D$13),"Moderado",IF(OR(K139='Tabla Impacto'!$C$14,K139='Tabla Impacto'!$D$14),"Mayor",IF(OR(K139='Tabla Impacto'!$C$15,K139='Tabla Impacto'!$D$15),"Catastrófico","")))))</f>
        <v/>
      </c>
      <c r="M139" s="336" t="str">
        <f>IF(L139="","",IF(L139="Leve",0.2,IF(L139="Menor",0.4,IF(L139="Moderado",0.6,IF(L139="Mayor",0.8,IF(L139="Catastrófico",1,))))))</f>
        <v/>
      </c>
      <c r="N139" s="362" t="str">
        <f>IF(OR(AND(H139="Muy Baja",L139="Leve"),AND(H139="Muy Baja",L139="Menor"),AND(H139="Baja",L139="Leve")),"Bajo",IF(OR(AND(H139="Muy baja",L139="Moderado"),AND(H139="Baja",L139="Menor"),AND(H139="Baja",L139="Moderado"),AND(H139="Media",L139="Leve"),AND(H139="Media",L139="Menor"),AND(H139="Media",L139="Moderado"),AND(H139="Alta",L139="Leve"),AND(H139="Alta",L139="Menor")),"Moderado",IF(OR(AND(H139="Muy Baja",L139="Mayor"),AND(H139="Baja",L139="Mayor"),AND(H139="Media",L139="Mayor"),AND(H139="Alta",L139="Moderado"),AND(H139="Alta",L139="Mayor"),AND(H139="Muy Alta",L139="Leve"),AND(H139="Muy Alta",L139="Menor"),AND(H139="Muy Alta",L139="Moderado"),AND(H139="Muy Alta",L139="Mayor")),"Alto",IF(OR(AND(H139="Muy Baja",L139="Catastrófico"),AND(H139="Baja",L139="Catastrófico"),AND(H139="Media",L139="Catastrófico"),AND(H139="Alta",L139="Catastrófico"),AND(H139="Muy Alta",L139="Catastrófico")),"Extremo",""))))</f>
        <v/>
      </c>
      <c r="O139" s="6">
        <v>1</v>
      </c>
      <c r="P139" s="112"/>
      <c r="Q139" s="47" t="str">
        <f>IF(OR(R139="Preventivo",R139="Detectivo"),"Probabilidad",IF(R139="Correctivo","Impacto",""))</f>
        <v/>
      </c>
      <c r="R139" s="48"/>
      <c r="S139" s="48"/>
      <c r="T139" s="49" t="str">
        <f>IF(AND(R139="Preventivo",S139="Automático"),"50%",IF(AND(R139="Preventivo",S139="Manual"),"40%",IF(AND(R139="Detectivo",S139="Automático"),"40%",IF(AND(R139="Detectivo",S139="Manual"),"30%",IF(AND(R139="Correctivo",S139="Automático"),"35%",IF(AND(R139="Correctivo",S139="Manual"),"25%",""))))))</f>
        <v/>
      </c>
      <c r="U139" s="48"/>
      <c r="V139" s="48"/>
      <c r="W139" s="48"/>
      <c r="X139" s="24" t="str">
        <f>IFERROR(IF(Q139="Probabilidad",(I139-(+I139*T139)),IF(Q139="Impacto",I139,"")),"")</f>
        <v/>
      </c>
      <c r="Y139" s="50" t="str">
        <f>IFERROR(IF(X139="","",IF(X139&lt;=0.2,"Muy Baja",IF(X139&lt;=0.4,"Baja",IF(X139&lt;=0.6,"Media",IF(X139&lt;=0.8,"Alta","Muy Alta"))))),"")</f>
        <v/>
      </c>
      <c r="Z139" s="51" t="str">
        <f>+X139</f>
        <v/>
      </c>
      <c r="AA139" s="50" t="str">
        <f>IFERROR(IF(AB139="","",IF(AB139&lt;=0.2,"Leve",IF(AB139&lt;=0.4,"Menor",IF(AB139&lt;=0.6,"Moderado",IF(AB139&lt;=0.8,"Mayor","Catastrófico"))))),"")</f>
        <v/>
      </c>
      <c r="AB139" s="51" t="str">
        <f>IFERROR(IF(Q139="Impacto",(M139-(+M139*T139)),IF(Q139="Probabilidad",M139,"")),"")</f>
        <v/>
      </c>
      <c r="AC139" s="52" t="str">
        <f>IFERROR(IF(OR(AND(Y139="Muy Baja",AA139="Leve"),AND(Y139="Muy Baja",AA139="Menor"),AND(Y139="Baja",AA139="Leve")),"Bajo",IF(OR(AND(Y139="Muy baja",AA139="Moderado"),AND(Y139="Baja",AA139="Menor"),AND(Y139="Baja",AA139="Moderado"),AND(Y139="Media",AA139="Leve"),AND(Y139="Media",AA139="Menor"),AND(Y139="Media",AA139="Moderado"),AND(Y139="Alta",AA139="Leve"),AND(Y139="Alta",AA139="Menor")),"Moderado",IF(OR(AND(Y139="Muy Baja",AA139="Mayor"),AND(Y139="Baja",AA139="Mayor"),AND(Y139="Media",AA139="Mayor"),AND(Y139="Alta",AA139="Moderado"),AND(Y139="Alta",AA139="Mayor"),AND(Y139="Muy Alta",AA139="Leve"),AND(Y139="Muy Alta",AA139="Menor"),AND(Y139="Muy Alta",AA139="Moderado"),AND(Y139="Muy Alta",AA139="Mayor")),"Alto",IF(OR(AND(Y139="Muy Baja",AA139="Catastrófico"),AND(Y139="Baja",AA139="Catastrófico"),AND(Y139="Media",AA139="Catastrófico"),AND(Y139="Alta",AA139="Catastrófico"),AND(Y139="Muy Alta",AA139="Catastrófico")),"Extremo","")))),"")</f>
        <v/>
      </c>
      <c r="AD139" s="53"/>
      <c r="AE139" s="172"/>
      <c r="AF139" s="54"/>
      <c r="AG139" s="195"/>
      <c r="AH139" s="195"/>
      <c r="AI139" s="110"/>
      <c r="AJ139" s="54"/>
      <c r="AK139" s="44"/>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row>
    <row r="140" spans="1:68" ht="198" hidden="1" customHeight="1" x14ac:dyDescent="0.3">
      <c r="A140" s="369"/>
      <c r="B140" s="366"/>
      <c r="C140" s="366"/>
      <c r="D140" s="366"/>
      <c r="E140" s="371"/>
      <c r="F140" s="366"/>
      <c r="G140" s="374"/>
      <c r="H140" s="334"/>
      <c r="I140" s="337"/>
      <c r="J140" s="360"/>
      <c r="K140" s="337">
        <f>IF(NOT(ISERROR(MATCH(J140,_xlfn.ANCHORARRAY(E151),0))),I153&amp;"Por favor no seleccionar los criterios de impacto",J140)</f>
        <v>0</v>
      </c>
      <c r="L140" s="334"/>
      <c r="M140" s="337"/>
      <c r="N140" s="363"/>
      <c r="O140" s="6">
        <v>2</v>
      </c>
      <c r="P140" s="109"/>
      <c r="Q140" s="47" t="str">
        <f>IF(OR(R140="Preventivo",R140="Detectivo"),"Probabilidad",IF(R140="Correctivo","Impacto",""))</f>
        <v/>
      </c>
      <c r="R140" s="48"/>
      <c r="S140" s="48"/>
      <c r="T140" s="49" t="str">
        <f t="shared" ref="T140:T144" si="178">IF(AND(R140="Preventivo",S140="Automático"),"50%",IF(AND(R140="Preventivo",S140="Manual"),"40%",IF(AND(R140="Detectivo",S140="Automático"),"40%",IF(AND(R140="Detectivo",S140="Manual"),"30%",IF(AND(R140="Correctivo",S140="Automático"),"35%",IF(AND(R140="Correctivo",S140="Manual"),"25%",""))))))</f>
        <v/>
      </c>
      <c r="U140" s="48"/>
      <c r="V140" s="48"/>
      <c r="W140" s="48"/>
      <c r="X140" s="24" t="str">
        <f>IFERROR(IF(AND(Q139="Probabilidad",Q140="Probabilidad"),(Z139-(+Z139*T140)),IF(Q140="Probabilidad",(I139-(+I139*T140)),IF(Q140="Impacto",Z139,""))),"")</f>
        <v/>
      </c>
      <c r="Y140" s="50" t="str">
        <f t="shared" ref="Y140:Y144" si="179">IFERROR(IF(X140="","",IF(X140&lt;=0.2,"Muy Baja",IF(X140&lt;=0.4,"Baja",IF(X140&lt;=0.6,"Media",IF(X140&lt;=0.8,"Alta","Muy Alta"))))),"")</f>
        <v/>
      </c>
      <c r="Z140" s="51" t="str">
        <f t="shared" ref="Z140:Z144" si="180">+X140</f>
        <v/>
      </c>
      <c r="AA140" s="50" t="str">
        <f t="shared" ref="AA140:AA144" si="181">IFERROR(IF(AB140="","",IF(AB140&lt;=0.2,"Leve",IF(AB140&lt;=0.4,"Menor",IF(AB140&lt;=0.6,"Moderado",IF(AB140&lt;=0.8,"Mayor","Catastrófico"))))),"")</f>
        <v/>
      </c>
      <c r="AB140" s="51" t="str">
        <f>IFERROR(IF(AND(Q139="Impacto",Q140="Impacto"),(AB133-(+AB133*T140)),IF(Q140="Impacto",($M$18-(+$M$18*T140)),IF(Q140="Probabilidad",AB133,""))),"")</f>
        <v/>
      </c>
      <c r="AC140" s="52" t="str">
        <f t="shared" ref="AC140:AC141" si="182">IFERROR(IF(OR(AND(Y140="Muy Baja",AA140="Leve"),AND(Y140="Muy Baja",AA140="Menor"),AND(Y140="Baja",AA140="Leve")),"Bajo",IF(OR(AND(Y140="Muy baja",AA140="Moderado"),AND(Y140="Baja",AA140="Menor"),AND(Y140="Baja",AA140="Moderado"),AND(Y140="Media",AA140="Leve"),AND(Y140="Media",AA140="Menor"),AND(Y140="Media",AA140="Moderado"),AND(Y140="Alta",AA140="Leve"),AND(Y140="Alta",AA140="Menor")),"Moderado",IF(OR(AND(Y140="Muy Baja",AA140="Mayor"),AND(Y140="Baja",AA140="Mayor"),AND(Y140="Media",AA140="Mayor"),AND(Y140="Alta",AA140="Moderado"),AND(Y140="Alta",AA140="Mayor"),AND(Y140="Muy Alta",AA140="Leve"),AND(Y140="Muy Alta",AA140="Menor"),AND(Y140="Muy Alta",AA140="Moderado"),AND(Y140="Muy Alta",AA140="Mayor")),"Alto",IF(OR(AND(Y140="Muy Baja",AA140="Catastrófico"),AND(Y140="Baja",AA140="Catastrófico"),AND(Y140="Media",AA140="Catastrófico"),AND(Y140="Alta",AA140="Catastrófico"),AND(Y140="Muy Alta",AA140="Catastrófico")),"Extremo","")))),"")</f>
        <v/>
      </c>
      <c r="AD140" s="53"/>
      <c r="AE140" s="172"/>
      <c r="AF140" s="44"/>
      <c r="AG140" s="173"/>
      <c r="AH140" s="173"/>
      <c r="AI140" s="55"/>
      <c r="AJ140" s="54"/>
      <c r="AK140" s="44"/>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row>
    <row r="141" spans="1:68" ht="198" hidden="1" customHeight="1" x14ac:dyDescent="0.3">
      <c r="A141" s="369"/>
      <c r="B141" s="366"/>
      <c r="C141" s="366"/>
      <c r="D141" s="366"/>
      <c r="E141" s="371"/>
      <c r="F141" s="366"/>
      <c r="G141" s="374"/>
      <c r="H141" s="334"/>
      <c r="I141" s="337"/>
      <c r="J141" s="360"/>
      <c r="K141" s="337">
        <f>IF(NOT(ISERROR(MATCH(J141,_xlfn.ANCHORARRAY(E152),0))),I154&amp;"Por favor no seleccionar los criterios de impacto",J141)</f>
        <v>0</v>
      </c>
      <c r="L141" s="334"/>
      <c r="M141" s="337"/>
      <c r="N141" s="363"/>
      <c r="O141" s="6">
        <v>3</v>
      </c>
      <c r="P141" s="46"/>
      <c r="Q141" s="47" t="str">
        <f>IF(OR(R141="Preventivo",R141="Detectivo"),"Probabilidad",IF(R141="Correctivo","Impacto",""))</f>
        <v/>
      </c>
      <c r="R141" s="48"/>
      <c r="S141" s="48"/>
      <c r="T141" s="49" t="str">
        <f t="shared" si="178"/>
        <v/>
      </c>
      <c r="U141" s="48"/>
      <c r="V141" s="48"/>
      <c r="W141" s="48"/>
      <c r="X141" s="24" t="str">
        <f>IFERROR(IF(AND(Q140="Probabilidad",Q141="Probabilidad"),(Z140-(+Z140*T141)),IF(AND(Q140="Impacto",Q141="Probabilidad"),(Z139-(+Z139*T141)),IF(Q141="Impacto",Z140,""))),"")</f>
        <v/>
      </c>
      <c r="Y141" s="50" t="str">
        <f t="shared" si="179"/>
        <v/>
      </c>
      <c r="Z141" s="51" t="str">
        <f t="shared" si="180"/>
        <v/>
      </c>
      <c r="AA141" s="50" t="str">
        <f t="shared" si="181"/>
        <v/>
      </c>
      <c r="AB141" s="51" t="str">
        <f>IFERROR(IF(AND(Q140="Impacto",Q141="Impacto"),(AB140-(+AB140*T141)),IF(AND(Q140="Probabilidad",Q141="Impacto"),(AB139-(+AB139*T141)),IF(Q141="Probabilidad",AB140,""))),"")</f>
        <v/>
      </c>
      <c r="AC141" s="52" t="str">
        <f t="shared" si="182"/>
        <v/>
      </c>
      <c r="AD141" s="53"/>
      <c r="AE141" s="172"/>
      <c r="AF141" s="44"/>
      <c r="AG141" s="173"/>
      <c r="AH141" s="173"/>
      <c r="AI141" s="55"/>
      <c r="AJ141" s="54"/>
      <c r="AK141" s="44"/>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row>
    <row r="142" spans="1:68" ht="198" hidden="1" customHeight="1" x14ac:dyDescent="0.3">
      <c r="A142" s="369"/>
      <c r="B142" s="366"/>
      <c r="C142" s="366"/>
      <c r="D142" s="366"/>
      <c r="E142" s="371"/>
      <c r="F142" s="366"/>
      <c r="G142" s="374"/>
      <c r="H142" s="334"/>
      <c r="I142" s="337"/>
      <c r="J142" s="360"/>
      <c r="K142" s="337">
        <f>IF(NOT(ISERROR(MATCH(J142,_xlfn.ANCHORARRAY(E153),0))),I155&amp;"Por favor no seleccionar los criterios de impacto",J142)</f>
        <v>0</v>
      </c>
      <c r="L142" s="334"/>
      <c r="M142" s="337"/>
      <c r="N142" s="363"/>
      <c r="O142" s="6">
        <v>4</v>
      </c>
      <c r="P142" s="45"/>
      <c r="Q142" s="47" t="str">
        <f t="shared" ref="Q142:Q144" si="183">IF(OR(R142="Preventivo",R142="Detectivo"),"Probabilidad",IF(R142="Correctivo","Impacto",""))</f>
        <v/>
      </c>
      <c r="R142" s="48"/>
      <c r="S142" s="48"/>
      <c r="T142" s="49" t="str">
        <f t="shared" si="178"/>
        <v/>
      </c>
      <c r="U142" s="48"/>
      <c r="V142" s="48"/>
      <c r="W142" s="48"/>
      <c r="X142" s="24" t="str">
        <f t="shared" ref="X142:X144" si="184">IFERROR(IF(AND(Q141="Probabilidad",Q142="Probabilidad"),(Z141-(+Z141*T142)),IF(AND(Q141="Impacto",Q142="Probabilidad"),(Z140-(+Z140*T142)),IF(Q142="Impacto",Z141,""))),"")</f>
        <v/>
      </c>
      <c r="Y142" s="50" t="str">
        <f t="shared" si="179"/>
        <v/>
      </c>
      <c r="Z142" s="51" t="str">
        <f t="shared" si="180"/>
        <v/>
      </c>
      <c r="AA142" s="50" t="str">
        <f t="shared" si="181"/>
        <v/>
      </c>
      <c r="AB142" s="51" t="str">
        <f t="shared" ref="AB142:AB144" si="185">IFERROR(IF(AND(Q141="Impacto",Q142="Impacto"),(AB141-(+AB141*T142)),IF(AND(Q141="Probabilidad",Q142="Impacto"),(AB140-(+AB140*T142)),IF(Q142="Probabilidad",AB141,""))),"")</f>
        <v/>
      </c>
      <c r="AC142" s="52" t="str">
        <f>IFERROR(IF(OR(AND(Y142="Muy Baja",AA142="Leve"),AND(Y142="Muy Baja",AA142="Menor"),AND(Y142="Baja",AA142="Leve")),"Bajo",IF(OR(AND(Y142="Muy baja",AA142="Moderado"),AND(Y142="Baja",AA142="Menor"),AND(Y142="Baja",AA142="Moderado"),AND(Y142="Media",AA142="Leve"),AND(Y142="Media",AA142="Menor"),AND(Y142="Media",AA142="Moderado"),AND(Y142="Alta",AA142="Leve"),AND(Y142="Alta",AA142="Menor")),"Moderado",IF(OR(AND(Y142="Muy Baja",AA142="Mayor"),AND(Y142="Baja",AA142="Mayor"),AND(Y142="Media",AA142="Mayor"),AND(Y142="Alta",AA142="Moderado"),AND(Y142="Alta",AA142="Mayor"),AND(Y142="Muy Alta",AA142="Leve"),AND(Y142="Muy Alta",AA142="Menor"),AND(Y142="Muy Alta",AA142="Moderado"),AND(Y142="Muy Alta",AA142="Mayor")),"Alto",IF(OR(AND(Y142="Muy Baja",AA142="Catastrófico"),AND(Y142="Baja",AA142="Catastrófico"),AND(Y142="Media",AA142="Catastrófico"),AND(Y142="Alta",AA142="Catastrófico"),AND(Y142="Muy Alta",AA142="Catastrófico")),"Extremo","")))),"")</f>
        <v/>
      </c>
      <c r="AD142" s="53"/>
      <c r="AE142" s="172"/>
      <c r="AF142" s="44"/>
      <c r="AG142" s="173"/>
      <c r="AH142" s="173"/>
      <c r="AI142" s="55"/>
      <c r="AJ142" s="54"/>
      <c r="AK142" s="44"/>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row>
    <row r="143" spans="1:68" ht="198" hidden="1" customHeight="1" x14ac:dyDescent="0.3">
      <c r="A143" s="369"/>
      <c r="B143" s="366"/>
      <c r="C143" s="366"/>
      <c r="D143" s="366"/>
      <c r="E143" s="371"/>
      <c r="F143" s="366"/>
      <c r="G143" s="374"/>
      <c r="H143" s="334"/>
      <c r="I143" s="337"/>
      <c r="J143" s="360"/>
      <c r="K143" s="337">
        <f>IF(NOT(ISERROR(MATCH(J143,_xlfn.ANCHORARRAY(E154),0))),I156&amp;"Por favor no seleccionar los criterios de impacto",J143)</f>
        <v>0</v>
      </c>
      <c r="L143" s="334"/>
      <c r="M143" s="337"/>
      <c r="N143" s="363"/>
      <c r="O143" s="6">
        <v>5</v>
      </c>
      <c r="P143" s="45"/>
      <c r="Q143" s="47" t="str">
        <f t="shared" si="183"/>
        <v/>
      </c>
      <c r="R143" s="48"/>
      <c r="S143" s="48"/>
      <c r="T143" s="49" t="str">
        <f t="shared" si="178"/>
        <v/>
      </c>
      <c r="U143" s="48"/>
      <c r="V143" s="48"/>
      <c r="W143" s="48"/>
      <c r="X143" s="24" t="str">
        <f t="shared" si="184"/>
        <v/>
      </c>
      <c r="Y143" s="50" t="str">
        <f t="shared" si="179"/>
        <v/>
      </c>
      <c r="Z143" s="51" t="str">
        <f t="shared" si="180"/>
        <v/>
      </c>
      <c r="AA143" s="50" t="str">
        <f t="shared" si="181"/>
        <v/>
      </c>
      <c r="AB143" s="51" t="str">
        <f t="shared" si="185"/>
        <v/>
      </c>
      <c r="AC143" s="52" t="str">
        <f t="shared" ref="AC143:AC144" si="186">IFERROR(IF(OR(AND(Y143="Muy Baja",AA143="Leve"),AND(Y143="Muy Baja",AA143="Menor"),AND(Y143="Baja",AA143="Leve")),"Bajo",IF(OR(AND(Y143="Muy baja",AA143="Moderado"),AND(Y143="Baja",AA143="Menor"),AND(Y143="Baja",AA143="Moderado"),AND(Y143="Media",AA143="Leve"),AND(Y143="Media",AA143="Menor"),AND(Y143="Media",AA143="Moderado"),AND(Y143="Alta",AA143="Leve"),AND(Y143="Alta",AA143="Menor")),"Moderado",IF(OR(AND(Y143="Muy Baja",AA143="Mayor"),AND(Y143="Baja",AA143="Mayor"),AND(Y143="Media",AA143="Mayor"),AND(Y143="Alta",AA143="Moderado"),AND(Y143="Alta",AA143="Mayor"),AND(Y143="Muy Alta",AA143="Leve"),AND(Y143="Muy Alta",AA143="Menor"),AND(Y143="Muy Alta",AA143="Moderado"),AND(Y143="Muy Alta",AA143="Mayor")),"Alto",IF(OR(AND(Y143="Muy Baja",AA143="Catastrófico"),AND(Y143="Baja",AA143="Catastrófico"),AND(Y143="Media",AA143="Catastrófico"),AND(Y143="Alta",AA143="Catastrófico"),AND(Y143="Muy Alta",AA143="Catastrófico")),"Extremo","")))),"")</f>
        <v/>
      </c>
      <c r="AD143" s="53"/>
      <c r="AE143" s="172"/>
      <c r="AF143" s="44"/>
      <c r="AG143" s="173"/>
      <c r="AH143" s="173"/>
      <c r="AI143" s="55"/>
      <c r="AJ143" s="54"/>
      <c r="AK143" s="44"/>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row>
    <row r="144" spans="1:68" ht="198" hidden="1" customHeight="1" x14ac:dyDescent="0.3">
      <c r="A144" s="343"/>
      <c r="B144" s="367"/>
      <c r="C144" s="367"/>
      <c r="D144" s="367"/>
      <c r="E144" s="372"/>
      <c r="F144" s="367"/>
      <c r="G144" s="375"/>
      <c r="H144" s="335"/>
      <c r="I144" s="338"/>
      <c r="J144" s="361"/>
      <c r="K144" s="338">
        <f>IF(NOT(ISERROR(MATCH(J144,_xlfn.ANCHORARRAY(E155),0))),I157&amp;"Por favor no seleccionar los criterios de impacto",J144)</f>
        <v>0</v>
      </c>
      <c r="L144" s="335"/>
      <c r="M144" s="338"/>
      <c r="N144" s="364"/>
      <c r="O144" s="6">
        <v>6</v>
      </c>
      <c r="P144" s="45"/>
      <c r="Q144" s="47" t="str">
        <f t="shared" si="183"/>
        <v/>
      </c>
      <c r="R144" s="48"/>
      <c r="S144" s="48"/>
      <c r="T144" s="49" t="str">
        <f t="shared" si="178"/>
        <v/>
      </c>
      <c r="U144" s="48"/>
      <c r="V144" s="48"/>
      <c r="W144" s="48"/>
      <c r="X144" s="24" t="str">
        <f t="shared" si="184"/>
        <v/>
      </c>
      <c r="Y144" s="50" t="str">
        <f t="shared" si="179"/>
        <v/>
      </c>
      <c r="Z144" s="51" t="str">
        <f t="shared" si="180"/>
        <v/>
      </c>
      <c r="AA144" s="50" t="str">
        <f t="shared" si="181"/>
        <v/>
      </c>
      <c r="AB144" s="51" t="str">
        <f t="shared" si="185"/>
        <v/>
      </c>
      <c r="AC144" s="52" t="str">
        <f t="shared" si="186"/>
        <v/>
      </c>
      <c r="AD144" s="53"/>
      <c r="AE144" s="172"/>
      <c r="AF144" s="44"/>
      <c r="AG144" s="173"/>
      <c r="AH144" s="173"/>
      <c r="AI144" s="55"/>
      <c r="AJ144" s="54"/>
      <c r="AK144" s="44"/>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row>
    <row r="145" spans="1:68" ht="198" hidden="1" customHeight="1" x14ac:dyDescent="0.3">
      <c r="A145" s="342">
        <v>23</v>
      </c>
      <c r="B145" s="365"/>
      <c r="C145" s="365"/>
      <c r="D145" s="365"/>
      <c r="E145" s="370"/>
      <c r="F145" s="365"/>
      <c r="G145" s="373"/>
      <c r="H145" s="333" t="str">
        <f>IF(G145&lt;=0,"",IF(G145&lt;=2,"Muy Baja",IF(G145&lt;=24,"Baja",IF(G145&lt;=500,"Media",IF(G145&lt;=5000,"Alta","Muy Alta")))))</f>
        <v/>
      </c>
      <c r="I145" s="336" t="str">
        <f>IF(H145="","",IF(H145="Muy Baja",0.2,IF(H145="Baja",0.4,IF(H145="Media",0.6,IF(H145="Alta",0.8,IF(H145="Muy Alta",1,))))))</f>
        <v/>
      </c>
      <c r="J145" s="359"/>
      <c r="K145" s="336">
        <f>IF(NOT(ISERROR(MATCH(J145,'Tabla Impacto'!$B$221:$B$223,0))),'Tabla Impacto'!$F$223&amp;"Por favor no seleccionar los criterios de impacto(Afectación Económica o presupuestal y Pérdida Reputacional)",J145)</f>
        <v>0</v>
      </c>
      <c r="L145" s="333" t="str">
        <f>IF(OR(K145='Tabla Impacto'!$C$11,K145='Tabla Impacto'!$D$11),"Leve",IF(OR(K145='Tabla Impacto'!$C$12,K145='Tabla Impacto'!$D$12),"Menor",IF(OR(K145='Tabla Impacto'!$C$13,K145='Tabla Impacto'!$D$13),"Moderado",IF(OR(K145='Tabla Impacto'!$C$14,K145='Tabla Impacto'!$D$14),"Mayor",IF(OR(K145='Tabla Impacto'!$C$15,K145='Tabla Impacto'!$D$15),"Catastrófico","")))))</f>
        <v/>
      </c>
      <c r="M145" s="336" t="str">
        <f>IF(L145="","",IF(L145="Leve",0.2,IF(L145="Menor",0.4,IF(L145="Moderado",0.6,IF(L145="Mayor",0.8,IF(L145="Catastrófico",1,))))))</f>
        <v/>
      </c>
      <c r="N145" s="362" t="str">
        <f>IF(OR(AND(H145="Muy Baja",L145="Leve"),AND(H145="Muy Baja",L145="Menor"),AND(H145="Baja",L145="Leve")),"Bajo",IF(OR(AND(H145="Muy baja",L145="Moderado"),AND(H145="Baja",L145="Menor"),AND(H145="Baja",L145="Moderado"),AND(H145="Media",L145="Leve"),AND(H145="Media",L145="Menor"),AND(H145="Media",L145="Moderado"),AND(H145="Alta",L145="Leve"),AND(H145="Alta",L145="Menor")),"Moderado",IF(OR(AND(H145="Muy Baja",L145="Mayor"),AND(H145="Baja",L145="Mayor"),AND(H145="Media",L145="Mayor"),AND(H145="Alta",L145="Moderado"),AND(H145="Alta",L145="Mayor"),AND(H145="Muy Alta",L145="Leve"),AND(H145="Muy Alta",L145="Menor"),AND(H145="Muy Alta",L145="Moderado"),AND(H145="Muy Alta",L145="Mayor")),"Alto",IF(OR(AND(H145="Muy Baja",L145="Catastrófico"),AND(H145="Baja",L145="Catastrófico"),AND(H145="Media",L145="Catastrófico"),AND(H145="Alta",L145="Catastrófico"),AND(H145="Muy Alta",L145="Catastrófico")),"Extremo",""))))</f>
        <v/>
      </c>
      <c r="O145" s="6">
        <v>1</v>
      </c>
      <c r="P145" s="109"/>
      <c r="Q145" s="47" t="str">
        <f>IF(OR(R145="Preventivo",R145="Detectivo"),"Probabilidad",IF(R145="Correctivo","Impacto",""))</f>
        <v/>
      </c>
      <c r="R145" s="48"/>
      <c r="S145" s="48"/>
      <c r="T145" s="49" t="str">
        <f>IF(AND(R145="Preventivo",S145="Automático"),"50%",IF(AND(R145="Preventivo",S145="Manual"),"40%",IF(AND(R145="Detectivo",S145="Automático"),"40%",IF(AND(R145="Detectivo",S145="Manual"),"30%",IF(AND(R145="Correctivo",S145="Automático"),"35%",IF(AND(R145="Correctivo",S145="Manual"),"25%",""))))))</f>
        <v/>
      </c>
      <c r="U145" s="48"/>
      <c r="V145" s="48"/>
      <c r="W145" s="48"/>
      <c r="X145" s="24" t="str">
        <f>IFERROR(IF(Q145="Probabilidad",(I145-(+I145*T145)),IF(Q145="Impacto",I145,"")),"")</f>
        <v/>
      </c>
      <c r="Y145" s="50" t="str">
        <f>IFERROR(IF(X145="","",IF(X145&lt;=0.2,"Muy Baja",IF(X145&lt;=0.4,"Baja",IF(X145&lt;=0.6,"Media",IF(X145&lt;=0.8,"Alta","Muy Alta"))))),"")</f>
        <v/>
      </c>
      <c r="Z145" s="51" t="str">
        <f>+X145</f>
        <v/>
      </c>
      <c r="AA145" s="50" t="str">
        <f>IFERROR(IF(AB145="","",IF(AB145&lt;=0.2,"Leve",IF(AB145&lt;=0.4,"Menor",IF(AB145&lt;=0.6,"Moderado",IF(AB145&lt;=0.8,"Mayor","Catastrófico"))))),"")</f>
        <v/>
      </c>
      <c r="AB145" s="51" t="str">
        <f>IFERROR(IF(Q145="Impacto",(M145-(+M145*T145)),IF(Q145="Probabilidad",M145,"")),"")</f>
        <v/>
      </c>
      <c r="AC145" s="52" t="str">
        <f>IFERROR(IF(OR(AND(Y145="Muy Baja",AA145="Leve"),AND(Y145="Muy Baja",AA145="Menor"),AND(Y145="Baja",AA145="Leve")),"Bajo",IF(OR(AND(Y145="Muy baja",AA145="Moderado"),AND(Y145="Baja",AA145="Menor"),AND(Y145="Baja",AA145="Moderado"),AND(Y145="Media",AA145="Leve"),AND(Y145="Media",AA145="Menor"),AND(Y145="Media",AA145="Moderado"),AND(Y145="Alta",AA145="Leve"),AND(Y145="Alta",AA145="Menor")),"Moderado",IF(OR(AND(Y145="Muy Baja",AA145="Mayor"),AND(Y145="Baja",AA145="Mayor"),AND(Y145="Media",AA145="Mayor"),AND(Y145="Alta",AA145="Moderado"),AND(Y145="Alta",AA145="Mayor"),AND(Y145="Muy Alta",AA145="Leve"),AND(Y145="Muy Alta",AA145="Menor"),AND(Y145="Muy Alta",AA145="Moderado"),AND(Y145="Muy Alta",AA145="Mayor")),"Alto",IF(OR(AND(Y145="Muy Baja",AA145="Catastrófico"),AND(Y145="Baja",AA145="Catastrófico"),AND(Y145="Media",AA145="Catastrófico"),AND(Y145="Alta",AA145="Catastrófico"),AND(Y145="Muy Alta",AA145="Catastrófico")),"Extremo","")))),"")</f>
        <v/>
      </c>
      <c r="AD145" s="53"/>
      <c r="AE145" s="172"/>
      <c r="AF145" s="54"/>
      <c r="AG145" s="195"/>
      <c r="AH145" s="195"/>
      <c r="AI145" s="110"/>
      <c r="AJ145" s="54"/>
      <c r="AK145" s="44"/>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row>
    <row r="146" spans="1:68" ht="198" hidden="1" customHeight="1" x14ac:dyDescent="0.3">
      <c r="A146" s="369"/>
      <c r="B146" s="366"/>
      <c r="C146" s="366"/>
      <c r="D146" s="366"/>
      <c r="E146" s="371"/>
      <c r="F146" s="366"/>
      <c r="G146" s="374"/>
      <c r="H146" s="334"/>
      <c r="I146" s="337"/>
      <c r="J146" s="360"/>
      <c r="K146" s="337">
        <f t="shared" ref="K146:K150" si="187">IF(NOT(ISERROR(MATCH(J146,_xlfn.ANCHORARRAY(E157),0))),I159&amp;"Por favor no seleccionar los criterios de impacto",J146)</f>
        <v>0</v>
      </c>
      <c r="L146" s="334"/>
      <c r="M146" s="337"/>
      <c r="N146" s="363"/>
      <c r="O146" s="6">
        <v>2</v>
      </c>
      <c r="P146" s="45"/>
      <c r="Q146" s="47" t="str">
        <f>IF(OR(R146="Preventivo",R146="Detectivo"),"Probabilidad",IF(R146="Correctivo","Impacto",""))</f>
        <v/>
      </c>
      <c r="R146" s="48"/>
      <c r="S146" s="48"/>
      <c r="T146" s="49" t="str">
        <f t="shared" ref="T146:T150" si="188">IF(AND(R146="Preventivo",S146="Automático"),"50%",IF(AND(R146="Preventivo",S146="Manual"),"40%",IF(AND(R146="Detectivo",S146="Automático"),"40%",IF(AND(R146="Detectivo",S146="Manual"),"30%",IF(AND(R146="Correctivo",S146="Automático"),"35%",IF(AND(R146="Correctivo",S146="Manual"),"25%",""))))))</f>
        <v/>
      </c>
      <c r="U146" s="48"/>
      <c r="V146" s="48"/>
      <c r="W146" s="48"/>
      <c r="X146" s="24" t="str">
        <f>IFERROR(IF(AND(Q145="Probabilidad",Q146="Probabilidad"),(Z145-(+Z145*T146)),IF(Q146="Probabilidad",(I145-(+I145*T146)),IF(Q146="Impacto",Z145,""))),"")</f>
        <v/>
      </c>
      <c r="Y146" s="50" t="str">
        <f t="shared" ref="Y146:Y150" si="189">IFERROR(IF(X146="","",IF(X146&lt;=0.2,"Muy Baja",IF(X146&lt;=0.4,"Baja",IF(X146&lt;=0.6,"Media",IF(X146&lt;=0.8,"Alta","Muy Alta"))))),"")</f>
        <v/>
      </c>
      <c r="Z146" s="51" t="str">
        <f t="shared" ref="Z146:Z150" si="190">+X146</f>
        <v/>
      </c>
      <c r="AA146" s="50" t="str">
        <f t="shared" ref="AA146:AA150" si="191">IFERROR(IF(AB146="","",IF(AB146&lt;=0.2,"Leve",IF(AB146&lt;=0.4,"Menor",IF(AB146&lt;=0.6,"Moderado",IF(AB146&lt;=0.8,"Mayor","Catastrófico"))))),"")</f>
        <v/>
      </c>
      <c r="AB146" s="51" t="str">
        <f>IFERROR(IF(AND(Q145="Impacto",Q146="Impacto"),(AB139-(+AB139*T146)),IF(Q146="Impacto",($M$24-(+$M$24*T146)),IF(Q146="Probabilidad",AB139,""))),"")</f>
        <v/>
      </c>
      <c r="AC146" s="52" t="str">
        <f t="shared" ref="AC146:AC147" si="192">IFERROR(IF(OR(AND(Y146="Muy Baja",AA146="Leve"),AND(Y146="Muy Baja",AA146="Menor"),AND(Y146="Baja",AA146="Leve")),"Bajo",IF(OR(AND(Y146="Muy baja",AA146="Moderado"),AND(Y146="Baja",AA146="Menor"),AND(Y146="Baja",AA146="Moderado"),AND(Y146="Media",AA146="Leve"),AND(Y146="Media",AA146="Menor"),AND(Y146="Media",AA146="Moderado"),AND(Y146="Alta",AA146="Leve"),AND(Y146="Alta",AA146="Menor")),"Moderado",IF(OR(AND(Y146="Muy Baja",AA146="Mayor"),AND(Y146="Baja",AA146="Mayor"),AND(Y146="Media",AA146="Mayor"),AND(Y146="Alta",AA146="Moderado"),AND(Y146="Alta",AA146="Mayor"),AND(Y146="Muy Alta",AA146="Leve"),AND(Y146="Muy Alta",AA146="Menor"),AND(Y146="Muy Alta",AA146="Moderado"),AND(Y146="Muy Alta",AA146="Mayor")),"Alto",IF(OR(AND(Y146="Muy Baja",AA146="Catastrófico"),AND(Y146="Baja",AA146="Catastrófico"),AND(Y146="Media",AA146="Catastrófico"),AND(Y146="Alta",AA146="Catastrófico"),AND(Y146="Muy Alta",AA146="Catastrófico")),"Extremo","")))),"")</f>
        <v/>
      </c>
      <c r="AD146" s="53"/>
      <c r="AE146" s="172"/>
      <c r="AF146" s="44"/>
      <c r="AG146" s="173"/>
      <c r="AH146" s="173"/>
      <c r="AI146" s="55"/>
      <c r="AJ146" s="54"/>
      <c r="AK146" s="44"/>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row>
    <row r="147" spans="1:68" ht="198" hidden="1" customHeight="1" x14ac:dyDescent="0.3">
      <c r="A147" s="369"/>
      <c r="B147" s="366"/>
      <c r="C147" s="366"/>
      <c r="D147" s="366"/>
      <c r="E147" s="371"/>
      <c r="F147" s="366"/>
      <c r="G147" s="374"/>
      <c r="H147" s="334"/>
      <c r="I147" s="337"/>
      <c r="J147" s="360"/>
      <c r="K147" s="337">
        <f t="shared" si="187"/>
        <v>0</v>
      </c>
      <c r="L147" s="334"/>
      <c r="M147" s="337"/>
      <c r="N147" s="363"/>
      <c r="O147" s="6">
        <v>3</v>
      </c>
      <c r="P147" s="46"/>
      <c r="Q147" s="47" t="str">
        <f>IF(OR(R147="Preventivo",R147="Detectivo"),"Probabilidad",IF(R147="Correctivo","Impacto",""))</f>
        <v/>
      </c>
      <c r="R147" s="48"/>
      <c r="S147" s="48"/>
      <c r="T147" s="49" t="str">
        <f t="shared" si="188"/>
        <v/>
      </c>
      <c r="U147" s="48"/>
      <c r="V147" s="48"/>
      <c r="W147" s="48"/>
      <c r="X147" s="24" t="str">
        <f>IFERROR(IF(AND(Q146="Probabilidad",Q147="Probabilidad"),(Z146-(+Z146*T147)),IF(AND(Q146="Impacto",Q147="Probabilidad"),(Z145-(+Z145*T147)),IF(Q147="Impacto",Z146,""))),"")</f>
        <v/>
      </c>
      <c r="Y147" s="50" t="str">
        <f t="shared" si="189"/>
        <v/>
      </c>
      <c r="Z147" s="51" t="str">
        <f t="shared" si="190"/>
        <v/>
      </c>
      <c r="AA147" s="50" t="str">
        <f t="shared" si="191"/>
        <v/>
      </c>
      <c r="AB147" s="51" t="str">
        <f>IFERROR(IF(AND(Q146="Impacto",Q147="Impacto"),(AB146-(+AB146*T147)),IF(AND(Q146="Probabilidad",Q147="Impacto"),(AB145-(+AB145*T147)),IF(Q147="Probabilidad",AB146,""))),"")</f>
        <v/>
      </c>
      <c r="AC147" s="52" t="str">
        <f t="shared" si="192"/>
        <v/>
      </c>
      <c r="AD147" s="53"/>
      <c r="AE147" s="172"/>
      <c r="AF147" s="44"/>
      <c r="AG147" s="173"/>
      <c r="AH147" s="173"/>
      <c r="AI147" s="55"/>
      <c r="AJ147" s="54"/>
      <c r="AK147" s="44"/>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row>
    <row r="148" spans="1:68" ht="198" hidden="1" customHeight="1" x14ac:dyDescent="0.3">
      <c r="A148" s="369"/>
      <c r="B148" s="366"/>
      <c r="C148" s="366"/>
      <c r="D148" s="366"/>
      <c r="E148" s="371"/>
      <c r="F148" s="366"/>
      <c r="G148" s="374"/>
      <c r="H148" s="334"/>
      <c r="I148" s="337"/>
      <c r="J148" s="360"/>
      <c r="K148" s="337">
        <f t="shared" si="187"/>
        <v>0</v>
      </c>
      <c r="L148" s="334"/>
      <c r="M148" s="337"/>
      <c r="N148" s="363"/>
      <c r="O148" s="6">
        <v>4</v>
      </c>
      <c r="P148" s="45"/>
      <c r="Q148" s="47" t="str">
        <f t="shared" ref="Q148:Q150" si="193">IF(OR(R148="Preventivo",R148="Detectivo"),"Probabilidad",IF(R148="Correctivo","Impacto",""))</f>
        <v/>
      </c>
      <c r="R148" s="48"/>
      <c r="S148" s="48"/>
      <c r="T148" s="49" t="str">
        <f t="shared" si="188"/>
        <v/>
      </c>
      <c r="U148" s="48"/>
      <c r="V148" s="48"/>
      <c r="W148" s="48"/>
      <c r="X148" s="24" t="str">
        <f t="shared" ref="X148:X150" si="194">IFERROR(IF(AND(Q147="Probabilidad",Q148="Probabilidad"),(Z147-(+Z147*T148)),IF(AND(Q147="Impacto",Q148="Probabilidad"),(Z146-(+Z146*T148)),IF(Q148="Impacto",Z147,""))),"")</f>
        <v/>
      </c>
      <c r="Y148" s="50" t="str">
        <f t="shared" si="189"/>
        <v/>
      </c>
      <c r="Z148" s="51" t="str">
        <f t="shared" si="190"/>
        <v/>
      </c>
      <c r="AA148" s="50" t="str">
        <f t="shared" si="191"/>
        <v/>
      </c>
      <c r="AB148" s="51" t="str">
        <f t="shared" ref="AB148:AB150" si="195">IFERROR(IF(AND(Q147="Impacto",Q148="Impacto"),(AB147-(+AB147*T148)),IF(AND(Q147="Probabilidad",Q148="Impacto"),(AB146-(+AB146*T148)),IF(Q148="Probabilidad",AB147,""))),"")</f>
        <v/>
      </c>
      <c r="AC148" s="52" t="str">
        <f>IFERROR(IF(OR(AND(Y148="Muy Baja",AA148="Leve"),AND(Y148="Muy Baja",AA148="Menor"),AND(Y148="Baja",AA148="Leve")),"Bajo",IF(OR(AND(Y148="Muy baja",AA148="Moderado"),AND(Y148="Baja",AA148="Menor"),AND(Y148="Baja",AA148="Moderado"),AND(Y148="Media",AA148="Leve"),AND(Y148="Media",AA148="Menor"),AND(Y148="Media",AA148="Moderado"),AND(Y148="Alta",AA148="Leve"),AND(Y148="Alta",AA148="Menor")),"Moderado",IF(OR(AND(Y148="Muy Baja",AA148="Mayor"),AND(Y148="Baja",AA148="Mayor"),AND(Y148="Media",AA148="Mayor"),AND(Y148="Alta",AA148="Moderado"),AND(Y148="Alta",AA148="Mayor"),AND(Y148="Muy Alta",AA148="Leve"),AND(Y148="Muy Alta",AA148="Menor"),AND(Y148="Muy Alta",AA148="Moderado"),AND(Y148="Muy Alta",AA148="Mayor")),"Alto",IF(OR(AND(Y148="Muy Baja",AA148="Catastrófico"),AND(Y148="Baja",AA148="Catastrófico"),AND(Y148="Media",AA148="Catastrófico"),AND(Y148="Alta",AA148="Catastrófico"),AND(Y148="Muy Alta",AA148="Catastrófico")),"Extremo","")))),"")</f>
        <v/>
      </c>
      <c r="AD148" s="53"/>
      <c r="AE148" s="172"/>
      <c r="AF148" s="44"/>
      <c r="AG148" s="173"/>
      <c r="AH148" s="173"/>
      <c r="AI148" s="55"/>
      <c r="AJ148" s="54"/>
      <c r="AK148" s="44"/>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row>
    <row r="149" spans="1:68" ht="198" hidden="1" customHeight="1" x14ac:dyDescent="0.3">
      <c r="A149" s="369"/>
      <c r="B149" s="366"/>
      <c r="C149" s="366"/>
      <c r="D149" s="366"/>
      <c r="E149" s="371"/>
      <c r="F149" s="366"/>
      <c r="G149" s="374"/>
      <c r="H149" s="334"/>
      <c r="I149" s="337"/>
      <c r="J149" s="360"/>
      <c r="K149" s="337">
        <f t="shared" si="187"/>
        <v>0</v>
      </c>
      <c r="L149" s="334"/>
      <c r="M149" s="337"/>
      <c r="N149" s="363"/>
      <c r="O149" s="6">
        <v>5</v>
      </c>
      <c r="P149" s="45"/>
      <c r="Q149" s="47" t="str">
        <f t="shared" si="193"/>
        <v/>
      </c>
      <c r="R149" s="48"/>
      <c r="S149" s="48"/>
      <c r="T149" s="49" t="str">
        <f t="shared" si="188"/>
        <v/>
      </c>
      <c r="U149" s="48"/>
      <c r="V149" s="48"/>
      <c r="W149" s="48"/>
      <c r="X149" s="24" t="str">
        <f t="shared" si="194"/>
        <v/>
      </c>
      <c r="Y149" s="50" t="str">
        <f t="shared" si="189"/>
        <v/>
      </c>
      <c r="Z149" s="51" t="str">
        <f t="shared" si="190"/>
        <v/>
      </c>
      <c r="AA149" s="50" t="str">
        <f t="shared" si="191"/>
        <v/>
      </c>
      <c r="AB149" s="51" t="str">
        <f t="shared" si="195"/>
        <v/>
      </c>
      <c r="AC149" s="52" t="str">
        <f t="shared" ref="AC149:AC150" si="196">IFERROR(IF(OR(AND(Y149="Muy Baja",AA149="Leve"),AND(Y149="Muy Baja",AA149="Menor"),AND(Y149="Baja",AA149="Leve")),"Bajo",IF(OR(AND(Y149="Muy baja",AA149="Moderado"),AND(Y149="Baja",AA149="Menor"),AND(Y149="Baja",AA149="Moderado"),AND(Y149="Media",AA149="Leve"),AND(Y149="Media",AA149="Menor"),AND(Y149="Media",AA149="Moderado"),AND(Y149="Alta",AA149="Leve"),AND(Y149="Alta",AA149="Menor")),"Moderado",IF(OR(AND(Y149="Muy Baja",AA149="Mayor"),AND(Y149="Baja",AA149="Mayor"),AND(Y149="Media",AA149="Mayor"),AND(Y149="Alta",AA149="Moderado"),AND(Y149="Alta",AA149="Mayor"),AND(Y149="Muy Alta",AA149="Leve"),AND(Y149="Muy Alta",AA149="Menor"),AND(Y149="Muy Alta",AA149="Moderado"),AND(Y149="Muy Alta",AA149="Mayor")),"Alto",IF(OR(AND(Y149="Muy Baja",AA149="Catastrófico"),AND(Y149="Baja",AA149="Catastrófico"),AND(Y149="Media",AA149="Catastrófico"),AND(Y149="Alta",AA149="Catastrófico"),AND(Y149="Muy Alta",AA149="Catastrófico")),"Extremo","")))),"")</f>
        <v/>
      </c>
      <c r="AD149" s="53"/>
      <c r="AE149" s="172"/>
      <c r="AF149" s="44"/>
      <c r="AG149" s="173"/>
      <c r="AH149" s="173"/>
      <c r="AI149" s="55"/>
      <c r="AJ149" s="54"/>
      <c r="AK149" s="44"/>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row>
    <row r="150" spans="1:68" ht="198" hidden="1" customHeight="1" x14ac:dyDescent="0.3">
      <c r="A150" s="343"/>
      <c r="B150" s="367"/>
      <c r="C150" s="367"/>
      <c r="D150" s="367"/>
      <c r="E150" s="372"/>
      <c r="F150" s="367"/>
      <c r="G150" s="375"/>
      <c r="H150" s="335"/>
      <c r="I150" s="338"/>
      <c r="J150" s="361"/>
      <c r="K150" s="338">
        <f t="shared" si="187"/>
        <v>0</v>
      </c>
      <c r="L150" s="335"/>
      <c r="M150" s="338"/>
      <c r="N150" s="364"/>
      <c r="O150" s="6">
        <v>6</v>
      </c>
      <c r="P150" s="45"/>
      <c r="Q150" s="47" t="str">
        <f t="shared" si="193"/>
        <v/>
      </c>
      <c r="R150" s="48"/>
      <c r="S150" s="48"/>
      <c r="T150" s="49" t="str">
        <f t="shared" si="188"/>
        <v/>
      </c>
      <c r="U150" s="48"/>
      <c r="V150" s="48"/>
      <c r="W150" s="48"/>
      <c r="X150" s="24" t="str">
        <f t="shared" si="194"/>
        <v/>
      </c>
      <c r="Y150" s="50" t="str">
        <f t="shared" si="189"/>
        <v/>
      </c>
      <c r="Z150" s="51" t="str">
        <f t="shared" si="190"/>
        <v/>
      </c>
      <c r="AA150" s="50" t="str">
        <f t="shared" si="191"/>
        <v/>
      </c>
      <c r="AB150" s="51" t="str">
        <f t="shared" si="195"/>
        <v/>
      </c>
      <c r="AC150" s="52" t="str">
        <f t="shared" si="196"/>
        <v/>
      </c>
      <c r="AD150" s="53"/>
      <c r="AE150" s="172"/>
      <c r="AF150" s="44"/>
      <c r="AG150" s="173"/>
      <c r="AH150" s="173"/>
      <c r="AI150" s="55"/>
      <c r="AJ150" s="54"/>
      <c r="AK150" s="44"/>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row>
    <row r="151" spans="1:68" ht="198" hidden="1" customHeight="1" x14ac:dyDescent="0.3">
      <c r="A151" s="342">
        <v>24</v>
      </c>
      <c r="B151" s="365"/>
      <c r="C151" s="365"/>
      <c r="D151" s="365"/>
      <c r="E151" s="370"/>
      <c r="F151" s="365"/>
      <c r="G151" s="373"/>
      <c r="H151" s="333" t="str">
        <f>IF(G151&lt;=0,"",IF(G151&lt;=2,"Muy Baja",IF(G151&lt;=24,"Baja",IF(G151&lt;=500,"Media",IF(G151&lt;=5000,"Alta","Muy Alta")))))</f>
        <v/>
      </c>
      <c r="I151" s="336" t="str">
        <f>IF(H151="","",IF(H151="Muy Baja",0.2,IF(H151="Baja",0.4,IF(H151="Media",0.6,IF(H151="Alta",0.8,IF(H151="Muy Alta",1,))))))</f>
        <v/>
      </c>
      <c r="J151" s="359"/>
      <c r="K151" s="336">
        <f>IF(NOT(ISERROR(MATCH(J151,'Tabla Impacto'!$B$221:$B$223,0))),'Tabla Impacto'!$F$223&amp;"Por favor no seleccionar los criterios de impacto(Afectación Económica o presupuestal y Pérdida Reputacional)",J151)</f>
        <v>0</v>
      </c>
      <c r="L151" s="333" t="str">
        <f>IF(OR(K151='Tabla Impacto'!$C$11,K151='Tabla Impacto'!$D$11),"Leve",IF(OR(K151='Tabla Impacto'!$C$12,K151='Tabla Impacto'!$D$12),"Menor",IF(OR(K151='Tabla Impacto'!$C$13,K151='Tabla Impacto'!$D$13),"Moderado",IF(OR(K151='Tabla Impacto'!$C$14,K151='Tabla Impacto'!$D$14),"Mayor",IF(OR(K151='Tabla Impacto'!$C$15,K151='Tabla Impacto'!$D$15),"Catastrófico","")))))</f>
        <v/>
      </c>
      <c r="M151" s="336" t="str">
        <f>IF(L151="","",IF(L151="Leve",0.2,IF(L151="Menor",0.4,IF(L151="Moderado",0.6,IF(L151="Mayor",0.8,IF(L151="Catastrófico",1,))))))</f>
        <v/>
      </c>
      <c r="N151" s="362" t="str">
        <f>IF(OR(AND(H151="Muy Baja",L151="Leve"),AND(H151="Muy Baja",L151="Menor"),AND(H151="Baja",L151="Leve")),"Bajo",IF(OR(AND(H151="Muy baja",L151="Moderado"),AND(H151="Baja",L151="Menor"),AND(H151="Baja",L151="Moderado"),AND(H151="Media",L151="Leve"),AND(H151="Media",L151="Menor"),AND(H151="Media",L151="Moderado"),AND(H151="Alta",L151="Leve"),AND(H151="Alta",L151="Menor")),"Moderado",IF(OR(AND(H151="Muy Baja",L151="Mayor"),AND(H151="Baja",L151="Mayor"),AND(H151="Media",L151="Mayor"),AND(H151="Alta",L151="Moderado"),AND(H151="Alta",L151="Mayor"),AND(H151="Muy Alta",L151="Leve"),AND(H151="Muy Alta",L151="Menor"),AND(H151="Muy Alta",L151="Moderado"),AND(H151="Muy Alta",L151="Mayor")),"Alto",IF(OR(AND(H151="Muy Baja",L151="Catastrófico"),AND(H151="Baja",L151="Catastrófico"),AND(H151="Media",L151="Catastrófico"),AND(H151="Alta",L151="Catastrófico"),AND(H151="Muy Alta",L151="Catastrófico")),"Extremo",""))))</f>
        <v/>
      </c>
      <c r="O151" s="6">
        <v>1</v>
      </c>
      <c r="P151" s="109"/>
      <c r="Q151" s="47" t="str">
        <f>IF(OR(R151="Preventivo",R151="Detectivo"),"Probabilidad",IF(R151="Correctivo","Impacto",""))</f>
        <v/>
      </c>
      <c r="R151" s="48"/>
      <c r="S151" s="48"/>
      <c r="T151" s="49"/>
      <c r="U151" s="48"/>
      <c r="V151" s="48"/>
      <c r="W151" s="48"/>
      <c r="X151" s="24" t="str">
        <f>IFERROR(IF(Q151="Probabilidad",(I151-(+I151*T151)),IF(Q151="Impacto",I151,"")),"")</f>
        <v/>
      </c>
      <c r="Y151" s="50" t="str">
        <f>IFERROR(IF(X151="","",IF(X151&lt;=0.2,"Muy Baja",IF(X151&lt;=0.4,"Baja",IF(X151&lt;=0.6,"Media",IF(X151&lt;=0.8,"Alta","Muy Alta"))))),"")</f>
        <v/>
      </c>
      <c r="Z151" s="51" t="str">
        <f>+X151</f>
        <v/>
      </c>
      <c r="AA151" s="50" t="str">
        <f>IFERROR(IF(AB151="","",IF(AB151&lt;=0.2,"Leve",IF(AB151&lt;=0.4,"Menor",IF(AB151&lt;=0.6,"Moderado",IF(AB151&lt;=0.8,"Mayor","Catastrófico"))))),"")</f>
        <v/>
      </c>
      <c r="AB151" s="51" t="str">
        <f>IFERROR(IF(Q151="Impacto",(M151-(+M151*T151)),IF(Q151="Probabilidad",M151,"")),"")</f>
        <v/>
      </c>
      <c r="AC151" s="52" t="str">
        <f>IFERROR(IF(OR(AND(Y151="Muy Baja",AA151="Leve"),AND(Y151="Muy Baja",AA151="Menor"),AND(Y151="Baja",AA151="Leve")),"Bajo",IF(OR(AND(Y151="Muy baja",AA151="Moderado"),AND(Y151="Baja",AA151="Menor"),AND(Y151="Baja",AA151="Moderado"),AND(Y151="Media",AA151="Leve"),AND(Y151="Media",AA151="Menor"),AND(Y151="Media",AA151="Moderado"),AND(Y151="Alta",AA151="Leve"),AND(Y151="Alta",AA151="Menor")),"Moderado",IF(OR(AND(Y151="Muy Baja",AA151="Mayor"),AND(Y151="Baja",AA151="Mayor"),AND(Y151="Media",AA151="Mayor"),AND(Y151="Alta",AA151="Moderado"),AND(Y151="Alta",AA151="Mayor"),AND(Y151="Muy Alta",AA151="Leve"),AND(Y151="Muy Alta",AA151="Menor"),AND(Y151="Muy Alta",AA151="Moderado"),AND(Y151="Muy Alta",AA151="Mayor")),"Alto",IF(OR(AND(Y151="Muy Baja",AA151="Catastrófico"),AND(Y151="Baja",AA151="Catastrófico"),AND(Y151="Media",AA151="Catastrófico"),AND(Y151="Alta",AA151="Catastrófico"),AND(Y151="Muy Alta",AA151="Catastrófico")),"Extremo","")))),"")</f>
        <v/>
      </c>
      <c r="AD151" s="53"/>
      <c r="AE151" s="172"/>
      <c r="AF151" s="54"/>
      <c r="AG151" s="173"/>
      <c r="AH151" s="173"/>
      <c r="AI151" s="55"/>
      <c r="AJ151" s="54"/>
      <c r="AK151" s="113"/>
      <c r="AL151" s="36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row>
    <row r="152" spans="1:68" ht="198" hidden="1" customHeight="1" x14ac:dyDescent="0.3">
      <c r="A152" s="369"/>
      <c r="B152" s="366"/>
      <c r="C152" s="366"/>
      <c r="D152" s="366"/>
      <c r="E152" s="371"/>
      <c r="F152" s="366"/>
      <c r="G152" s="374"/>
      <c r="H152" s="334"/>
      <c r="I152" s="337"/>
      <c r="J152" s="360"/>
      <c r="K152" s="337">
        <f t="shared" ref="K152:K156" si="197">IF(NOT(ISERROR(MATCH(J152,_xlfn.ANCHORARRAY(E163),0))),I165&amp;"Por favor no seleccionar los criterios de impacto",J152)</f>
        <v>0</v>
      </c>
      <c r="L152" s="334"/>
      <c r="M152" s="337"/>
      <c r="N152" s="363"/>
      <c r="O152" s="6">
        <v>2</v>
      </c>
      <c r="P152" s="109"/>
      <c r="Q152" s="47" t="str">
        <f>IF(OR(R152="Preventivo",R152="Detectivo"),"Probabilidad",IF(R152="Correctivo","Impacto",""))</f>
        <v/>
      </c>
      <c r="R152" s="48"/>
      <c r="S152" s="48"/>
      <c r="T152" s="49"/>
      <c r="U152" s="48"/>
      <c r="V152" s="48"/>
      <c r="W152" s="48"/>
      <c r="X152" s="24" t="str">
        <f>IFERROR(IF(AND(Q151="Probabilidad",Q152="Probabilidad"),(Z151-(+Z151*T152)),IF(Q152="Probabilidad",(I151-(+I151*T152)),IF(Q152="Impacto",Z151,""))),"")</f>
        <v/>
      </c>
      <c r="Y152" s="50" t="str">
        <f t="shared" ref="Y152:Y154" si="198">IFERROR(IF(X152="","",IF(X152&lt;=0.2,"Muy Baja",IF(X152&lt;=0.4,"Baja",IF(X152&lt;=0.6,"Media",IF(X152&lt;=0.8,"Alta","Muy Alta"))))),"")</f>
        <v/>
      </c>
      <c r="Z152" s="51" t="str">
        <f t="shared" ref="Z152:Z156" si="199">+X152</f>
        <v/>
      </c>
      <c r="AA152" s="50" t="str">
        <f t="shared" ref="AA152:AA156" si="200">IFERROR(IF(AB152="","",IF(AB152&lt;=0.2,"Leve",IF(AB152&lt;=0.4,"Menor",IF(AB152&lt;=0.6,"Moderado",IF(AB152&lt;=0.8,"Mayor","Catastrófico"))))),"")</f>
        <v/>
      </c>
      <c r="AB152" s="51" t="str">
        <f>IFERROR(IF(AND(Q151="Impacto",Q152="Impacto"),(AB151-(+AB151*T152)),IF(Q152="Impacto",($M$13-(+$M$13*T152)),IF(Q152="Probabilidad",AB151,""))),"")</f>
        <v/>
      </c>
      <c r="AC152" s="52" t="str">
        <f t="shared" ref="AC152:AC153" si="201">IFERROR(IF(OR(AND(Y152="Muy Baja",AA152="Leve"),AND(Y152="Muy Baja",AA152="Menor"),AND(Y152="Baja",AA152="Leve")),"Bajo",IF(OR(AND(Y152="Muy baja",AA152="Moderado"),AND(Y152="Baja",AA152="Menor"),AND(Y152="Baja",AA152="Moderado"),AND(Y152="Media",AA152="Leve"),AND(Y152="Media",AA152="Menor"),AND(Y152="Media",AA152="Moderado"),AND(Y152="Alta",AA152="Leve"),AND(Y152="Alta",AA152="Menor")),"Moderado",IF(OR(AND(Y152="Muy Baja",AA152="Mayor"),AND(Y152="Baja",AA152="Mayor"),AND(Y152="Media",AA152="Mayor"),AND(Y152="Alta",AA152="Moderado"),AND(Y152="Alta",AA152="Mayor"),AND(Y152="Muy Alta",AA152="Leve"),AND(Y152="Muy Alta",AA152="Menor"),AND(Y152="Muy Alta",AA152="Moderado"),AND(Y152="Muy Alta",AA152="Mayor")),"Alto",IF(OR(AND(Y152="Muy Baja",AA152="Catastrófico"),AND(Y152="Baja",AA152="Catastrófico"),AND(Y152="Media",AA152="Catastrófico"),AND(Y152="Alta",AA152="Catastrófico"),AND(Y152="Muy Alta",AA152="Catastrófico")),"Extremo","")))),"")</f>
        <v/>
      </c>
      <c r="AD152" s="53"/>
      <c r="AE152" s="172"/>
      <c r="AF152" s="44"/>
      <c r="AG152" s="173"/>
      <c r="AH152" s="173"/>
      <c r="AI152" s="55"/>
      <c r="AJ152" s="54"/>
      <c r="AK152" s="113"/>
      <c r="AL152" s="36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row>
    <row r="153" spans="1:68" ht="198" hidden="1" customHeight="1" x14ac:dyDescent="0.3">
      <c r="A153" s="369"/>
      <c r="B153" s="366"/>
      <c r="C153" s="366"/>
      <c r="D153" s="366"/>
      <c r="E153" s="371"/>
      <c r="F153" s="366"/>
      <c r="G153" s="374"/>
      <c r="H153" s="334"/>
      <c r="I153" s="337"/>
      <c r="J153" s="360"/>
      <c r="K153" s="337">
        <f t="shared" si="197"/>
        <v>0</v>
      </c>
      <c r="L153" s="334"/>
      <c r="M153" s="337"/>
      <c r="N153" s="363"/>
      <c r="O153" s="6">
        <v>3</v>
      </c>
      <c r="P153" s="109"/>
      <c r="Q153" s="47" t="str">
        <f>IF(OR(R153="Preventivo",R153="Detectivo"),"Probabilidad",IF(R153="Correctivo","Impacto",""))</f>
        <v/>
      </c>
      <c r="R153" s="48"/>
      <c r="S153" s="48"/>
      <c r="T153" s="49"/>
      <c r="U153" s="48"/>
      <c r="V153" s="48"/>
      <c r="W153" s="48"/>
      <c r="X153" s="24" t="str">
        <f>IFERROR(IF(AND(Q152="Probabilidad",Q153="Probabilidad"),(Z152-(+Z152*T153)),IF(AND(Q152="Impacto",Q153="Probabilidad"),(Z151-(+Z151*T153)),IF(Q153="Impacto",Z152,""))),"")</f>
        <v/>
      </c>
      <c r="Y153" s="50" t="str">
        <f t="shared" si="198"/>
        <v/>
      </c>
      <c r="Z153" s="51" t="str">
        <f t="shared" si="199"/>
        <v/>
      </c>
      <c r="AA153" s="50" t="str">
        <f t="shared" si="200"/>
        <v/>
      </c>
      <c r="AB153" s="51" t="str">
        <f>IFERROR(IF(AND(Q152="Impacto",Q153="Impacto"),(AB152-(+AB152*T153)),IF(AND(Q152="Probabilidad",Q153="Impacto"),(AB151-(+AB151*T153)),IF(Q153="Probabilidad",AB152,""))),"")</f>
        <v/>
      </c>
      <c r="AC153" s="52" t="str">
        <f t="shared" si="201"/>
        <v/>
      </c>
      <c r="AD153" s="53"/>
      <c r="AE153" s="172"/>
      <c r="AF153" s="44"/>
      <c r="AG153" s="173"/>
      <c r="AH153" s="173"/>
      <c r="AI153" s="55"/>
      <c r="AJ153" s="54"/>
      <c r="AK153" s="113"/>
      <c r="AL153" s="36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row>
    <row r="154" spans="1:68" ht="198" hidden="1" customHeight="1" x14ac:dyDescent="0.3">
      <c r="A154" s="369"/>
      <c r="B154" s="366"/>
      <c r="C154" s="366"/>
      <c r="D154" s="366"/>
      <c r="E154" s="371"/>
      <c r="F154" s="366"/>
      <c r="G154" s="374"/>
      <c r="H154" s="334"/>
      <c r="I154" s="337"/>
      <c r="J154" s="360"/>
      <c r="K154" s="337">
        <f t="shared" si="197"/>
        <v>0</v>
      </c>
      <c r="L154" s="334"/>
      <c r="M154" s="337"/>
      <c r="N154" s="363"/>
      <c r="O154" s="6">
        <v>4</v>
      </c>
      <c r="P154" s="109"/>
      <c r="Q154" s="47" t="str">
        <f t="shared" ref="Q154:Q156" si="202">IF(OR(R154="Preventivo",R154="Detectivo"),"Probabilidad",IF(R154="Correctivo","Impacto",""))</f>
        <v/>
      </c>
      <c r="R154" s="48"/>
      <c r="S154" s="48"/>
      <c r="T154" s="49" t="str">
        <f t="shared" ref="T154:T156" si="203">IF(AND(R154="Preventivo",S154="Automático"),"50%",IF(AND(R154="Preventivo",S154="Manual"),"40%",IF(AND(R154="Detectivo",S154="Automático"),"40%",IF(AND(R154="Detectivo",S154="Manual"),"30%",IF(AND(R154="Correctivo",S154="Automático"),"35%",IF(AND(R154="Correctivo",S154="Manual"),"25%",""))))))</f>
        <v/>
      </c>
      <c r="U154" s="48"/>
      <c r="V154" s="48"/>
      <c r="W154" s="48"/>
      <c r="X154" s="24" t="str">
        <f t="shared" ref="X154:X156" si="204">IFERROR(IF(AND(Q153="Probabilidad",Q154="Probabilidad"),(Z153-(+Z153*T154)),IF(AND(Q153="Impacto",Q154="Probabilidad"),(Z152-(+Z152*T154)),IF(Q154="Impacto",Z153,""))),"")</f>
        <v/>
      </c>
      <c r="Y154" s="50" t="str">
        <f t="shared" si="198"/>
        <v/>
      </c>
      <c r="Z154" s="51" t="str">
        <f t="shared" si="199"/>
        <v/>
      </c>
      <c r="AA154" s="50" t="str">
        <f t="shared" si="200"/>
        <v/>
      </c>
      <c r="AB154" s="51" t="str">
        <f t="shared" ref="AB154:AB156" si="205">IFERROR(IF(AND(Q153="Impacto",Q154="Impacto"),(AB153-(+AB153*T154)),IF(AND(Q153="Probabilidad",Q154="Impacto"),(AB152-(+AB152*T154)),IF(Q154="Probabilidad",AB153,""))),"")</f>
        <v/>
      </c>
      <c r="AC154" s="52" t="str">
        <f>IFERROR(IF(OR(AND(Y154="Muy Baja",AA154="Leve"),AND(Y154="Muy Baja",AA154="Menor"),AND(Y154="Baja",AA154="Leve")),"Bajo",IF(OR(AND(Y154="Muy baja",AA154="Moderado"),AND(Y154="Baja",AA154="Menor"),AND(Y154="Baja",AA154="Moderado"),AND(Y154="Media",AA154="Leve"),AND(Y154="Media",AA154="Menor"),AND(Y154="Media",AA154="Moderado"),AND(Y154="Alta",AA154="Leve"),AND(Y154="Alta",AA154="Menor")),"Moderado",IF(OR(AND(Y154="Muy Baja",AA154="Mayor"),AND(Y154="Baja",AA154="Mayor"),AND(Y154="Media",AA154="Mayor"),AND(Y154="Alta",AA154="Moderado"),AND(Y154="Alta",AA154="Mayor"),AND(Y154="Muy Alta",AA154="Leve"),AND(Y154="Muy Alta",AA154="Menor"),AND(Y154="Muy Alta",AA154="Moderado"),AND(Y154="Muy Alta",AA154="Mayor")),"Alto",IF(OR(AND(Y154="Muy Baja",AA154="Catastrófico"),AND(Y154="Baja",AA154="Catastrófico"),AND(Y154="Media",AA154="Catastrófico"),AND(Y154="Alta",AA154="Catastrófico"),AND(Y154="Muy Alta",AA154="Catastrófico")),"Extremo","")))),"")</f>
        <v/>
      </c>
      <c r="AD154" s="53"/>
      <c r="AE154" s="172"/>
      <c r="AF154" s="44"/>
      <c r="AG154" s="173"/>
      <c r="AH154" s="173"/>
      <c r="AI154" s="55"/>
      <c r="AJ154" s="54"/>
      <c r="AK154" s="113"/>
      <c r="AL154" s="36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row>
    <row r="155" spans="1:68" ht="198" hidden="1" customHeight="1" x14ac:dyDescent="0.3">
      <c r="A155" s="369"/>
      <c r="B155" s="366"/>
      <c r="C155" s="366"/>
      <c r="D155" s="366"/>
      <c r="E155" s="371"/>
      <c r="F155" s="366"/>
      <c r="G155" s="374"/>
      <c r="H155" s="334"/>
      <c r="I155" s="337"/>
      <c r="J155" s="360"/>
      <c r="K155" s="337">
        <f t="shared" si="197"/>
        <v>0</v>
      </c>
      <c r="L155" s="334"/>
      <c r="M155" s="337"/>
      <c r="N155" s="363"/>
      <c r="O155" s="6">
        <v>5</v>
      </c>
      <c r="P155" s="45"/>
      <c r="Q155" s="47" t="str">
        <f t="shared" si="202"/>
        <v/>
      </c>
      <c r="R155" s="48"/>
      <c r="S155" s="48"/>
      <c r="T155" s="49" t="str">
        <f t="shared" si="203"/>
        <v/>
      </c>
      <c r="U155" s="48"/>
      <c r="V155" s="48"/>
      <c r="W155" s="48"/>
      <c r="X155" s="24" t="str">
        <f t="shared" si="204"/>
        <v/>
      </c>
      <c r="Y155" s="50" t="str">
        <f>IFERROR(IF(X155="","",IF(X155&lt;=0.2,"Muy Baja",IF(X155&lt;=0.4,"Baja",IF(X155&lt;=0.6,"Media",IF(X155&lt;=0.8,"Alta","Muy Alta"))))),"")</f>
        <v/>
      </c>
      <c r="Z155" s="51" t="str">
        <f t="shared" si="199"/>
        <v/>
      </c>
      <c r="AA155" s="50" t="str">
        <f t="shared" si="200"/>
        <v/>
      </c>
      <c r="AB155" s="51" t="str">
        <f t="shared" si="205"/>
        <v/>
      </c>
      <c r="AC155" s="52" t="str">
        <f t="shared" ref="AC155:AC156" si="206">IFERROR(IF(OR(AND(Y155="Muy Baja",AA155="Leve"),AND(Y155="Muy Baja",AA155="Menor"),AND(Y155="Baja",AA155="Leve")),"Bajo",IF(OR(AND(Y155="Muy baja",AA155="Moderado"),AND(Y155="Baja",AA155="Menor"),AND(Y155="Baja",AA155="Moderado"),AND(Y155="Media",AA155="Leve"),AND(Y155="Media",AA155="Menor"),AND(Y155="Media",AA155="Moderado"),AND(Y155="Alta",AA155="Leve"),AND(Y155="Alta",AA155="Menor")),"Moderado",IF(OR(AND(Y155="Muy Baja",AA155="Mayor"),AND(Y155="Baja",AA155="Mayor"),AND(Y155="Media",AA155="Mayor"),AND(Y155="Alta",AA155="Moderado"),AND(Y155="Alta",AA155="Mayor"),AND(Y155="Muy Alta",AA155="Leve"),AND(Y155="Muy Alta",AA155="Menor"),AND(Y155="Muy Alta",AA155="Moderado"),AND(Y155="Muy Alta",AA155="Mayor")),"Alto",IF(OR(AND(Y155="Muy Baja",AA155="Catastrófico"),AND(Y155="Baja",AA155="Catastrófico"),AND(Y155="Media",AA155="Catastrófico"),AND(Y155="Alta",AA155="Catastrófico"),AND(Y155="Muy Alta",AA155="Catastrófico")),"Extremo","")))),"")</f>
        <v/>
      </c>
      <c r="AD155" s="53"/>
      <c r="AE155" s="172"/>
      <c r="AF155" s="44"/>
      <c r="AG155" s="173"/>
      <c r="AH155" s="173"/>
      <c r="AI155" s="55"/>
      <c r="AJ155" s="54"/>
      <c r="AK155" s="44"/>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row>
    <row r="156" spans="1:68" ht="198" hidden="1" customHeight="1" x14ac:dyDescent="0.3">
      <c r="A156" s="343"/>
      <c r="B156" s="367"/>
      <c r="C156" s="367"/>
      <c r="D156" s="367"/>
      <c r="E156" s="372"/>
      <c r="F156" s="367"/>
      <c r="G156" s="375"/>
      <c r="H156" s="335"/>
      <c r="I156" s="338"/>
      <c r="J156" s="361"/>
      <c r="K156" s="338">
        <f t="shared" si="197"/>
        <v>0</v>
      </c>
      <c r="L156" s="335"/>
      <c r="M156" s="338"/>
      <c r="N156" s="364"/>
      <c r="O156" s="6">
        <v>6</v>
      </c>
      <c r="P156" s="45"/>
      <c r="Q156" s="47" t="str">
        <f t="shared" si="202"/>
        <v/>
      </c>
      <c r="R156" s="48"/>
      <c r="S156" s="48"/>
      <c r="T156" s="49" t="str">
        <f t="shared" si="203"/>
        <v/>
      </c>
      <c r="U156" s="48"/>
      <c r="V156" s="48"/>
      <c r="W156" s="48"/>
      <c r="X156" s="24" t="str">
        <f t="shared" si="204"/>
        <v/>
      </c>
      <c r="Y156" s="50" t="str">
        <f t="shared" ref="Y156" si="207">IFERROR(IF(X156="","",IF(X156&lt;=0.2,"Muy Baja",IF(X156&lt;=0.4,"Baja",IF(X156&lt;=0.6,"Media",IF(X156&lt;=0.8,"Alta","Muy Alta"))))),"")</f>
        <v/>
      </c>
      <c r="Z156" s="51" t="str">
        <f t="shared" si="199"/>
        <v/>
      </c>
      <c r="AA156" s="50" t="str">
        <f t="shared" si="200"/>
        <v/>
      </c>
      <c r="AB156" s="51" t="str">
        <f t="shared" si="205"/>
        <v/>
      </c>
      <c r="AC156" s="52" t="str">
        <f t="shared" si="206"/>
        <v/>
      </c>
      <c r="AD156" s="53"/>
      <c r="AE156" s="172"/>
      <c r="AF156" s="44"/>
      <c r="AG156" s="173"/>
      <c r="AH156" s="173"/>
      <c r="AI156" s="55"/>
      <c r="AJ156" s="54"/>
      <c r="AK156" s="44"/>
      <c r="AL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row>
    <row r="157" spans="1:68" ht="38.25" customHeight="1" x14ac:dyDescent="0.3">
      <c r="A157" s="6"/>
      <c r="B157" s="356" t="s">
        <v>240</v>
      </c>
      <c r="C157" s="357"/>
      <c r="D157" s="357"/>
      <c r="E157" s="357"/>
      <c r="F157" s="357"/>
      <c r="G157" s="357"/>
      <c r="H157" s="357"/>
      <c r="I157" s="357"/>
      <c r="J157" s="357"/>
      <c r="K157" s="357"/>
      <c r="L157" s="357"/>
      <c r="M157" s="357"/>
      <c r="N157" s="357"/>
      <c r="O157" s="357"/>
      <c r="P157" s="357"/>
      <c r="Q157" s="357"/>
      <c r="R157" s="357"/>
      <c r="S157" s="357"/>
      <c r="T157" s="357"/>
      <c r="U157" s="357"/>
      <c r="V157" s="357"/>
      <c r="W157" s="357"/>
      <c r="X157" s="357"/>
      <c r="Y157" s="357"/>
      <c r="Z157" s="357"/>
      <c r="AA157" s="357"/>
      <c r="AB157" s="357"/>
      <c r="AC157" s="357"/>
      <c r="AD157" s="357"/>
      <c r="AE157" s="357"/>
      <c r="AF157" s="357"/>
      <c r="AG157" s="357"/>
      <c r="AH157" s="357"/>
      <c r="AI157" s="357"/>
      <c r="AJ157" s="357"/>
      <c r="AK157" s="358"/>
    </row>
    <row r="159" spans="1:68" x14ac:dyDescent="0.3">
      <c r="A159" s="1"/>
      <c r="B159" s="25" t="s">
        <v>241</v>
      </c>
      <c r="C159" s="1"/>
      <c r="D159" s="1"/>
      <c r="F159" s="1"/>
    </row>
  </sheetData>
  <dataConsolidate/>
  <mergeCells count="419">
    <mergeCell ref="I67:I72"/>
    <mergeCell ref="I61:I66"/>
    <mergeCell ref="M61:M66"/>
    <mergeCell ref="A7:B7"/>
    <mergeCell ref="C7:N7"/>
    <mergeCell ref="A8:B8"/>
    <mergeCell ref="C8:N8"/>
    <mergeCell ref="A67:A72"/>
    <mergeCell ref="B67:B72"/>
    <mergeCell ref="C67:C72"/>
    <mergeCell ref="D67:D72"/>
    <mergeCell ref="E67:E72"/>
    <mergeCell ref="J67:J72"/>
    <mergeCell ref="K67:K72"/>
    <mergeCell ref="L67:L72"/>
    <mergeCell ref="M67:M72"/>
    <mergeCell ref="N67:N72"/>
    <mergeCell ref="M55:M60"/>
    <mergeCell ref="N61:N66"/>
    <mergeCell ref="L36:L41"/>
    <mergeCell ref="A55:A60"/>
    <mergeCell ref="B55:B60"/>
    <mergeCell ref="C55:C60"/>
    <mergeCell ref="D55:D60"/>
    <mergeCell ref="E1:AI4"/>
    <mergeCell ref="AH10:AH11"/>
    <mergeCell ref="E24:E25"/>
    <mergeCell ref="E22:E23"/>
    <mergeCell ref="E18:E21"/>
    <mergeCell ref="D24:D25"/>
    <mergeCell ref="E12:E15"/>
    <mergeCell ref="E16:E17"/>
    <mergeCell ref="D12:D15"/>
    <mergeCell ref="D16:D17"/>
    <mergeCell ref="AE10:AE11"/>
    <mergeCell ref="AE9:AK9"/>
    <mergeCell ref="M24:M29"/>
    <mergeCell ref="N24:N29"/>
    <mergeCell ref="AK10:AK11"/>
    <mergeCell ref="AJ10:AJ11"/>
    <mergeCell ref="AI10:AI11"/>
    <mergeCell ref="AG10:AG11"/>
    <mergeCell ref="AF10:AF11"/>
    <mergeCell ref="R10:W10"/>
    <mergeCell ref="A6:B6"/>
    <mergeCell ref="C6:N6"/>
    <mergeCell ref="O6:Q6"/>
    <mergeCell ref="Y9:AD9"/>
    <mergeCell ref="A9:G9"/>
    <mergeCell ref="H9:N9"/>
    <mergeCell ref="O9:W9"/>
    <mergeCell ref="A61:A66"/>
    <mergeCell ref="B61:B66"/>
    <mergeCell ref="C61:C66"/>
    <mergeCell ref="D61:D66"/>
    <mergeCell ref="E61:E66"/>
    <mergeCell ref="N55:N60"/>
    <mergeCell ref="J61:J66"/>
    <mergeCell ref="K61:K66"/>
    <mergeCell ref="L61:L66"/>
    <mergeCell ref="I55:I60"/>
    <mergeCell ref="J55:J60"/>
    <mergeCell ref="F49:F54"/>
    <mergeCell ref="G49:G54"/>
    <mergeCell ref="H49:H54"/>
    <mergeCell ref="I49:I54"/>
    <mergeCell ref="K55:K60"/>
    <mergeCell ref="L55:L60"/>
    <mergeCell ref="E55:E60"/>
    <mergeCell ref="A49:A54"/>
    <mergeCell ref="B49:B54"/>
    <mergeCell ref="C49:C54"/>
    <mergeCell ref="D49:D54"/>
    <mergeCell ref="E49:E54"/>
    <mergeCell ref="E36:E37"/>
    <mergeCell ref="E38:E39"/>
    <mergeCell ref="E40:E41"/>
    <mergeCell ref="D36:D37"/>
    <mergeCell ref="D38:D39"/>
    <mergeCell ref="D40:D41"/>
    <mergeCell ref="C36:C37"/>
    <mergeCell ref="C45:C46"/>
    <mergeCell ref="C47:C48"/>
    <mergeCell ref="C38:C39"/>
    <mergeCell ref="C40:C41"/>
    <mergeCell ref="M49:M54"/>
    <mergeCell ref="M36:M41"/>
    <mergeCell ref="N36:N41"/>
    <mergeCell ref="J49:J54"/>
    <mergeCell ref="K49:K54"/>
    <mergeCell ref="L49:L54"/>
    <mergeCell ref="A36:A41"/>
    <mergeCell ref="B36:B41"/>
    <mergeCell ref="K43:K48"/>
    <mergeCell ref="F36:F41"/>
    <mergeCell ref="G36:G41"/>
    <mergeCell ref="H36:H41"/>
    <mergeCell ref="I36:I41"/>
    <mergeCell ref="J36:J41"/>
    <mergeCell ref="K36:K41"/>
    <mergeCell ref="N49:N54"/>
    <mergeCell ref="J42:J48"/>
    <mergeCell ref="L42:L48"/>
    <mergeCell ref="M42:M48"/>
    <mergeCell ref="N42:N48"/>
    <mergeCell ref="A42:A48"/>
    <mergeCell ref="B42:B48"/>
    <mergeCell ref="C42:C44"/>
    <mergeCell ref="G42:G48"/>
    <mergeCell ref="A30:A35"/>
    <mergeCell ref="B30:B35"/>
    <mergeCell ref="F30:F35"/>
    <mergeCell ref="G30:G35"/>
    <mergeCell ref="H30:H35"/>
    <mergeCell ref="I30:I35"/>
    <mergeCell ref="J30:J35"/>
    <mergeCell ref="K30:K35"/>
    <mergeCell ref="L30:L35"/>
    <mergeCell ref="E30:E31"/>
    <mergeCell ref="E32:E33"/>
    <mergeCell ref="E34:E35"/>
    <mergeCell ref="D30:D31"/>
    <mergeCell ref="D32:D33"/>
    <mergeCell ref="D34:D35"/>
    <mergeCell ref="C30:C31"/>
    <mergeCell ref="C32:C33"/>
    <mergeCell ref="C34:C35"/>
    <mergeCell ref="M30:M35"/>
    <mergeCell ref="N30:N35"/>
    <mergeCell ref="K18:K23"/>
    <mergeCell ref="L18:L23"/>
    <mergeCell ref="M18:M23"/>
    <mergeCell ref="N18:N23"/>
    <mergeCell ref="A24:A29"/>
    <mergeCell ref="B24:B29"/>
    <mergeCell ref="C24:C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A10:A11"/>
    <mergeCell ref="F10:F11"/>
    <mergeCell ref="E10:E11"/>
    <mergeCell ref="D10:D11"/>
    <mergeCell ref="C10:C11"/>
    <mergeCell ref="AD10:AD11"/>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A12:A17"/>
    <mergeCell ref="B12:B17"/>
    <mergeCell ref="C12:C17"/>
    <mergeCell ref="N12:N17"/>
    <mergeCell ref="I12:I17"/>
    <mergeCell ref="J12:J17"/>
    <mergeCell ref="K12:K17"/>
    <mergeCell ref="L12:L17"/>
    <mergeCell ref="M12:M17"/>
    <mergeCell ref="E73:E78"/>
    <mergeCell ref="F73:F78"/>
    <mergeCell ref="G73:G78"/>
    <mergeCell ref="H73:H78"/>
    <mergeCell ref="F12:F17"/>
    <mergeCell ref="G12:G17"/>
    <mergeCell ref="H12:H17"/>
    <mergeCell ref="D18:D23"/>
    <mergeCell ref="E45:E46"/>
    <mergeCell ref="E47:E48"/>
    <mergeCell ref="D45:D46"/>
    <mergeCell ref="D47:D48"/>
    <mergeCell ref="F61:F66"/>
    <mergeCell ref="G61:G66"/>
    <mergeCell ref="H61:H66"/>
    <mergeCell ref="F55:F60"/>
    <mergeCell ref="G55:G60"/>
    <mergeCell ref="H55:H60"/>
    <mergeCell ref="F67:F72"/>
    <mergeCell ref="G67:G72"/>
    <mergeCell ref="H67:H72"/>
    <mergeCell ref="D42:D44"/>
    <mergeCell ref="E42:E44"/>
    <mergeCell ref="F42:F48"/>
    <mergeCell ref="I73:I78"/>
    <mergeCell ref="J73:J78"/>
    <mergeCell ref="K73:K78"/>
    <mergeCell ref="L73:L78"/>
    <mergeCell ref="M73:M78"/>
    <mergeCell ref="N73:N78"/>
    <mergeCell ref="A79:A84"/>
    <mergeCell ref="B79:B84"/>
    <mergeCell ref="C79:C84"/>
    <mergeCell ref="D79:D84"/>
    <mergeCell ref="E79:E84"/>
    <mergeCell ref="F79:F84"/>
    <mergeCell ref="G79:G84"/>
    <mergeCell ref="H79:H84"/>
    <mergeCell ref="I79:I84"/>
    <mergeCell ref="J79:J84"/>
    <mergeCell ref="K79:K84"/>
    <mergeCell ref="L79:L84"/>
    <mergeCell ref="M79:M84"/>
    <mergeCell ref="N79:N84"/>
    <mergeCell ref="A73:A78"/>
    <mergeCell ref="B73:B78"/>
    <mergeCell ref="C73:C78"/>
    <mergeCell ref="D73:D78"/>
    <mergeCell ref="L85:L90"/>
    <mergeCell ref="M85:M90"/>
    <mergeCell ref="N85:N90"/>
    <mergeCell ref="A91:A96"/>
    <mergeCell ref="B91:B96"/>
    <mergeCell ref="C91:C96"/>
    <mergeCell ref="D91:D96"/>
    <mergeCell ref="E91:E96"/>
    <mergeCell ref="F91:F96"/>
    <mergeCell ref="G91:G96"/>
    <mergeCell ref="H91:H96"/>
    <mergeCell ref="I91:I96"/>
    <mergeCell ref="J91:J96"/>
    <mergeCell ref="K91:K96"/>
    <mergeCell ref="L91:L96"/>
    <mergeCell ref="M91:M96"/>
    <mergeCell ref="N91:N96"/>
    <mergeCell ref="A85:A90"/>
    <mergeCell ref="B85:B90"/>
    <mergeCell ref="C85:C90"/>
    <mergeCell ref="D85:D90"/>
    <mergeCell ref="E85:E90"/>
    <mergeCell ref="H97:H102"/>
    <mergeCell ref="I85:I90"/>
    <mergeCell ref="J85:J90"/>
    <mergeCell ref="K85:K90"/>
    <mergeCell ref="F85:F90"/>
    <mergeCell ref="G85:G90"/>
    <mergeCell ref="H85:H90"/>
    <mergeCell ref="I97:I102"/>
    <mergeCell ref="J97:J102"/>
    <mergeCell ref="K97:K102"/>
    <mergeCell ref="L97:L102"/>
    <mergeCell ref="M97:M102"/>
    <mergeCell ref="N97:N102"/>
    <mergeCell ref="A103:A108"/>
    <mergeCell ref="B103:B108"/>
    <mergeCell ref="C103:C108"/>
    <mergeCell ref="D103:D108"/>
    <mergeCell ref="E103:E108"/>
    <mergeCell ref="F103:F108"/>
    <mergeCell ref="G103:G108"/>
    <mergeCell ref="H103:H108"/>
    <mergeCell ref="I103:I108"/>
    <mergeCell ref="J103:J108"/>
    <mergeCell ref="K103:K108"/>
    <mergeCell ref="L103:L108"/>
    <mergeCell ref="M103:M108"/>
    <mergeCell ref="N103:N108"/>
    <mergeCell ref="A97:A102"/>
    <mergeCell ref="B97:B102"/>
    <mergeCell ref="C97:C102"/>
    <mergeCell ref="D97:D102"/>
    <mergeCell ref="E97:E102"/>
    <mergeCell ref="F97:F102"/>
    <mergeCell ref="G97:G102"/>
    <mergeCell ref="N109:N114"/>
    <mergeCell ref="A115:A120"/>
    <mergeCell ref="B115:B120"/>
    <mergeCell ref="C115:C120"/>
    <mergeCell ref="D115:D120"/>
    <mergeCell ref="E115:E120"/>
    <mergeCell ref="F115:F120"/>
    <mergeCell ref="G115:G120"/>
    <mergeCell ref="H115:H120"/>
    <mergeCell ref="I115:I120"/>
    <mergeCell ref="J115:J120"/>
    <mergeCell ref="K115:K120"/>
    <mergeCell ref="L115:L120"/>
    <mergeCell ref="M115:M120"/>
    <mergeCell ref="N115:N120"/>
    <mergeCell ref="A109:A114"/>
    <mergeCell ref="B109:B114"/>
    <mergeCell ref="C109:C114"/>
    <mergeCell ref="D109:D114"/>
    <mergeCell ref="E109:E114"/>
    <mergeCell ref="I109:I114"/>
    <mergeCell ref="J109:J114"/>
    <mergeCell ref="K109:K114"/>
    <mergeCell ref="F109:F114"/>
    <mergeCell ref="N127:N132"/>
    <mergeCell ref="A121:A126"/>
    <mergeCell ref="B121:B126"/>
    <mergeCell ref="C121:C126"/>
    <mergeCell ref="D121:D126"/>
    <mergeCell ref="E121:E126"/>
    <mergeCell ref="F121:F126"/>
    <mergeCell ref="G121:G126"/>
    <mergeCell ref="H121:H126"/>
    <mergeCell ref="J127:J132"/>
    <mergeCell ref="K127:K132"/>
    <mergeCell ref="L127:L132"/>
    <mergeCell ref="M127:M132"/>
    <mergeCell ref="G109:G114"/>
    <mergeCell ref="H109:H114"/>
    <mergeCell ref="I121:I126"/>
    <mergeCell ref="J121:J126"/>
    <mergeCell ref="K121:K126"/>
    <mergeCell ref="L109:L114"/>
    <mergeCell ref="M109:M114"/>
    <mergeCell ref="A127:A132"/>
    <mergeCell ref="B127:B132"/>
    <mergeCell ref="C127:C132"/>
    <mergeCell ref="D127:D132"/>
    <mergeCell ref="E127:E132"/>
    <mergeCell ref="F127:F132"/>
    <mergeCell ref="G127:G132"/>
    <mergeCell ref="H127:H132"/>
    <mergeCell ref="I127:I132"/>
    <mergeCell ref="A145:A150"/>
    <mergeCell ref="B145:B150"/>
    <mergeCell ref="C145:C150"/>
    <mergeCell ref="D145:D150"/>
    <mergeCell ref="E145:E150"/>
    <mergeCell ref="F145:F150"/>
    <mergeCell ref="G145:G150"/>
    <mergeCell ref="H145:H150"/>
    <mergeCell ref="I133:I138"/>
    <mergeCell ref="D133:D138"/>
    <mergeCell ref="E133:E138"/>
    <mergeCell ref="F133:F138"/>
    <mergeCell ref="G133:G138"/>
    <mergeCell ref="H133:H138"/>
    <mergeCell ref="A139:A144"/>
    <mergeCell ref="B139:B144"/>
    <mergeCell ref="C139:C144"/>
    <mergeCell ref="D139:D144"/>
    <mergeCell ref="E139:E144"/>
    <mergeCell ref="F139:F144"/>
    <mergeCell ref="G139:G144"/>
    <mergeCell ref="H139:H144"/>
    <mergeCell ref="I139:I144"/>
    <mergeCell ref="A133:A138"/>
    <mergeCell ref="A151:A156"/>
    <mergeCell ref="B151:B156"/>
    <mergeCell ref="C151:C156"/>
    <mergeCell ref="D151:D156"/>
    <mergeCell ref="E151:E156"/>
    <mergeCell ref="F151:F156"/>
    <mergeCell ref="G151:G156"/>
    <mergeCell ref="H151:H156"/>
    <mergeCell ref="I151:I156"/>
    <mergeCell ref="AL151:AL154"/>
    <mergeCell ref="I145:I150"/>
    <mergeCell ref="J145:J150"/>
    <mergeCell ref="K145:K150"/>
    <mergeCell ref="L145:L150"/>
    <mergeCell ref="M145:M150"/>
    <mergeCell ref="N145:N150"/>
    <mergeCell ref="J151:J156"/>
    <mergeCell ref="K151:K156"/>
    <mergeCell ref="L151:L156"/>
    <mergeCell ref="M151:M156"/>
    <mergeCell ref="N151:N156"/>
    <mergeCell ref="AA42:AA43"/>
    <mergeCell ref="AB42:AB43"/>
    <mergeCell ref="AC42:AC43"/>
    <mergeCell ref="U42:U43"/>
    <mergeCell ref="R42:R43"/>
    <mergeCell ref="S42:S43"/>
    <mergeCell ref="Q42:Q43"/>
    <mergeCell ref="T42:T43"/>
    <mergeCell ref="B157:AK157"/>
    <mergeCell ref="J133:J138"/>
    <mergeCell ref="K133:K138"/>
    <mergeCell ref="L133:L138"/>
    <mergeCell ref="M133:M138"/>
    <mergeCell ref="N133:N138"/>
    <mergeCell ref="J139:J144"/>
    <mergeCell ref="K139:K144"/>
    <mergeCell ref="L139:L144"/>
    <mergeCell ref="M139:M144"/>
    <mergeCell ref="N139:N144"/>
    <mergeCell ref="B133:B138"/>
    <mergeCell ref="C133:C138"/>
    <mergeCell ref="L121:L126"/>
    <mergeCell ref="M121:M126"/>
    <mergeCell ref="N121:N126"/>
    <mergeCell ref="H42:H48"/>
    <mergeCell ref="I42:I48"/>
    <mergeCell ref="P42:P44"/>
    <mergeCell ref="O42:O43"/>
    <mergeCell ref="V42:V43"/>
    <mergeCell ref="W42:W43"/>
    <mergeCell ref="X42:X43"/>
    <mergeCell ref="Y42:Y43"/>
    <mergeCell ref="Z42:Z43"/>
  </mergeCells>
  <conditionalFormatting sqref="H12 H18 Y44:Y48 Y42">
    <cfRule type="cellIs" dxfId="554" priority="671" operator="equal">
      <formula>"Muy Alta"</formula>
    </cfRule>
    <cfRule type="cellIs" dxfId="553" priority="672" operator="equal">
      <formula>"Alta"</formula>
    </cfRule>
    <cfRule type="cellIs" dxfId="552" priority="673" operator="equal">
      <formula>"Media"</formula>
    </cfRule>
    <cfRule type="cellIs" dxfId="551" priority="674" operator="equal">
      <formula>"Baja"</formula>
    </cfRule>
    <cfRule type="cellIs" dxfId="550" priority="675" operator="equal">
      <formula>"Muy Baja"</formula>
    </cfRule>
  </conditionalFormatting>
  <conditionalFormatting sqref="L18 L24 L30 L36 L42 L49 L55 L67 AA44:AA48 AA42">
    <cfRule type="cellIs" dxfId="549" priority="666" operator="equal">
      <formula>"Catastrófico"</formula>
    </cfRule>
    <cfRule type="cellIs" dxfId="548" priority="667" operator="equal">
      <formula>"Mayor"</formula>
    </cfRule>
    <cfRule type="cellIs" dxfId="547" priority="668" operator="equal">
      <formula>"Moderado"</formula>
    </cfRule>
    <cfRule type="cellIs" dxfId="546" priority="669" operator="equal">
      <formula>"Menor"</formula>
    </cfRule>
    <cfRule type="cellIs" dxfId="545" priority="670" operator="equal">
      <formula>"Leve"</formula>
    </cfRule>
  </conditionalFormatting>
  <conditionalFormatting sqref="Y12:Y17">
    <cfRule type="cellIs" dxfId="544" priority="657" operator="equal">
      <formula>"Muy Alta"</formula>
    </cfRule>
    <cfRule type="cellIs" dxfId="543" priority="658" operator="equal">
      <formula>"Alta"</formula>
    </cfRule>
    <cfRule type="cellIs" dxfId="542" priority="659" operator="equal">
      <formula>"Media"</formula>
    </cfRule>
    <cfRule type="cellIs" dxfId="541" priority="660" operator="equal">
      <formula>"Baja"</formula>
    </cfRule>
    <cfRule type="cellIs" dxfId="540" priority="661" operator="equal">
      <formula>"Muy Baja"</formula>
    </cfRule>
  </conditionalFormatting>
  <conditionalFormatting sqref="AA12:AA17">
    <cfRule type="cellIs" dxfId="539" priority="652" operator="equal">
      <formula>"Catastrófico"</formula>
    </cfRule>
    <cfRule type="cellIs" dxfId="538" priority="653" operator="equal">
      <formula>"Mayor"</formula>
    </cfRule>
    <cfRule type="cellIs" dxfId="537" priority="654" operator="equal">
      <formula>"Moderado"</formula>
    </cfRule>
    <cfRule type="cellIs" dxfId="536" priority="655" operator="equal">
      <formula>"Menor"</formula>
    </cfRule>
    <cfRule type="cellIs" dxfId="535" priority="656" operator="equal">
      <formula>"Leve"</formula>
    </cfRule>
  </conditionalFormatting>
  <conditionalFormatting sqref="AC12:AC17 AC44:AC48 AC42">
    <cfRule type="cellIs" dxfId="534" priority="648" operator="equal">
      <formula>"Extremo"</formula>
    </cfRule>
    <cfRule type="cellIs" dxfId="533" priority="649" operator="equal">
      <formula>"Alto"</formula>
    </cfRule>
    <cfRule type="cellIs" dxfId="532" priority="650" operator="equal">
      <formula>"Moderado"</formula>
    </cfRule>
    <cfRule type="cellIs" dxfId="531" priority="651" operator="equal">
      <formula>"Bajo"</formula>
    </cfRule>
  </conditionalFormatting>
  <conditionalFormatting sqref="H61">
    <cfRule type="cellIs" dxfId="530" priority="405" operator="equal">
      <formula>"Muy Alta"</formula>
    </cfRule>
    <cfRule type="cellIs" dxfId="529" priority="406" operator="equal">
      <formula>"Alta"</formula>
    </cfRule>
    <cfRule type="cellIs" dxfId="528" priority="407" operator="equal">
      <formula>"Media"</formula>
    </cfRule>
    <cfRule type="cellIs" dxfId="527" priority="408" operator="equal">
      <formula>"Baja"</formula>
    </cfRule>
    <cfRule type="cellIs" dxfId="526" priority="409" operator="equal">
      <formula>"Muy Baja"</formula>
    </cfRule>
  </conditionalFormatting>
  <conditionalFormatting sqref="N18">
    <cfRule type="cellIs" dxfId="525" priority="592" operator="equal">
      <formula>"Extremo"</formula>
    </cfRule>
    <cfRule type="cellIs" dxfId="524" priority="593" operator="equal">
      <formula>"Alto"</formula>
    </cfRule>
    <cfRule type="cellIs" dxfId="523" priority="594" operator="equal">
      <formula>"Moderado"</formula>
    </cfRule>
    <cfRule type="cellIs" dxfId="522" priority="595" operator="equal">
      <formula>"Bajo"</formula>
    </cfRule>
  </conditionalFormatting>
  <conditionalFormatting sqref="Y18:Y23">
    <cfRule type="cellIs" dxfId="521" priority="587" operator="equal">
      <formula>"Muy Alta"</formula>
    </cfRule>
    <cfRule type="cellIs" dxfId="520" priority="588" operator="equal">
      <formula>"Alta"</formula>
    </cfRule>
    <cfRule type="cellIs" dxfId="519" priority="589" operator="equal">
      <formula>"Media"</formula>
    </cfRule>
    <cfRule type="cellIs" dxfId="518" priority="590" operator="equal">
      <formula>"Baja"</formula>
    </cfRule>
    <cfRule type="cellIs" dxfId="517" priority="591" operator="equal">
      <formula>"Muy Baja"</formula>
    </cfRule>
  </conditionalFormatting>
  <conditionalFormatting sqref="AA18:AA23">
    <cfRule type="cellIs" dxfId="516" priority="582" operator="equal">
      <formula>"Catastrófico"</formula>
    </cfRule>
    <cfRule type="cellIs" dxfId="515" priority="583" operator="equal">
      <formula>"Mayor"</formula>
    </cfRule>
    <cfRule type="cellIs" dxfId="514" priority="584" operator="equal">
      <formula>"Moderado"</formula>
    </cfRule>
    <cfRule type="cellIs" dxfId="513" priority="585" operator="equal">
      <formula>"Menor"</formula>
    </cfRule>
    <cfRule type="cellIs" dxfId="512" priority="586" operator="equal">
      <formula>"Leve"</formula>
    </cfRule>
  </conditionalFormatting>
  <conditionalFormatting sqref="AC18:AC23">
    <cfRule type="cellIs" dxfId="511" priority="578" operator="equal">
      <formula>"Extremo"</formula>
    </cfRule>
    <cfRule type="cellIs" dxfId="510" priority="579" operator="equal">
      <formula>"Alto"</formula>
    </cfRule>
    <cfRule type="cellIs" dxfId="509" priority="580" operator="equal">
      <formula>"Moderado"</formula>
    </cfRule>
    <cfRule type="cellIs" dxfId="508" priority="581" operator="equal">
      <formula>"Bajo"</formula>
    </cfRule>
  </conditionalFormatting>
  <conditionalFormatting sqref="H24">
    <cfRule type="cellIs" dxfId="507" priority="573" operator="equal">
      <formula>"Muy Alta"</formula>
    </cfRule>
    <cfRule type="cellIs" dxfId="506" priority="574" operator="equal">
      <formula>"Alta"</formula>
    </cfRule>
    <cfRule type="cellIs" dxfId="505" priority="575" operator="equal">
      <formula>"Media"</formula>
    </cfRule>
    <cfRule type="cellIs" dxfId="504" priority="576" operator="equal">
      <formula>"Baja"</formula>
    </cfRule>
    <cfRule type="cellIs" dxfId="503" priority="577" operator="equal">
      <formula>"Muy Baja"</formula>
    </cfRule>
  </conditionalFormatting>
  <conditionalFormatting sqref="N24">
    <cfRule type="cellIs" dxfId="502" priority="564" operator="equal">
      <formula>"Extremo"</formula>
    </cfRule>
    <cfRule type="cellIs" dxfId="501" priority="565" operator="equal">
      <formula>"Alto"</formula>
    </cfRule>
    <cfRule type="cellIs" dxfId="500" priority="566" operator="equal">
      <formula>"Moderado"</formula>
    </cfRule>
    <cfRule type="cellIs" dxfId="499" priority="567" operator="equal">
      <formula>"Bajo"</formula>
    </cfRule>
  </conditionalFormatting>
  <conditionalFormatting sqref="Y24:Y29">
    <cfRule type="cellIs" dxfId="498" priority="559" operator="equal">
      <formula>"Muy Alta"</formula>
    </cfRule>
    <cfRule type="cellIs" dxfId="497" priority="560" operator="equal">
      <formula>"Alta"</formula>
    </cfRule>
    <cfRule type="cellIs" dxfId="496" priority="561" operator="equal">
      <formula>"Media"</formula>
    </cfRule>
    <cfRule type="cellIs" dxfId="495" priority="562" operator="equal">
      <formula>"Baja"</formula>
    </cfRule>
    <cfRule type="cellIs" dxfId="494" priority="563" operator="equal">
      <formula>"Muy Baja"</formula>
    </cfRule>
  </conditionalFormatting>
  <conditionalFormatting sqref="AA24:AA29">
    <cfRule type="cellIs" dxfId="493" priority="554" operator="equal">
      <formula>"Catastrófico"</formula>
    </cfRule>
    <cfRule type="cellIs" dxfId="492" priority="555" operator="equal">
      <formula>"Mayor"</formula>
    </cfRule>
    <cfRule type="cellIs" dxfId="491" priority="556" operator="equal">
      <formula>"Moderado"</formula>
    </cfRule>
    <cfRule type="cellIs" dxfId="490" priority="557" operator="equal">
      <formula>"Menor"</formula>
    </cfRule>
    <cfRule type="cellIs" dxfId="489" priority="558" operator="equal">
      <formula>"Leve"</formula>
    </cfRule>
  </conditionalFormatting>
  <conditionalFormatting sqref="AC24:AC29">
    <cfRule type="cellIs" dxfId="488" priority="550" operator="equal">
      <formula>"Extremo"</formula>
    </cfRule>
    <cfRule type="cellIs" dxfId="487" priority="551" operator="equal">
      <formula>"Alto"</formula>
    </cfRule>
    <cfRule type="cellIs" dxfId="486" priority="552" operator="equal">
      <formula>"Moderado"</formula>
    </cfRule>
    <cfRule type="cellIs" dxfId="485" priority="553" operator="equal">
      <formula>"Bajo"</formula>
    </cfRule>
  </conditionalFormatting>
  <conditionalFormatting sqref="H30">
    <cfRule type="cellIs" dxfId="484" priority="545" operator="equal">
      <formula>"Muy Alta"</formula>
    </cfRule>
    <cfRule type="cellIs" dxfId="483" priority="546" operator="equal">
      <formula>"Alta"</formula>
    </cfRule>
    <cfRule type="cellIs" dxfId="482" priority="547" operator="equal">
      <formula>"Media"</formula>
    </cfRule>
    <cfRule type="cellIs" dxfId="481" priority="548" operator="equal">
      <formula>"Baja"</formula>
    </cfRule>
    <cfRule type="cellIs" dxfId="480" priority="549" operator="equal">
      <formula>"Muy Baja"</formula>
    </cfRule>
  </conditionalFormatting>
  <conditionalFormatting sqref="N30">
    <cfRule type="cellIs" dxfId="479" priority="536" operator="equal">
      <formula>"Extremo"</formula>
    </cfRule>
    <cfRule type="cellIs" dxfId="478" priority="537" operator="equal">
      <formula>"Alto"</formula>
    </cfRule>
    <cfRule type="cellIs" dxfId="477" priority="538" operator="equal">
      <formula>"Moderado"</formula>
    </cfRule>
    <cfRule type="cellIs" dxfId="476" priority="539" operator="equal">
      <formula>"Bajo"</formula>
    </cfRule>
  </conditionalFormatting>
  <conditionalFormatting sqref="Y30:Y35">
    <cfRule type="cellIs" dxfId="475" priority="531" operator="equal">
      <formula>"Muy Alta"</formula>
    </cfRule>
    <cfRule type="cellIs" dxfId="474" priority="532" operator="equal">
      <formula>"Alta"</formula>
    </cfRule>
    <cfRule type="cellIs" dxfId="473" priority="533" operator="equal">
      <formula>"Media"</formula>
    </cfRule>
    <cfRule type="cellIs" dxfId="472" priority="534" operator="equal">
      <formula>"Baja"</formula>
    </cfRule>
    <cfRule type="cellIs" dxfId="471" priority="535" operator="equal">
      <formula>"Muy Baja"</formula>
    </cfRule>
  </conditionalFormatting>
  <conditionalFormatting sqref="AA30:AA35">
    <cfRule type="cellIs" dxfId="470" priority="526" operator="equal">
      <formula>"Catastrófico"</formula>
    </cfRule>
    <cfRule type="cellIs" dxfId="469" priority="527" operator="equal">
      <formula>"Mayor"</formula>
    </cfRule>
    <cfRule type="cellIs" dxfId="468" priority="528" operator="equal">
      <formula>"Moderado"</formula>
    </cfRule>
    <cfRule type="cellIs" dxfId="467" priority="529" operator="equal">
      <formula>"Menor"</formula>
    </cfRule>
    <cfRule type="cellIs" dxfId="466" priority="530" operator="equal">
      <formula>"Leve"</formula>
    </cfRule>
  </conditionalFormatting>
  <conditionalFormatting sqref="AC30:AC35">
    <cfRule type="cellIs" dxfId="465" priority="522" operator="equal">
      <formula>"Extremo"</formula>
    </cfRule>
    <cfRule type="cellIs" dxfId="464" priority="523" operator="equal">
      <formula>"Alto"</formula>
    </cfRule>
    <cfRule type="cellIs" dxfId="463" priority="524" operator="equal">
      <formula>"Moderado"</formula>
    </cfRule>
    <cfRule type="cellIs" dxfId="462" priority="525" operator="equal">
      <formula>"Bajo"</formula>
    </cfRule>
  </conditionalFormatting>
  <conditionalFormatting sqref="H36">
    <cfRule type="cellIs" dxfId="461" priority="517" operator="equal">
      <formula>"Muy Alta"</formula>
    </cfRule>
    <cfRule type="cellIs" dxfId="460" priority="518" operator="equal">
      <formula>"Alta"</formula>
    </cfRule>
    <cfRule type="cellIs" dxfId="459" priority="519" operator="equal">
      <formula>"Media"</formula>
    </cfRule>
    <cfRule type="cellIs" dxfId="458" priority="520" operator="equal">
      <formula>"Baja"</formula>
    </cfRule>
    <cfRule type="cellIs" dxfId="457" priority="521" operator="equal">
      <formula>"Muy Baja"</formula>
    </cfRule>
  </conditionalFormatting>
  <conditionalFormatting sqref="N36">
    <cfRule type="cellIs" dxfId="456" priority="508" operator="equal">
      <formula>"Extremo"</formula>
    </cfRule>
    <cfRule type="cellIs" dxfId="455" priority="509" operator="equal">
      <formula>"Alto"</formula>
    </cfRule>
    <cfRule type="cellIs" dxfId="454" priority="510" operator="equal">
      <formula>"Moderado"</formula>
    </cfRule>
    <cfRule type="cellIs" dxfId="453" priority="511" operator="equal">
      <formula>"Bajo"</formula>
    </cfRule>
  </conditionalFormatting>
  <conditionalFormatting sqref="Y36:Y41">
    <cfRule type="cellIs" dxfId="452" priority="503" operator="equal">
      <formula>"Muy Alta"</formula>
    </cfRule>
    <cfRule type="cellIs" dxfId="451" priority="504" operator="equal">
      <formula>"Alta"</formula>
    </cfRule>
    <cfRule type="cellIs" dxfId="450" priority="505" operator="equal">
      <formula>"Media"</formula>
    </cfRule>
    <cfRule type="cellIs" dxfId="449" priority="506" operator="equal">
      <formula>"Baja"</formula>
    </cfRule>
    <cfRule type="cellIs" dxfId="448" priority="507" operator="equal">
      <formula>"Muy Baja"</formula>
    </cfRule>
  </conditionalFormatting>
  <conditionalFormatting sqref="AA36:AA41">
    <cfRule type="cellIs" dxfId="447" priority="498" operator="equal">
      <formula>"Catastrófico"</formula>
    </cfRule>
    <cfRule type="cellIs" dxfId="446" priority="499" operator="equal">
      <formula>"Mayor"</formula>
    </cfRule>
    <cfRule type="cellIs" dxfId="445" priority="500" operator="equal">
      <formula>"Moderado"</formula>
    </cfRule>
    <cfRule type="cellIs" dxfId="444" priority="501" operator="equal">
      <formula>"Menor"</formula>
    </cfRule>
    <cfRule type="cellIs" dxfId="443" priority="502" operator="equal">
      <formula>"Leve"</formula>
    </cfRule>
  </conditionalFormatting>
  <conditionalFormatting sqref="AC36:AC41">
    <cfRule type="cellIs" dxfId="442" priority="494" operator="equal">
      <formula>"Extremo"</formula>
    </cfRule>
    <cfRule type="cellIs" dxfId="441" priority="495" operator="equal">
      <formula>"Alto"</formula>
    </cfRule>
    <cfRule type="cellIs" dxfId="440" priority="496" operator="equal">
      <formula>"Moderado"</formula>
    </cfRule>
    <cfRule type="cellIs" dxfId="439" priority="497" operator="equal">
      <formula>"Bajo"</formula>
    </cfRule>
  </conditionalFormatting>
  <conditionalFormatting sqref="H42">
    <cfRule type="cellIs" dxfId="438" priority="489" operator="equal">
      <formula>"Muy Alta"</formula>
    </cfRule>
    <cfRule type="cellIs" dxfId="437" priority="490" operator="equal">
      <formula>"Alta"</formula>
    </cfRule>
    <cfRule type="cellIs" dxfId="436" priority="491" operator="equal">
      <formula>"Media"</formula>
    </cfRule>
    <cfRule type="cellIs" dxfId="435" priority="492" operator="equal">
      <formula>"Baja"</formula>
    </cfRule>
    <cfRule type="cellIs" dxfId="434" priority="493" operator="equal">
      <formula>"Muy Baja"</formula>
    </cfRule>
  </conditionalFormatting>
  <conditionalFormatting sqref="N42">
    <cfRule type="cellIs" dxfId="433" priority="480" operator="equal">
      <formula>"Extremo"</formula>
    </cfRule>
    <cfRule type="cellIs" dxfId="432" priority="481" operator="equal">
      <formula>"Alto"</formula>
    </cfRule>
    <cfRule type="cellIs" dxfId="431" priority="482" operator="equal">
      <formula>"Moderado"</formula>
    </cfRule>
    <cfRule type="cellIs" dxfId="430" priority="483" operator="equal">
      <formula>"Bajo"</formula>
    </cfRule>
  </conditionalFormatting>
  <conditionalFormatting sqref="H49">
    <cfRule type="cellIs" dxfId="429" priority="461" operator="equal">
      <formula>"Muy Alta"</formula>
    </cfRule>
    <cfRule type="cellIs" dxfId="428" priority="462" operator="equal">
      <formula>"Alta"</formula>
    </cfRule>
    <cfRule type="cellIs" dxfId="427" priority="463" operator="equal">
      <formula>"Media"</formula>
    </cfRule>
    <cfRule type="cellIs" dxfId="426" priority="464" operator="equal">
      <formula>"Baja"</formula>
    </cfRule>
    <cfRule type="cellIs" dxfId="425" priority="465" operator="equal">
      <formula>"Muy Baja"</formula>
    </cfRule>
  </conditionalFormatting>
  <conditionalFormatting sqref="N49">
    <cfRule type="cellIs" dxfId="424" priority="452" operator="equal">
      <formula>"Extremo"</formula>
    </cfRule>
    <cfRule type="cellIs" dxfId="423" priority="453" operator="equal">
      <formula>"Alto"</formula>
    </cfRule>
    <cfRule type="cellIs" dxfId="422" priority="454" operator="equal">
      <formula>"Moderado"</formula>
    </cfRule>
    <cfRule type="cellIs" dxfId="421" priority="455" operator="equal">
      <formula>"Bajo"</formula>
    </cfRule>
  </conditionalFormatting>
  <conditionalFormatting sqref="Y49:Y54">
    <cfRule type="cellIs" dxfId="420" priority="447" operator="equal">
      <formula>"Muy Alta"</formula>
    </cfRule>
    <cfRule type="cellIs" dxfId="419" priority="448" operator="equal">
      <formula>"Alta"</formula>
    </cfRule>
    <cfRule type="cellIs" dxfId="418" priority="449" operator="equal">
      <formula>"Media"</formula>
    </cfRule>
    <cfRule type="cellIs" dxfId="417" priority="450" operator="equal">
      <formula>"Baja"</formula>
    </cfRule>
    <cfRule type="cellIs" dxfId="416" priority="451" operator="equal">
      <formula>"Muy Baja"</formula>
    </cfRule>
  </conditionalFormatting>
  <conditionalFormatting sqref="AA49:AA54">
    <cfRule type="cellIs" dxfId="415" priority="442" operator="equal">
      <formula>"Catastrófico"</formula>
    </cfRule>
    <cfRule type="cellIs" dxfId="414" priority="443" operator="equal">
      <formula>"Mayor"</formula>
    </cfRule>
    <cfRule type="cellIs" dxfId="413" priority="444" operator="equal">
      <formula>"Moderado"</formula>
    </cfRule>
    <cfRule type="cellIs" dxfId="412" priority="445" operator="equal">
      <formula>"Menor"</formula>
    </cfRule>
    <cfRule type="cellIs" dxfId="411" priority="446" operator="equal">
      <formula>"Leve"</formula>
    </cfRule>
  </conditionalFormatting>
  <conditionalFormatting sqref="AC49:AC54">
    <cfRule type="cellIs" dxfId="410" priority="438" operator="equal">
      <formula>"Extremo"</formula>
    </cfRule>
    <cfRule type="cellIs" dxfId="409" priority="439" operator="equal">
      <formula>"Alto"</formula>
    </cfRule>
    <cfRule type="cellIs" dxfId="408" priority="440" operator="equal">
      <formula>"Moderado"</formula>
    </cfRule>
    <cfRule type="cellIs" dxfId="407" priority="441" operator="equal">
      <formula>"Bajo"</formula>
    </cfRule>
  </conditionalFormatting>
  <conditionalFormatting sqref="H55">
    <cfRule type="cellIs" dxfId="406" priority="433" operator="equal">
      <formula>"Muy Alta"</formula>
    </cfRule>
    <cfRule type="cellIs" dxfId="405" priority="434" operator="equal">
      <formula>"Alta"</formula>
    </cfRule>
    <cfRule type="cellIs" dxfId="404" priority="435" operator="equal">
      <formula>"Media"</formula>
    </cfRule>
    <cfRule type="cellIs" dxfId="403" priority="436" operator="equal">
      <formula>"Baja"</formula>
    </cfRule>
    <cfRule type="cellIs" dxfId="402" priority="437" operator="equal">
      <formula>"Muy Baja"</formula>
    </cfRule>
  </conditionalFormatting>
  <conditionalFormatting sqref="N55">
    <cfRule type="cellIs" dxfId="401" priority="424" operator="equal">
      <formula>"Extremo"</formula>
    </cfRule>
    <cfRule type="cellIs" dxfId="400" priority="425" operator="equal">
      <formula>"Alto"</formula>
    </cfRule>
    <cfRule type="cellIs" dxfId="399" priority="426" operator="equal">
      <formula>"Moderado"</formula>
    </cfRule>
    <cfRule type="cellIs" dxfId="398" priority="427" operator="equal">
      <formula>"Bajo"</formula>
    </cfRule>
  </conditionalFormatting>
  <conditionalFormatting sqref="Y55:Y60">
    <cfRule type="cellIs" dxfId="397" priority="419" operator="equal">
      <formula>"Muy Alta"</formula>
    </cfRule>
    <cfRule type="cellIs" dxfId="396" priority="420" operator="equal">
      <formula>"Alta"</formula>
    </cfRule>
    <cfRule type="cellIs" dxfId="395" priority="421" operator="equal">
      <formula>"Media"</formula>
    </cfRule>
    <cfRule type="cellIs" dxfId="394" priority="422" operator="equal">
      <formula>"Baja"</formula>
    </cfRule>
    <cfRule type="cellIs" dxfId="393" priority="423" operator="equal">
      <formula>"Muy Baja"</formula>
    </cfRule>
  </conditionalFormatting>
  <conditionalFormatting sqref="AA55:AA60">
    <cfRule type="cellIs" dxfId="392" priority="414" operator="equal">
      <formula>"Catastrófico"</formula>
    </cfRule>
    <cfRule type="cellIs" dxfId="391" priority="415" operator="equal">
      <formula>"Mayor"</formula>
    </cfRule>
    <cfRule type="cellIs" dxfId="390" priority="416" operator="equal">
      <formula>"Moderado"</formula>
    </cfRule>
    <cfRule type="cellIs" dxfId="389" priority="417" operator="equal">
      <formula>"Menor"</formula>
    </cfRule>
    <cfRule type="cellIs" dxfId="388" priority="418" operator="equal">
      <formula>"Leve"</formula>
    </cfRule>
  </conditionalFormatting>
  <conditionalFormatting sqref="AC55:AC60">
    <cfRule type="cellIs" dxfId="387" priority="410" operator="equal">
      <formula>"Extremo"</formula>
    </cfRule>
    <cfRule type="cellIs" dxfId="386" priority="411" operator="equal">
      <formula>"Alto"</formula>
    </cfRule>
    <cfRule type="cellIs" dxfId="385" priority="412" operator="equal">
      <formula>"Moderado"</formula>
    </cfRule>
    <cfRule type="cellIs" dxfId="384" priority="413" operator="equal">
      <formula>"Bajo"</formula>
    </cfRule>
  </conditionalFormatting>
  <conditionalFormatting sqref="N61">
    <cfRule type="cellIs" dxfId="383" priority="396" operator="equal">
      <formula>"Extremo"</formula>
    </cfRule>
    <cfRule type="cellIs" dxfId="382" priority="397" operator="equal">
      <formula>"Alto"</formula>
    </cfRule>
    <cfRule type="cellIs" dxfId="381" priority="398" operator="equal">
      <formula>"Moderado"</formula>
    </cfRule>
    <cfRule type="cellIs" dxfId="380" priority="399" operator="equal">
      <formula>"Bajo"</formula>
    </cfRule>
  </conditionalFormatting>
  <conditionalFormatting sqref="Y61:Y66">
    <cfRule type="cellIs" dxfId="379" priority="391" operator="equal">
      <formula>"Muy Alta"</formula>
    </cfRule>
    <cfRule type="cellIs" dxfId="378" priority="392" operator="equal">
      <formula>"Alta"</formula>
    </cfRule>
    <cfRule type="cellIs" dxfId="377" priority="393" operator="equal">
      <formula>"Media"</formula>
    </cfRule>
    <cfRule type="cellIs" dxfId="376" priority="394" operator="equal">
      <formula>"Baja"</formula>
    </cfRule>
    <cfRule type="cellIs" dxfId="375" priority="395" operator="equal">
      <formula>"Muy Baja"</formula>
    </cfRule>
  </conditionalFormatting>
  <conditionalFormatting sqref="AA61:AA66">
    <cfRule type="cellIs" dxfId="374" priority="386" operator="equal">
      <formula>"Catastrófico"</formula>
    </cfRule>
    <cfRule type="cellIs" dxfId="373" priority="387" operator="equal">
      <formula>"Mayor"</formula>
    </cfRule>
    <cfRule type="cellIs" dxfId="372" priority="388" operator="equal">
      <formula>"Moderado"</formula>
    </cfRule>
    <cfRule type="cellIs" dxfId="371" priority="389" operator="equal">
      <formula>"Menor"</formula>
    </cfRule>
    <cfRule type="cellIs" dxfId="370" priority="390" operator="equal">
      <formula>"Leve"</formula>
    </cfRule>
  </conditionalFormatting>
  <conditionalFormatting sqref="AC61:AC66">
    <cfRule type="cellIs" dxfId="369" priority="382" operator="equal">
      <formula>"Extremo"</formula>
    </cfRule>
    <cfRule type="cellIs" dxfId="368" priority="383" operator="equal">
      <formula>"Alto"</formula>
    </cfRule>
    <cfRule type="cellIs" dxfId="367" priority="384" operator="equal">
      <formula>"Moderado"</formula>
    </cfRule>
    <cfRule type="cellIs" dxfId="366" priority="385" operator="equal">
      <formula>"Bajo"</formula>
    </cfRule>
  </conditionalFormatting>
  <conditionalFormatting sqref="H67">
    <cfRule type="cellIs" dxfId="365" priority="377" operator="equal">
      <formula>"Muy Alta"</formula>
    </cfRule>
    <cfRule type="cellIs" dxfId="364" priority="378" operator="equal">
      <formula>"Alta"</formula>
    </cfRule>
    <cfRule type="cellIs" dxfId="363" priority="379" operator="equal">
      <formula>"Media"</formula>
    </cfRule>
    <cfRule type="cellIs" dxfId="362" priority="380" operator="equal">
      <formula>"Baja"</formula>
    </cfRule>
    <cfRule type="cellIs" dxfId="361" priority="381" operator="equal">
      <formula>"Muy Baja"</formula>
    </cfRule>
  </conditionalFormatting>
  <conditionalFormatting sqref="N67">
    <cfRule type="cellIs" dxfId="360" priority="368" operator="equal">
      <formula>"Extremo"</formula>
    </cfRule>
    <cfRule type="cellIs" dxfId="359" priority="369" operator="equal">
      <formula>"Alto"</formula>
    </cfRule>
    <cfRule type="cellIs" dxfId="358" priority="370" operator="equal">
      <formula>"Moderado"</formula>
    </cfRule>
    <cfRule type="cellIs" dxfId="357" priority="371" operator="equal">
      <formula>"Bajo"</formula>
    </cfRule>
  </conditionalFormatting>
  <conditionalFormatting sqref="Y67:Y72">
    <cfRule type="cellIs" dxfId="356" priority="363" operator="equal">
      <formula>"Muy Alta"</formula>
    </cfRule>
    <cfRule type="cellIs" dxfId="355" priority="364" operator="equal">
      <formula>"Alta"</formula>
    </cfRule>
    <cfRule type="cellIs" dxfId="354" priority="365" operator="equal">
      <formula>"Media"</formula>
    </cfRule>
    <cfRule type="cellIs" dxfId="353" priority="366" operator="equal">
      <formula>"Baja"</formula>
    </cfRule>
    <cfRule type="cellIs" dxfId="352" priority="367" operator="equal">
      <formula>"Muy Baja"</formula>
    </cfRule>
  </conditionalFormatting>
  <conditionalFormatting sqref="AA67:AA72">
    <cfRule type="cellIs" dxfId="351" priority="358" operator="equal">
      <formula>"Catastrófico"</formula>
    </cfRule>
    <cfRule type="cellIs" dxfId="350" priority="359" operator="equal">
      <formula>"Mayor"</formula>
    </cfRule>
    <cfRule type="cellIs" dxfId="349" priority="360" operator="equal">
      <formula>"Moderado"</formula>
    </cfRule>
    <cfRule type="cellIs" dxfId="348" priority="361" operator="equal">
      <formula>"Menor"</formula>
    </cfRule>
    <cfRule type="cellIs" dxfId="347" priority="362" operator="equal">
      <formula>"Leve"</formula>
    </cfRule>
  </conditionalFormatting>
  <conditionalFormatting sqref="AC67:AC72">
    <cfRule type="cellIs" dxfId="346" priority="354" operator="equal">
      <formula>"Extremo"</formula>
    </cfRule>
    <cfRule type="cellIs" dxfId="345" priority="355" operator="equal">
      <formula>"Alto"</formula>
    </cfRule>
    <cfRule type="cellIs" dxfId="344" priority="356" operator="equal">
      <formula>"Moderado"</formula>
    </cfRule>
    <cfRule type="cellIs" dxfId="343" priority="357" operator="equal">
      <formula>"Bajo"</formula>
    </cfRule>
  </conditionalFormatting>
  <conditionalFormatting sqref="K12:K72">
    <cfRule type="containsText" dxfId="342" priority="353" operator="containsText" text="❌">
      <formula>NOT(ISERROR(SEARCH("❌",K12)))</formula>
    </cfRule>
  </conditionalFormatting>
  <conditionalFormatting sqref="H73 H79">
    <cfRule type="cellIs" dxfId="341" priority="348" operator="equal">
      <formula>"Muy Alta"</formula>
    </cfRule>
    <cfRule type="cellIs" dxfId="340" priority="349" operator="equal">
      <formula>"Alta"</formula>
    </cfRule>
    <cfRule type="cellIs" dxfId="339" priority="350" operator="equal">
      <formula>"Media"</formula>
    </cfRule>
    <cfRule type="cellIs" dxfId="338" priority="351" operator="equal">
      <formula>"Baja"</formula>
    </cfRule>
    <cfRule type="cellIs" dxfId="337" priority="352" operator="equal">
      <formula>"Muy Baja"</formula>
    </cfRule>
  </conditionalFormatting>
  <conditionalFormatting sqref="L73 L79 L85 L91 L97 L103 L109 L115 L121 L127">
    <cfRule type="cellIs" dxfId="336" priority="343" operator="equal">
      <formula>"Catastrófico"</formula>
    </cfRule>
    <cfRule type="cellIs" dxfId="335" priority="344" operator="equal">
      <formula>"Mayor"</formula>
    </cfRule>
    <cfRule type="cellIs" dxfId="334" priority="345" operator="equal">
      <formula>"Moderado"</formula>
    </cfRule>
    <cfRule type="cellIs" dxfId="333" priority="346" operator="equal">
      <formula>"Menor"</formula>
    </cfRule>
    <cfRule type="cellIs" dxfId="332" priority="347" operator="equal">
      <formula>"Leve"</formula>
    </cfRule>
  </conditionalFormatting>
  <conditionalFormatting sqref="N73">
    <cfRule type="cellIs" dxfId="331" priority="339" operator="equal">
      <formula>"Extremo"</formula>
    </cfRule>
    <cfRule type="cellIs" dxfId="330" priority="340" operator="equal">
      <formula>"Alto"</formula>
    </cfRule>
    <cfRule type="cellIs" dxfId="329" priority="341" operator="equal">
      <formula>"Moderado"</formula>
    </cfRule>
    <cfRule type="cellIs" dxfId="328" priority="342" operator="equal">
      <formula>"Bajo"</formula>
    </cfRule>
  </conditionalFormatting>
  <conditionalFormatting sqref="Y73:Y78">
    <cfRule type="cellIs" dxfId="327" priority="334" operator="equal">
      <formula>"Muy Alta"</formula>
    </cfRule>
    <cfRule type="cellIs" dxfId="326" priority="335" operator="equal">
      <formula>"Alta"</formula>
    </cfRule>
    <cfRule type="cellIs" dxfId="325" priority="336" operator="equal">
      <formula>"Media"</formula>
    </cfRule>
    <cfRule type="cellIs" dxfId="324" priority="337" operator="equal">
      <formula>"Baja"</formula>
    </cfRule>
    <cfRule type="cellIs" dxfId="323" priority="338" operator="equal">
      <formula>"Muy Baja"</formula>
    </cfRule>
  </conditionalFormatting>
  <conditionalFormatting sqref="AA73:AA78">
    <cfRule type="cellIs" dxfId="322" priority="329" operator="equal">
      <formula>"Catastrófico"</formula>
    </cfRule>
    <cfRule type="cellIs" dxfId="321" priority="330" operator="equal">
      <formula>"Mayor"</formula>
    </cfRule>
    <cfRule type="cellIs" dxfId="320" priority="331" operator="equal">
      <formula>"Moderado"</formula>
    </cfRule>
    <cfRule type="cellIs" dxfId="319" priority="332" operator="equal">
      <formula>"Menor"</formula>
    </cfRule>
    <cfRule type="cellIs" dxfId="318" priority="333" operator="equal">
      <formula>"Leve"</formula>
    </cfRule>
  </conditionalFormatting>
  <conditionalFormatting sqref="AC73:AC78">
    <cfRule type="cellIs" dxfId="317" priority="325" operator="equal">
      <formula>"Extremo"</formula>
    </cfRule>
    <cfRule type="cellIs" dxfId="316" priority="326" operator="equal">
      <formula>"Alto"</formula>
    </cfRule>
    <cfRule type="cellIs" dxfId="315" priority="327" operator="equal">
      <formula>"Moderado"</formula>
    </cfRule>
    <cfRule type="cellIs" dxfId="314" priority="328" operator="equal">
      <formula>"Bajo"</formula>
    </cfRule>
  </conditionalFormatting>
  <conditionalFormatting sqref="H121">
    <cfRule type="cellIs" dxfId="313" priority="164" operator="equal">
      <formula>"Muy Alta"</formula>
    </cfRule>
    <cfRule type="cellIs" dxfId="312" priority="165" operator="equal">
      <formula>"Alta"</formula>
    </cfRule>
    <cfRule type="cellIs" dxfId="311" priority="166" operator="equal">
      <formula>"Media"</formula>
    </cfRule>
    <cfRule type="cellIs" dxfId="310" priority="167" operator="equal">
      <formula>"Baja"</formula>
    </cfRule>
    <cfRule type="cellIs" dxfId="309" priority="168" operator="equal">
      <formula>"Muy Baja"</formula>
    </cfRule>
  </conditionalFormatting>
  <conditionalFormatting sqref="N79">
    <cfRule type="cellIs" dxfId="308" priority="321" operator="equal">
      <formula>"Extremo"</formula>
    </cfRule>
    <cfRule type="cellIs" dxfId="307" priority="322" operator="equal">
      <formula>"Alto"</formula>
    </cfRule>
    <cfRule type="cellIs" dxfId="306" priority="323" operator="equal">
      <formula>"Moderado"</formula>
    </cfRule>
    <cfRule type="cellIs" dxfId="305" priority="324" operator="equal">
      <formula>"Bajo"</formula>
    </cfRule>
  </conditionalFormatting>
  <conditionalFormatting sqref="Y79:Y84">
    <cfRule type="cellIs" dxfId="304" priority="316" operator="equal">
      <formula>"Muy Alta"</formula>
    </cfRule>
    <cfRule type="cellIs" dxfId="303" priority="317" operator="equal">
      <formula>"Alta"</formula>
    </cfRule>
    <cfRule type="cellIs" dxfId="302" priority="318" operator="equal">
      <formula>"Media"</formula>
    </cfRule>
    <cfRule type="cellIs" dxfId="301" priority="319" operator="equal">
      <formula>"Baja"</formula>
    </cfRule>
    <cfRule type="cellIs" dxfId="300" priority="320" operator="equal">
      <formula>"Muy Baja"</formula>
    </cfRule>
  </conditionalFormatting>
  <conditionalFormatting sqref="AA79:AA84">
    <cfRule type="cellIs" dxfId="299" priority="311" operator="equal">
      <formula>"Catastrófico"</formula>
    </cfRule>
    <cfRule type="cellIs" dxfId="298" priority="312" operator="equal">
      <formula>"Mayor"</formula>
    </cfRule>
    <cfRule type="cellIs" dxfId="297" priority="313" operator="equal">
      <formula>"Moderado"</formula>
    </cfRule>
    <cfRule type="cellIs" dxfId="296" priority="314" operator="equal">
      <formula>"Menor"</formula>
    </cfRule>
    <cfRule type="cellIs" dxfId="295" priority="315" operator="equal">
      <formula>"Leve"</formula>
    </cfRule>
  </conditionalFormatting>
  <conditionalFormatting sqref="AC79:AC84">
    <cfRule type="cellIs" dxfId="294" priority="307" operator="equal">
      <formula>"Extremo"</formula>
    </cfRule>
    <cfRule type="cellIs" dxfId="293" priority="308" operator="equal">
      <formula>"Alto"</formula>
    </cfRule>
    <cfRule type="cellIs" dxfId="292" priority="309" operator="equal">
      <formula>"Moderado"</formula>
    </cfRule>
    <cfRule type="cellIs" dxfId="291" priority="310" operator="equal">
      <formula>"Bajo"</formula>
    </cfRule>
  </conditionalFormatting>
  <conditionalFormatting sqref="H85">
    <cfRule type="cellIs" dxfId="290" priority="302" operator="equal">
      <formula>"Muy Alta"</formula>
    </cfRule>
    <cfRule type="cellIs" dxfId="289" priority="303" operator="equal">
      <formula>"Alta"</formula>
    </cfRule>
    <cfRule type="cellIs" dxfId="288" priority="304" operator="equal">
      <formula>"Media"</formula>
    </cfRule>
    <cfRule type="cellIs" dxfId="287" priority="305" operator="equal">
      <formula>"Baja"</formula>
    </cfRule>
    <cfRule type="cellIs" dxfId="286" priority="306" operator="equal">
      <formula>"Muy Baja"</formula>
    </cfRule>
  </conditionalFormatting>
  <conditionalFormatting sqref="N85">
    <cfRule type="cellIs" dxfId="285" priority="298" operator="equal">
      <formula>"Extremo"</formula>
    </cfRule>
    <cfRule type="cellIs" dxfId="284" priority="299" operator="equal">
      <formula>"Alto"</formula>
    </cfRule>
    <cfRule type="cellIs" dxfId="283" priority="300" operator="equal">
      <formula>"Moderado"</formula>
    </cfRule>
    <cfRule type="cellIs" dxfId="282" priority="301" operator="equal">
      <formula>"Bajo"</formula>
    </cfRule>
  </conditionalFormatting>
  <conditionalFormatting sqref="Y85:Y90">
    <cfRule type="cellIs" dxfId="281" priority="293" operator="equal">
      <formula>"Muy Alta"</formula>
    </cfRule>
    <cfRule type="cellIs" dxfId="280" priority="294" operator="equal">
      <formula>"Alta"</formula>
    </cfRule>
    <cfRule type="cellIs" dxfId="279" priority="295" operator="equal">
      <formula>"Media"</formula>
    </cfRule>
    <cfRule type="cellIs" dxfId="278" priority="296" operator="equal">
      <formula>"Baja"</formula>
    </cfRule>
    <cfRule type="cellIs" dxfId="277" priority="297" operator="equal">
      <formula>"Muy Baja"</formula>
    </cfRule>
  </conditionalFormatting>
  <conditionalFormatting sqref="AA85:AA90">
    <cfRule type="cellIs" dxfId="276" priority="288" operator="equal">
      <formula>"Catastrófico"</formula>
    </cfRule>
    <cfRule type="cellIs" dxfId="275" priority="289" operator="equal">
      <formula>"Mayor"</formula>
    </cfRule>
    <cfRule type="cellIs" dxfId="274" priority="290" operator="equal">
      <formula>"Moderado"</formula>
    </cfRule>
    <cfRule type="cellIs" dxfId="273" priority="291" operator="equal">
      <formula>"Menor"</formula>
    </cfRule>
    <cfRule type="cellIs" dxfId="272" priority="292" operator="equal">
      <formula>"Leve"</formula>
    </cfRule>
  </conditionalFormatting>
  <conditionalFormatting sqref="AC85:AC90">
    <cfRule type="cellIs" dxfId="271" priority="284" operator="equal">
      <formula>"Extremo"</formula>
    </cfRule>
    <cfRule type="cellIs" dxfId="270" priority="285" operator="equal">
      <formula>"Alto"</formula>
    </cfRule>
    <cfRule type="cellIs" dxfId="269" priority="286" operator="equal">
      <formula>"Moderado"</formula>
    </cfRule>
    <cfRule type="cellIs" dxfId="268" priority="287" operator="equal">
      <formula>"Bajo"</formula>
    </cfRule>
  </conditionalFormatting>
  <conditionalFormatting sqref="H91">
    <cfRule type="cellIs" dxfId="267" priority="279" operator="equal">
      <formula>"Muy Alta"</formula>
    </cfRule>
    <cfRule type="cellIs" dxfId="266" priority="280" operator="equal">
      <formula>"Alta"</formula>
    </cfRule>
    <cfRule type="cellIs" dxfId="265" priority="281" operator="equal">
      <formula>"Media"</formula>
    </cfRule>
    <cfRule type="cellIs" dxfId="264" priority="282" operator="equal">
      <formula>"Baja"</formula>
    </cfRule>
    <cfRule type="cellIs" dxfId="263" priority="283" operator="equal">
      <formula>"Muy Baja"</formula>
    </cfRule>
  </conditionalFormatting>
  <conditionalFormatting sqref="N91">
    <cfRule type="cellIs" dxfId="262" priority="275" operator="equal">
      <formula>"Extremo"</formula>
    </cfRule>
    <cfRule type="cellIs" dxfId="261" priority="276" operator="equal">
      <formula>"Alto"</formula>
    </cfRule>
    <cfRule type="cellIs" dxfId="260" priority="277" operator="equal">
      <formula>"Moderado"</formula>
    </cfRule>
    <cfRule type="cellIs" dxfId="259" priority="278" operator="equal">
      <formula>"Bajo"</formula>
    </cfRule>
  </conditionalFormatting>
  <conditionalFormatting sqref="Y91:Y96">
    <cfRule type="cellIs" dxfId="258" priority="270" operator="equal">
      <formula>"Muy Alta"</formula>
    </cfRule>
    <cfRule type="cellIs" dxfId="257" priority="271" operator="equal">
      <formula>"Alta"</formula>
    </cfRule>
    <cfRule type="cellIs" dxfId="256" priority="272" operator="equal">
      <formula>"Media"</formula>
    </cfRule>
    <cfRule type="cellIs" dxfId="255" priority="273" operator="equal">
      <formula>"Baja"</formula>
    </cfRule>
    <cfRule type="cellIs" dxfId="254" priority="274" operator="equal">
      <formula>"Muy Baja"</formula>
    </cfRule>
  </conditionalFormatting>
  <conditionalFormatting sqref="AA91:AA96">
    <cfRule type="cellIs" dxfId="253" priority="265" operator="equal">
      <formula>"Catastrófico"</formula>
    </cfRule>
    <cfRule type="cellIs" dxfId="252" priority="266" operator="equal">
      <formula>"Mayor"</formula>
    </cfRule>
    <cfRule type="cellIs" dxfId="251" priority="267" operator="equal">
      <formula>"Moderado"</formula>
    </cfRule>
    <cfRule type="cellIs" dxfId="250" priority="268" operator="equal">
      <formula>"Menor"</formula>
    </cfRule>
    <cfRule type="cellIs" dxfId="249" priority="269" operator="equal">
      <formula>"Leve"</formula>
    </cfRule>
  </conditionalFormatting>
  <conditionalFormatting sqref="AC91:AC96">
    <cfRule type="cellIs" dxfId="248" priority="261" operator="equal">
      <formula>"Extremo"</formula>
    </cfRule>
    <cfRule type="cellIs" dxfId="247" priority="262" operator="equal">
      <formula>"Alto"</formula>
    </cfRule>
    <cfRule type="cellIs" dxfId="246" priority="263" operator="equal">
      <formula>"Moderado"</formula>
    </cfRule>
    <cfRule type="cellIs" dxfId="245" priority="264" operator="equal">
      <formula>"Bajo"</formula>
    </cfRule>
  </conditionalFormatting>
  <conditionalFormatting sqref="H97">
    <cfRule type="cellIs" dxfId="244" priority="256" operator="equal">
      <formula>"Muy Alta"</formula>
    </cfRule>
    <cfRule type="cellIs" dxfId="243" priority="257" operator="equal">
      <formula>"Alta"</formula>
    </cfRule>
    <cfRule type="cellIs" dxfId="242" priority="258" operator="equal">
      <formula>"Media"</formula>
    </cfRule>
    <cfRule type="cellIs" dxfId="241" priority="259" operator="equal">
      <formula>"Baja"</formula>
    </cfRule>
    <cfRule type="cellIs" dxfId="240" priority="260" operator="equal">
      <formula>"Muy Baja"</formula>
    </cfRule>
  </conditionalFormatting>
  <conditionalFormatting sqref="N97">
    <cfRule type="cellIs" dxfId="239" priority="252" operator="equal">
      <formula>"Extremo"</formula>
    </cfRule>
    <cfRule type="cellIs" dxfId="238" priority="253" operator="equal">
      <formula>"Alto"</formula>
    </cfRule>
    <cfRule type="cellIs" dxfId="237" priority="254" operator="equal">
      <formula>"Moderado"</formula>
    </cfRule>
    <cfRule type="cellIs" dxfId="236" priority="255" operator="equal">
      <formula>"Bajo"</formula>
    </cfRule>
  </conditionalFormatting>
  <conditionalFormatting sqref="Y97:Y102">
    <cfRule type="cellIs" dxfId="235" priority="247" operator="equal">
      <formula>"Muy Alta"</formula>
    </cfRule>
    <cfRule type="cellIs" dxfId="234" priority="248" operator="equal">
      <formula>"Alta"</formula>
    </cfRule>
    <cfRule type="cellIs" dxfId="233" priority="249" operator="equal">
      <formula>"Media"</formula>
    </cfRule>
    <cfRule type="cellIs" dxfId="232" priority="250" operator="equal">
      <formula>"Baja"</formula>
    </cfRule>
    <cfRule type="cellIs" dxfId="231" priority="251" operator="equal">
      <formula>"Muy Baja"</formula>
    </cfRule>
  </conditionalFormatting>
  <conditionalFormatting sqref="AA97:AA102">
    <cfRule type="cellIs" dxfId="230" priority="242" operator="equal">
      <formula>"Catastrófico"</formula>
    </cfRule>
    <cfRule type="cellIs" dxfId="229" priority="243" operator="equal">
      <formula>"Mayor"</formula>
    </cfRule>
    <cfRule type="cellIs" dxfId="228" priority="244" operator="equal">
      <formula>"Moderado"</formula>
    </cfRule>
    <cfRule type="cellIs" dxfId="227" priority="245" operator="equal">
      <formula>"Menor"</formula>
    </cfRule>
    <cfRule type="cellIs" dxfId="226" priority="246" operator="equal">
      <formula>"Leve"</formula>
    </cfRule>
  </conditionalFormatting>
  <conditionalFormatting sqref="AC97:AC102">
    <cfRule type="cellIs" dxfId="225" priority="238" operator="equal">
      <formula>"Extremo"</formula>
    </cfRule>
    <cfRule type="cellIs" dxfId="224" priority="239" operator="equal">
      <formula>"Alto"</formula>
    </cfRule>
    <cfRule type="cellIs" dxfId="223" priority="240" operator="equal">
      <formula>"Moderado"</formula>
    </cfRule>
    <cfRule type="cellIs" dxfId="222" priority="241" operator="equal">
      <formula>"Bajo"</formula>
    </cfRule>
  </conditionalFormatting>
  <conditionalFormatting sqref="H103">
    <cfRule type="cellIs" dxfId="221" priority="233" operator="equal">
      <formula>"Muy Alta"</formula>
    </cfRule>
    <cfRule type="cellIs" dxfId="220" priority="234" operator="equal">
      <formula>"Alta"</formula>
    </cfRule>
    <cfRule type="cellIs" dxfId="219" priority="235" operator="equal">
      <formula>"Media"</formula>
    </cfRule>
    <cfRule type="cellIs" dxfId="218" priority="236" operator="equal">
      <formula>"Baja"</formula>
    </cfRule>
    <cfRule type="cellIs" dxfId="217" priority="237" operator="equal">
      <formula>"Muy Baja"</formula>
    </cfRule>
  </conditionalFormatting>
  <conditionalFormatting sqref="N103">
    <cfRule type="cellIs" dxfId="216" priority="229" operator="equal">
      <formula>"Extremo"</formula>
    </cfRule>
    <cfRule type="cellIs" dxfId="215" priority="230" operator="equal">
      <formula>"Alto"</formula>
    </cfRule>
    <cfRule type="cellIs" dxfId="214" priority="231" operator="equal">
      <formula>"Moderado"</formula>
    </cfRule>
    <cfRule type="cellIs" dxfId="213" priority="232" operator="equal">
      <formula>"Bajo"</formula>
    </cfRule>
  </conditionalFormatting>
  <conditionalFormatting sqref="Y103:Y108">
    <cfRule type="cellIs" dxfId="212" priority="224" operator="equal">
      <formula>"Muy Alta"</formula>
    </cfRule>
    <cfRule type="cellIs" dxfId="211" priority="225" operator="equal">
      <formula>"Alta"</formula>
    </cfRule>
    <cfRule type="cellIs" dxfId="210" priority="226" operator="equal">
      <formula>"Media"</formula>
    </cfRule>
    <cfRule type="cellIs" dxfId="209" priority="227" operator="equal">
      <formula>"Baja"</formula>
    </cfRule>
    <cfRule type="cellIs" dxfId="208" priority="228" operator="equal">
      <formula>"Muy Baja"</formula>
    </cfRule>
  </conditionalFormatting>
  <conditionalFormatting sqref="AA103:AA108">
    <cfRule type="cellIs" dxfId="207" priority="219" operator="equal">
      <formula>"Catastrófico"</formula>
    </cfRule>
    <cfRule type="cellIs" dxfId="206" priority="220" operator="equal">
      <formula>"Mayor"</formula>
    </cfRule>
    <cfRule type="cellIs" dxfId="205" priority="221" operator="equal">
      <formula>"Moderado"</formula>
    </cfRule>
    <cfRule type="cellIs" dxfId="204" priority="222" operator="equal">
      <formula>"Menor"</formula>
    </cfRule>
    <cfRule type="cellIs" dxfId="203" priority="223" operator="equal">
      <formula>"Leve"</formula>
    </cfRule>
  </conditionalFormatting>
  <conditionalFormatting sqref="AC103:AC108">
    <cfRule type="cellIs" dxfId="202" priority="215" operator="equal">
      <formula>"Extremo"</formula>
    </cfRule>
    <cfRule type="cellIs" dxfId="201" priority="216" operator="equal">
      <formula>"Alto"</formula>
    </cfRule>
    <cfRule type="cellIs" dxfId="200" priority="217" operator="equal">
      <formula>"Moderado"</formula>
    </cfRule>
    <cfRule type="cellIs" dxfId="199" priority="218" operator="equal">
      <formula>"Bajo"</formula>
    </cfRule>
  </conditionalFormatting>
  <conditionalFormatting sqref="H109">
    <cfRule type="cellIs" dxfId="198" priority="210" operator="equal">
      <formula>"Muy Alta"</formula>
    </cfRule>
    <cfRule type="cellIs" dxfId="197" priority="211" operator="equal">
      <formula>"Alta"</formula>
    </cfRule>
    <cfRule type="cellIs" dxfId="196" priority="212" operator="equal">
      <formula>"Media"</formula>
    </cfRule>
    <cfRule type="cellIs" dxfId="195" priority="213" operator="equal">
      <formula>"Baja"</formula>
    </cfRule>
    <cfRule type="cellIs" dxfId="194" priority="214" operator="equal">
      <formula>"Muy Baja"</formula>
    </cfRule>
  </conditionalFormatting>
  <conditionalFormatting sqref="N109">
    <cfRule type="cellIs" dxfId="193" priority="206" operator="equal">
      <formula>"Extremo"</formula>
    </cfRule>
    <cfRule type="cellIs" dxfId="192" priority="207" operator="equal">
      <formula>"Alto"</formula>
    </cfRule>
    <cfRule type="cellIs" dxfId="191" priority="208" operator="equal">
      <formula>"Moderado"</formula>
    </cfRule>
    <cfRule type="cellIs" dxfId="190" priority="209" operator="equal">
      <formula>"Bajo"</formula>
    </cfRule>
  </conditionalFormatting>
  <conditionalFormatting sqref="Y109:Y114">
    <cfRule type="cellIs" dxfId="189" priority="201" operator="equal">
      <formula>"Muy Alta"</formula>
    </cfRule>
    <cfRule type="cellIs" dxfId="188" priority="202" operator="equal">
      <formula>"Alta"</formula>
    </cfRule>
    <cfRule type="cellIs" dxfId="187" priority="203" operator="equal">
      <formula>"Media"</formula>
    </cfRule>
    <cfRule type="cellIs" dxfId="186" priority="204" operator="equal">
      <formula>"Baja"</formula>
    </cfRule>
    <cfRule type="cellIs" dxfId="185" priority="205" operator="equal">
      <formula>"Muy Baja"</formula>
    </cfRule>
  </conditionalFormatting>
  <conditionalFormatting sqref="AA109:AA114">
    <cfRule type="cellIs" dxfId="184" priority="196" operator="equal">
      <formula>"Catastrófico"</formula>
    </cfRule>
    <cfRule type="cellIs" dxfId="183" priority="197" operator="equal">
      <formula>"Mayor"</formula>
    </cfRule>
    <cfRule type="cellIs" dxfId="182" priority="198" operator="equal">
      <formula>"Moderado"</formula>
    </cfRule>
    <cfRule type="cellIs" dxfId="181" priority="199" operator="equal">
      <formula>"Menor"</formula>
    </cfRule>
    <cfRule type="cellIs" dxfId="180" priority="200" operator="equal">
      <formula>"Leve"</formula>
    </cfRule>
  </conditionalFormatting>
  <conditionalFormatting sqref="AC109:AC114">
    <cfRule type="cellIs" dxfId="179" priority="192" operator="equal">
      <formula>"Extremo"</formula>
    </cfRule>
    <cfRule type="cellIs" dxfId="178" priority="193" operator="equal">
      <formula>"Alto"</formula>
    </cfRule>
    <cfRule type="cellIs" dxfId="177" priority="194" operator="equal">
      <formula>"Moderado"</formula>
    </cfRule>
    <cfRule type="cellIs" dxfId="176" priority="195" operator="equal">
      <formula>"Bajo"</formula>
    </cfRule>
  </conditionalFormatting>
  <conditionalFormatting sqref="H115">
    <cfRule type="cellIs" dxfId="175" priority="187" operator="equal">
      <formula>"Muy Alta"</formula>
    </cfRule>
    <cfRule type="cellIs" dxfId="174" priority="188" operator="equal">
      <formula>"Alta"</formula>
    </cfRule>
    <cfRule type="cellIs" dxfId="173" priority="189" operator="equal">
      <formula>"Media"</formula>
    </cfRule>
    <cfRule type="cellIs" dxfId="172" priority="190" operator="equal">
      <formula>"Baja"</formula>
    </cfRule>
    <cfRule type="cellIs" dxfId="171" priority="191" operator="equal">
      <formula>"Muy Baja"</formula>
    </cfRule>
  </conditionalFormatting>
  <conditionalFormatting sqref="N115">
    <cfRule type="cellIs" dxfId="170" priority="183" operator="equal">
      <formula>"Extremo"</formula>
    </cfRule>
    <cfRule type="cellIs" dxfId="169" priority="184" operator="equal">
      <formula>"Alto"</formula>
    </cfRule>
    <cfRule type="cellIs" dxfId="168" priority="185" operator="equal">
      <formula>"Moderado"</formula>
    </cfRule>
    <cfRule type="cellIs" dxfId="167" priority="186" operator="equal">
      <formula>"Bajo"</formula>
    </cfRule>
  </conditionalFormatting>
  <conditionalFormatting sqref="Y115:Y120">
    <cfRule type="cellIs" dxfId="166" priority="178" operator="equal">
      <formula>"Muy Alta"</formula>
    </cfRule>
    <cfRule type="cellIs" dxfId="165" priority="179" operator="equal">
      <formula>"Alta"</formula>
    </cfRule>
    <cfRule type="cellIs" dxfId="164" priority="180" operator="equal">
      <formula>"Media"</formula>
    </cfRule>
    <cfRule type="cellIs" dxfId="163" priority="181" operator="equal">
      <formula>"Baja"</formula>
    </cfRule>
    <cfRule type="cellIs" dxfId="162" priority="182" operator="equal">
      <formula>"Muy Baja"</formula>
    </cfRule>
  </conditionalFormatting>
  <conditionalFormatting sqref="AA115:AA120">
    <cfRule type="cellIs" dxfId="161" priority="173" operator="equal">
      <formula>"Catastrófico"</formula>
    </cfRule>
    <cfRule type="cellIs" dxfId="160" priority="174" operator="equal">
      <formula>"Mayor"</formula>
    </cfRule>
    <cfRule type="cellIs" dxfId="159" priority="175" operator="equal">
      <formula>"Moderado"</formula>
    </cfRule>
    <cfRule type="cellIs" dxfId="158" priority="176" operator="equal">
      <formula>"Menor"</formula>
    </cfRule>
    <cfRule type="cellIs" dxfId="157" priority="177" operator="equal">
      <formula>"Leve"</formula>
    </cfRule>
  </conditionalFormatting>
  <conditionalFormatting sqref="AC115:AC120">
    <cfRule type="cellIs" dxfId="156" priority="169" operator="equal">
      <formula>"Extremo"</formula>
    </cfRule>
    <cfRule type="cellIs" dxfId="155" priority="170" operator="equal">
      <formula>"Alto"</formula>
    </cfRule>
    <cfRule type="cellIs" dxfId="154" priority="171" operator="equal">
      <formula>"Moderado"</formula>
    </cfRule>
    <cfRule type="cellIs" dxfId="153" priority="172" operator="equal">
      <formula>"Bajo"</formula>
    </cfRule>
  </conditionalFormatting>
  <conditionalFormatting sqref="N121">
    <cfRule type="cellIs" dxfId="152" priority="160" operator="equal">
      <formula>"Extremo"</formula>
    </cfRule>
    <cfRule type="cellIs" dxfId="151" priority="161" operator="equal">
      <formula>"Alto"</formula>
    </cfRule>
    <cfRule type="cellIs" dxfId="150" priority="162" operator="equal">
      <formula>"Moderado"</formula>
    </cfRule>
    <cfRule type="cellIs" dxfId="149" priority="163" operator="equal">
      <formula>"Bajo"</formula>
    </cfRule>
  </conditionalFormatting>
  <conditionalFormatting sqref="Y121:Y126">
    <cfRule type="cellIs" dxfId="148" priority="155" operator="equal">
      <formula>"Muy Alta"</formula>
    </cfRule>
    <cfRule type="cellIs" dxfId="147" priority="156" operator="equal">
      <formula>"Alta"</formula>
    </cfRule>
    <cfRule type="cellIs" dxfId="146" priority="157" operator="equal">
      <formula>"Media"</formula>
    </cfRule>
    <cfRule type="cellIs" dxfId="145" priority="158" operator="equal">
      <formula>"Baja"</formula>
    </cfRule>
    <cfRule type="cellIs" dxfId="144" priority="159" operator="equal">
      <formula>"Muy Baja"</formula>
    </cfRule>
  </conditionalFormatting>
  <conditionalFormatting sqref="AA121:AA126">
    <cfRule type="cellIs" dxfId="143" priority="150" operator="equal">
      <formula>"Catastrófico"</formula>
    </cfRule>
    <cfRule type="cellIs" dxfId="142" priority="151" operator="equal">
      <formula>"Mayor"</formula>
    </cfRule>
    <cfRule type="cellIs" dxfId="141" priority="152" operator="equal">
      <formula>"Moderado"</formula>
    </cfRule>
    <cfRule type="cellIs" dxfId="140" priority="153" operator="equal">
      <formula>"Menor"</formula>
    </cfRule>
    <cfRule type="cellIs" dxfId="139" priority="154" operator="equal">
      <formula>"Leve"</formula>
    </cfRule>
  </conditionalFormatting>
  <conditionalFormatting sqref="AC121:AC126">
    <cfRule type="cellIs" dxfId="138" priority="146" operator="equal">
      <formula>"Extremo"</formula>
    </cfRule>
    <cfRule type="cellIs" dxfId="137" priority="147" operator="equal">
      <formula>"Alto"</formula>
    </cfRule>
    <cfRule type="cellIs" dxfId="136" priority="148" operator="equal">
      <formula>"Moderado"</formula>
    </cfRule>
    <cfRule type="cellIs" dxfId="135" priority="149" operator="equal">
      <formula>"Bajo"</formula>
    </cfRule>
  </conditionalFormatting>
  <conditionalFormatting sqref="H127">
    <cfRule type="cellIs" dxfId="134" priority="141" operator="equal">
      <formula>"Muy Alta"</formula>
    </cfRule>
    <cfRule type="cellIs" dxfId="133" priority="142" operator="equal">
      <formula>"Alta"</formula>
    </cfRule>
    <cfRule type="cellIs" dxfId="132" priority="143" operator="equal">
      <formula>"Media"</formula>
    </cfRule>
    <cfRule type="cellIs" dxfId="131" priority="144" operator="equal">
      <formula>"Baja"</formula>
    </cfRule>
    <cfRule type="cellIs" dxfId="130" priority="145" operator="equal">
      <formula>"Muy Baja"</formula>
    </cfRule>
  </conditionalFormatting>
  <conditionalFormatting sqref="N127">
    <cfRule type="cellIs" dxfId="129" priority="137" operator="equal">
      <formula>"Extremo"</formula>
    </cfRule>
    <cfRule type="cellIs" dxfId="128" priority="138" operator="equal">
      <formula>"Alto"</formula>
    </cfRule>
    <cfRule type="cellIs" dxfId="127" priority="139" operator="equal">
      <formula>"Moderado"</formula>
    </cfRule>
    <cfRule type="cellIs" dxfId="126" priority="140" operator="equal">
      <formula>"Bajo"</formula>
    </cfRule>
  </conditionalFormatting>
  <conditionalFormatting sqref="Y127:Y132">
    <cfRule type="cellIs" dxfId="125" priority="132" operator="equal">
      <formula>"Muy Alta"</formula>
    </cfRule>
    <cfRule type="cellIs" dxfId="124" priority="133" operator="equal">
      <formula>"Alta"</formula>
    </cfRule>
    <cfRule type="cellIs" dxfId="123" priority="134" operator="equal">
      <formula>"Media"</formula>
    </cfRule>
    <cfRule type="cellIs" dxfId="122" priority="135" operator="equal">
      <formula>"Baja"</formula>
    </cfRule>
    <cfRule type="cellIs" dxfId="121" priority="136" operator="equal">
      <formula>"Muy Baja"</formula>
    </cfRule>
  </conditionalFormatting>
  <conditionalFormatting sqref="AA127:AA132">
    <cfRule type="cellIs" dxfId="120" priority="127" operator="equal">
      <formula>"Catastrófico"</formula>
    </cfRule>
    <cfRule type="cellIs" dxfId="119" priority="128" operator="equal">
      <formula>"Mayor"</formula>
    </cfRule>
    <cfRule type="cellIs" dxfId="118" priority="129" operator="equal">
      <formula>"Moderado"</formula>
    </cfRule>
    <cfRule type="cellIs" dxfId="117" priority="130" operator="equal">
      <formula>"Menor"</formula>
    </cfRule>
    <cfRule type="cellIs" dxfId="116" priority="131" operator="equal">
      <formula>"Leve"</formula>
    </cfRule>
  </conditionalFormatting>
  <conditionalFormatting sqref="AC127:AC132">
    <cfRule type="cellIs" dxfId="115" priority="123" operator="equal">
      <formula>"Extremo"</formula>
    </cfRule>
    <cfRule type="cellIs" dxfId="114" priority="124" operator="equal">
      <formula>"Alto"</formula>
    </cfRule>
    <cfRule type="cellIs" dxfId="113" priority="125" operator="equal">
      <formula>"Moderado"</formula>
    </cfRule>
    <cfRule type="cellIs" dxfId="112" priority="126" operator="equal">
      <formula>"Bajo"</formula>
    </cfRule>
  </conditionalFormatting>
  <conditionalFormatting sqref="K73:K132">
    <cfRule type="containsText" dxfId="111" priority="122" operator="containsText" text="❌">
      <formula>NOT(ISERROR(SEARCH("❌",K73)))</formula>
    </cfRule>
  </conditionalFormatting>
  <conditionalFormatting sqref="H133 H139">
    <cfRule type="cellIs" dxfId="110" priority="117" operator="equal">
      <formula>"Muy Alta"</formula>
    </cfRule>
    <cfRule type="cellIs" dxfId="109" priority="118" operator="equal">
      <formula>"Alta"</formula>
    </cfRule>
    <cfRule type="cellIs" dxfId="108" priority="119" operator="equal">
      <formula>"Media"</formula>
    </cfRule>
    <cfRule type="cellIs" dxfId="107" priority="120" operator="equal">
      <formula>"Baja"</formula>
    </cfRule>
    <cfRule type="cellIs" dxfId="106" priority="121" operator="equal">
      <formula>"Muy Baja"</formula>
    </cfRule>
  </conditionalFormatting>
  <conditionalFormatting sqref="L133 L139 L145 L151">
    <cfRule type="cellIs" dxfId="105" priority="112" operator="equal">
      <formula>"Catastrófico"</formula>
    </cfRule>
    <cfRule type="cellIs" dxfId="104" priority="113" operator="equal">
      <formula>"Mayor"</formula>
    </cfRule>
    <cfRule type="cellIs" dxfId="103" priority="114" operator="equal">
      <formula>"Moderado"</formula>
    </cfRule>
    <cfRule type="cellIs" dxfId="102" priority="115" operator="equal">
      <formula>"Menor"</formula>
    </cfRule>
    <cfRule type="cellIs" dxfId="101" priority="116" operator="equal">
      <formula>"Leve"</formula>
    </cfRule>
  </conditionalFormatting>
  <conditionalFormatting sqref="N133">
    <cfRule type="cellIs" dxfId="100" priority="108" operator="equal">
      <formula>"Extremo"</formula>
    </cfRule>
    <cfRule type="cellIs" dxfId="99" priority="109" operator="equal">
      <formula>"Alto"</formula>
    </cfRule>
    <cfRule type="cellIs" dxfId="98" priority="110" operator="equal">
      <formula>"Moderado"</formula>
    </cfRule>
    <cfRule type="cellIs" dxfId="97" priority="111" operator="equal">
      <formula>"Bajo"</formula>
    </cfRule>
  </conditionalFormatting>
  <conditionalFormatting sqref="Y133:Y138">
    <cfRule type="cellIs" dxfId="96" priority="103" operator="equal">
      <formula>"Muy Alta"</formula>
    </cfRule>
    <cfRule type="cellIs" dxfId="95" priority="104" operator="equal">
      <formula>"Alta"</formula>
    </cfRule>
    <cfRule type="cellIs" dxfId="94" priority="105" operator="equal">
      <formula>"Media"</formula>
    </cfRule>
    <cfRule type="cellIs" dxfId="93" priority="106" operator="equal">
      <formula>"Baja"</formula>
    </cfRule>
    <cfRule type="cellIs" dxfId="92" priority="107" operator="equal">
      <formula>"Muy Baja"</formula>
    </cfRule>
  </conditionalFormatting>
  <conditionalFormatting sqref="AA133:AA138">
    <cfRule type="cellIs" dxfId="91" priority="98" operator="equal">
      <formula>"Catastrófico"</formula>
    </cfRule>
    <cfRule type="cellIs" dxfId="90" priority="99" operator="equal">
      <formula>"Mayor"</formula>
    </cfRule>
    <cfRule type="cellIs" dxfId="89" priority="100" operator="equal">
      <formula>"Moderado"</formula>
    </cfRule>
    <cfRule type="cellIs" dxfId="88" priority="101" operator="equal">
      <formula>"Menor"</formula>
    </cfRule>
    <cfRule type="cellIs" dxfId="87" priority="102" operator="equal">
      <formula>"Leve"</formula>
    </cfRule>
  </conditionalFormatting>
  <conditionalFormatting sqref="AC133:AC138">
    <cfRule type="cellIs" dxfId="86" priority="94" operator="equal">
      <formula>"Extremo"</formula>
    </cfRule>
    <cfRule type="cellIs" dxfId="85" priority="95" operator="equal">
      <formula>"Alto"</formula>
    </cfRule>
    <cfRule type="cellIs" dxfId="84" priority="96" operator="equal">
      <formula>"Moderado"</formula>
    </cfRule>
    <cfRule type="cellIs" dxfId="83" priority="97" operator="equal">
      <formula>"Bajo"</formula>
    </cfRule>
  </conditionalFormatting>
  <conditionalFormatting sqref="N139">
    <cfRule type="cellIs" dxfId="82" priority="90" operator="equal">
      <formula>"Extremo"</formula>
    </cfRule>
    <cfRule type="cellIs" dxfId="81" priority="91" operator="equal">
      <formula>"Alto"</formula>
    </cfRule>
    <cfRule type="cellIs" dxfId="80" priority="92" operator="equal">
      <formula>"Moderado"</formula>
    </cfRule>
    <cfRule type="cellIs" dxfId="79" priority="93" operator="equal">
      <formula>"Bajo"</formula>
    </cfRule>
  </conditionalFormatting>
  <conditionalFormatting sqref="Y139:Y144">
    <cfRule type="cellIs" dxfId="78" priority="85" operator="equal">
      <formula>"Muy Alta"</formula>
    </cfRule>
    <cfRule type="cellIs" dxfId="77" priority="86" operator="equal">
      <formula>"Alta"</formula>
    </cfRule>
    <cfRule type="cellIs" dxfId="76" priority="87" operator="equal">
      <formula>"Media"</formula>
    </cfRule>
    <cfRule type="cellIs" dxfId="75" priority="88" operator="equal">
      <formula>"Baja"</formula>
    </cfRule>
    <cfRule type="cellIs" dxfId="74" priority="89" operator="equal">
      <formula>"Muy Baja"</formula>
    </cfRule>
  </conditionalFormatting>
  <conditionalFormatting sqref="AA139:AA144">
    <cfRule type="cellIs" dxfId="73" priority="80" operator="equal">
      <formula>"Catastrófico"</formula>
    </cfRule>
    <cfRule type="cellIs" dxfId="72" priority="81" operator="equal">
      <formula>"Mayor"</formula>
    </cfRule>
    <cfRule type="cellIs" dxfId="71" priority="82" operator="equal">
      <formula>"Moderado"</formula>
    </cfRule>
    <cfRule type="cellIs" dxfId="70" priority="83" operator="equal">
      <formula>"Menor"</formula>
    </cfRule>
    <cfRule type="cellIs" dxfId="69" priority="84" operator="equal">
      <formula>"Leve"</formula>
    </cfRule>
  </conditionalFormatting>
  <conditionalFormatting sqref="AC139:AC144">
    <cfRule type="cellIs" dxfId="68" priority="76" operator="equal">
      <formula>"Extremo"</formula>
    </cfRule>
    <cfRule type="cellIs" dxfId="67" priority="77" operator="equal">
      <formula>"Alto"</formula>
    </cfRule>
    <cfRule type="cellIs" dxfId="66" priority="78" operator="equal">
      <formula>"Moderado"</formula>
    </cfRule>
    <cfRule type="cellIs" dxfId="65" priority="79" operator="equal">
      <formula>"Bajo"</formula>
    </cfRule>
  </conditionalFormatting>
  <conditionalFormatting sqref="H145">
    <cfRule type="cellIs" dxfId="64" priority="71" operator="equal">
      <formula>"Muy Alta"</formula>
    </cfRule>
    <cfRule type="cellIs" dxfId="63" priority="72" operator="equal">
      <formula>"Alta"</formula>
    </cfRule>
    <cfRule type="cellIs" dxfId="62" priority="73" operator="equal">
      <formula>"Media"</formula>
    </cfRule>
    <cfRule type="cellIs" dxfId="61" priority="74" operator="equal">
      <formula>"Baja"</formula>
    </cfRule>
    <cfRule type="cellIs" dxfId="60" priority="75" operator="equal">
      <formula>"Muy Baja"</formula>
    </cfRule>
  </conditionalFormatting>
  <conditionalFormatting sqref="N145">
    <cfRule type="cellIs" dxfId="59" priority="67" operator="equal">
      <formula>"Extremo"</formula>
    </cfRule>
    <cfRule type="cellIs" dxfId="58" priority="68" operator="equal">
      <formula>"Alto"</formula>
    </cfRule>
    <cfRule type="cellIs" dxfId="57" priority="69" operator="equal">
      <formula>"Moderado"</formula>
    </cfRule>
    <cfRule type="cellIs" dxfId="56" priority="70" operator="equal">
      <formula>"Bajo"</formula>
    </cfRule>
  </conditionalFormatting>
  <conditionalFormatting sqref="Y145:Y150">
    <cfRule type="cellIs" dxfId="55" priority="62" operator="equal">
      <formula>"Muy Alta"</formula>
    </cfRule>
    <cfRule type="cellIs" dxfId="54" priority="63" operator="equal">
      <formula>"Alta"</formula>
    </cfRule>
    <cfRule type="cellIs" dxfId="53" priority="64" operator="equal">
      <formula>"Media"</formula>
    </cfRule>
    <cfRule type="cellIs" dxfId="52" priority="65" operator="equal">
      <formula>"Baja"</formula>
    </cfRule>
    <cfRule type="cellIs" dxfId="51" priority="66" operator="equal">
      <formula>"Muy Baja"</formula>
    </cfRule>
  </conditionalFormatting>
  <conditionalFormatting sqref="AA145:AA150">
    <cfRule type="cellIs" dxfId="50" priority="57" operator="equal">
      <formula>"Catastrófico"</formula>
    </cfRule>
    <cfRule type="cellIs" dxfId="49" priority="58" operator="equal">
      <formula>"Mayor"</formula>
    </cfRule>
    <cfRule type="cellIs" dxfId="48" priority="59" operator="equal">
      <formula>"Moderado"</formula>
    </cfRule>
    <cfRule type="cellIs" dxfId="47" priority="60" operator="equal">
      <formula>"Menor"</formula>
    </cfRule>
    <cfRule type="cellIs" dxfId="46" priority="61" operator="equal">
      <formula>"Leve"</formula>
    </cfRule>
  </conditionalFormatting>
  <conditionalFormatting sqref="AC145:AC150">
    <cfRule type="cellIs" dxfId="45" priority="53" operator="equal">
      <formula>"Extremo"</formula>
    </cfRule>
    <cfRule type="cellIs" dxfId="44" priority="54" operator="equal">
      <formula>"Alto"</formula>
    </cfRule>
    <cfRule type="cellIs" dxfId="43" priority="55" operator="equal">
      <formula>"Moderado"</formula>
    </cfRule>
    <cfRule type="cellIs" dxfId="42" priority="56" operator="equal">
      <formula>"Bajo"</formula>
    </cfRule>
  </conditionalFormatting>
  <conditionalFormatting sqref="H151">
    <cfRule type="cellIs" dxfId="41" priority="48" operator="equal">
      <formula>"Muy Alta"</formula>
    </cfRule>
    <cfRule type="cellIs" dxfId="40" priority="49" operator="equal">
      <formula>"Alta"</formula>
    </cfRule>
    <cfRule type="cellIs" dxfId="39" priority="50" operator="equal">
      <formula>"Media"</formula>
    </cfRule>
    <cfRule type="cellIs" dxfId="38" priority="51" operator="equal">
      <formula>"Baja"</formula>
    </cfRule>
    <cfRule type="cellIs" dxfId="37" priority="52" operator="equal">
      <formula>"Muy Baja"</formula>
    </cfRule>
  </conditionalFormatting>
  <conditionalFormatting sqref="N151">
    <cfRule type="cellIs" dxfId="36" priority="44" operator="equal">
      <formula>"Extremo"</formula>
    </cfRule>
    <cfRule type="cellIs" dxfId="35" priority="45" operator="equal">
      <formula>"Alto"</formula>
    </cfRule>
    <cfRule type="cellIs" dxfId="34" priority="46" operator="equal">
      <formula>"Moderado"</formula>
    </cfRule>
    <cfRule type="cellIs" dxfId="33" priority="47" operator="equal">
      <formula>"Bajo"</formula>
    </cfRule>
  </conditionalFormatting>
  <conditionalFormatting sqref="Y151:Y156">
    <cfRule type="cellIs" dxfId="32" priority="39" operator="equal">
      <formula>"Muy Alta"</formula>
    </cfRule>
    <cfRule type="cellIs" dxfId="31" priority="40" operator="equal">
      <formula>"Alta"</formula>
    </cfRule>
    <cfRule type="cellIs" dxfId="30" priority="41" operator="equal">
      <formula>"Media"</formula>
    </cfRule>
    <cfRule type="cellIs" dxfId="29" priority="42" operator="equal">
      <formula>"Baja"</formula>
    </cfRule>
    <cfRule type="cellIs" dxfId="28" priority="43" operator="equal">
      <formula>"Muy Baja"</formula>
    </cfRule>
  </conditionalFormatting>
  <conditionalFormatting sqref="AA151:AA156">
    <cfRule type="cellIs" dxfId="27" priority="34" operator="equal">
      <formula>"Catastrófico"</formula>
    </cfRule>
    <cfRule type="cellIs" dxfId="26" priority="35" operator="equal">
      <formula>"Mayor"</formula>
    </cfRule>
    <cfRule type="cellIs" dxfId="25" priority="36" operator="equal">
      <formula>"Moderado"</formula>
    </cfRule>
    <cfRule type="cellIs" dxfId="24" priority="37" operator="equal">
      <formula>"Menor"</formula>
    </cfRule>
    <cfRule type="cellIs" dxfId="23" priority="38" operator="equal">
      <formula>"Leve"</formula>
    </cfRule>
  </conditionalFormatting>
  <conditionalFormatting sqref="AC151:AC156">
    <cfRule type="cellIs" dxfId="22" priority="30" operator="equal">
      <formula>"Extremo"</formula>
    </cfRule>
    <cfRule type="cellIs" dxfId="21" priority="31" operator="equal">
      <formula>"Alto"</formula>
    </cfRule>
    <cfRule type="cellIs" dxfId="20" priority="32" operator="equal">
      <formula>"Moderado"</formula>
    </cfRule>
    <cfRule type="cellIs" dxfId="19" priority="33" operator="equal">
      <formula>"Bajo"</formula>
    </cfRule>
  </conditionalFormatting>
  <conditionalFormatting sqref="K133:K156">
    <cfRule type="containsText" dxfId="18" priority="29" operator="containsText" text="❌">
      <formula>NOT(ISERROR(SEARCH("❌",K133)))</formula>
    </cfRule>
  </conditionalFormatting>
  <conditionalFormatting sqref="L61">
    <cfRule type="cellIs" dxfId="17" priority="19" operator="equal">
      <formula>"Catastrófico"</formula>
    </cfRule>
    <cfRule type="cellIs" dxfId="16" priority="20" operator="equal">
      <formula>"Mayor"</formula>
    </cfRule>
    <cfRule type="cellIs" dxfId="15" priority="21" operator="equal">
      <formula>"Moderado"</formula>
    </cfRule>
    <cfRule type="cellIs" dxfId="14" priority="22" operator="equal">
      <formula>"Menor"</formula>
    </cfRule>
    <cfRule type="cellIs" dxfId="13" priority="23" operator="equal">
      <formula>"Leve"</formula>
    </cfRule>
  </conditionalFormatting>
  <conditionalFormatting sqref="N12">
    <cfRule type="cellIs" dxfId="12" priority="1" operator="equal">
      <formula>"Extremo"</formula>
    </cfRule>
    <cfRule type="cellIs" dxfId="11" priority="2" operator="equal">
      <formula>"Alto"</formula>
    </cfRule>
    <cfRule type="cellIs" dxfId="10" priority="3" operator="equal">
      <formula>"Moderado"</formula>
    </cfRule>
    <cfRule type="cellIs" dxfId="9" priority="4" operator="equal">
      <formula>"Bajo"</formula>
    </cfRule>
  </conditionalFormatting>
  <conditionalFormatting sqref="L12">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pageMargins left="0.7" right="0.7" top="0.75" bottom="0.75" header="0.3" footer="0.3"/>
  <pageSetup orientation="portrait" r:id="rId1"/>
  <ignoredErrors>
    <ignoredError sqref="AB14" formula="1"/>
  </ignoredErrors>
  <drawing r:id="rId2"/>
  <extLst>
    <ext xmlns:x14="http://schemas.microsoft.com/office/spreadsheetml/2009/9/main" uri="{CCE6A557-97BC-4b89-ADB6-D9C93CAAB3DF}">
      <x14:dataValidations xmlns:xm="http://schemas.microsoft.com/office/excel/2006/main" count="26">
        <x14:dataValidation type="list" allowBlank="1" showInputMessage="1" showErrorMessage="1" xr:uid="{00000000-0002-0000-0100-000000000000}">
          <x14:formula1>
            <xm:f>'Tabla Valoración controles'!$D$4:$D$6</xm:f>
          </x14:formula1>
          <xm:sqref>R12:R42 R44:R156</xm:sqref>
        </x14:dataValidation>
        <x14:dataValidation type="list" allowBlank="1" showInputMessage="1" showErrorMessage="1" xr:uid="{00000000-0002-0000-0100-000001000000}">
          <x14:formula1>
            <xm:f>'Tabla Valoración controles'!$D$7:$D$8</xm:f>
          </x14:formula1>
          <xm:sqref>S12:S42 S44:S156</xm:sqref>
        </x14:dataValidation>
        <x14:dataValidation type="list" allowBlank="1" showInputMessage="1" showErrorMessage="1" xr:uid="{00000000-0002-0000-0100-000002000000}">
          <x14:formula1>
            <xm:f>'Tabla Valoración controles'!$D$9:$D$10</xm:f>
          </x14:formula1>
          <xm:sqref>U12:U42 U44:U156</xm:sqref>
        </x14:dataValidation>
        <x14:dataValidation type="list" allowBlank="1" showInputMessage="1" showErrorMessage="1" xr:uid="{00000000-0002-0000-0100-000003000000}">
          <x14:formula1>
            <xm:f>'Tabla Valoración controles'!$D$11:$D$12</xm:f>
          </x14:formula1>
          <xm:sqref>V12:V42 V44:V156</xm:sqref>
        </x14:dataValidation>
        <x14:dataValidation type="list" allowBlank="1" showInputMessage="1" showErrorMessage="1" xr:uid="{00000000-0002-0000-0100-000004000000}">
          <x14:formula1>
            <xm:f>'Opciones Tratamiento'!$B$9:$B$10</xm:f>
          </x14:formula1>
          <xm:sqref>AK12:AK13 AK15:AK16 AK18:AK19 AK21:AK22 AK24:AK25 AK27:AK28 AK30:AK31 AK33:AK34 AK36:AK37 AK39:AK40 AK43:AK44 AK46:AK47 AK52:AK53 AK55:AK56 AK58:AK59 AK61:AK62 AK64:AK65 AK67:AK68 AK70:AK71 AK73:AK74 AK76:AK77 AK79:AK80 AK82:AK83 AK85:AK86 AK88:AK89 AK91:AK92 AK94:AK95 AK97:AK98 AK100:AK101 AK103:AK104 AK106:AK107 AK109:AK110 AK112:AK113 AK115:AK116 AK118:AK119 AK121:AK122 AK124:AK125 AK127:AK128 AK130:AK131 AK133:AK134 AK136:AK137 AK139:AK140 AK142:AK143 AK145:AK146 AK148:AK149 AK151:AK152 AK154:AK155 AK49:AK50</xm:sqref>
        </x14:dataValidation>
        <x14:dataValidation type="list" allowBlank="1" showInputMessage="1" showErrorMessage="1" xr:uid="{00000000-0002-0000-0100-000005000000}">
          <x14:formula1>
            <xm:f>'Tabla Valoración controles'!$D$13:$D$14</xm:f>
          </x14:formula1>
          <xm:sqref>W12:W42 W44:W156</xm:sqref>
        </x14:dataValidation>
        <x14:dataValidation type="list" allowBlank="1" showInputMessage="1" showErrorMessage="1" xr:uid="{00000000-0002-0000-0100-000006000000}">
          <x14:formula1>
            <xm:f>'Opciones Tratamiento'!$B$13:$B$19</xm:f>
          </x14:formula1>
          <xm:sqref>F12:F42 F49:F156</xm:sqref>
        </x14:dataValidation>
        <x14:dataValidation type="list" allowBlank="1" showInputMessage="1" showErrorMessage="1" xr:uid="{00000000-0002-0000-0100-000007000000}">
          <x14:formula1>
            <xm:f>'Opciones Tratamiento'!$E$2:$E$4</xm:f>
          </x14:formula1>
          <xm:sqref>B12:B42 B49:B156</xm:sqref>
        </x14:dataValidation>
        <x14:dataValidation type="list" allowBlank="1" showInputMessage="1" showErrorMessage="1" xr:uid="{00000000-0002-0000-0100-000008000000}">
          <x14:formula1>
            <xm:f>'Opciones Tratamiento'!$B$2:$B$5</xm:f>
          </x14:formula1>
          <xm:sqref>AD12:AD156</xm:sqref>
        </x14:dataValidation>
        <x14:dataValidation type="list" allowBlank="1" showInputMessage="1" showErrorMessage="1" xr:uid="{00000000-0002-0000-0100-000009000000}">
          <x14:formula1>
            <xm:f>'Tabla Impacto'!$F$210:$F$221</xm:f>
          </x14:formula1>
          <xm:sqref>J12:J42 J49:J156</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AE12:AE17 AE146:AE156 AE21:AE23 AE26:AE29 AE44:AE48 AE81:AE90 AE57:AE60 AE62:AE66 AE37:AE41 AE51:AE54 AE75:AE78 AE92:AE96 AE98:AE102 AE104:AE108 AE110:AE114 AE116:AE126 AE128:AE132 AE134:AE138 AE140:AE144 AE31:AE35 AE69:AE72</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AF12:AF17 AF146:AF156 AF21:AF23 AF26:AF29 AF44:AF48 AF81:AF90 AF57:AF60 AF62:AF66 AF37:AF41 AF51:AF54 AF75:AF78 AF92:AF96 AF98:AF102 AF104:AF108 AF110:AF114 AF116:AF126 AF128:AF132 AF134:AF138 AF140:AF144 AF31:AF35 AF69:AF72</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AG146:AH156 AG44:AH48 AG57:AH60 AG62:AH66 AH49:AH54 AG51:AG54 AG92:AH96 AG98:AH102 AG104:AH108 AG110:AH114 AG116:AH126 AG128:AH132 AG134:AH138 AG140:AH144 AG21:AH23 AG81:AG90 AH42:AH43 AH73:AH90 AG26:AH29 AG31:AH35 AG37:AH41 AG69:AH72 AG12:AH17 AG18:AG20 AG24:AG25 AG30 AG36 AG43 AG49 AG61 AG67:AG68 AG73:AG78</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AI12:AI17 AI146:AI156 AI140:AI144 AI134:AI138 AI128:AI132 AI116:AI126 AI110:AI114 AI104:AI108 AI98:AI102 AI92:AI96 AI80:AI90 AI75:AI78 AI68:AI72 AI62:AI66 AI57:AI60 AI50:AI54 AI44:AI48 AI31:AI42 AI25:AI29 AI20:AI23</xm:sqref>
        </x14:dataValidation>
        <x14:dataValidation type="custom" allowBlank="1" showInputMessage="1" showErrorMessage="1" error="Recuerde que las acciones se generan bajo la medida de mitigar el riesgo" xr:uid="{00000000-0002-0000-0100-00000F000000}">
          <x14:formula1>
            <xm:f>IF(OR(AD18='C:\RESPALDO\DISCO D\AÑO 2021 EPA\PLANEACIÓN 2021\21. RIESGOS 2021\2. Riesgos de Gestión\[Seguimiento riesgos de gestión a marzo2021 22abril Ultimo.xlsx]Opciones Tratamiento'!#REF!,AD18='C:\RESPALDO\DISCO D\AÑO 2021 EPA\PLANEACIÓN 2021\21. RIESGOS 2021\2. Riesgos de Gestión\[Seguimiento riesgos de gestión a marzo2021 22abril Ultimo.xlsx]Opciones Tratamiento'!#REF!,AD18='C:\RESPALDO\DISCO D\AÑO 2021 EPA\PLANEACIÓN 2021\21. RIESGOS 2021\2. Riesgos de Gestión\[Seguimiento riesgos de gestión a marzo2021 22abril Ultimo.xlsx]Opciones Tratamiento'!#REF!),ISBLANK(AD18),ISTEXT(AD18))</xm:f>
          </x14:formula1>
          <xm:sqref>AI18 AI145 AI133 AI127 AI115 AI109 AI103 AI97 AI91 AI79 AI55:AI56 AI43 AI30 AI24 AI49</xm:sqref>
        </x14:dataValidation>
        <x14:dataValidation type="custom" allowBlank="1" showInputMessage="1" showErrorMessage="1" error="Recuerde que las acciones se generan bajo la medida de mitigar el riesgo" xr:uid="{00000000-0002-0000-0100-000010000000}">
          <x14:formula1>
            <xm:f>IF(OR(AD56='C:\RESPALDO\DISCO D\AÑO 2021 EPA\PLANEACIÓN 2021\21. RIESGOS 2021\2. Riesgos de Gestión\[Seguimiento riesgos de gestión a marzo2021 22abril Ultimo.xlsx]Opciones Tratamiento'!#REF!,AD56='C:\RESPALDO\DISCO D\AÑO 2021 EPA\PLANEACIÓN 2021\21. RIESGOS 2021\2. Riesgos de Gestión\[Seguimiento riesgos de gestión a marzo2021 22abril Ultimo.xlsx]Opciones Tratamiento'!#REF!,AD56='C:\RESPALDO\DISCO D\AÑO 2021 EPA\PLANEACIÓN 2021\21. RIESGOS 2021\2. Riesgos de Gestión\[Seguimiento riesgos de gestión a marzo2021 22abril Ultimo.xlsx]Opciones Tratamiento'!#REF!),ISBLANK(AD56),ISTEXT(AD56))</xm:f>
          </x14:formula1>
          <xm:sqref>AG145:AH145 AG127:AH127 AG133:AH133 AG115:AH115 AG103:AH103 AG56:AH56 AG109:AH109 AG91:AH91 AG97:AH97</xm:sqref>
        </x14:dataValidation>
        <x14:dataValidation type="custom" allowBlank="1" showInputMessage="1" showErrorMessage="1" error="Recuerde que las acciones se generan bajo la medida de mitigar el riesgo" xr:uid="{00000000-0002-0000-0100-000011000000}">
          <x14:formula1>
            <xm:f>IF(OR(AD56='C:\RESPALDO\DISCO D\AÑO 2021 EPA\PLANEACIÓN 2021\21. RIESGOS 2021\2. Riesgos de Gestión\[Seguimiento riesgos de gestión a marzo2021 22abril Ultimo.xlsx]Opciones Tratamiento'!#REF!,AD56='C:\RESPALDO\DISCO D\AÑO 2021 EPA\PLANEACIÓN 2021\21. RIESGOS 2021\2. Riesgos de Gestión\[Seguimiento riesgos de gestión a marzo2021 22abril Ultimo.xlsx]Opciones Tratamiento'!#REF!,AD56='C:\RESPALDO\DISCO D\AÑO 2021 EPA\PLANEACIÓN 2021\21. RIESGOS 2021\2. Riesgos de Gestión\[Seguimiento riesgos de gestión a marzo2021 22abril Ultimo.xlsx]Opciones Tratamiento'!#REF!),ISBLANK(AD56),ISTEXT(AD56))</xm:f>
          </x14:formula1>
          <xm:sqref>AF145 AF133 AF127 AF115 AF109 AF56 AF103 AF97 AF91</xm:sqref>
        </x14:dataValidation>
        <x14:dataValidation type="custom" allowBlank="1" showInputMessage="1" showErrorMessage="1" error="Recuerde que las acciones se generan bajo la medida de mitigar el riesgo" xr:uid="{00000000-0002-0000-0100-000012000000}">
          <x14:formula1>
            <xm:f>IF(OR(AD56='C:\RESPALDO\DISCO D\AÑO 2021 EPA\PLANEACIÓN 2021\21. RIESGOS 2021\2. Riesgos de Gestión\[Seguimiento riesgos de gestión a marzo2021 22abril Ultimo.xlsx]Opciones Tratamiento'!#REF!,AD56='C:\RESPALDO\DISCO D\AÑO 2021 EPA\PLANEACIÓN 2021\21. RIESGOS 2021\2. Riesgos de Gestión\[Seguimiento riesgos de gestión a marzo2021 22abril Ultimo.xlsx]Opciones Tratamiento'!#REF!,AD56='C:\RESPALDO\DISCO D\AÑO 2021 EPA\PLANEACIÓN 2021\21. RIESGOS 2021\2. Riesgos de Gestión\[Seguimiento riesgos de gestión a marzo2021 22abril Ultimo.xlsx]Opciones Tratamiento'!#REF!),ISBLANK(AD56),ISTEXT(AD56))</xm:f>
          </x14:formula1>
          <xm:sqref>AE145 AE133 AE127 AE115 AE109 AE56 AE103 AE97</xm:sqref>
        </x14:dataValidation>
        <x14:dataValidation type="custom" allowBlank="1" showInputMessage="1" showErrorMessage="1" error="Recuerde que las acciones se generan bajo la medida de mitigar el riesgo" xr:uid="{00000000-0002-0000-0100-000013000000}">
          <x14:formula1>
            <xm:f>IF(OR(AD139='C:\RESPALDO\DISCO D\AÑO 2021 EPA\PLANEACIÓN 2021\21. RIESGOS CAPACITACIÓN\GESTIÓN DEL CONOCIMIENTO\revisión 09 abril 2021\[Matriz mapa de riesgos D GCCI ajustada 09 abril 2021.xlsx]Opciones Tratamiento'!#REF!,AD139='C:\RESPALDO\DISCO D\AÑO 2021 EPA\PLANEACIÓN 2021\21. RIESGOS CAPACITACIÓN\GESTIÓN DEL CONOCIMIENTO\revisión 09 abril 2021\[Matriz mapa de riesgos D GCCI ajustada 09 abril 2021.xlsx]Opciones Tratamiento'!#REF!,AD139='C:\RESPALDO\DISCO D\AÑO 2021 EPA\PLANEACIÓN 2021\21. RIESGOS CAPACITACIÓN\GESTIÓN DEL CONOCIMIENTO\revisión 09 abril 2021\[Matriz mapa de riesgos D GCCI ajustada 09 abril 2021.xlsx]Opciones Tratamiento'!#REF!),ISBLANK(AD139),ISTEXT(AD139))</xm:f>
          </x14:formula1>
          <xm:sqref>AE139</xm:sqref>
        </x14:dataValidation>
        <x14:dataValidation type="custom" allowBlank="1" showInputMessage="1" showErrorMessage="1" error="Recuerde que las acciones se generan bajo la medida de mitigar el riesgo" xr:uid="{00000000-0002-0000-0100-000014000000}">
          <x14:formula1>
            <xm:f>IF(OR(AD139='C:\RESPALDO\DISCO D\AÑO 2021 EPA\PLANEACIÓN 2021\21. RIESGOS CAPACITACIÓN\GESTIÓN DEL CONOCIMIENTO\revisión 09 abril 2021\[Matriz mapa de riesgos D GCCI ajustada 09 abril 2021.xlsx]Opciones Tratamiento'!#REF!,AD139='C:\RESPALDO\DISCO D\AÑO 2021 EPA\PLANEACIÓN 2021\21. RIESGOS CAPACITACIÓN\GESTIÓN DEL CONOCIMIENTO\revisión 09 abril 2021\[Matriz mapa de riesgos D GCCI ajustada 09 abril 2021.xlsx]Opciones Tratamiento'!#REF!,AD139='C:\RESPALDO\DISCO D\AÑO 2021 EPA\PLANEACIÓN 2021\21. RIESGOS CAPACITACIÓN\GESTIÓN DEL CONOCIMIENTO\revisión 09 abril 2021\[Matriz mapa de riesgos D GCCI ajustada 09 abril 2021.xlsx]Opciones Tratamiento'!#REF!),ISBLANK(AD139),ISTEXT(AD139))</xm:f>
          </x14:formula1>
          <xm:sqref>AF139</xm:sqref>
        </x14:dataValidation>
        <x14:dataValidation type="custom" allowBlank="1" showInputMessage="1" showErrorMessage="1" error="Recuerde que las acciones se generan bajo la medida de mitigar el riesgo" xr:uid="{00000000-0002-0000-0100-000015000000}">
          <x14:formula1>
            <xm:f>IF(OR(AD139='C:\RESPALDO\DISCO D\AÑO 2021 EPA\PLANEACIÓN 2021\21. RIESGOS CAPACITACIÓN\GESTIÓN DEL CONOCIMIENTO\revisión 09 abril 2021\[Matriz mapa de riesgos D GCCI ajustada 09 abril 2021.xlsx]Opciones Tratamiento'!#REF!,AD139='C:\RESPALDO\DISCO D\AÑO 2021 EPA\PLANEACIÓN 2021\21. RIESGOS CAPACITACIÓN\GESTIÓN DEL CONOCIMIENTO\revisión 09 abril 2021\[Matriz mapa de riesgos D GCCI ajustada 09 abril 2021.xlsx]Opciones Tratamiento'!#REF!,AD139='C:\RESPALDO\DISCO D\AÑO 2021 EPA\PLANEACIÓN 2021\21. RIESGOS CAPACITACIÓN\GESTIÓN DEL CONOCIMIENTO\revisión 09 abril 2021\[Matriz mapa de riesgos D GCCI ajustada 09 abril 2021.xlsx]Opciones Tratamiento'!#REF!),ISBLANK(AD139),ISTEXT(AD139))</xm:f>
          </x14:formula1>
          <xm:sqref>AG139:AH139</xm:sqref>
        </x14:dataValidation>
        <x14:dataValidation type="custom" allowBlank="1" showInputMessage="1" showErrorMessage="1" error="Recuerde que las acciones se generan bajo la medida de mitigar el riesgo" xr:uid="{00000000-0002-0000-0100-000019000000}">
          <x14:formula1>
            <xm:f>IF(OR(AD61='C:\RESPALDO\DISCO D\AÑO 2021 EPA\PLANEACIÓN 2021\21. RIESGOS CAPACITACIÓN\RESPONSABILIDAD FISCAL\[Matriz Mapa de Riesgos 2021 13 abril AJUSTADO.xlsx]Opciones Tratamiento'!#REF!,AD61='C:\RESPALDO\DISCO D\AÑO 2021 EPA\PLANEACIÓN 2021\21. RIESGOS CAPACITACIÓN\RESPONSABILIDAD FISCAL\[Matriz Mapa de Riesgos 2021 13 abril AJUSTADO.xlsx]Opciones Tratamiento'!#REF!,AD61='C:\RESPALDO\DISCO D\AÑO 2021 EPA\PLANEACIÓN 2021\21. RIESGOS CAPACITACIÓN\RESPONSABILIDAD FISCAL\[Matriz Mapa de Riesgos 2021 13 abril AJUSTADO.xlsx]Opciones Tratamiento'!#REF!),ISBLANK(AD61),ISTEXT(AD61))</xm:f>
          </x14:formula1>
          <xm:sqref>AI61</xm:sqref>
        </x14:dataValidation>
        <x14:dataValidation type="custom" allowBlank="1" showInputMessage="1" showErrorMessage="1" error="Recuerde que las acciones se generan bajo la medida de mitigar el riesgo" xr:uid="{00000000-0002-0000-0100-00001A000000}">
          <x14:formula1>
            <xm:f>IF(OR(AC67='C:\RESPALDO\DISCO D\AÑO 2021 EPA\PLANEACIÓN 2021\21. RIESGOS 2021\2. Riesgos de Gestión\[Seguimiento riesgos de gestión a marzo2021 22abril Ultimo.xlsx]Opciones Tratamiento'!#REF!,AC67='C:\RESPALDO\DISCO D\AÑO 2021 EPA\PLANEACIÓN 2021\21. RIESGOS 2021\2. Riesgos de Gestión\[Seguimiento riesgos de gestión a marzo2021 22abril Ultimo.xlsx]Opciones Tratamiento'!#REF!,AC67='C:\RESPALDO\DISCO D\AÑO 2021 EPA\PLANEACIÓN 2021\21. RIESGOS 2021\2. Riesgos de Gestión\[Seguimiento riesgos de gestión a marzo2021 22abril Ultimo.xlsx]Opciones Tratamiento'!#REF!),ISBLANK(AC67),ISTEXT(AC67))</xm:f>
          </x14:formula1>
          <xm:sqref>AI67 AI73</xm:sqref>
        </x14:dataValidation>
        <x14:dataValidation type="custom" allowBlank="1" showInputMessage="1" showErrorMessage="1" error="Recuerde que las acciones se generan bajo la medida de mitigar el riesgo" xr:uid="{00000000-0002-0000-0100-00001B000000}">
          <x14:formula1>
            <xm:f>IF(OR(AD90='C:\RESPALDO\DISCO D\AÑO 2021 EPA\PLANEACIÓN 2021\21. RIESGOS 2021\2. Riesgos de Gestión\[Seguimiento riesgos de gestión a marzo2021 22abril Ultimo.xlsx]Opciones Tratamiento'!#REF!,AD90='C:\RESPALDO\DISCO D\AÑO 2021 EPA\PLANEACIÓN 2021\21. RIESGOS 2021\2. Riesgos de Gestión\[Seguimiento riesgos de gestión a marzo2021 22abril Ultimo.xlsx]Opciones Tratamiento'!#REF!,AD90='C:\RESPALDO\DISCO D\AÑO 2021 EPA\PLANEACIÓN 2021\21. RIESGOS 2021\2. Riesgos de Gestión\[Seguimiento riesgos de gestión a marzo2021 22abril Ultimo.xlsx]Opciones Tratamiento'!#REF!),ISBLANK(AD90),ISTEXT(AD90))</xm:f>
          </x14:formula1>
          <xm:sqref>AE91</xm:sqref>
        </x14:dataValidation>
        <x14:dataValidation type="custom" allowBlank="1" showInputMessage="1" showErrorMessage="1" error="Recuerde que las acciones se generan bajo la medida de mitigar el riesgo" xr:uid="{00000000-0002-0000-0100-00001C000000}">
          <x14:formula1>
            <xm:f>IF(OR(AD139='C:\RESPALDO\DISCO D\AÑO 2021 EPA\PLANEACIÓN 2021\21. RIESGOS CAPACITACIÓN\GESTIÓN DEL CONOCIMIENTO\revisión 09 abril 2021\[Matriz mapa de riesgos D GCCI ajustada 09 abril 2021.xlsx]Opciones Tratamiento'!#REF!,AD139='C:\RESPALDO\DISCO D\AÑO 2021 EPA\PLANEACIÓN 2021\21. RIESGOS CAPACITACIÓN\GESTIÓN DEL CONOCIMIENTO\revisión 09 abril 2021\[Matriz mapa de riesgos D GCCI ajustada 09 abril 2021.xlsx]Opciones Tratamiento'!#REF!,AD139='C:\RESPALDO\DISCO D\AÑO 2021 EPA\PLANEACIÓN 2021\21. RIESGOS CAPACITACIÓN\GESTIÓN DEL CONOCIMIENTO\revisión 09 abril 2021\[Matriz mapa de riesgos D GCCI ajustada 09 abril 2021.xlsx]Opciones Tratamiento'!#REF!),ISBLANK(AD139),ISTEXT(AD139))</xm:f>
          </x14:formula1>
          <xm:sqref>AI139</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AJ12:AJ156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E160"/>
  <sheetViews>
    <sheetView topLeftCell="I1" zoomScale="30" zoomScaleNormal="30" workbookViewId="0">
      <selection activeCell="BI44" sqref="BI44"/>
    </sheetView>
  </sheetViews>
  <sheetFormatPr baseColWidth="10" defaultColWidth="11.42578125" defaultRowHeight="15" x14ac:dyDescent="0.25"/>
  <cols>
    <col min="2" max="49" width="5.7109375" customWidth="1"/>
    <col min="51" max="56" width="5.7109375" customWidth="1"/>
  </cols>
  <sheetData>
    <row r="1" spans="1:109" x14ac:dyDescent="0.2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row>
    <row r="2" spans="1:109" ht="18" customHeight="1" x14ac:dyDescent="0.25">
      <c r="A2" s="86"/>
      <c r="B2" s="430" t="s">
        <v>242</v>
      </c>
      <c r="C2" s="430"/>
      <c r="D2" s="430"/>
      <c r="E2" s="430"/>
      <c r="F2" s="430"/>
      <c r="G2" s="430"/>
      <c r="H2" s="430"/>
      <c r="I2" s="430"/>
      <c r="J2" s="457" t="s">
        <v>23</v>
      </c>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457"/>
      <c r="AO2" s="457"/>
      <c r="AP2" s="457"/>
      <c r="AQ2" s="457"/>
      <c r="AR2" s="457"/>
      <c r="AS2" s="457"/>
      <c r="AT2" s="457"/>
      <c r="AU2" s="457"/>
      <c r="AV2" s="457"/>
      <c r="AW2" s="457"/>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row>
    <row r="3" spans="1:109" ht="18.75" customHeight="1" x14ac:dyDescent="0.25">
      <c r="A3" s="86"/>
      <c r="B3" s="430"/>
      <c r="C3" s="430"/>
      <c r="D3" s="430"/>
      <c r="E3" s="430"/>
      <c r="F3" s="430"/>
      <c r="G3" s="430"/>
      <c r="H3" s="430"/>
      <c r="I3" s="430"/>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c r="AU3" s="457"/>
      <c r="AV3" s="457"/>
      <c r="AW3" s="457"/>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row>
    <row r="4" spans="1:109" ht="15" customHeight="1" x14ac:dyDescent="0.25">
      <c r="A4" s="86"/>
      <c r="B4" s="430"/>
      <c r="C4" s="430"/>
      <c r="D4" s="430"/>
      <c r="E4" s="430"/>
      <c r="F4" s="430"/>
      <c r="G4" s="430"/>
      <c r="H4" s="430"/>
      <c r="I4" s="430"/>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457"/>
      <c r="AO4" s="457"/>
      <c r="AP4" s="457"/>
      <c r="AQ4" s="457"/>
      <c r="AR4" s="457"/>
      <c r="AS4" s="457"/>
      <c r="AT4" s="457"/>
      <c r="AU4" s="457"/>
      <c r="AV4" s="457"/>
      <c r="AW4" s="457"/>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row>
    <row r="5" spans="1:109" ht="15.75" thickBot="1" x14ac:dyDescent="0.3">
      <c r="A5" s="86"/>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row>
    <row r="6" spans="1:109" ht="15" customHeight="1" x14ac:dyDescent="0.25">
      <c r="A6" s="86"/>
      <c r="B6" s="474" t="s">
        <v>243</v>
      </c>
      <c r="C6" s="474"/>
      <c r="D6" s="475"/>
      <c r="E6" s="458" t="s">
        <v>244</v>
      </c>
      <c r="F6" s="467"/>
      <c r="G6" s="467"/>
      <c r="H6" s="467"/>
      <c r="I6" s="468"/>
      <c r="J6" s="455" t="str">
        <f>IF(AND('Mapa final'!$H$12="Muy Alta",'Mapa final'!$L$12="Leve"),CONCATENATE("R",'Mapa final'!$A$12),"")</f>
        <v/>
      </c>
      <c r="K6" s="456"/>
      <c r="L6" s="456" t="str">
        <f>IF(AND('Mapa final'!$H$18="Muy Alta",'Mapa final'!$L$18="Leve"),CONCATENATE("R",'Mapa final'!$A$18),"")</f>
        <v/>
      </c>
      <c r="M6" s="456"/>
      <c r="N6" s="456" t="str">
        <f>IF(AND('Mapa final'!$H$24="Muy Alta",'Mapa final'!$L$24="Leve"),CONCATENATE("R",'Mapa final'!$A$24),"")</f>
        <v/>
      </c>
      <c r="O6" s="456"/>
      <c r="P6" s="456" t="str">
        <f>IF(AND('Mapa final'!$H$30="Muy Alta",'Mapa final'!$L$30="Leve"),CONCATENATE("R",'Mapa final'!$A$30),"")</f>
        <v/>
      </c>
      <c r="Q6" s="456"/>
      <c r="R6" s="455" t="str">
        <f>IF(AND('Mapa final'!$H$12="Muy Alta",'Mapa final'!$L$12="Menor"),CONCATENATE("R",'Mapa final'!$A$12),"")</f>
        <v/>
      </c>
      <c r="S6" s="456"/>
      <c r="T6" s="456" t="str">
        <f>IF(AND('Mapa final'!$H$18="Muy Alta",'Mapa final'!$L$18="Menor"),CONCATENATE("R",'Mapa final'!$A$18),"")</f>
        <v/>
      </c>
      <c r="U6" s="456"/>
      <c r="V6" s="456" t="str">
        <f>IF(AND('Mapa final'!$H$24="Muy Alta",'Mapa final'!$L$24="Menor"),CONCATENATE("R",'Mapa final'!$A$24),"")</f>
        <v/>
      </c>
      <c r="W6" s="456"/>
      <c r="X6" s="456" t="str">
        <f>IF(AND('Mapa final'!$H$30="Muy Alta",'Mapa final'!$L$30="Menor"),CONCATENATE("R",'Mapa final'!$A$30),"")</f>
        <v/>
      </c>
      <c r="Y6" s="456"/>
      <c r="Z6" s="455" t="str">
        <f>IF(AND('Mapa final'!$H$12="Muy Alta",'Mapa final'!$L$12="Moderado"),CONCATENATE("R",'Mapa final'!$A$12),"")</f>
        <v/>
      </c>
      <c r="AA6" s="456"/>
      <c r="AB6" s="456" t="str">
        <f>IF(AND('Mapa final'!$H$18="Muy Alta",'Mapa final'!$L$18="Moderado"),CONCATENATE("R",'Mapa final'!$A$18),"")</f>
        <v/>
      </c>
      <c r="AC6" s="456"/>
      <c r="AD6" s="456" t="str">
        <f>IF(AND('Mapa final'!$H$24="Muy Alta",'Mapa final'!$L$24="Moderado"),CONCATENATE("R",'Mapa final'!$A$24),"")</f>
        <v/>
      </c>
      <c r="AE6" s="456"/>
      <c r="AF6" s="456" t="str">
        <f>IF(AND('Mapa final'!$H$30="Muy Alta",'Mapa final'!$L$30="Moderado"),CONCATENATE("R",'Mapa final'!$A$30),"")</f>
        <v/>
      </c>
      <c r="AG6" s="456"/>
      <c r="AH6" s="455" t="str">
        <f>IF(AND('Mapa final'!$H$12="Muy Alta",'Mapa final'!$L$12="Mayor"),CONCATENATE("R",'Mapa final'!$A$12),"")</f>
        <v/>
      </c>
      <c r="AI6" s="456"/>
      <c r="AJ6" s="456" t="str">
        <f>IF(AND('Mapa final'!$H$18="Muy Alta",'Mapa final'!$L$18="Mayor"),CONCATENATE("R",'Mapa final'!$A$18),"")</f>
        <v/>
      </c>
      <c r="AK6" s="456"/>
      <c r="AL6" s="456" t="str">
        <f>IF(AND('Mapa final'!$H$24="Muy Alta",'Mapa final'!$L$24="Mayor"),CONCATENATE("R",'Mapa final'!$A$24),"")</f>
        <v/>
      </c>
      <c r="AM6" s="456"/>
      <c r="AN6" s="456" t="str">
        <f>IF(AND('Mapa final'!$H$30="Muy Alta",'Mapa final'!$L$30="Mayor"),CONCATENATE("R",'Mapa final'!$A$30),"")</f>
        <v/>
      </c>
      <c r="AO6" s="456"/>
      <c r="AP6" s="446" t="str">
        <f>IF(AND('Mapa final'!$H$12="Muy Alta",'Mapa final'!$L$12="Catastrófico"),CONCATENATE("R",'Mapa final'!$A$12),"")</f>
        <v/>
      </c>
      <c r="AQ6" s="447"/>
      <c r="AR6" s="447" t="str">
        <f>IF(AND('Mapa final'!$H$18="Muy Alta",'Mapa final'!$L$18="Catastrófico"),CONCATENATE("R",'Mapa final'!$A$18),"")</f>
        <v/>
      </c>
      <c r="AS6" s="447"/>
      <c r="AT6" s="447" t="str">
        <f>IF(AND('Mapa final'!$H$24="Muy Alta",'Mapa final'!$L$24="Catastrófico"),CONCATENATE("R",'Mapa final'!$A$24),"")</f>
        <v/>
      </c>
      <c r="AU6" s="447"/>
      <c r="AV6" s="447" t="str">
        <f>IF(AND('Mapa final'!$H$30="Muy Alta",'Mapa final'!$L$30="Catastrófico"),CONCATENATE("R",'Mapa final'!$A$30),"")</f>
        <v/>
      </c>
      <c r="AW6" s="452"/>
      <c r="AY6" s="504" t="s">
        <v>245</v>
      </c>
      <c r="AZ6" s="505"/>
      <c r="BA6" s="505"/>
      <c r="BB6" s="505"/>
      <c r="BC6" s="505"/>
      <c r="BD6" s="50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row>
    <row r="7" spans="1:109" ht="15" customHeight="1" x14ac:dyDescent="0.25">
      <c r="A7" s="86"/>
      <c r="B7" s="474"/>
      <c r="C7" s="474"/>
      <c r="D7" s="475"/>
      <c r="E7" s="464"/>
      <c r="F7" s="469"/>
      <c r="G7" s="469"/>
      <c r="H7" s="469"/>
      <c r="I7" s="470"/>
      <c r="J7" s="454"/>
      <c r="K7" s="453"/>
      <c r="L7" s="453"/>
      <c r="M7" s="453"/>
      <c r="N7" s="453"/>
      <c r="O7" s="453"/>
      <c r="P7" s="453"/>
      <c r="Q7" s="453"/>
      <c r="R7" s="454"/>
      <c r="S7" s="453"/>
      <c r="T7" s="453"/>
      <c r="U7" s="453"/>
      <c r="V7" s="453"/>
      <c r="W7" s="453"/>
      <c r="X7" s="453"/>
      <c r="Y7" s="453"/>
      <c r="Z7" s="454"/>
      <c r="AA7" s="453"/>
      <c r="AB7" s="453"/>
      <c r="AC7" s="453"/>
      <c r="AD7" s="453"/>
      <c r="AE7" s="453"/>
      <c r="AF7" s="453"/>
      <c r="AG7" s="453"/>
      <c r="AH7" s="454"/>
      <c r="AI7" s="453"/>
      <c r="AJ7" s="453"/>
      <c r="AK7" s="453"/>
      <c r="AL7" s="453"/>
      <c r="AM7" s="453"/>
      <c r="AN7" s="453"/>
      <c r="AO7" s="453"/>
      <c r="AP7" s="448"/>
      <c r="AQ7" s="444"/>
      <c r="AR7" s="444"/>
      <c r="AS7" s="444"/>
      <c r="AT7" s="444"/>
      <c r="AU7" s="444"/>
      <c r="AV7" s="444"/>
      <c r="AW7" s="445"/>
      <c r="AX7" s="86"/>
      <c r="AY7" s="507"/>
      <c r="AZ7" s="508"/>
      <c r="BA7" s="508"/>
      <c r="BB7" s="508"/>
      <c r="BC7" s="508"/>
      <c r="BD7" s="509"/>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row>
    <row r="8" spans="1:109" ht="15" customHeight="1" x14ac:dyDescent="0.25">
      <c r="A8" s="86"/>
      <c r="B8" s="474"/>
      <c r="C8" s="474"/>
      <c r="D8" s="475"/>
      <c r="E8" s="464"/>
      <c r="F8" s="469"/>
      <c r="G8" s="469"/>
      <c r="H8" s="469"/>
      <c r="I8" s="470"/>
      <c r="J8" s="454" t="str">
        <f>IF(AND('Mapa final'!$H$36="Muy Alta",'Mapa final'!$L$36="Leve"),CONCATENATE("R",'Mapa final'!$A$36),"")</f>
        <v/>
      </c>
      <c r="K8" s="453"/>
      <c r="L8" s="453" t="str">
        <f>IF(AND('Mapa final'!$H$42="Muy Alta",'Mapa final'!$L$42="Leve"),CONCATENATE("R",'Mapa final'!$A$42),"")</f>
        <v/>
      </c>
      <c r="M8" s="453"/>
      <c r="N8" s="453" t="str">
        <f>IF(AND('Mapa final'!$H$49="Muy Alta",'Mapa final'!$L$49="Leve"),CONCATENATE("R",'Mapa final'!$A$49),"")</f>
        <v/>
      </c>
      <c r="O8" s="453"/>
      <c r="P8" s="453" t="str">
        <f>IF(AND('Mapa final'!$H$55="Muy Alta",'Mapa final'!$L$55="Leve"),CONCATENATE("R",'Mapa final'!$A$55),"")</f>
        <v/>
      </c>
      <c r="Q8" s="453"/>
      <c r="R8" s="454" t="str">
        <f>IF(AND('Mapa final'!$H$36="Muy Alta",'Mapa final'!$L$36="Menor"),CONCATENATE("R",'Mapa final'!$A$36),"")</f>
        <v/>
      </c>
      <c r="S8" s="453"/>
      <c r="T8" s="453" t="str">
        <f>IF(AND('Mapa final'!$H$42="Muy Alta",'Mapa final'!$L$42="Menor"),CONCATENATE("R",'Mapa final'!$A$42),"")</f>
        <v/>
      </c>
      <c r="U8" s="453"/>
      <c r="V8" s="453" t="str">
        <f>IF(AND('Mapa final'!$H$49="Muy Alta",'Mapa final'!$L$49="Menor"),CONCATENATE("R",'Mapa final'!$A$49),"")</f>
        <v/>
      </c>
      <c r="W8" s="453"/>
      <c r="X8" s="453" t="str">
        <f>IF(AND('Mapa final'!$H$55="Muy Alta",'Mapa final'!$L$55="Menor"),CONCATENATE("R",'Mapa final'!$A$55),"")</f>
        <v/>
      </c>
      <c r="Y8" s="453"/>
      <c r="Z8" s="454" t="str">
        <f>IF(AND('Mapa final'!$H$36="Muy Alta",'Mapa final'!$L$36="Moderado"),CONCATENATE("R",'Mapa final'!$A$36),"")</f>
        <v/>
      </c>
      <c r="AA8" s="453"/>
      <c r="AB8" s="453" t="str">
        <f>IF(AND('Mapa final'!$H$42="Muy Alta",'Mapa final'!$L$42="Moderado"),CONCATENATE("R",'Mapa final'!$A$42),"")</f>
        <v/>
      </c>
      <c r="AC8" s="453"/>
      <c r="AD8" s="453" t="str">
        <f>IF(AND('Mapa final'!$H$49="Muy Alta",'Mapa final'!$L$49="Moderado"),CONCATENATE("R",'Mapa final'!$A$49),"")</f>
        <v/>
      </c>
      <c r="AE8" s="453"/>
      <c r="AF8" s="453" t="str">
        <f>IF(AND('Mapa final'!$H$55="Muy Alta",'Mapa final'!$L$55="Moderado"),CONCATENATE("R",'Mapa final'!$A$55),"")</f>
        <v/>
      </c>
      <c r="AG8" s="453"/>
      <c r="AH8" s="454" t="str">
        <f>IF(AND('Mapa final'!$H$36="Muy Alta",'Mapa final'!$L$36="Mayor"),CONCATENATE("R",'Mapa final'!$A$36),"")</f>
        <v/>
      </c>
      <c r="AI8" s="453"/>
      <c r="AJ8" s="453" t="str">
        <f>IF(AND('Mapa final'!$H$42="Muy Alta",'Mapa final'!$L$42="Mayor"),CONCATENATE("R",'Mapa final'!$A$42),"")</f>
        <v/>
      </c>
      <c r="AK8" s="453"/>
      <c r="AL8" s="453" t="str">
        <f>IF(AND('Mapa final'!$H$49="Muy Alta",'Mapa final'!$L$49="Mayor"),CONCATENATE("R",'Mapa final'!$A$49),"")</f>
        <v/>
      </c>
      <c r="AM8" s="453"/>
      <c r="AN8" s="453" t="str">
        <f>IF(AND('Mapa final'!$H$55="Muy Alta",'Mapa final'!$L$55="Mayor"),CONCATENATE("R",'Mapa final'!$A$55),"")</f>
        <v/>
      </c>
      <c r="AO8" s="453"/>
      <c r="AP8" s="448" t="str">
        <f>IF(AND('Mapa final'!$H$36="Muy Alta",'Mapa final'!$L$36="Catastrófico"),CONCATENATE("R",'Mapa final'!$A$36),"")</f>
        <v/>
      </c>
      <c r="AQ8" s="444"/>
      <c r="AR8" s="444" t="str">
        <f>IF(AND('Mapa final'!$H$42="Muy Alta",'Mapa final'!$L$42="Catastrófico"),CONCATENATE("R",'Mapa final'!$A$42),"")</f>
        <v/>
      </c>
      <c r="AS8" s="444"/>
      <c r="AT8" s="444" t="str">
        <f>IF(AND('Mapa final'!$H$49="Muy Alta",'Mapa final'!$L$49="Catastrófico"),CONCATENATE("R",'Mapa final'!$A$49),"")</f>
        <v/>
      </c>
      <c r="AU8" s="444"/>
      <c r="AV8" s="444" t="str">
        <f>IF(AND('Mapa final'!$H$55="Muy Alta",'Mapa final'!$L$55="Catastrófico"),CONCATENATE("R",'Mapa final'!$A$55),"")</f>
        <v/>
      </c>
      <c r="AW8" s="445"/>
      <c r="AX8" s="86"/>
      <c r="AY8" s="507"/>
      <c r="AZ8" s="508"/>
      <c r="BA8" s="508"/>
      <c r="BB8" s="508"/>
      <c r="BC8" s="508"/>
      <c r="BD8" s="509"/>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row>
    <row r="9" spans="1:109" ht="15" customHeight="1" x14ac:dyDescent="0.25">
      <c r="A9" s="86"/>
      <c r="B9" s="474"/>
      <c r="C9" s="474"/>
      <c r="D9" s="475"/>
      <c r="E9" s="464"/>
      <c r="F9" s="469"/>
      <c r="G9" s="469"/>
      <c r="H9" s="469"/>
      <c r="I9" s="470"/>
      <c r="J9" s="454"/>
      <c r="K9" s="453"/>
      <c r="L9" s="453"/>
      <c r="M9" s="453"/>
      <c r="N9" s="453"/>
      <c r="O9" s="453"/>
      <c r="P9" s="453"/>
      <c r="Q9" s="453"/>
      <c r="R9" s="454"/>
      <c r="S9" s="453"/>
      <c r="T9" s="453"/>
      <c r="U9" s="453"/>
      <c r="V9" s="453"/>
      <c r="W9" s="453"/>
      <c r="X9" s="453"/>
      <c r="Y9" s="453"/>
      <c r="Z9" s="454"/>
      <c r="AA9" s="453"/>
      <c r="AB9" s="453"/>
      <c r="AC9" s="453"/>
      <c r="AD9" s="453"/>
      <c r="AE9" s="453"/>
      <c r="AF9" s="453"/>
      <c r="AG9" s="453"/>
      <c r="AH9" s="454"/>
      <c r="AI9" s="453"/>
      <c r="AJ9" s="453"/>
      <c r="AK9" s="453"/>
      <c r="AL9" s="453"/>
      <c r="AM9" s="453"/>
      <c r="AN9" s="453"/>
      <c r="AO9" s="453"/>
      <c r="AP9" s="448"/>
      <c r="AQ9" s="444"/>
      <c r="AR9" s="444"/>
      <c r="AS9" s="444"/>
      <c r="AT9" s="444"/>
      <c r="AU9" s="444"/>
      <c r="AV9" s="444"/>
      <c r="AW9" s="445"/>
      <c r="AX9" s="86"/>
      <c r="AY9" s="507"/>
      <c r="AZ9" s="508"/>
      <c r="BA9" s="508"/>
      <c r="BB9" s="508"/>
      <c r="BC9" s="508"/>
      <c r="BD9" s="509"/>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row>
    <row r="10" spans="1:109" ht="15" customHeight="1" x14ac:dyDescent="0.25">
      <c r="A10" s="86"/>
      <c r="B10" s="474"/>
      <c r="C10" s="474"/>
      <c r="D10" s="475"/>
      <c r="E10" s="464"/>
      <c r="F10" s="469"/>
      <c r="G10" s="469"/>
      <c r="H10" s="469"/>
      <c r="I10" s="470"/>
      <c r="J10" s="454" t="str">
        <f>IF(AND('Mapa final'!$H$61="Muy Alta",'Mapa final'!$L$61="Leve"),CONCATENATE("R",'Mapa final'!$A$61),"")</f>
        <v/>
      </c>
      <c r="K10" s="453"/>
      <c r="L10" s="453" t="str">
        <f>IF(AND('Mapa final'!$H$67="Muy Alta",'Mapa final'!$L$67="Leve"),CONCATENATE("R",'Mapa final'!$A$67),"")</f>
        <v/>
      </c>
      <c r="M10" s="453"/>
      <c r="N10" s="453" t="str">
        <f>IF(AND('Mapa final'!$H$73="Muy Alta",'Mapa final'!$L$73="Leve"),CONCATENATE("R",'Mapa final'!$A$73),"")</f>
        <v/>
      </c>
      <c r="O10" s="453"/>
      <c r="P10" s="453" t="str">
        <f>IF(AND('Mapa final'!$H$79="Muy Alta",'Mapa final'!$L$79="Leve"),CONCATENATE("R",'Mapa final'!$A$79),"")</f>
        <v/>
      </c>
      <c r="Q10" s="453"/>
      <c r="R10" s="454" t="str">
        <f>IF(AND('Mapa final'!$H$61="Muy Alta",'Mapa final'!$L$61="Menor"),CONCATENATE("R",'Mapa final'!$A$61),"")</f>
        <v/>
      </c>
      <c r="S10" s="453"/>
      <c r="T10" s="453" t="str">
        <f>IF(AND('Mapa final'!$H$67="Muy Alta",'Mapa final'!$L$67="Menor"),CONCATENATE("R",'Mapa final'!$A$67),"")</f>
        <v/>
      </c>
      <c r="U10" s="453"/>
      <c r="V10" s="453" t="str">
        <f>IF(AND('Mapa final'!$H$73="Muy Alta",'Mapa final'!$L$73="Menor"),CONCATENATE("R",'Mapa final'!$A$73),"")</f>
        <v/>
      </c>
      <c r="W10" s="453"/>
      <c r="X10" s="453" t="str">
        <f>IF(AND('Mapa final'!$H$79="Muy Alta",'Mapa final'!$L$79="Menor"),CONCATENATE("R",'Mapa final'!$A$79),"")</f>
        <v/>
      </c>
      <c r="Y10" s="453"/>
      <c r="Z10" s="454" t="str">
        <f>IF(AND('Mapa final'!$H$61="Muy Alta",'Mapa final'!$L$61="Moderado"),CONCATENATE("R",'Mapa final'!$A$61),"")</f>
        <v/>
      </c>
      <c r="AA10" s="453"/>
      <c r="AB10" s="453" t="str">
        <f>IF(AND('Mapa final'!$H$67="Muy Alta",'Mapa final'!$L$67="Moderado"),CONCATENATE("R",'Mapa final'!$A$67),"")</f>
        <v/>
      </c>
      <c r="AC10" s="453"/>
      <c r="AD10" s="453" t="str">
        <f>IF(AND('Mapa final'!$H$73="Muy Alta",'Mapa final'!$L$73="Moderado"),CONCATENATE("R",'Mapa final'!$A$73),"")</f>
        <v/>
      </c>
      <c r="AE10" s="453"/>
      <c r="AF10" s="453" t="str">
        <f>IF(AND('Mapa final'!$H$79="Muy Alta",'Mapa final'!$L$79="Moderado"),CONCATENATE("R",'Mapa final'!$A$79),"")</f>
        <v/>
      </c>
      <c r="AG10" s="453"/>
      <c r="AH10" s="454" t="str">
        <f>IF(AND('Mapa final'!$H$61="Muy Alta",'Mapa final'!$L$61="Mayor"),CONCATENATE("R",'Mapa final'!$A$61),"")</f>
        <v/>
      </c>
      <c r="AI10" s="453"/>
      <c r="AJ10" s="453" t="str">
        <f>IF(AND('Mapa final'!$H$67="Muy Alta",'Mapa final'!$L$67="Mayor"),CONCATENATE("R",'Mapa final'!$A$67),"")</f>
        <v/>
      </c>
      <c r="AK10" s="453"/>
      <c r="AL10" s="453" t="str">
        <f>IF(AND('Mapa final'!$H$73="Muy Alta",'Mapa final'!$L$73="Mayor"),CONCATENATE("R",'Mapa final'!$A$73),"")</f>
        <v/>
      </c>
      <c r="AM10" s="453"/>
      <c r="AN10" s="453" t="str">
        <f>IF(AND('Mapa final'!$H$79="Muy Alta",'Mapa final'!$L$79="Mayor"),CONCATENATE("R",'Mapa final'!$A$79),"")</f>
        <v/>
      </c>
      <c r="AO10" s="453"/>
      <c r="AP10" s="448" t="str">
        <f>IF(AND('Mapa final'!$H$61="Muy Alta",'Mapa final'!$L$61="Catastrófico"),CONCATENATE("R",'Mapa final'!$A$61),"")</f>
        <v/>
      </c>
      <c r="AQ10" s="444"/>
      <c r="AR10" s="444" t="str">
        <f>IF(AND('Mapa final'!$H$67="Muy Alta",'Mapa final'!$L$67="Catastrófico"),CONCATENATE("R",'Mapa final'!$A$67),"")</f>
        <v/>
      </c>
      <c r="AS10" s="444"/>
      <c r="AT10" s="444" t="str">
        <f>IF(AND('Mapa final'!$H$73="Muy Alta",'Mapa final'!$L$73="Catastrófico"),CONCATENATE("R",'Mapa final'!$A$73),"")</f>
        <v/>
      </c>
      <c r="AU10" s="444"/>
      <c r="AV10" s="444" t="str">
        <f>IF(AND('Mapa final'!$H$79="Muy Alta",'Mapa final'!$L$79="Catastrófico"),CONCATENATE("R",'Mapa final'!$A$79),"")</f>
        <v/>
      </c>
      <c r="AW10" s="445"/>
      <c r="AX10" s="86"/>
      <c r="AY10" s="507"/>
      <c r="AZ10" s="508"/>
      <c r="BA10" s="508"/>
      <c r="BB10" s="508"/>
      <c r="BC10" s="508"/>
      <c r="BD10" s="509"/>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row>
    <row r="11" spans="1:109" ht="15" customHeight="1" x14ac:dyDescent="0.25">
      <c r="A11" s="86"/>
      <c r="B11" s="474"/>
      <c r="C11" s="474"/>
      <c r="D11" s="475"/>
      <c r="E11" s="464"/>
      <c r="F11" s="469"/>
      <c r="G11" s="469"/>
      <c r="H11" s="469"/>
      <c r="I11" s="470"/>
      <c r="J11" s="454"/>
      <c r="K11" s="453"/>
      <c r="L11" s="453"/>
      <c r="M11" s="453"/>
      <c r="N11" s="453"/>
      <c r="O11" s="453"/>
      <c r="P11" s="453"/>
      <c r="Q11" s="453"/>
      <c r="R11" s="454"/>
      <c r="S11" s="453"/>
      <c r="T11" s="453"/>
      <c r="U11" s="453"/>
      <c r="V11" s="453"/>
      <c r="W11" s="453"/>
      <c r="X11" s="453"/>
      <c r="Y11" s="453"/>
      <c r="Z11" s="454"/>
      <c r="AA11" s="453"/>
      <c r="AB11" s="453"/>
      <c r="AC11" s="453"/>
      <c r="AD11" s="453"/>
      <c r="AE11" s="453"/>
      <c r="AF11" s="453"/>
      <c r="AG11" s="453"/>
      <c r="AH11" s="454"/>
      <c r="AI11" s="453"/>
      <c r="AJ11" s="453"/>
      <c r="AK11" s="453"/>
      <c r="AL11" s="453"/>
      <c r="AM11" s="453"/>
      <c r="AN11" s="453"/>
      <c r="AO11" s="453"/>
      <c r="AP11" s="448"/>
      <c r="AQ11" s="444"/>
      <c r="AR11" s="444"/>
      <c r="AS11" s="444"/>
      <c r="AT11" s="444"/>
      <c r="AU11" s="444"/>
      <c r="AV11" s="444"/>
      <c r="AW11" s="445"/>
      <c r="AX11" s="86"/>
      <c r="AY11" s="507"/>
      <c r="AZ11" s="508"/>
      <c r="BA11" s="508"/>
      <c r="BB11" s="508"/>
      <c r="BC11" s="508"/>
      <c r="BD11" s="509"/>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row>
    <row r="12" spans="1:109" ht="15" customHeight="1" x14ac:dyDescent="0.25">
      <c r="A12" s="86"/>
      <c r="B12" s="474"/>
      <c r="C12" s="474"/>
      <c r="D12" s="475"/>
      <c r="E12" s="464"/>
      <c r="F12" s="469"/>
      <c r="G12" s="469"/>
      <c r="H12" s="469"/>
      <c r="I12" s="470"/>
      <c r="J12" s="454" t="str">
        <f>IF(AND('Mapa final'!$H$85="Muy Alta",'Mapa final'!$L$85="Leve"),CONCATENATE("R",'Mapa final'!$A$85),"")</f>
        <v/>
      </c>
      <c r="K12" s="453"/>
      <c r="L12" s="453" t="str">
        <f>IF(AND('Mapa final'!$H$91="Muy Alta",'Mapa final'!$L$91="Leve"),CONCATENATE("R",'Mapa final'!$A$91),"")</f>
        <v/>
      </c>
      <c r="M12" s="453"/>
      <c r="N12" s="453" t="str">
        <f>IF(AND('Mapa final'!$H$97="Muy Alta",'Mapa final'!$L$97="Leve"),CONCATENATE("R",'Mapa final'!$A$97),"")</f>
        <v/>
      </c>
      <c r="O12" s="453"/>
      <c r="P12" s="453" t="str">
        <f>IF(AND('Mapa final'!$H$103="Muy Alta",'Mapa final'!$L$103="Leve"),CONCATENATE("R",'Mapa final'!$A$103),"")</f>
        <v/>
      </c>
      <c r="Q12" s="453"/>
      <c r="R12" s="454" t="str">
        <f>IF(AND('Mapa final'!$H$85="Muy Alta",'Mapa final'!$L$85="Menor"),CONCATENATE("R",'Mapa final'!$A$85),"")</f>
        <v/>
      </c>
      <c r="S12" s="453"/>
      <c r="T12" s="453" t="str">
        <f>IF(AND('Mapa final'!$H$91="Muy Alta",'Mapa final'!$L$91="Menor"),CONCATENATE("R",'Mapa final'!$A$91),"")</f>
        <v/>
      </c>
      <c r="U12" s="453"/>
      <c r="V12" s="453" t="str">
        <f>IF(AND('Mapa final'!$H$97="Muy Alta",'Mapa final'!$L$97="Menor"),CONCATENATE("R",'Mapa final'!$A$97),"")</f>
        <v/>
      </c>
      <c r="W12" s="453"/>
      <c r="X12" s="453" t="str">
        <f>IF(AND('Mapa final'!$H$103="Muy Alta",'Mapa final'!$L$103="Menor"),CONCATENATE("R",'Mapa final'!$A$103),"")</f>
        <v/>
      </c>
      <c r="Y12" s="453"/>
      <c r="Z12" s="454" t="str">
        <f>IF(AND('Mapa final'!$H$85="Muy Alta",'Mapa final'!$L$85="Moderado"),CONCATENATE("R",'Mapa final'!$A$85),"")</f>
        <v/>
      </c>
      <c r="AA12" s="453"/>
      <c r="AB12" s="453" t="str">
        <f>IF(AND('Mapa final'!$H$91="Muy Alta",'Mapa final'!$L$91="Moderado"),CONCATENATE("R",'Mapa final'!$A$91),"")</f>
        <v/>
      </c>
      <c r="AC12" s="453"/>
      <c r="AD12" s="453" t="str">
        <f>IF(AND('Mapa final'!$H$97="Muy Alta",'Mapa final'!$L$97="Moderado"),CONCATENATE("R",'Mapa final'!$A$97),"")</f>
        <v/>
      </c>
      <c r="AE12" s="453"/>
      <c r="AF12" s="453" t="str">
        <f>IF(AND('Mapa final'!$H$103="Muy Alta",'Mapa final'!$L$103="Moderado"),CONCATENATE("R",'Mapa final'!$A$103),"")</f>
        <v/>
      </c>
      <c r="AG12" s="453"/>
      <c r="AH12" s="454" t="str">
        <f>IF(AND('Mapa final'!$H$85="Muy Alta",'Mapa final'!$L$85="Mayor"),CONCATENATE("R",'Mapa final'!$A$85),"")</f>
        <v/>
      </c>
      <c r="AI12" s="453"/>
      <c r="AJ12" s="453" t="str">
        <f>IF(AND('Mapa final'!$H$91="Muy Alta",'Mapa final'!$L$91="Mayor"),CONCATENATE("R",'Mapa final'!$A$91),"")</f>
        <v/>
      </c>
      <c r="AK12" s="453"/>
      <c r="AL12" s="453" t="str">
        <f>IF(AND('Mapa final'!$H$97="Muy Alta",'Mapa final'!$L$97="Mayor"),CONCATENATE("R",'Mapa final'!$A$97),"")</f>
        <v/>
      </c>
      <c r="AM12" s="453"/>
      <c r="AN12" s="453" t="str">
        <f>IF(AND('Mapa final'!$H$103="Muy Alta",'Mapa final'!$L$103="Mayor"),CONCATENATE("R",'Mapa final'!$A$103),"")</f>
        <v/>
      </c>
      <c r="AO12" s="453"/>
      <c r="AP12" s="448" t="str">
        <f>IF(AND('Mapa final'!$H$85="Muy Alta",'Mapa final'!$L$85="Catastrófico"),CONCATENATE("R",'Mapa final'!$A$85),"")</f>
        <v/>
      </c>
      <c r="AQ12" s="444"/>
      <c r="AR12" s="444" t="str">
        <f>IF(AND('Mapa final'!$H$91="Muy Alta",'Mapa final'!$L$91="Catastrófico"),CONCATENATE("R",'Mapa final'!$A$91),"")</f>
        <v/>
      </c>
      <c r="AS12" s="444"/>
      <c r="AT12" s="444" t="str">
        <f>IF(AND('Mapa final'!$H$97="Muy Alta",'Mapa final'!$L$97="Catastrófico"),CONCATENATE("R",'Mapa final'!$A$97),"")</f>
        <v/>
      </c>
      <c r="AU12" s="444"/>
      <c r="AV12" s="444" t="str">
        <f>IF(AND('Mapa final'!$H$103="Muy Alta",'Mapa final'!$L$103="Catastrófico"),CONCATENATE("R",'Mapa final'!$A$103),"")</f>
        <v/>
      </c>
      <c r="AW12" s="445"/>
      <c r="AX12" s="86"/>
      <c r="AY12" s="507"/>
      <c r="AZ12" s="508"/>
      <c r="BA12" s="508"/>
      <c r="BB12" s="508"/>
      <c r="BC12" s="508"/>
      <c r="BD12" s="509"/>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row>
    <row r="13" spans="1:109" ht="15.75" customHeight="1" x14ac:dyDescent="0.25">
      <c r="A13" s="86"/>
      <c r="B13" s="474"/>
      <c r="C13" s="474"/>
      <c r="D13" s="475"/>
      <c r="E13" s="464"/>
      <c r="F13" s="469"/>
      <c r="G13" s="469"/>
      <c r="H13" s="469"/>
      <c r="I13" s="470"/>
      <c r="J13" s="454"/>
      <c r="K13" s="453"/>
      <c r="L13" s="453"/>
      <c r="M13" s="453"/>
      <c r="N13" s="453"/>
      <c r="O13" s="453"/>
      <c r="P13" s="453"/>
      <c r="Q13" s="453"/>
      <c r="R13" s="454"/>
      <c r="S13" s="453"/>
      <c r="T13" s="453"/>
      <c r="U13" s="453"/>
      <c r="V13" s="453"/>
      <c r="W13" s="453"/>
      <c r="X13" s="453"/>
      <c r="Y13" s="453"/>
      <c r="Z13" s="454"/>
      <c r="AA13" s="453"/>
      <c r="AB13" s="453"/>
      <c r="AC13" s="453"/>
      <c r="AD13" s="453"/>
      <c r="AE13" s="453"/>
      <c r="AF13" s="453"/>
      <c r="AG13" s="453"/>
      <c r="AH13" s="454"/>
      <c r="AI13" s="453"/>
      <c r="AJ13" s="453"/>
      <c r="AK13" s="453"/>
      <c r="AL13" s="453"/>
      <c r="AM13" s="453"/>
      <c r="AN13" s="453"/>
      <c r="AO13" s="453"/>
      <c r="AP13" s="448"/>
      <c r="AQ13" s="444"/>
      <c r="AR13" s="444"/>
      <c r="AS13" s="444"/>
      <c r="AT13" s="444"/>
      <c r="AU13" s="444"/>
      <c r="AV13" s="444"/>
      <c r="AW13" s="445"/>
      <c r="AX13" s="86"/>
      <c r="AY13" s="507"/>
      <c r="AZ13" s="508"/>
      <c r="BA13" s="508"/>
      <c r="BB13" s="508"/>
      <c r="BC13" s="508"/>
      <c r="BD13" s="509"/>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row>
    <row r="14" spans="1:109" ht="15.75" customHeight="1" x14ac:dyDescent="0.25">
      <c r="A14" s="86"/>
      <c r="B14" s="474"/>
      <c r="C14" s="474"/>
      <c r="D14" s="475"/>
      <c r="E14" s="464"/>
      <c r="F14" s="469"/>
      <c r="G14" s="469"/>
      <c r="H14" s="469"/>
      <c r="I14" s="470"/>
      <c r="J14" s="454" t="str">
        <f>IF(AND('Mapa final'!$H$109="Muy Alta",'Mapa final'!$L$109="Leve"),CONCATENATE("R",'Mapa final'!$A$109),"")</f>
        <v/>
      </c>
      <c r="K14" s="453"/>
      <c r="L14" s="453" t="str">
        <f>IF(AND('Mapa final'!$H$115="Muy Alta",'Mapa final'!$L$115="Leve"),CONCATENATE("R",'Mapa final'!$A$115),"")</f>
        <v/>
      </c>
      <c r="M14" s="453"/>
      <c r="N14" s="453" t="str">
        <f>IF(AND('Mapa final'!$H121="Muy Alta",'Mapa final'!$L$121="Leve"),CONCATENATE("R",'Mapa final'!$A$121),"")</f>
        <v/>
      </c>
      <c r="O14" s="453"/>
      <c r="P14" s="453" t="str">
        <f>IF(AND('Mapa final'!$H$127="Muy Alta",'Mapa final'!$L$127="Leve"),CONCATENATE("R",'Mapa final'!$A$127),"")</f>
        <v/>
      </c>
      <c r="Q14" s="453"/>
      <c r="R14" s="454" t="str">
        <f>IF(AND('Mapa final'!$H$109="Muy Alta",'Mapa final'!$L$109="Menor"),CONCATENATE("R",'Mapa final'!$A$109),"")</f>
        <v/>
      </c>
      <c r="S14" s="453"/>
      <c r="T14" s="453" t="str">
        <f>IF(AND('Mapa final'!$H$115="Muy Alta",'Mapa final'!$L$115="Menor"),CONCATENATE("R",'Mapa final'!$A$115),"")</f>
        <v/>
      </c>
      <c r="U14" s="453"/>
      <c r="V14" s="453" t="str">
        <f>IF(AND('Mapa final'!$H121="Muy Alta",'Mapa final'!$L$121="Menor"),CONCATENATE("R",'Mapa final'!$A$121),"")</f>
        <v/>
      </c>
      <c r="W14" s="453"/>
      <c r="X14" s="453" t="str">
        <f>IF(AND('Mapa final'!$H$127="Muy Alta",'Mapa final'!$L$127="Menor"),CONCATENATE("R",'Mapa final'!$A$127),"")</f>
        <v/>
      </c>
      <c r="Y14" s="453"/>
      <c r="Z14" s="454" t="str">
        <f>IF(AND('Mapa final'!$H$109="Muy Alta",'Mapa final'!$L$109="Moderado"),CONCATENATE("R",'Mapa final'!$A$109),"")</f>
        <v/>
      </c>
      <c r="AA14" s="453"/>
      <c r="AB14" s="453" t="str">
        <f>IF(AND('Mapa final'!$H$115="Muy Alta",'Mapa final'!$L$115="Moderado"),CONCATENATE("R",'Mapa final'!$A$115),"")</f>
        <v/>
      </c>
      <c r="AC14" s="453"/>
      <c r="AD14" s="453" t="str">
        <f>IF(AND('Mapa final'!$H121="Muy Alta",'Mapa final'!$L$121="Moderado"),CONCATENATE("R",'Mapa final'!$A$121),"")</f>
        <v/>
      </c>
      <c r="AE14" s="453"/>
      <c r="AF14" s="453" t="str">
        <f>IF(AND('Mapa final'!$H$127="Muy Alta",'Mapa final'!$L$127="Moderado"),CONCATENATE("R",'Mapa final'!$A$127),"")</f>
        <v/>
      </c>
      <c r="AG14" s="453"/>
      <c r="AH14" s="454" t="str">
        <f>IF(AND('Mapa final'!$H$109="Muy Alta",'Mapa final'!$L$109="Mayor"),CONCATENATE("R",'Mapa final'!$A$109),"")</f>
        <v/>
      </c>
      <c r="AI14" s="453"/>
      <c r="AJ14" s="453" t="str">
        <f>IF(AND('Mapa final'!$H$115="Muy Alta",'Mapa final'!$L$115="Mayor"),CONCATENATE("R",'Mapa final'!$A$115),"")</f>
        <v/>
      </c>
      <c r="AK14" s="453"/>
      <c r="AL14" s="453" t="str">
        <f>IF(AND('Mapa final'!$H121="Muy Alta",'Mapa final'!$L$121="Mayor"),CONCATENATE("R",'Mapa final'!$A$121),"")</f>
        <v/>
      </c>
      <c r="AM14" s="453"/>
      <c r="AN14" s="453" t="str">
        <f>IF(AND('Mapa final'!$H$127="Muy Alta",'Mapa final'!$L$127="Mayor"),CONCATENATE("R",'Mapa final'!$A$127),"")</f>
        <v/>
      </c>
      <c r="AO14" s="453"/>
      <c r="AP14" s="448" t="str">
        <f>IF(AND('Mapa final'!$H$109="Muy Alta",'Mapa final'!$L$109="Catastrófico"),CONCATENATE("R",'Mapa final'!$A$109),"")</f>
        <v/>
      </c>
      <c r="AQ14" s="444"/>
      <c r="AR14" s="444" t="str">
        <f>IF(AND('Mapa final'!$H$115="Muy Alta",'Mapa final'!$L$115="Catastrófico"),CONCATENATE("R",'Mapa final'!$A$115),"")</f>
        <v/>
      </c>
      <c r="AS14" s="444"/>
      <c r="AT14" s="444" t="str">
        <f>IF(AND('Mapa final'!$H121="Muy Alta",'Mapa final'!$L$121="Catastrófico"),CONCATENATE("R",'Mapa final'!$A$121),"")</f>
        <v/>
      </c>
      <c r="AU14" s="444"/>
      <c r="AV14" s="444" t="str">
        <f>IF(AND('Mapa final'!$H$127="Muy Alta",'Mapa final'!$L$127="Catastrófico"),CONCATENATE("R",'Mapa final'!$A$127),"")</f>
        <v/>
      </c>
      <c r="AW14" s="445"/>
      <c r="AX14" s="86"/>
      <c r="AY14" s="507"/>
      <c r="AZ14" s="508"/>
      <c r="BA14" s="508"/>
      <c r="BB14" s="508"/>
      <c r="BC14" s="508"/>
      <c r="BD14" s="509"/>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row>
    <row r="15" spans="1:109" ht="15.75" customHeight="1" x14ac:dyDescent="0.25">
      <c r="A15" s="86"/>
      <c r="B15" s="474"/>
      <c r="C15" s="474"/>
      <c r="D15" s="475"/>
      <c r="E15" s="464"/>
      <c r="F15" s="469"/>
      <c r="G15" s="469"/>
      <c r="H15" s="469"/>
      <c r="I15" s="470"/>
      <c r="J15" s="454"/>
      <c r="K15" s="453"/>
      <c r="L15" s="453"/>
      <c r="M15" s="453"/>
      <c r="N15" s="453"/>
      <c r="O15" s="453"/>
      <c r="P15" s="453"/>
      <c r="Q15" s="453"/>
      <c r="R15" s="454"/>
      <c r="S15" s="453"/>
      <c r="T15" s="453"/>
      <c r="U15" s="453"/>
      <c r="V15" s="453"/>
      <c r="W15" s="453"/>
      <c r="X15" s="453"/>
      <c r="Y15" s="453"/>
      <c r="Z15" s="454"/>
      <c r="AA15" s="453"/>
      <c r="AB15" s="453"/>
      <c r="AC15" s="453"/>
      <c r="AD15" s="453"/>
      <c r="AE15" s="453"/>
      <c r="AF15" s="453"/>
      <c r="AG15" s="453"/>
      <c r="AH15" s="454"/>
      <c r="AI15" s="453"/>
      <c r="AJ15" s="453"/>
      <c r="AK15" s="453"/>
      <c r="AL15" s="453"/>
      <c r="AM15" s="453"/>
      <c r="AN15" s="453"/>
      <c r="AO15" s="453"/>
      <c r="AP15" s="448"/>
      <c r="AQ15" s="444"/>
      <c r="AR15" s="444"/>
      <c r="AS15" s="444"/>
      <c r="AT15" s="444"/>
      <c r="AU15" s="444"/>
      <c r="AV15" s="444"/>
      <c r="AW15" s="445"/>
      <c r="AX15" s="86"/>
      <c r="AY15" s="507"/>
      <c r="AZ15" s="508"/>
      <c r="BA15" s="508"/>
      <c r="BB15" s="508"/>
      <c r="BC15" s="508"/>
      <c r="BD15" s="509"/>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row>
    <row r="16" spans="1:109" ht="15.75" customHeight="1" x14ac:dyDescent="0.25">
      <c r="A16" s="86"/>
      <c r="B16" s="474"/>
      <c r="C16" s="474"/>
      <c r="D16" s="475"/>
      <c r="E16" s="464"/>
      <c r="F16" s="469"/>
      <c r="G16" s="469"/>
      <c r="H16" s="469"/>
      <c r="I16" s="470"/>
      <c r="J16" s="454" t="str">
        <f>IF(AND('Mapa final'!$H$133="Muy Alta",'Mapa final'!$L$133="Leve"),CONCATENATE("R",'Mapa final'!$A$133),"")</f>
        <v/>
      </c>
      <c r="K16" s="453"/>
      <c r="L16" s="453" t="str">
        <f>IF(AND('Mapa final'!$H$139="Muy Alta",'Mapa final'!$L$139="Leve"),CONCATENATE("R",'Mapa final'!$A$139),"")</f>
        <v/>
      </c>
      <c r="M16" s="453"/>
      <c r="N16" s="453" t="str">
        <f>IF(AND('Mapa final'!$H$145="Muy Alta",'Mapa final'!$L$145="Leve"),CONCATENATE("R",'Mapa final'!$A$145),"")</f>
        <v/>
      </c>
      <c r="O16" s="453"/>
      <c r="P16" s="453" t="str">
        <f>IF(AND('Mapa final'!$H$151="Muy Alta",'Mapa final'!$L$151="Leve"),CONCATENATE("R",'Mapa final'!$A$151),"")</f>
        <v/>
      </c>
      <c r="Q16" s="453"/>
      <c r="R16" s="454" t="str">
        <f>IF(AND('Mapa final'!$H$133="Muy Alta",'Mapa final'!$L$133="Menor"),CONCATENATE("R",'Mapa final'!$A$133),"")</f>
        <v/>
      </c>
      <c r="S16" s="453"/>
      <c r="T16" s="453" t="str">
        <f>IF(AND('Mapa final'!$H$139="Muy Alta",'Mapa final'!$L$139="Menor"),CONCATENATE("R",'Mapa final'!$A$139),"")</f>
        <v/>
      </c>
      <c r="U16" s="453"/>
      <c r="V16" s="453" t="str">
        <f>IF(AND('Mapa final'!$H$145="Muy Alta",'Mapa final'!$L$145="Menor"),CONCATENATE("R",'Mapa final'!$A$145),"")</f>
        <v/>
      </c>
      <c r="W16" s="453"/>
      <c r="X16" s="453" t="str">
        <f>IF(AND('Mapa final'!$H$151="Muy Alta",'Mapa final'!$L$151="Menor"),CONCATENATE("R",'Mapa final'!$A$151),"")</f>
        <v/>
      </c>
      <c r="Y16" s="453"/>
      <c r="Z16" s="454" t="str">
        <f>IF(AND('Mapa final'!$H$133="Muy Alta",'Mapa final'!$L$133="Moderado"),CONCATENATE("R",'Mapa final'!$A$133),"")</f>
        <v/>
      </c>
      <c r="AA16" s="453"/>
      <c r="AB16" s="453" t="str">
        <f>IF(AND('Mapa final'!$H$139="Muy Alta",'Mapa final'!$L$139="Moderado"),CONCATENATE("R",'Mapa final'!$A$139),"")</f>
        <v/>
      </c>
      <c r="AC16" s="453"/>
      <c r="AD16" s="453" t="str">
        <f>IF(AND('Mapa final'!$H$145="Muy Alta",'Mapa final'!$L$145="Moderado"),CONCATENATE("R",'Mapa final'!$A$145),"")</f>
        <v/>
      </c>
      <c r="AE16" s="453"/>
      <c r="AF16" s="453" t="str">
        <f>IF(AND('Mapa final'!$H$151="Muy Alta",'Mapa final'!$L$151="Moderado"),CONCATENATE("R",'Mapa final'!$A$151),"")</f>
        <v/>
      </c>
      <c r="AG16" s="453"/>
      <c r="AH16" s="454" t="str">
        <f>IF(AND('Mapa final'!$H$133="Muy Alta",'Mapa final'!$L$133="Mayor"),CONCATENATE("R",'Mapa final'!$A$133),"")</f>
        <v/>
      </c>
      <c r="AI16" s="453"/>
      <c r="AJ16" s="453" t="str">
        <f>IF(AND('Mapa final'!$H$139="Muy Alta",'Mapa final'!$L$139="Mayor"),CONCATENATE("R",'Mapa final'!$A$139),"")</f>
        <v/>
      </c>
      <c r="AK16" s="453"/>
      <c r="AL16" s="453" t="str">
        <f>IF(AND('Mapa final'!$H$145="Muy Alta",'Mapa final'!$L$145="Mayor"),CONCATENATE("R",'Mapa final'!$A$145),"")</f>
        <v/>
      </c>
      <c r="AM16" s="453"/>
      <c r="AN16" s="453" t="str">
        <f>IF(AND('Mapa final'!$H$151="Muy Alta",'Mapa final'!$L$151="Mayor"),CONCATENATE("R",'Mapa final'!$A$151),"")</f>
        <v/>
      </c>
      <c r="AO16" s="453"/>
      <c r="AP16" s="448" t="str">
        <f>IF(AND('Mapa final'!$H$133="Muy Alta",'Mapa final'!$L$133="Catastrófico"),CONCATENATE("R",'Mapa final'!$A$133),"")</f>
        <v/>
      </c>
      <c r="AQ16" s="444"/>
      <c r="AR16" s="444" t="str">
        <f>IF(AND('Mapa final'!$H$139="Muy Alta",'Mapa final'!$L$139="Catastrófico"),CONCATENATE("R",'Mapa final'!$A$139),"")</f>
        <v/>
      </c>
      <c r="AS16" s="444"/>
      <c r="AT16" s="444" t="str">
        <f>IF(AND('Mapa final'!$H$145="Muy Alta",'Mapa final'!$L$145="Catastrófico"),CONCATENATE("R",'Mapa final'!$A$145),"")</f>
        <v/>
      </c>
      <c r="AU16" s="444"/>
      <c r="AV16" s="444" t="str">
        <f>IF(AND('Mapa final'!$H$151="Muy Alta",'Mapa final'!$L$151="Catastrófico"),CONCATENATE("R",'Mapa final'!$A$151),"")</f>
        <v/>
      </c>
      <c r="AW16" s="445"/>
      <c r="AX16" s="86"/>
      <c r="AY16" s="507"/>
      <c r="AZ16" s="508"/>
      <c r="BA16" s="508"/>
      <c r="BB16" s="508"/>
      <c r="BC16" s="508"/>
      <c r="BD16" s="509"/>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row>
    <row r="17" spans="1:90" ht="15.75" customHeight="1" thickBot="1" x14ac:dyDescent="0.3">
      <c r="A17" s="86"/>
      <c r="B17" s="474"/>
      <c r="C17" s="474"/>
      <c r="D17" s="475"/>
      <c r="E17" s="471"/>
      <c r="F17" s="472"/>
      <c r="G17" s="472"/>
      <c r="H17" s="472"/>
      <c r="I17" s="473"/>
      <c r="J17" s="454"/>
      <c r="K17" s="453"/>
      <c r="L17" s="453"/>
      <c r="M17" s="453"/>
      <c r="N17" s="453"/>
      <c r="O17" s="453"/>
      <c r="P17" s="453"/>
      <c r="Q17" s="453"/>
      <c r="R17" s="454"/>
      <c r="S17" s="453"/>
      <c r="T17" s="453"/>
      <c r="U17" s="453"/>
      <c r="V17" s="453"/>
      <c r="W17" s="453"/>
      <c r="X17" s="453"/>
      <c r="Y17" s="453"/>
      <c r="Z17" s="454"/>
      <c r="AA17" s="453"/>
      <c r="AB17" s="453"/>
      <c r="AC17" s="453"/>
      <c r="AD17" s="453"/>
      <c r="AE17" s="453"/>
      <c r="AF17" s="453"/>
      <c r="AG17" s="453"/>
      <c r="AH17" s="454"/>
      <c r="AI17" s="453"/>
      <c r="AJ17" s="453"/>
      <c r="AK17" s="453"/>
      <c r="AL17" s="453"/>
      <c r="AM17" s="453"/>
      <c r="AN17" s="453"/>
      <c r="AO17" s="453"/>
      <c r="AP17" s="449"/>
      <c r="AQ17" s="450"/>
      <c r="AR17" s="450"/>
      <c r="AS17" s="450"/>
      <c r="AT17" s="450"/>
      <c r="AU17" s="450"/>
      <c r="AV17" s="450"/>
      <c r="AW17" s="451"/>
      <c r="AX17" s="86"/>
      <c r="AY17" s="510"/>
      <c r="AZ17" s="511"/>
      <c r="BA17" s="511"/>
      <c r="BB17" s="511"/>
      <c r="BC17" s="511"/>
      <c r="BD17" s="512"/>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row>
    <row r="18" spans="1:90" ht="15" customHeight="1" x14ac:dyDescent="0.25">
      <c r="A18" s="86"/>
      <c r="B18" s="474"/>
      <c r="C18" s="474"/>
      <c r="D18" s="475"/>
      <c r="E18" s="458" t="s">
        <v>246</v>
      </c>
      <c r="F18" s="459"/>
      <c r="G18" s="459"/>
      <c r="H18" s="459"/>
      <c r="I18" s="459"/>
      <c r="J18" s="441" t="str">
        <f>IF(AND('Mapa final'!$H$12="Alta",'Mapa final'!$L$12="Leve"),CONCATENATE("R",'Mapa final'!$A$12),"")</f>
        <v/>
      </c>
      <c r="K18" s="442"/>
      <c r="L18" s="442" t="str">
        <f>IF(AND('Mapa final'!$H$18="Alta",'Mapa final'!$L$18="Leve"),CONCATENATE("R",'Mapa final'!$A$18),"")</f>
        <v/>
      </c>
      <c r="M18" s="442"/>
      <c r="N18" s="442" t="str">
        <f>IF(AND('Mapa final'!$H$24="Alta",'Mapa final'!$L$24="Leve"),CONCATENATE("R",'Mapa final'!$A$24),"")</f>
        <v/>
      </c>
      <c r="O18" s="442"/>
      <c r="P18" s="442" t="str">
        <f>IF(AND('Mapa final'!$H$30="Alta",'Mapa final'!$L$30="Leve"),CONCATENATE("R",'Mapa final'!$A$30),"")</f>
        <v/>
      </c>
      <c r="Q18" s="442"/>
      <c r="R18" s="441" t="str">
        <f>IF(AND('Mapa final'!$H$12="Alta",'Mapa final'!$L$12="Menor"),CONCATENATE("R",'Mapa final'!$A$12),"")</f>
        <v/>
      </c>
      <c r="S18" s="442"/>
      <c r="T18" s="442" t="str">
        <f>IF(AND('Mapa final'!$H$18="Alta",'Mapa final'!$L$18="Menor"),CONCATENATE("R",'Mapa final'!$A$18),"")</f>
        <v/>
      </c>
      <c r="U18" s="442"/>
      <c r="V18" s="442" t="str">
        <f>IF(AND('Mapa final'!$H$24="Alta",'Mapa final'!$L$24="Menor"),CONCATENATE("R",'Mapa final'!$A$24),"")</f>
        <v/>
      </c>
      <c r="W18" s="442"/>
      <c r="X18" s="442" t="str">
        <f>IF(AND('Mapa final'!$H$30="Alta",'Mapa final'!$L$30="Menor"),CONCATENATE("R",'Mapa final'!$A$30),"")</f>
        <v/>
      </c>
      <c r="Y18" s="442"/>
      <c r="Z18" s="455" t="str">
        <f>IF(AND('Mapa final'!$H$12="Alta",'Mapa final'!$L$12="Moderado"),CONCATENATE("R",'Mapa final'!$A$12),"")</f>
        <v/>
      </c>
      <c r="AA18" s="456"/>
      <c r="AB18" s="456" t="str">
        <f>IF(AND('Mapa final'!$H$18="Alta",'Mapa final'!$L$18="Moderado"),CONCATENATE("R",'Mapa final'!$A$18),"")</f>
        <v/>
      </c>
      <c r="AC18" s="456"/>
      <c r="AD18" s="456" t="str">
        <f>IF(AND('Mapa final'!$H$24="Alta",'Mapa final'!$L$24="Moderado"),CONCATENATE("R",'Mapa final'!$A$24),"")</f>
        <v/>
      </c>
      <c r="AE18" s="456"/>
      <c r="AF18" s="456" t="str">
        <f>IF(AND('Mapa final'!$H$30="Alta",'Mapa final'!$L$30="Moderado"),CONCATENATE("R",'Mapa final'!$A$30),"")</f>
        <v/>
      </c>
      <c r="AG18" s="456"/>
      <c r="AH18" s="455" t="str">
        <f>IF(AND('Mapa final'!$H$12="Alta",'Mapa final'!$L$12="Mayor"),CONCATENATE("R",'Mapa final'!$A$12),"")</f>
        <v/>
      </c>
      <c r="AI18" s="456"/>
      <c r="AJ18" s="456" t="str">
        <f>IF(AND('Mapa final'!$H$18="Alta",'Mapa final'!$L$18="Mayor"),CONCATENATE("R",'Mapa final'!$A$18),"")</f>
        <v/>
      </c>
      <c r="AK18" s="456"/>
      <c r="AL18" s="456" t="str">
        <f>IF(AND('Mapa final'!$H$24="Alta",'Mapa final'!$L$24="Mayor"),CONCATENATE("R",'Mapa final'!$A$24),"")</f>
        <v/>
      </c>
      <c r="AM18" s="456"/>
      <c r="AN18" s="456" t="str">
        <f>IF(AND('Mapa final'!$H$30="Alta",'Mapa final'!$L$30="Mayor"),CONCATENATE("R",'Mapa final'!$A$30),"")</f>
        <v/>
      </c>
      <c r="AO18" s="456"/>
      <c r="AP18" s="446" t="str">
        <f>IF(AND('Mapa final'!$H$12="Alta",'Mapa final'!$L$12="Catastrófico"),CONCATENATE("R",'Mapa final'!$A$12),"")</f>
        <v/>
      </c>
      <c r="AQ18" s="447"/>
      <c r="AR18" s="447" t="str">
        <f>IF(AND('Mapa final'!$H$18="Alta",'Mapa final'!$L$18="Catastrófico"),CONCATENATE("R",'Mapa final'!$A$18),"")</f>
        <v/>
      </c>
      <c r="AS18" s="447"/>
      <c r="AT18" s="447" t="str">
        <f>IF(AND('Mapa final'!$H$24="Alta",'Mapa final'!$L$24="Catastrófico"),CONCATENATE("R",'Mapa final'!$A$24),"")</f>
        <v/>
      </c>
      <c r="AU18" s="447"/>
      <c r="AV18" s="447" t="str">
        <f>IF(AND('Mapa final'!$H$30="Alta",'Mapa final'!$L$30="Catastrófico"),CONCATENATE("R",'Mapa final'!$A$30),"")</f>
        <v/>
      </c>
      <c r="AW18" s="452"/>
      <c r="AX18" s="86"/>
      <c r="AY18" s="476" t="s">
        <v>247</v>
      </c>
      <c r="AZ18" s="477"/>
      <c r="BA18" s="477"/>
      <c r="BB18" s="477"/>
      <c r="BC18" s="477"/>
      <c r="BD18" s="478"/>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row>
    <row r="19" spans="1:90" ht="15" customHeight="1" x14ac:dyDescent="0.25">
      <c r="A19" s="86"/>
      <c r="B19" s="474"/>
      <c r="C19" s="474"/>
      <c r="D19" s="475"/>
      <c r="E19" s="460"/>
      <c r="F19" s="461"/>
      <c r="G19" s="461"/>
      <c r="H19" s="461"/>
      <c r="I19" s="461"/>
      <c r="J19" s="439"/>
      <c r="K19" s="440"/>
      <c r="L19" s="440"/>
      <c r="M19" s="440"/>
      <c r="N19" s="440"/>
      <c r="O19" s="440"/>
      <c r="P19" s="440"/>
      <c r="Q19" s="440"/>
      <c r="R19" s="439"/>
      <c r="S19" s="440"/>
      <c r="T19" s="440"/>
      <c r="U19" s="440"/>
      <c r="V19" s="440"/>
      <c r="W19" s="440"/>
      <c r="X19" s="440"/>
      <c r="Y19" s="440"/>
      <c r="Z19" s="454"/>
      <c r="AA19" s="453"/>
      <c r="AB19" s="453"/>
      <c r="AC19" s="453"/>
      <c r="AD19" s="453"/>
      <c r="AE19" s="453"/>
      <c r="AF19" s="453"/>
      <c r="AG19" s="453"/>
      <c r="AH19" s="454"/>
      <c r="AI19" s="453"/>
      <c r="AJ19" s="453"/>
      <c r="AK19" s="453"/>
      <c r="AL19" s="453"/>
      <c r="AM19" s="453"/>
      <c r="AN19" s="453"/>
      <c r="AO19" s="453"/>
      <c r="AP19" s="448"/>
      <c r="AQ19" s="444"/>
      <c r="AR19" s="444"/>
      <c r="AS19" s="444"/>
      <c r="AT19" s="444"/>
      <c r="AU19" s="444"/>
      <c r="AV19" s="444"/>
      <c r="AW19" s="445"/>
      <c r="AX19" s="86"/>
      <c r="AY19" s="479"/>
      <c r="AZ19" s="480"/>
      <c r="BA19" s="480"/>
      <c r="BB19" s="480"/>
      <c r="BC19" s="480"/>
      <c r="BD19" s="481"/>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row>
    <row r="20" spans="1:90" ht="15" customHeight="1" x14ac:dyDescent="0.25">
      <c r="A20" s="86"/>
      <c r="B20" s="474"/>
      <c r="C20" s="474"/>
      <c r="D20" s="475"/>
      <c r="E20" s="460"/>
      <c r="F20" s="461"/>
      <c r="G20" s="461"/>
      <c r="H20" s="461"/>
      <c r="I20" s="461"/>
      <c r="J20" s="439" t="str">
        <f>IF(AND('Mapa final'!$H$36="Alta",'Mapa final'!$L$36="Leve"),CONCATENATE("R",'Mapa final'!$A$36),"")</f>
        <v/>
      </c>
      <c r="K20" s="440"/>
      <c r="L20" s="440" t="str">
        <f>IF(AND('Mapa final'!$H$42="Alta",'Mapa final'!$L$42="Leve"),CONCATENATE("R",'Mapa final'!$A$42),"")</f>
        <v/>
      </c>
      <c r="M20" s="440"/>
      <c r="N20" s="440" t="str">
        <f>IF(AND('Mapa final'!$H$49="Alta",'Mapa final'!$L$49="Leve"),CONCATENATE("R",'Mapa final'!$A$49),"")</f>
        <v/>
      </c>
      <c r="O20" s="440"/>
      <c r="P20" s="440" t="str">
        <f>IF(AND('Mapa final'!$H$55="Alta",'Mapa final'!$L$55="Leve"),CONCATENATE("R",'Mapa final'!$A$55),"")</f>
        <v/>
      </c>
      <c r="Q20" s="440"/>
      <c r="R20" s="439" t="str">
        <f>IF(AND('Mapa final'!$H$36="Alta",'Mapa final'!$L$36="Menor"),CONCATENATE("R",'Mapa final'!$A$36),"")</f>
        <v/>
      </c>
      <c r="S20" s="440"/>
      <c r="T20" s="440" t="str">
        <f>IF(AND('Mapa final'!$H$42="Alta",'Mapa final'!$L$42="Menor"),CONCATENATE("R",'Mapa final'!$A$42),"")</f>
        <v/>
      </c>
      <c r="U20" s="440"/>
      <c r="V20" s="440" t="str">
        <f>IF(AND('Mapa final'!$H$49="Alta",'Mapa final'!$L$49="Menor"),CONCATENATE("R",'Mapa final'!$A$49),"")</f>
        <v/>
      </c>
      <c r="W20" s="440"/>
      <c r="X20" s="440" t="str">
        <f>IF(AND('Mapa final'!$H$55="Alta",'Mapa final'!$L$55="Menor"),CONCATENATE("R",'Mapa final'!$A$55),"")</f>
        <v/>
      </c>
      <c r="Y20" s="440"/>
      <c r="Z20" s="454" t="str">
        <f>IF(AND('Mapa final'!$H$36="Alta",'Mapa final'!$L$36="Moderado"),CONCATENATE("R",'Mapa final'!$A$36),"")</f>
        <v>R5</v>
      </c>
      <c r="AA20" s="453"/>
      <c r="AB20" s="453" t="str">
        <f>IF(AND('Mapa final'!$H$42="Alta",'Mapa final'!$L$42="Moderado"),CONCATENATE("R",'Mapa final'!$A$42),"")</f>
        <v/>
      </c>
      <c r="AC20" s="453"/>
      <c r="AD20" s="453" t="str">
        <f>IF(AND('Mapa final'!$H$49="Alta",'Mapa final'!$L$49="Moderado"),CONCATENATE("R",'Mapa final'!$A$49),"")</f>
        <v/>
      </c>
      <c r="AE20" s="453"/>
      <c r="AF20" s="453" t="str">
        <f>IF(AND('Mapa final'!$H$55="Alta",'Mapa final'!$L$55="Moderado"),CONCATENATE("R",'Mapa final'!$A$55),"")</f>
        <v/>
      </c>
      <c r="AG20" s="453"/>
      <c r="AH20" s="454" t="str">
        <f>IF(AND('Mapa final'!$H$36="Alta",'Mapa final'!$L$36="Mayor"),CONCATENATE("R",'Mapa final'!$A$36),"")</f>
        <v/>
      </c>
      <c r="AI20" s="453"/>
      <c r="AJ20" s="453" t="str">
        <f>IF(AND('Mapa final'!$H$42="Alta",'Mapa final'!$L$42="Mayor"),CONCATENATE("R",'Mapa final'!$A$42),"")</f>
        <v/>
      </c>
      <c r="AK20" s="453"/>
      <c r="AL20" s="453" t="str">
        <f>IF(AND('Mapa final'!$H$49="Alta",'Mapa final'!$L$49="Mayor"),CONCATENATE("R",'Mapa final'!$A$49),"")</f>
        <v/>
      </c>
      <c r="AM20" s="453"/>
      <c r="AN20" s="453" t="str">
        <f>IF(AND('Mapa final'!$H$55="Alta",'Mapa final'!$L$55="Mayor"),CONCATENATE("R",'Mapa final'!$A$55),"")</f>
        <v/>
      </c>
      <c r="AO20" s="453"/>
      <c r="AP20" s="448" t="str">
        <f>IF(AND('Mapa final'!$H$36="Alta",'Mapa final'!$L$36="Catastrófico"),CONCATENATE("R",'Mapa final'!$A$36),"")</f>
        <v/>
      </c>
      <c r="AQ20" s="444"/>
      <c r="AR20" s="444" t="str">
        <f>IF(AND('Mapa final'!$H$42="Alta",'Mapa final'!$L$42="Catastrófico"),CONCATENATE("R",'Mapa final'!$A$42),"")</f>
        <v/>
      </c>
      <c r="AS20" s="444"/>
      <c r="AT20" s="444" t="str">
        <f>IF(AND('Mapa final'!$H$49="Alta",'Mapa final'!$L$49="Catastrófico"),CONCATENATE("R",'Mapa final'!$A$49),"")</f>
        <v/>
      </c>
      <c r="AU20" s="444"/>
      <c r="AV20" s="444" t="str">
        <f>IF(AND('Mapa final'!$H$55="Alta",'Mapa final'!$L$55="Catastrófico"),CONCATENATE("R",'Mapa final'!$A$55),"")</f>
        <v/>
      </c>
      <c r="AW20" s="445"/>
      <c r="AX20" s="86"/>
      <c r="AY20" s="479"/>
      <c r="AZ20" s="480"/>
      <c r="BA20" s="480"/>
      <c r="BB20" s="480"/>
      <c r="BC20" s="480"/>
      <c r="BD20" s="481"/>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row>
    <row r="21" spans="1:90" ht="15" customHeight="1" x14ac:dyDescent="0.25">
      <c r="A21" s="86"/>
      <c r="B21" s="474"/>
      <c r="C21" s="474"/>
      <c r="D21" s="475"/>
      <c r="E21" s="460"/>
      <c r="F21" s="461"/>
      <c r="G21" s="461"/>
      <c r="H21" s="461"/>
      <c r="I21" s="461"/>
      <c r="J21" s="439"/>
      <c r="K21" s="440"/>
      <c r="L21" s="440"/>
      <c r="M21" s="440"/>
      <c r="N21" s="440"/>
      <c r="O21" s="440"/>
      <c r="P21" s="440"/>
      <c r="Q21" s="440"/>
      <c r="R21" s="439"/>
      <c r="S21" s="440"/>
      <c r="T21" s="440"/>
      <c r="U21" s="440"/>
      <c r="V21" s="440"/>
      <c r="W21" s="440"/>
      <c r="X21" s="440"/>
      <c r="Y21" s="440"/>
      <c r="Z21" s="454"/>
      <c r="AA21" s="453"/>
      <c r="AB21" s="453"/>
      <c r="AC21" s="453"/>
      <c r="AD21" s="453"/>
      <c r="AE21" s="453"/>
      <c r="AF21" s="453"/>
      <c r="AG21" s="453"/>
      <c r="AH21" s="454"/>
      <c r="AI21" s="453"/>
      <c r="AJ21" s="453"/>
      <c r="AK21" s="453"/>
      <c r="AL21" s="453"/>
      <c r="AM21" s="453"/>
      <c r="AN21" s="453"/>
      <c r="AO21" s="453"/>
      <c r="AP21" s="448"/>
      <c r="AQ21" s="444"/>
      <c r="AR21" s="444"/>
      <c r="AS21" s="444"/>
      <c r="AT21" s="444"/>
      <c r="AU21" s="444"/>
      <c r="AV21" s="444"/>
      <c r="AW21" s="445"/>
      <c r="AX21" s="86"/>
      <c r="AY21" s="479"/>
      <c r="AZ21" s="480"/>
      <c r="BA21" s="480"/>
      <c r="BB21" s="480"/>
      <c r="BC21" s="480"/>
      <c r="BD21" s="481"/>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row>
    <row r="22" spans="1:90" ht="15" customHeight="1" x14ac:dyDescent="0.25">
      <c r="A22" s="86"/>
      <c r="B22" s="474"/>
      <c r="C22" s="474"/>
      <c r="D22" s="475"/>
      <c r="E22" s="460"/>
      <c r="F22" s="461"/>
      <c r="G22" s="461"/>
      <c r="H22" s="461"/>
      <c r="I22" s="461"/>
      <c r="J22" s="439" t="str">
        <f>IF(AND('Mapa final'!$H$61="Alta",'Mapa final'!$L$61="Leve"),CONCATENATE("R",'Mapa final'!$A$61),"")</f>
        <v/>
      </c>
      <c r="K22" s="440"/>
      <c r="L22" s="440" t="str">
        <f>IF(AND('Mapa final'!$H$67="Alta",'Mapa final'!$L$67="Leve"),CONCATENATE("R",'Mapa final'!$A$67),"")</f>
        <v/>
      </c>
      <c r="M22" s="440"/>
      <c r="N22" s="440" t="str">
        <f>IF(AND('Mapa final'!$H$73="Alta",'Mapa final'!$L$73="Leve"),CONCATENATE("R",'Mapa final'!$A$73),"")</f>
        <v/>
      </c>
      <c r="O22" s="440"/>
      <c r="P22" s="440" t="str">
        <f>IF(AND('Mapa final'!$H$79="Alta",'Mapa final'!$L$79="Leve"),CONCATENATE("R",'Mapa final'!$A$79),"")</f>
        <v/>
      </c>
      <c r="Q22" s="440"/>
      <c r="R22" s="439" t="str">
        <f>IF(AND('Mapa final'!$H$61="Alta",'Mapa final'!$L$61="Menor"),CONCATENATE("R",'Mapa final'!$A$61),"")</f>
        <v/>
      </c>
      <c r="S22" s="440"/>
      <c r="T22" s="440" t="str">
        <f>IF(AND('Mapa final'!$H$67="Alta",'Mapa final'!$L$67="Menor"),CONCATENATE("R",'Mapa final'!$A$67),"")</f>
        <v/>
      </c>
      <c r="U22" s="440"/>
      <c r="V22" s="440" t="str">
        <f>IF(AND('Mapa final'!$H$73="Alta",'Mapa final'!$L$73="Menor"),CONCATENATE("R",'Mapa final'!$A$73),"")</f>
        <v/>
      </c>
      <c r="W22" s="440"/>
      <c r="X22" s="440" t="str">
        <f>IF(AND('Mapa final'!$H$79="Alta",'Mapa final'!$L$79="Menor"),CONCATENATE("R",'Mapa final'!$A$79),"")</f>
        <v/>
      </c>
      <c r="Y22" s="440"/>
      <c r="Z22" s="454" t="str">
        <f>IF(AND('Mapa final'!$H$61="Alta",'Mapa final'!$L$61="Moderado"),CONCATENATE("R",'Mapa final'!$A$61),"")</f>
        <v/>
      </c>
      <c r="AA22" s="453"/>
      <c r="AB22" s="453" t="str">
        <f>IF(AND('Mapa final'!$H$67="Alta",'Mapa final'!$L$67="Moderado"),CONCATENATE("R",'Mapa final'!$A$67),"")</f>
        <v/>
      </c>
      <c r="AC22" s="453"/>
      <c r="AD22" s="453" t="str">
        <f>IF(AND('Mapa final'!$H$73="Alta",'Mapa final'!$L$73="Moderado"),CONCATENATE("R",'Mapa final'!$A$73),"")</f>
        <v/>
      </c>
      <c r="AE22" s="453"/>
      <c r="AF22" s="453" t="str">
        <f>IF(AND('Mapa final'!$H$79="Alta",'Mapa final'!$L$79="Moderado"),CONCATENATE("R",'Mapa final'!$A$79),"")</f>
        <v/>
      </c>
      <c r="AG22" s="453"/>
      <c r="AH22" s="454" t="str">
        <f>IF(AND('Mapa final'!$H$61="Alta",'Mapa final'!$L$61="Mayor"),CONCATENATE("R",'Mapa final'!$A$61),"")</f>
        <v>R9</v>
      </c>
      <c r="AI22" s="453"/>
      <c r="AJ22" s="453" t="str">
        <f>IF(AND('Mapa final'!$H$67="Alta",'Mapa final'!$L$67="Mayor"),CONCATENATE("R",'Mapa final'!$A$67),"")</f>
        <v/>
      </c>
      <c r="AK22" s="453"/>
      <c r="AL22" s="453" t="str">
        <f>IF(AND('Mapa final'!$H$73="Alta",'Mapa final'!$L$73="Mayor"),CONCATENATE("R",'Mapa final'!$A$73),"")</f>
        <v/>
      </c>
      <c r="AM22" s="453"/>
      <c r="AN22" s="453" t="str">
        <f>IF(AND('Mapa final'!$H$79="Alta",'Mapa final'!$L$79="Mayor"),CONCATENATE("R",'Mapa final'!$A$79),"")</f>
        <v/>
      </c>
      <c r="AO22" s="453"/>
      <c r="AP22" s="448" t="str">
        <f>IF(AND('Mapa final'!$H$61="Alta",'Mapa final'!$L$61="Catastrófico"),CONCATENATE("R",'Mapa final'!$A$61),"")</f>
        <v/>
      </c>
      <c r="AQ22" s="444"/>
      <c r="AR22" s="444" t="str">
        <f>IF(AND('Mapa final'!$H$67="Alta",'Mapa final'!$L$67="Catastrófico"),CONCATENATE("R",'Mapa final'!$A$67),"")</f>
        <v/>
      </c>
      <c r="AS22" s="444"/>
      <c r="AT22" s="444" t="str">
        <f>IF(AND('Mapa final'!$H$73="Alta",'Mapa final'!$L$73="Catastrófico"),CONCATENATE("R",'Mapa final'!$A$73),"")</f>
        <v/>
      </c>
      <c r="AU22" s="444"/>
      <c r="AV22" s="444" t="str">
        <f>IF(AND('Mapa final'!$H$79="Alta",'Mapa final'!$L$79="Catastrófico"),CONCATENATE("R",'Mapa final'!$A$79),"")</f>
        <v/>
      </c>
      <c r="AW22" s="445"/>
      <c r="AX22" s="86"/>
      <c r="AY22" s="479"/>
      <c r="AZ22" s="480"/>
      <c r="BA22" s="480"/>
      <c r="BB22" s="480"/>
      <c r="BC22" s="480"/>
      <c r="BD22" s="481"/>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row>
    <row r="23" spans="1:90" ht="15" customHeight="1" x14ac:dyDescent="0.25">
      <c r="A23" s="86"/>
      <c r="B23" s="474"/>
      <c r="C23" s="474"/>
      <c r="D23" s="475"/>
      <c r="E23" s="460"/>
      <c r="F23" s="461"/>
      <c r="G23" s="461"/>
      <c r="H23" s="461"/>
      <c r="I23" s="461"/>
      <c r="J23" s="439"/>
      <c r="K23" s="440"/>
      <c r="L23" s="440"/>
      <c r="M23" s="440"/>
      <c r="N23" s="440"/>
      <c r="O23" s="440"/>
      <c r="P23" s="440"/>
      <c r="Q23" s="440"/>
      <c r="R23" s="439"/>
      <c r="S23" s="440"/>
      <c r="T23" s="440"/>
      <c r="U23" s="440"/>
      <c r="V23" s="440"/>
      <c r="W23" s="440"/>
      <c r="X23" s="440"/>
      <c r="Y23" s="440"/>
      <c r="Z23" s="454"/>
      <c r="AA23" s="453"/>
      <c r="AB23" s="453"/>
      <c r="AC23" s="453"/>
      <c r="AD23" s="453"/>
      <c r="AE23" s="453"/>
      <c r="AF23" s="453"/>
      <c r="AG23" s="453"/>
      <c r="AH23" s="454"/>
      <c r="AI23" s="453"/>
      <c r="AJ23" s="453"/>
      <c r="AK23" s="453"/>
      <c r="AL23" s="453"/>
      <c r="AM23" s="453"/>
      <c r="AN23" s="453"/>
      <c r="AO23" s="453"/>
      <c r="AP23" s="448"/>
      <c r="AQ23" s="444"/>
      <c r="AR23" s="444"/>
      <c r="AS23" s="444"/>
      <c r="AT23" s="444"/>
      <c r="AU23" s="444"/>
      <c r="AV23" s="444"/>
      <c r="AW23" s="445"/>
      <c r="AX23" s="86"/>
      <c r="AY23" s="479"/>
      <c r="AZ23" s="480"/>
      <c r="BA23" s="480"/>
      <c r="BB23" s="480"/>
      <c r="BC23" s="480"/>
      <c r="BD23" s="481"/>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row>
    <row r="24" spans="1:90" ht="15" customHeight="1" x14ac:dyDescent="0.25">
      <c r="A24" s="86"/>
      <c r="B24" s="474"/>
      <c r="C24" s="474"/>
      <c r="D24" s="475"/>
      <c r="E24" s="460"/>
      <c r="F24" s="461"/>
      <c r="G24" s="461"/>
      <c r="H24" s="461"/>
      <c r="I24" s="461"/>
      <c r="J24" s="439" t="str">
        <f>IF(AND('Mapa final'!$H$85="Alta",'Mapa final'!$L$85="Leve"),CONCATENATE("R",'Mapa final'!$A$85),"")</f>
        <v/>
      </c>
      <c r="K24" s="440"/>
      <c r="L24" s="440" t="str">
        <f>IF(AND('Mapa final'!$H$91="Alta",'Mapa final'!$L$91="Leve"),CONCATENATE("R",'Mapa final'!$A$91),"")</f>
        <v/>
      </c>
      <c r="M24" s="440"/>
      <c r="N24" s="440" t="str">
        <f>IF(AND('Mapa final'!$H$97="Alta",'Mapa final'!$L$97="Leve"),CONCATENATE("R",'Mapa final'!$A$97),"")</f>
        <v/>
      </c>
      <c r="O24" s="440"/>
      <c r="P24" s="440" t="str">
        <f>IF(AND('Mapa final'!$H$103="Alta",'Mapa final'!$L$103="Leve"),CONCATENATE("R",'Mapa final'!$A$103),"")</f>
        <v/>
      </c>
      <c r="Q24" s="440"/>
      <c r="R24" s="439" t="str">
        <f>IF(AND('Mapa final'!$H$85="Alta",'Mapa final'!$L$85="Menor"),CONCATENATE("R",'Mapa final'!$A$85),"")</f>
        <v/>
      </c>
      <c r="S24" s="440"/>
      <c r="T24" s="440" t="str">
        <f>IF(AND('Mapa final'!$H$91="Alta",'Mapa final'!$L$91="Menor"),CONCATENATE("R",'Mapa final'!$A$91),"")</f>
        <v/>
      </c>
      <c r="U24" s="440"/>
      <c r="V24" s="440" t="str">
        <f>IF(AND('Mapa final'!$H$97="Alta",'Mapa final'!$L$97="Menor"),CONCATENATE("R",'Mapa final'!$A$97),"")</f>
        <v/>
      </c>
      <c r="W24" s="440"/>
      <c r="X24" s="440" t="str">
        <f>IF(AND('Mapa final'!$H$103="Alta",'Mapa final'!$L$103="Menor"),CONCATENATE("R",'Mapa final'!$A$103),"")</f>
        <v/>
      </c>
      <c r="Y24" s="440"/>
      <c r="Z24" s="454" t="str">
        <f>IF(AND('Mapa final'!$H$85="Alta",'Mapa final'!$L$85="Moderado"),CONCATENATE("R",'Mapa final'!$A$85),"")</f>
        <v/>
      </c>
      <c r="AA24" s="453"/>
      <c r="AB24" s="453" t="str">
        <f>IF(AND('Mapa final'!$H$91="Alta",'Mapa final'!$L$91="Moderado"),CONCATENATE("R",'Mapa final'!$A$91),"")</f>
        <v/>
      </c>
      <c r="AC24" s="453"/>
      <c r="AD24" s="453" t="str">
        <f>IF(AND('Mapa final'!$H$97="Alta",'Mapa final'!$L$97="Moderado"),CONCATENATE("R",'Mapa final'!$A$97),"")</f>
        <v/>
      </c>
      <c r="AE24" s="453"/>
      <c r="AF24" s="453" t="str">
        <f>IF(AND('Mapa final'!$H$103="Alta",'Mapa final'!$L$103="Moderado"),CONCATENATE("R",'Mapa final'!$A$103),"")</f>
        <v/>
      </c>
      <c r="AG24" s="453"/>
      <c r="AH24" s="454" t="str">
        <f>IF(AND('Mapa final'!$H$85="Alta",'Mapa final'!$L$85="Mayor"),CONCATENATE("R",'Mapa final'!$A$85),"")</f>
        <v/>
      </c>
      <c r="AI24" s="453"/>
      <c r="AJ24" s="453" t="str">
        <f>IF(AND('Mapa final'!$H$91="Alta",'Mapa final'!$L$91="Mayor"),CONCATENATE("R",'Mapa final'!$A$91),"")</f>
        <v/>
      </c>
      <c r="AK24" s="453"/>
      <c r="AL24" s="453" t="str">
        <f>IF(AND('Mapa final'!$H$97="Alta",'Mapa final'!$L$97="Mayor"),CONCATENATE("R",'Mapa final'!$A$97),"")</f>
        <v/>
      </c>
      <c r="AM24" s="453"/>
      <c r="AN24" s="453" t="str">
        <f>IF(AND('Mapa final'!$H$103="Alta",'Mapa final'!$L$103="Mayor"),CONCATENATE("R",'Mapa final'!$A$103),"")</f>
        <v/>
      </c>
      <c r="AO24" s="453"/>
      <c r="AP24" s="448" t="str">
        <f>IF(AND('Mapa final'!$H$85="Alta",'Mapa final'!$L$85="Catastrófico"),CONCATENATE("R",'Mapa final'!$A$85),"")</f>
        <v/>
      </c>
      <c r="AQ24" s="444"/>
      <c r="AR24" s="444" t="str">
        <f>IF(AND('Mapa final'!$H$91="Alta",'Mapa final'!$L$91="Catastrófico"),CONCATENATE("R",'Mapa final'!$A$91),"")</f>
        <v/>
      </c>
      <c r="AS24" s="444"/>
      <c r="AT24" s="444" t="str">
        <f>IF(AND('Mapa final'!$H$97="Alta",'Mapa final'!$L$97="Catastrófico"),CONCATENATE("R",'Mapa final'!$A$97),"")</f>
        <v/>
      </c>
      <c r="AU24" s="444"/>
      <c r="AV24" s="444" t="str">
        <f>IF(AND('Mapa final'!$H$103="Alta",'Mapa final'!$L$103="Catastrófico"),CONCATENATE("R",'Mapa final'!$A$103),"")</f>
        <v/>
      </c>
      <c r="AW24" s="445"/>
      <c r="AX24" s="86"/>
      <c r="AY24" s="479"/>
      <c r="AZ24" s="480"/>
      <c r="BA24" s="480"/>
      <c r="BB24" s="480"/>
      <c r="BC24" s="480"/>
      <c r="BD24" s="481"/>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row>
    <row r="25" spans="1:90" ht="15" customHeight="1" x14ac:dyDescent="0.25">
      <c r="A25" s="86"/>
      <c r="B25" s="474"/>
      <c r="C25" s="474"/>
      <c r="D25" s="475"/>
      <c r="E25" s="460"/>
      <c r="F25" s="461"/>
      <c r="G25" s="461"/>
      <c r="H25" s="461"/>
      <c r="I25" s="461"/>
      <c r="J25" s="439"/>
      <c r="K25" s="440"/>
      <c r="L25" s="440"/>
      <c r="M25" s="440"/>
      <c r="N25" s="440"/>
      <c r="O25" s="440"/>
      <c r="P25" s="440"/>
      <c r="Q25" s="440"/>
      <c r="R25" s="439"/>
      <c r="S25" s="440"/>
      <c r="T25" s="440"/>
      <c r="U25" s="440"/>
      <c r="V25" s="440"/>
      <c r="W25" s="440"/>
      <c r="X25" s="440"/>
      <c r="Y25" s="440"/>
      <c r="Z25" s="454"/>
      <c r="AA25" s="453"/>
      <c r="AB25" s="453"/>
      <c r="AC25" s="453"/>
      <c r="AD25" s="453"/>
      <c r="AE25" s="453"/>
      <c r="AF25" s="453"/>
      <c r="AG25" s="453"/>
      <c r="AH25" s="454"/>
      <c r="AI25" s="453"/>
      <c r="AJ25" s="453"/>
      <c r="AK25" s="453"/>
      <c r="AL25" s="453"/>
      <c r="AM25" s="453"/>
      <c r="AN25" s="453"/>
      <c r="AO25" s="453"/>
      <c r="AP25" s="448"/>
      <c r="AQ25" s="444"/>
      <c r="AR25" s="444"/>
      <c r="AS25" s="444"/>
      <c r="AT25" s="444"/>
      <c r="AU25" s="444"/>
      <c r="AV25" s="444"/>
      <c r="AW25" s="445"/>
      <c r="AX25" s="86"/>
      <c r="AY25" s="479"/>
      <c r="AZ25" s="480"/>
      <c r="BA25" s="480"/>
      <c r="BB25" s="480"/>
      <c r="BC25" s="480"/>
      <c r="BD25" s="481"/>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row>
    <row r="26" spans="1:90" ht="15" customHeight="1" x14ac:dyDescent="0.25">
      <c r="A26" s="86"/>
      <c r="B26" s="474"/>
      <c r="C26" s="474"/>
      <c r="D26" s="475"/>
      <c r="E26" s="460"/>
      <c r="F26" s="461"/>
      <c r="G26" s="461"/>
      <c r="H26" s="461"/>
      <c r="I26" s="461"/>
      <c r="J26" s="439" t="str">
        <f>IF(AND('Mapa final'!$H$109="Alta",'Mapa final'!$L$109="Leve"),CONCATENATE("R",'Mapa final'!$A$109),"")</f>
        <v/>
      </c>
      <c r="K26" s="440"/>
      <c r="L26" s="440" t="str">
        <f>IF(AND('Mapa final'!$H$115="Alta",'Mapa final'!$L$115="Leve"),CONCATENATE("R",'Mapa final'!$A$115),"")</f>
        <v/>
      </c>
      <c r="M26" s="440"/>
      <c r="N26" s="440" t="str">
        <f>IF(AND('Mapa final'!$H121="Alta",'Mapa final'!$L$121="Leve"),CONCATENATE("R",'Mapa final'!$A$121),"")</f>
        <v/>
      </c>
      <c r="O26" s="440"/>
      <c r="P26" s="440" t="str">
        <f>IF(AND('Mapa final'!$H$127="Alta",'Mapa final'!$L$127="Leve"),CONCATENATE("R",'Mapa final'!$A$127),"")</f>
        <v/>
      </c>
      <c r="Q26" s="440"/>
      <c r="R26" s="439" t="str">
        <f>IF(AND('Mapa final'!$H$109="Alta",'Mapa final'!$L$109="Menor"),CONCATENATE("R",'Mapa final'!$A$109),"")</f>
        <v/>
      </c>
      <c r="S26" s="440"/>
      <c r="T26" s="440" t="str">
        <f>IF(AND('Mapa final'!$H$115="Alta",'Mapa final'!$L$115="Menor"),CONCATENATE("R",'Mapa final'!$A$115),"")</f>
        <v/>
      </c>
      <c r="U26" s="440"/>
      <c r="V26" s="440" t="str">
        <f>IF(AND('Mapa final'!$H121="Alta",'Mapa final'!$L$121="Menor"),CONCATENATE("R",'Mapa final'!$A$121),"")</f>
        <v/>
      </c>
      <c r="W26" s="440"/>
      <c r="X26" s="440" t="str">
        <f>IF(AND('Mapa final'!$H$127="Alta",'Mapa final'!$L$127="Menor"),CONCATENATE("R",'Mapa final'!$A$127),"")</f>
        <v/>
      </c>
      <c r="Y26" s="440"/>
      <c r="Z26" s="454" t="str">
        <f>IF(AND('Mapa final'!$H$109="Alta",'Mapa final'!$L$109="Moderado"),CONCATENATE("R",'Mapa final'!$A$109),"")</f>
        <v/>
      </c>
      <c r="AA26" s="453"/>
      <c r="AB26" s="453" t="str">
        <f>IF(AND('Mapa final'!$H$115="Alta",'Mapa final'!$L$115="Moderado"),CONCATENATE("R",'Mapa final'!$A$115),"")</f>
        <v/>
      </c>
      <c r="AC26" s="453"/>
      <c r="AD26" s="453" t="str">
        <f>IF(AND('Mapa final'!$H133="Alta",'Mapa final'!$L$121="Moderado"),CONCATENATE("R",'Mapa final'!$A$121),"")</f>
        <v/>
      </c>
      <c r="AE26" s="453"/>
      <c r="AF26" s="453" t="str">
        <f>IF(AND('Mapa final'!$H$127="Alta",'Mapa final'!$L$127="Moderado"),CONCATENATE("R",'Mapa final'!$A$127),"")</f>
        <v/>
      </c>
      <c r="AG26" s="453"/>
      <c r="AH26" s="454" t="str">
        <f>IF(AND('Mapa final'!$H$109="Alta",'Mapa final'!$L$109="Mayor"),CONCATENATE("R",'Mapa final'!$A$109),"")</f>
        <v/>
      </c>
      <c r="AI26" s="453"/>
      <c r="AJ26" s="453" t="str">
        <f>IF(AND('Mapa final'!$H$115="Alta",'Mapa final'!$L$115="Mayor"),CONCATENATE("R",'Mapa final'!$A$115),"")</f>
        <v/>
      </c>
      <c r="AK26" s="453"/>
      <c r="AL26" s="453" t="str">
        <f>IF(AND('Mapa final'!$H121="Alta",'Mapa final'!$L$121="Mayor"),CONCATENATE("R",'Mapa final'!$A$121),"")</f>
        <v/>
      </c>
      <c r="AM26" s="453"/>
      <c r="AN26" s="453" t="str">
        <f>IF(AND('Mapa final'!$H$127="Alta",'Mapa final'!$L$127="Mayor"),CONCATENATE("R",'Mapa final'!$A$127),"")</f>
        <v/>
      </c>
      <c r="AO26" s="453"/>
      <c r="AP26" s="448" t="str">
        <f>IF(AND('Mapa final'!$H$109="Alta",'Mapa final'!$L$109="Catastrófico"),CONCATENATE("R",'Mapa final'!$A$109),"")</f>
        <v/>
      </c>
      <c r="AQ26" s="444"/>
      <c r="AR26" s="444" t="str">
        <f>IF(AND('Mapa final'!$H$115="Alta",'Mapa final'!$L$115="Catastrófico"),CONCATENATE("R",'Mapa final'!$A$115),"")</f>
        <v/>
      </c>
      <c r="AS26" s="444"/>
      <c r="AT26" s="444" t="str">
        <f>IF(AND('Mapa final'!$H121="Alta",'Mapa final'!$L$121="Catastrófico"),CONCATENATE("R",'Mapa final'!$A$121),"")</f>
        <v/>
      </c>
      <c r="AU26" s="444"/>
      <c r="AV26" s="444" t="str">
        <f>IF(AND('Mapa final'!$H$127="Alta",'Mapa final'!$L$127="Catastrófico"),CONCATENATE("R",'Mapa final'!$A$127),"")</f>
        <v/>
      </c>
      <c r="AW26" s="445"/>
      <c r="AX26" s="86"/>
      <c r="AY26" s="479"/>
      <c r="AZ26" s="480"/>
      <c r="BA26" s="480"/>
      <c r="BB26" s="480"/>
      <c r="BC26" s="480"/>
      <c r="BD26" s="481"/>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row>
    <row r="27" spans="1:90" ht="15" customHeight="1" x14ac:dyDescent="0.25">
      <c r="A27" s="86"/>
      <c r="B27" s="474"/>
      <c r="C27" s="474"/>
      <c r="D27" s="475"/>
      <c r="E27" s="460"/>
      <c r="F27" s="461"/>
      <c r="G27" s="461"/>
      <c r="H27" s="461"/>
      <c r="I27" s="461"/>
      <c r="J27" s="439"/>
      <c r="K27" s="440"/>
      <c r="L27" s="440"/>
      <c r="M27" s="440"/>
      <c r="N27" s="440"/>
      <c r="O27" s="440"/>
      <c r="P27" s="440"/>
      <c r="Q27" s="440"/>
      <c r="R27" s="439"/>
      <c r="S27" s="440"/>
      <c r="T27" s="440"/>
      <c r="U27" s="440"/>
      <c r="V27" s="440"/>
      <c r="W27" s="440"/>
      <c r="X27" s="440"/>
      <c r="Y27" s="440"/>
      <c r="Z27" s="454"/>
      <c r="AA27" s="453"/>
      <c r="AB27" s="453"/>
      <c r="AC27" s="453"/>
      <c r="AD27" s="453"/>
      <c r="AE27" s="453"/>
      <c r="AF27" s="453"/>
      <c r="AG27" s="453"/>
      <c r="AH27" s="454"/>
      <c r="AI27" s="453"/>
      <c r="AJ27" s="453"/>
      <c r="AK27" s="453"/>
      <c r="AL27" s="453"/>
      <c r="AM27" s="453"/>
      <c r="AN27" s="453"/>
      <c r="AO27" s="453"/>
      <c r="AP27" s="448"/>
      <c r="AQ27" s="444"/>
      <c r="AR27" s="444"/>
      <c r="AS27" s="444"/>
      <c r="AT27" s="444"/>
      <c r="AU27" s="444"/>
      <c r="AV27" s="444"/>
      <c r="AW27" s="445"/>
      <c r="AX27" s="86"/>
      <c r="AY27" s="479"/>
      <c r="AZ27" s="480"/>
      <c r="BA27" s="480"/>
      <c r="BB27" s="480"/>
      <c r="BC27" s="480"/>
      <c r="BD27" s="481"/>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row>
    <row r="28" spans="1:90" ht="15" customHeight="1" x14ac:dyDescent="0.25">
      <c r="A28" s="86"/>
      <c r="B28" s="474"/>
      <c r="C28" s="474"/>
      <c r="D28" s="475"/>
      <c r="E28" s="460"/>
      <c r="F28" s="461"/>
      <c r="G28" s="461"/>
      <c r="H28" s="461"/>
      <c r="I28" s="461"/>
      <c r="J28" s="439" t="str">
        <f>IF(AND('Mapa final'!$H$133="Alta",'Mapa final'!$L$133="Leve"),CONCATENATE("R",'Mapa final'!$A$133),"")</f>
        <v/>
      </c>
      <c r="K28" s="440"/>
      <c r="L28" s="440" t="str">
        <f>IF(AND('Mapa final'!$H$139="Alta",'Mapa final'!$L$139="Leve"),CONCATENATE("R",'Mapa final'!$A$139),"")</f>
        <v/>
      </c>
      <c r="M28" s="440"/>
      <c r="N28" s="440" t="str">
        <f>IF(AND('Mapa final'!$H$145="Alta",'Mapa final'!$L$145="Leve"),CONCATENATE("R",'Mapa final'!$A$145),"")</f>
        <v/>
      </c>
      <c r="O28" s="440"/>
      <c r="P28" s="440" t="str">
        <f>IF(AND('Mapa final'!$H$151="Alta",'Mapa final'!$L$151="Leve"),CONCATENATE("R",'Mapa final'!$A$151),"")</f>
        <v/>
      </c>
      <c r="Q28" s="440"/>
      <c r="R28" s="439" t="str">
        <f>IF(AND('Mapa final'!$H$133="Alta",'Mapa final'!$L$133="Menor"),CONCATENATE("R",'Mapa final'!$A$133),"")</f>
        <v/>
      </c>
      <c r="S28" s="440"/>
      <c r="T28" s="440" t="str">
        <f>IF(AND('Mapa final'!$H$139="Alta",'Mapa final'!$L$139="Menor"),CONCATENATE("R",'Mapa final'!$A$139),"")</f>
        <v/>
      </c>
      <c r="U28" s="440"/>
      <c r="V28" s="440" t="str">
        <f>IF(AND('Mapa final'!$H$145="Alta",'Mapa final'!$L$145="Menor"),CONCATENATE("R",'Mapa final'!$A$145),"")</f>
        <v/>
      </c>
      <c r="W28" s="440"/>
      <c r="X28" s="440" t="str">
        <f>IF(AND('Mapa final'!$H$151="Alta",'Mapa final'!$L$151="Menor"),CONCATENATE("R",'Mapa final'!$A$151),"")</f>
        <v/>
      </c>
      <c r="Y28" s="440"/>
      <c r="Z28" s="454" t="str">
        <f>IF(AND('Mapa final'!$H$133="Alta",'Mapa final'!$L$133="Moderado"),CONCATENATE("R",'Mapa final'!$A$133),"")</f>
        <v/>
      </c>
      <c r="AA28" s="453"/>
      <c r="AB28" s="453" t="str">
        <f>IF(AND('Mapa final'!$H$139="Alta",'Mapa final'!$L$139="Moderado"),CONCATENATE("R",'Mapa final'!$A$139),"")</f>
        <v/>
      </c>
      <c r="AC28" s="453"/>
      <c r="AD28" s="453" t="str">
        <f>IF(AND('Mapa final'!$H$145="Alta",'Mapa final'!$L$145="Moderado"),CONCATENATE("R",'Mapa final'!$A$145),"")</f>
        <v/>
      </c>
      <c r="AE28" s="453"/>
      <c r="AF28" s="453" t="str">
        <f>IF(AND('Mapa final'!$H$151="Alta",'Mapa final'!$L$151="Moderado"),CONCATENATE("R",'Mapa final'!$A$151),"")</f>
        <v/>
      </c>
      <c r="AG28" s="453"/>
      <c r="AH28" s="454" t="str">
        <f>IF(AND('Mapa final'!$H$133="Alta",'Mapa final'!$L$133="Mayor"),CONCATENATE("R",'Mapa final'!$A$133),"")</f>
        <v/>
      </c>
      <c r="AI28" s="453"/>
      <c r="AJ28" s="453" t="str">
        <f>IF(AND('Mapa final'!$H$139="Alta",'Mapa final'!$L$139="Mayor"),CONCATENATE("R",'Mapa final'!$A$139),"")</f>
        <v/>
      </c>
      <c r="AK28" s="453"/>
      <c r="AL28" s="453" t="str">
        <f>IF(AND('Mapa final'!$H$145="Alta",'Mapa final'!$L$145="Mayor"),CONCATENATE("R",'Mapa final'!$A$145),"")</f>
        <v/>
      </c>
      <c r="AM28" s="453"/>
      <c r="AN28" s="453" t="str">
        <f>IF(AND('Mapa final'!$H$151="Alta",'Mapa final'!$L$151="Mayor"),CONCATENATE("R",'Mapa final'!$A$151),"")</f>
        <v/>
      </c>
      <c r="AO28" s="453"/>
      <c r="AP28" s="448" t="str">
        <f>IF(AND('Mapa final'!$H$133="Alta",'Mapa final'!$L$133="Catastrófico"),CONCATENATE("R",'Mapa final'!$A$133),"")</f>
        <v/>
      </c>
      <c r="AQ28" s="444"/>
      <c r="AR28" s="444" t="str">
        <f>IF(AND('Mapa final'!$H$139="Alta",'Mapa final'!$L$139="Catastrófico"),CONCATENATE("R",'Mapa final'!$A$139),"")</f>
        <v/>
      </c>
      <c r="AS28" s="444"/>
      <c r="AT28" s="444" t="str">
        <f>IF(AND('Mapa final'!$H$145="Alta",'Mapa final'!$L$145="Catastrófico"),CONCATENATE("R",'Mapa final'!$A$145),"")</f>
        <v/>
      </c>
      <c r="AU28" s="444"/>
      <c r="AV28" s="444" t="str">
        <f>IF(AND('Mapa final'!$H$151="Alta",'Mapa final'!$L$151="Catastrófico"),CONCATENATE("R",'Mapa final'!$A$151),"")</f>
        <v/>
      </c>
      <c r="AW28" s="445"/>
      <c r="AX28" s="86"/>
      <c r="AY28" s="479"/>
      <c r="AZ28" s="480"/>
      <c r="BA28" s="480"/>
      <c r="BB28" s="480"/>
      <c r="BC28" s="480"/>
      <c r="BD28" s="481"/>
      <c r="BE28" s="86"/>
      <c r="BF28" s="86"/>
      <c r="BG28" s="86"/>
      <c r="BH28" s="86"/>
      <c r="BI28" s="86"/>
      <c r="BJ28" s="86"/>
      <c r="BK28" s="86"/>
      <c r="BL28" s="86"/>
      <c r="BM28" s="86"/>
      <c r="BN28" s="86"/>
      <c r="BO28" s="86"/>
      <c r="BP28" s="86"/>
      <c r="BQ28" s="86"/>
      <c r="BR28" s="86"/>
      <c r="BS28" s="86"/>
      <c r="BT28" s="86"/>
      <c r="BU28" s="86"/>
      <c r="BV28" s="86"/>
      <c r="BW28" s="86"/>
      <c r="BX28" s="86"/>
      <c r="BY28" s="86"/>
      <c r="BZ28" s="86"/>
      <c r="CA28" s="86"/>
      <c r="CB28" s="86"/>
      <c r="CC28" s="86"/>
      <c r="CD28" s="86"/>
      <c r="CE28" s="86"/>
      <c r="CF28" s="86"/>
      <c r="CG28" s="86"/>
      <c r="CH28" s="86"/>
      <c r="CI28" s="86"/>
      <c r="CJ28" s="86"/>
      <c r="CK28" s="86"/>
      <c r="CL28" s="86"/>
    </row>
    <row r="29" spans="1:90" ht="15.75" customHeight="1" thickBot="1" x14ac:dyDescent="0.3">
      <c r="A29" s="86"/>
      <c r="B29" s="474"/>
      <c r="C29" s="474"/>
      <c r="D29" s="475"/>
      <c r="E29" s="462"/>
      <c r="F29" s="463"/>
      <c r="G29" s="463"/>
      <c r="H29" s="463"/>
      <c r="I29" s="463"/>
      <c r="J29" s="439"/>
      <c r="K29" s="440"/>
      <c r="L29" s="440"/>
      <c r="M29" s="440"/>
      <c r="N29" s="440"/>
      <c r="O29" s="440"/>
      <c r="P29" s="440"/>
      <c r="Q29" s="440"/>
      <c r="R29" s="439"/>
      <c r="S29" s="440"/>
      <c r="T29" s="440"/>
      <c r="U29" s="440"/>
      <c r="V29" s="440"/>
      <c r="W29" s="440"/>
      <c r="X29" s="440"/>
      <c r="Y29" s="440"/>
      <c r="Z29" s="454"/>
      <c r="AA29" s="453"/>
      <c r="AB29" s="453"/>
      <c r="AC29" s="453"/>
      <c r="AD29" s="453"/>
      <c r="AE29" s="453"/>
      <c r="AF29" s="453"/>
      <c r="AG29" s="453"/>
      <c r="AH29" s="454"/>
      <c r="AI29" s="453"/>
      <c r="AJ29" s="453"/>
      <c r="AK29" s="453"/>
      <c r="AL29" s="453"/>
      <c r="AM29" s="453"/>
      <c r="AN29" s="453"/>
      <c r="AO29" s="453"/>
      <c r="AP29" s="449"/>
      <c r="AQ29" s="450"/>
      <c r="AR29" s="450"/>
      <c r="AS29" s="450"/>
      <c r="AT29" s="450"/>
      <c r="AU29" s="450"/>
      <c r="AV29" s="450"/>
      <c r="AW29" s="451"/>
      <c r="AX29" s="86"/>
      <c r="AY29" s="482"/>
      <c r="AZ29" s="483"/>
      <c r="BA29" s="483"/>
      <c r="BB29" s="483"/>
      <c r="BC29" s="483"/>
      <c r="BD29" s="484"/>
      <c r="BE29" s="86"/>
      <c r="BF29" s="86"/>
      <c r="BG29" s="86"/>
      <c r="BH29" s="86"/>
      <c r="BI29" s="86"/>
      <c r="BJ29" s="86"/>
      <c r="BK29" s="86"/>
      <c r="BL29" s="86"/>
      <c r="BM29" s="86"/>
      <c r="BN29" s="86"/>
      <c r="BO29" s="86"/>
      <c r="BP29" s="86"/>
      <c r="BQ29" s="86"/>
      <c r="BR29" s="86"/>
      <c r="BS29" s="86"/>
      <c r="BT29" s="86"/>
      <c r="BU29" s="86"/>
      <c r="BV29" s="86"/>
      <c r="BW29" s="86"/>
      <c r="BX29" s="86"/>
      <c r="BY29" s="86"/>
      <c r="BZ29" s="86"/>
      <c r="CA29" s="86"/>
      <c r="CB29" s="86"/>
      <c r="CC29" s="86"/>
      <c r="CD29" s="86"/>
      <c r="CE29" s="86"/>
      <c r="CF29" s="86"/>
      <c r="CG29" s="86"/>
      <c r="CH29" s="86"/>
      <c r="CI29" s="86"/>
      <c r="CJ29" s="86"/>
      <c r="CK29" s="86"/>
      <c r="CL29" s="86"/>
    </row>
    <row r="30" spans="1:90" ht="15" customHeight="1" x14ac:dyDescent="0.25">
      <c r="A30" s="86"/>
      <c r="B30" s="474"/>
      <c r="C30" s="474"/>
      <c r="D30" s="475"/>
      <c r="E30" s="458" t="s">
        <v>248</v>
      </c>
      <c r="F30" s="459"/>
      <c r="G30" s="459"/>
      <c r="H30" s="459"/>
      <c r="I30" s="503"/>
      <c r="J30" s="441" t="str">
        <f>IF(AND('Mapa final'!$H$12="Media",'Mapa final'!$L$12="Leve"),CONCATENATE("R",'Mapa final'!$A$12),"")</f>
        <v/>
      </c>
      <c r="K30" s="442"/>
      <c r="L30" s="442" t="str">
        <f>IF(AND('Mapa final'!$H$18="Media",'Mapa final'!$L$18="Leve"),CONCATENATE("R",'Mapa final'!$A$18),"")</f>
        <v/>
      </c>
      <c r="M30" s="442"/>
      <c r="N30" s="442" t="str">
        <f>IF(AND('Mapa final'!$H$24="Media",'Mapa final'!$L$24="Leve"),CONCATENATE("R",'Mapa final'!$A$24),"")</f>
        <v/>
      </c>
      <c r="O30" s="442"/>
      <c r="P30" s="442" t="str">
        <f>IF(AND('Mapa final'!$H$30="Media",'Mapa final'!$L$30="Leve"),CONCATENATE("R",'Mapa final'!$A$30),"")</f>
        <v/>
      </c>
      <c r="Q30" s="442"/>
      <c r="R30" s="441" t="str">
        <f>IF(AND('Mapa final'!$H$12="Media",'Mapa final'!$L$12="Menor"),CONCATENATE("R",'Mapa final'!$A$12),"")</f>
        <v/>
      </c>
      <c r="S30" s="442"/>
      <c r="T30" s="442" t="str">
        <f>IF(AND('Mapa final'!$H$18="Media",'Mapa final'!$L$18="Menor"),CONCATENATE("R",'Mapa final'!$A$18),"")</f>
        <v/>
      </c>
      <c r="U30" s="442"/>
      <c r="V30" s="442" t="str">
        <f>IF(AND('Mapa final'!$H$24="Media",'Mapa final'!$L$24="Menor"),CONCATENATE("R",'Mapa final'!$A$24),"")</f>
        <v>R3</v>
      </c>
      <c r="W30" s="442"/>
      <c r="X30" s="442" t="str">
        <f>IF(AND('Mapa final'!$H$30="Media",'Mapa final'!$L$30="Menor"),CONCATENATE("R",'Mapa final'!$A$30),"")</f>
        <v/>
      </c>
      <c r="Y30" s="442"/>
      <c r="Z30" s="441" t="str">
        <f>IF(AND('Mapa final'!$H$12="Media",'Mapa final'!$L$12="Moderado"),CONCATENATE("R",'Mapa final'!$A$12),"")</f>
        <v/>
      </c>
      <c r="AA30" s="442"/>
      <c r="AB30" s="442" t="str">
        <f>IF(AND('Mapa final'!$H$18="Media",'Mapa final'!$L$18="Moderado"),CONCATENATE("R",'Mapa final'!$A$18),"")</f>
        <v>R2</v>
      </c>
      <c r="AC30" s="442"/>
      <c r="AD30" s="442" t="str">
        <f>IF(AND('Mapa final'!$H$24="Media",'Mapa final'!$L$24="Moderado"),CONCATENATE("R",'Mapa final'!$A$24),"")</f>
        <v/>
      </c>
      <c r="AE30" s="442"/>
      <c r="AF30" s="442" t="str">
        <f>IF(AND('Mapa final'!$H$30="Media",'Mapa final'!$L$30="Moderado"),CONCATENATE("R",'Mapa final'!$A$30),"")</f>
        <v/>
      </c>
      <c r="AG30" s="442"/>
      <c r="AH30" s="455" t="str">
        <f>IF(AND('Mapa final'!$H$12="Media",'Mapa final'!$L$12="Mayor"),CONCATENATE("R",'Mapa final'!$A$12),"")</f>
        <v/>
      </c>
      <c r="AI30" s="456"/>
      <c r="AJ30" s="456" t="str">
        <f>IF(AND('Mapa final'!$H$18="Media",'Mapa final'!$L$18="Mayor"),CONCATENATE("R",'Mapa final'!$A$18),"")</f>
        <v/>
      </c>
      <c r="AK30" s="456"/>
      <c r="AL30" s="456" t="str">
        <f>IF(AND('Mapa final'!$H$24="Media",'Mapa final'!$L$24="Mayor"),CONCATENATE("R",'Mapa final'!$A$24),"")</f>
        <v/>
      </c>
      <c r="AM30" s="456"/>
      <c r="AN30" s="456" t="str">
        <f>IF(AND('Mapa final'!$H$30="Media",'Mapa final'!$L$30="Mayor"),CONCATENATE("R",'Mapa final'!$A$30),"")</f>
        <v/>
      </c>
      <c r="AO30" s="456"/>
      <c r="AP30" s="446" t="str">
        <f>IF(AND('Mapa final'!$H$12="Media",'Mapa final'!$L$12="Catastrófico"),CONCATENATE("R",'Mapa final'!$A$12),"")</f>
        <v/>
      </c>
      <c r="AQ30" s="447"/>
      <c r="AR30" s="447" t="str">
        <f>IF(AND('Mapa final'!$H$18="Media",'Mapa final'!$L$18="Catastrófico"),CONCATENATE("R",'Mapa final'!$A$18),"")</f>
        <v/>
      </c>
      <c r="AS30" s="447"/>
      <c r="AT30" s="447" t="str">
        <f>IF(AND('Mapa final'!$H$24="Media",'Mapa final'!$L$24="Catastrófico"),CONCATENATE("R",'Mapa final'!$A$24),"")</f>
        <v/>
      </c>
      <c r="AU30" s="447"/>
      <c r="AV30" s="447" t="str">
        <f>IF(AND('Mapa final'!$H$30="Media",'Mapa final'!$L$30="Catastrófico"),CONCATENATE("R",'Mapa final'!$A$30),"")</f>
        <v/>
      </c>
      <c r="AW30" s="452"/>
      <c r="AX30" s="86"/>
      <c r="AY30" s="485" t="s">
        <v>249</v>
      </c>
      <c r="AZ30" s="486"/>
      <c r="BA30" s="486"/>
      <c r="BB30" s="486"/>
      <c r="BC30" s="486"/>
      <c r="BD30" s="487"/>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row>
    <row r="31" spans="1:90" ht="15" customHeight="1" x14ac:dyDescent="0.25">
      <c r="A31" s="86"/>
      <c r="B31" s="474"/>
      <c r="C31" s="474"/>
      <c r="D31" s="475"/>
      <c r="E31" s="460"/>
      <c r="F31" s="461"/>
      <c r="G31" s="461"/>
      <c r="H31" s="461"/>
      <c r="I31" s="465"/>
      <c r="J31" s="439"/>
      <c r="K31" s="440"/>
      <c r="L31" s="440"/>
      <c r="M31" s="440"/>
      <c r="N31" s="440"/>
      <c r="O31" s="440"/>
      <c r="P31" s="440"/>
      <c r="Q31" s="440"/>
      <c r="R31" s="439"/>
      <c r="S31" s="440"/>
      <c r="T31" s="440"/>
      <c r="U31" s="440"/>
      <c r="V31" s="440"/>
      <c r="W31" s="440"/>
      <c r="X31" s="440"/>
      <c r="Y31" s="440"/>
      <c r="Z31" s="439"/>
      <c r="AA31" s="440"/>
      <c r="AB31" s="440"/>
      <c r="AC31" s="440"/>
      <c r="AD31" s="440"/>
      <c r="AE31" s="440"/>
      <c r="AF31" s="440"/>
      <c r="AG31" s="440"/>
      <c r="AH31" s="454"/>
      <c r="AI31" s="453"/>
      <c r="AJ31" s="453"/>
      <c r="AK31" s="453"/>
      <c r="AL31" s="453"/>
      <c r="AM31" s="453"/>
      <c r="AN31" s="453"/>
      <c r="AO31" s="453"/>
      <c r="AP31" s="448"/>
      <c r="AQ31" s="444"/>
      <c r="AR31" s="444"/>
      <c r="AS31" s="444"/>
      <c r="AT31" s="444"/>
      <c r="AU31" s="444"/>
      <c r="AV31" s="444"/>
      <c r="AW31" s="445"/>
      <c r="AX31" s="86"/>
      <c r="AY31" s="488"/>
      <c r="AZ31" s="489"/>
      <c r="BA31" s="489"/>
      <c r="BB31" s="489"/>
      <c r="BC31" s="489"/>
      <c r="BD31" s="490"/>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row>
    <row r="32" spans="1:90" ht="15" customHeight="1" x14ac:dyDescent="0.25">
      <c r="A32" s="86"/>
      <c r="B32" s="474"/>
      <c r="C32" s="474"/>
      <c r="D32" s="475"/>
      <c r="E32" s="460"/>
      <c r="F32" s="461"/>
      <c r="G32" s="461"/>
      <c r="H32" s="461"/>
      <c r="I32" s="465"/>
      <c r="J32" s="439" t="str">
        <f>IF(AND('Mapa final'!$H$36="Media",'Mapa final'!$L$36="Leve"),CONCATENATE("R",'Mapa final'!$A$36),"")</f>
        <v/>
      </c>
      <c r="K32" s="440"/>
      <c r="L32" s="440" t="str">
        <f>IF(AND('Mapa final'!$H$42="Media",'Mapa final'!$L$42="Leve"),CONCATENATE("R",'Mapa final'!$A$42),"")</f>
        <v/>
      </c>
      <c r="M32" s="440"/>
      <c r="N32" s="440" t="str">
        <f>IF(AND('Mapa final'!$H$49="Media",'Mapa final'!$L$49="Leve"),CONCATENATE("R",'Mapa final'!$A$49),"")</f>
        <v/>
      </c>
      <c r="O32" s="440"/>
      <c r="P32" s="440" t="str">
        <f>IF(AND('Mapa final'!$H$55="Media",'Mapa final'!$L$55="Leve"),CONCATENATE("R",'Mapa final'!$A$55),"")</f>
        <v/>
      </c>
      <c r="Q32" s="440"/>
      <c r="R32" s="439" t="str">
        <f>IF(AND('Mapa final'!$H$36="Media",'Mapa final'!$L$36="Menor"),CONCATENATE("R",'Mapa final'!$A$36),"")</f>
        <v/>
      </c>
      <c r="S32" s="440"/>
      <c r="T32" s="440" t="str">
        <f>IF(AND('Mapa final'!$H$42="Media",'Mapa final'!$L$42="Menor"),CONCATENATE("R",'Mapa final'!$A$42),"")</f>
        <v/>
      </c>
      <c r="U32" s="440"/>
      <c r="V32" s="440" t="str">
        <f>IF(AND('Mapa final'!$H$49="Media",'Mapa final'!$L$49="Menor"),CONCATENATE("R",'Mapa final'!$A$49),"")</f>
        <v/>
      </c>
      <c r="W32" s="440"/>
      <c r="X32" s="440" t="str">
        <f>IF(AND('Mapa final'!$H$55="Media",'Mapa final'!$L$55="Menor"),CONCATENATE("R",'Mapa final'!$A$55),"")</f>
        <v/>
      </c>
      <c r="Y32" s="440"/>
      <c r="Z32" s="439" t="str">
        <f>IF(AND('Mapa final'!$H$36="Media",'Mapa final'!$L$36="Moderado"),CONCATENATE("R",'Mapa final'!$A$36),"")</f>
        <v/>
      </c>
      <c r="AA32" s="440"/>
      <c r="AB32" s="440" t="str">
        <f>IF(AND('Mapa final'!$H$42="Media",'Mapa final'!$L$42="Moderado"),CONCATENATE("R",'Mapa final'!$A$42),"")</f>
        <v/>
      </c>
      <c r="AC32" s="440"/>
      <c r="AD32" s="440" t="str">
        <f>IF(AND('Mapa final'!$H$49="Media",'Mapa final'!$L$49="Moderado"),CONCATENATE("R",'Mapa final'!$A$49),"")</f>
        <v/>
      </c>
      <c r="AE32" s="440"/>
      <c r="AF32" s="440" t="str">
        <f>IF(AND('Mapa final'!$H$55="Media",'Mapa final'!$L$55="Moderado"),CONCATENATE("R",'Mapa final'!$A$55),"")</f>
        <v/>
      </c>
      <c r="AG32" s="440"/>
      <c r="AH32" s="454" t="str">
        <f>IF(AND('Mapa final'!$H$36="Media",'Mapa final'!$L$36="Mayor"),CONCATENATE("R",'Mapa final'!$A$36),"")</f>
        <v/>
      </c>
      <c r="AI32" s="453"/>
      <c r="AJ32" s="453" t="str">
        <f>IF(AND('Mapa final'!$H$42="Media",'Mapa final'!$L$42="Mayor"),CONCATENATE("R",'Mapa final'!$A$42),"")</f>
        <v/>
      </c>
      <c r="AK32" s="453"/>
      <c r="AL32" s="453" t="str">
        <f>IF(AND('Mapa final'!$H$49="Media",'Mapa final'!$L$49="Mayor"),CONCATENATE("R",'Mapa final'!$A$49),"")</f>
        <v/>
      </c>
      <c r="AM32" s="453"/>
      <c r="AN32" s="453" t="str">
        <f>IF(AND('Mapa final'!$H$55="Media",'Mapa final'!$L$55="Mayor"),CONCATENATE("R",'Mapa final'!$A$55),"")</f>
        <v/>
      </c>
      <c r="AO32" s="453"/>
      <c r="AP32" s="448" t="str">
        <f>IF(AND('Mapa final'!$H$36="Media",'Mapa final'!$L$36="Catastrófico"),CONCATENATE("R",'Mapa final'!$A$36),"")</f>
        <v/>
      </c>
      <c r="AQ32" s="444"/>
      <c r="AR32" s="444" t="str">
        <f>IF(AND('Mapa final'!$H$42="Media",'Mapa final'!$L$42="Catastrófico"),CONCATENATE("R",'Mapa final'!$A$42),"")</f>
        <v/>
      </c>
      <c r="AS32" s="444"/>
      <c r="AT32" s="444" t="str">
        <f>IF(AND('Mapa final'!$H$49="Media",'Mapa final'!$L$49="Catastrófico"),CONCATENATE("R",'Mapa final'!$A$49),"")</f>
        <v/>
      </c>
      <c r="AU32" s="444"/>
      <c r="AV32" s="444" t="str">
        <f>IF(AND('Mapa final'!$H$55="Media",'Mapa final'!$L$55="Catastrófico"),CONCATENATE("R",'Mapa final'!$A$55),"")</f>
        <v/>
      </c>
      <c r="AW32" s="445"/>
      <c r="AX32" s="86"/>
      <c r="AY32" s="488"/>
      <c r="AZ32" s="489"/>
      <c r="BA32" s="489"/>
      <c r="BB32" s="489"/>
      <c r="BC32" s="489"/>
      <c r="BD32" s="490"/>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row>
    <row r="33" spans="1:90" ht="15" customHeight="1" x14ac:dyDescent="0.25">
      <c r="A33" s="86"/>
      <c r="B33" s="474"/>
      <c r="C33" s="474"/>
      <c r="D33" s="475"/>
      <c r="E33" s="460"/>
      <c r="F33" s="461"/>
      <c r="G33" s="461"/>
      <c r="H33" s="461"/>
      <c r="I33" s="465"/>
      <c r="J33" s="439"/>
      <c r="K33" s="440"/>
      <c r="L33" s="440"/>
      <c r="M33" s="440"/>
      <c r="N33" s="440"/>
      <c r="O33" s="440"/>
      <c r="P33" s="440"/>
      <c r="Q33" s="440"/>
      <c r="R33" s="439"/>
      <c r="S33" s="440"/>
      <c r="T33" s="440"/>
      <c r="U33" s="440"/>
      <c r="V33" s="440"/>
      <c r="W33" s="440"/>
      <c r="X33" s="440"/>
      <c r="Y33" s="440"/>
      <c r="Z33" s="439"/>
      <c r="AA33" s="440"/>
      <c r="AB33" s="440"/>
      <c r="AC33" s="440"/>
      <c r="AD33" s="440"/>
      <c r="AE33" s="440"/>
      <c r="AF33" s="440"/>
      <c r="AG33" s="440"/>
      <c r="AH33" s="454"/>
      <c r="AI33" s="453"/>
      <c r="AJ33" s="453"/>
      <c r="AK33" s="453"/>
      <c r="AL33" s="453"/>
      <c r="AM33" s="453"/>
      <c r="AN33" s="453"/>
      <c r="AO33" s="453"/>
      <c r="AP33" s="448"/>
      <c r="AQ33" s="444"/>
      <c r="AR33" s="444"/>
      <c r="AS33" s="444"/>
      <c r="AT33" s="444"/>
      <c r="AU33" s="444"/>
      <c r="AV33" s="444"/>
      <c r="AW33" s="445"/>
      <c r="AX33" s="86"/>
      <c r="AY33" s="488"/>
      <c r="AZ33" s="489"/>
      <c r="BA33" s="489"/>
      <c r="BB33" s="489"/>
      <c r="BC33" s="489"/>
      <c r="BD33" s="490"/>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c r="CL33" s="86"/>
    </row>
    <row r="34" spans="1:90" ht="15" customHeight="1" x14ac:dyDescent="0.25">
      <c r="A34" s="86"/>
      <c r="B34" s="474"/>
      <c r="C34" s="474"/>
      <c r="D34" s="475"/>
      <c r="E34" s="460"/>
      <c r="F34" s="461"/>
      <c r="G34" s="461"/>
      <c r="H34" s="461"/>
      <c r="I34" s="465"/>
      <c r="J34" s="439" t="str">
        <f>IF(AND('Mapa final'!$H$61="Media",'Mapa final'!$L$61="Leve"),CONCATENATE("R",'Mapa final'!$A$61),"")</f>
        <v/>
      </c>
      <c r="K34" s="440"/>
      <c r="L34" s="440" t="str">
        <f>IF(AND('Mapa final'!$H$67="Media",'Mapa final'!$L$67="Leve"),CONCATENATE("R",'Mapa final'!$A$67),"")</f>
        <v/>
      </c>
      <c r="M34" s="440"/>
      <c r="N34" s="440" t="str">
        <f>IF(AND('Mapa final'!$H$73="Media",'Mapa final'!$L$73="Leve"),CONCATENATE("R",'Mapa final'!$A$73),"")</f>
        <v/>
      </c>
      <c r="O34" s="440"/>
      <c r="P34" s="440" t="str">
        <f>IF(AND('Mapa final'!$H$79="Media",'Mapa final'!$L$79="Leve"),CONCATENATE("R",'Mapa final'!$A$79),"")</f>
        <v/>
      </c>
      <c r="Q34" s="440"/>
      <c r="R34" s="439" t="str">
        <f>IF(AND('Mapa final'!$H$61="Media",'Mapa final'!$L$61="Menor"),CONCATENATE("R",'Mapa final'!$A$61),"")</f>
        <v/>
      </c>
      <c r="S34" s="440"/>
      <c r="T34" s="440" t="str">
        <f>IF(AND('Mapa final'!$H$67="Media",'Mapa final'!$L$67="Menor"),CONCATENATE("R",'Mapa final'!$A$67),"")</f>
        <v/>
      </c>
      <c r="U34" s="440"/>
      <c r="V34" s="440" t="str">
        <f>IF(AND('Mapa final'!$H$73="Media",'Mapa final'!$L$73="Menor"),CONCATENATE("R",'Mapa final'!$A$73),"")</f>
        <v/>
      </c>
      <c r="W34" s="440"/>
      <c r="X34" s="440" t="str">
        <f>IF(AND('Mapa final'!$H$79="Media",'Mapa final'!$L$79="Menor"),CONCATENATE("R",'Mapa final'!$A$79),"")</f>
        <v/>
      </c>
      <c r="Y34" s="440"/>
      <c r="Z34" s="439" t="str">
        <f>IF(AND('Mapa final'!$H$61="Media",'Mapa final'!$L$61="Moderado"),CONCATENATE("R",'Mapa final'!$A$61),"")</f>
        <v/>
      </c>
      <c r="AA34" s="440"/>
      <c r="AB34" s="440" t="str">
        <f>IF(AND('Mapa final'!$H$67="Media",'Mapa final'!$L$67="Moderado"),CONCATENATE("R",'Mapa final'!$A$67),"")</f>
        <v>R10</v>
      </c>
      <c r="AC34" s="440"/>
      <c r="AD34" s="440" t="str">
        <f>IF(AND('Mapa final'!$H$73="Media",'Mapa final'!$L$73="Moderado"),CONCATENATE("R",'Mapa final'!$A$73),"")</f>
        <v>R11</v>
      </c>
      <c r="AE34" s="440"/>
      <c r="AF34" s="440" t="str">
        <f>IF(AND('Mapa final'!$H$79="Media",'Mapa final'!$L$79="Moderado"),CONCATENATE("R",'Mapa final'!$A$79),"")</f>
        <v/>
      </c>
      <c r="AG34" s="440"/>
      <c r="AH34" s="454" t="str">
        <f>IF(AND('Mapa final'!$H$61="Media",'Mapa final'!$L$61="Mayor"),CONCATENATE("R",'Mapa final'!$A$61),"")</f>
        <v/>
      </c>
      <c r="AI34" s="453"/>
      <c r="AJ34" s="453" t="str">
        <f>IF(AND('Mapa final'!$H$67="Media",'Mapa final'!$L$67="Mayor"),CONCATENATE("R",'Mapa final'!$A$67),"")</f>
        <v/>
      </c>
      <c r="AK34" s="453"/>
      <c r="AL34" s="453" t="str">
        <f>IF(AND('Mapa final'!$H$73="Media",'Mapa final'!$L$73="Mayor"),CONCATENATE("R",'Mapa final'!$A$73),"")</f>
        <v/>
      </c>
      <c r="AM34" s="453"/>
      <c r="AN34" s="453" t="str">
        <f>IF(AND('Mapa final'!$H$79="Media",'Mapa final'!$L$79="Mayor"),CONCATENATE("R",'Mapa final'!$A$79),"")</f>
        <v/>
      </c>
      <c r="AO34" s="453"/>
      <c r="AP34" s="448" t="str">
        <f>IF(AND('Mapa final'!$H$61="Media",'Mapa final'!$L$61="Catastrófico"),CONCATENATE("R",'Mapa final'!$A$61),"")</f>
        <v/>
      </c>
      <c r="AQ34" s="444"/>
      <c r="AR34" s="444" t="str">
        <f>IF(AND('Mapa final'!$H$67="Media",'Mapa final'!$L$67="Catastrófico"),CONCATENATE("R",'Mapa final'!$A$67),"")</f>
        <v/>
      </c>
      <c r="AS34" s="444"/>
      <c r="AT34" s="444" t="str">
        <f>IF(AND('Mapa final'!$H$73="Media",'Mapa final'!$L$73="Catastrófico"),CONCATENATE("R",'Mapa final'!$A$73),"")</f>
        <v/>
      </c>
      <c r="AU34" s="444"/>
      <c r="AV34" s="444" t="str">
        <f>IF(AND('Mapa final'!$H$79="Media",'Mapa final'!$L$79="Catastrófico"),CONCATENATE("R",'Mapa final'!$A$79),"")</f>
        <v/>
      </c>
      <c r="AW34" s="445"/>
      <c r="AX34" s="86"/>
      <c r="AY34" s="488"/>
      <c r="AZ34" s="489"/>
      <c r="BA34" s="489"/>
      <c r="BB34" s="489"/>
      <c r="BC34" s="489"/>
      <c r="BD34" s="490"/>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row>
    <row r="35" spans="1:90" ht="15" customHeight="1" x14ac:dyDescent="0.25">
      <c r="A35" s="86"/>
      <c r="B35" s="474"/>
      <c r="C35" s="474"/>
      <c r="D35" s="475"/>
      <c r="E35" s="460"/>
      <c r="F35" s="461"/>
      <c r="G35" s="461"/>
      <c r="H35" s="461"/>
      <c r="I35" s="465"/>
      <c r="J35" s="439"/>
      <c r="K35" s="440"/>
      <c r="L35" s="440"/>
      <c r="M35" s="440"/>
      <c r="N35" s="440"/>
      <c r="O35" s="440"/>
      <c r="P35" s="440"/>
      <c r="Q35" s="440"/>
      <c r="R35" s="439"/>
      <c r="S35" s="440"/>
      <c r="T35" s="440"/>
      <c r="U35" s="440"/>
      <c r="V35" s="440"/>
      <c r="W35" s="440"/>
      <c r="X35" s="440"/>
      <c r="Y35" s="440"/>
      <c r="Z35" s="439"/>
      <c r="AA35" s="440"/>
      <c r="AB35" s="440"/>
      <c r="AC35" s="440"/>
      <c r="AD35" s="440"/>
      <c r="AE35" s="440"/>
      <c r="AF35" s="440"/>
      <c r="AG35" s="440"/>
      <c r="AH35" s="454"/>
      <c r="AI35" s="453"/>
      <c r="AJ35" s="453"/>
      <c r="AK35" s="453"/>
      <c r="AL35" s="453"/>
      <c r="AM35" s="453"/>
      <c r="AN35" s="453"/>
      <c r="AO35" s="453"/>
      <c r="AP35" s="448"/>
      <c r="AQ35" s="444"/>
      <c r="AR35" s="444"/>
      <c r="AS35" s="444"/>
      <c r="AT35" s="444"/>
      <c r="AU35" s="444"/>
      <c r="AV35" s="444"/>
      <c r="AW35" s="445"/>
      <c r="AX35" s="86"/>
      <c r="AY35" s="488"/>
      <c r="AZ35" s="489"/>
      <c r="BA35" s="489"/>
      <c r="BB35" s="489"/>
      <c r="BC35" s="489"/>
      <c r="BD35" s="490"/>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row>
    <row r="36" spans="1:90" ht="15" customHeight="1" x14ac:dyDescent="0.25">
      <c r="A36" s="86"/>
      <c r="B36" s="474"/>
      <c r="C36" s="474"/>
      <c r="D36" s="475"/>
      <c r="E36" s="460"/>
      <c r="F36" s="461"/>
      <c r="G36" s="461"/>
      <c r="H36" s="461"/>
      <c r="I36" s="465"/>
      <c r="J36" s="439" t="str">
        <f>IF(AND('Mapa final'!$H$85="Media",'Mapa final'!$L$85="Leve"),CONCATENATE("R",'Mapa final'!$A$85),"")</f>
        <v/>
      </c>
      <c r="K36" s="440"/>
      <c r="L36" s="440" t="str">
        <f>IF(AND('Mapa final'!$H$91="Media",'Mapa final'!$L$91="Leve"),CONCATENATE("R",'Mapa final'!$A$91),"")</f>
        <v/>
      </c>
      <c r="M36" s="440"/>
      <c r="N36" s="440" t="str">
        <f>IF(AND('Mapa final'!$H$97="Media",'Mapa final'!$L$97="Leve"),CONCATENATE("R",'Mapa final'!$A$97),"")</f>
        <v/>
      </c>
      <c r="O36" s="440"/>
      <c r="P36" s="440" t="str">
        <f>IF(AND('Mapa final'!$H$103="Media",'Mapa final'!$L$103="Leve"),CONCATENATE("R",'Mapa final'!$A$103),"")</f>
        <v/>
      </c>
      <c r="Q36" s="440"/>
      <c r="R36" s="439" t="str">
        <f>IF(AND('Mapa final'!$H$85="Media",'Mapa final'!$L$85="Menor"),CONCATENATE("R",'Mapa final'!$A$85),"")</f>
        <v/>
      </c>
      <c r="S36" s="440"/>
      <c r="T36" s="440" t="str">
        <f>IF(AND('Mapa final'!$H$91="Media",'Mapa final'!$L$91="Menor"),CONCATENATE("R",'Mapa final'!$A$91),"")</f>
        <v/>
      </c>
      <c r="U36" s="440"/>
      <c r="V36" s="440" t="str">
        <f>IF(AND('Mapa final'!$H$97="Media",'Mapa final'!$L$97="Menor"),CONCATENATE("R",'Mapa final'!$A$97),"")</f>
        <v/>
      </c>
      <c r="W36" s="440"/>
      <c r="X36" s="440" t="str">
        <f>IF(AND('Mapa final'!$H$103="Media",'Mapa final'!$L$103="Menor"),CONCATENATE("R",'Mapa final'!$A$103),"")</f>
        <v/>
      </c>
      <c r="Y36" s="440"/>
      <c r="Z36" s="439" t="str">
        <f>IF(AND('Mapa final'!$H$85="Media",'Mapa final'!$L$85="Moderado"),CONCATENATE("R",'Mapa final'!$A$85),"")</f>
        <v/>
      </c>
      <c r="AA36" s="440"/>
      <c r="AB36" s="440" t="str">
        <f>IF(AND('Mapa final'!$H$91="Media",'Mapa final'!$L$91="Moderado"),CONCATENATE("R",'Mapa final'!$A$91),"")</f>
        <v/>
      </c>
      <c r="AC36" s="440"/>
      <c r="AD36" s="440" t="str">
        <f>IF(AND('Mapa final'!$H$97="Media",'Mapa final'!$L$97="Moderado"),CONCATENATE("R",'Mapa final'!$A$97),"")</f>
        <v/>
      </c>
      <c r="AE36" s="440"/>
      <c r="AF36" s="440" t="str">
        <f>IF(AND('Mapa final'!$H$103="Media",'Mapa final'!$L$103="Moderado"),CONCATENATE("R",'Mapa final'!$A$103),"")</f>
        <v/>
      </c>
      <c r="AG36" s="440"/>
      <c r="AH36" s="454" t="str">
        <f>IF(AND('Mapa final'!$H$85="Media",'Mapa final'!$L$85="Mayor"),CONCATENATE("R",'Mapa final'!$A$85),"")</f>
        <v/>
      </c>
      <c r="AI36" s="453"/>
      <c r="AJ36" s="453" t="str">
        <f>IF(AND('Mapa final'!$H$91="Media",'Mapa final'!$L$91="Mayor"),CONCATENATE("R",'Mapa final'!$A$91),"")</f>
        <v/>
      </c>
      <c r="AK36" s="453"/>
      <c r="AL36" s="453" t="str">
        <f>IF(AND('Mapa final'!$H$97="Media",'Mapa final'!$L$97="Mayor"),CONCATENATE("R",'Mapa final'!$A$97),"")</f>
        <v/>
      </c>
      <c r="AM36" s="453"/>
      <c r="AN36" s="453" t="str">
        <f>IF(AND('Mapa final'!$H$103="Media",'Mapa final'!$L$103="Mayor"),CONCATENATE("R",'Mapa final'!$A$103),"")</f>
        <v/>
      </c>
      <c r="AO36" s="453"/>
      <c r="AP36" s="448" t="str">
        <f>IF(AND('Mapa final'!$H$85="Media",'Mapa final'!$L$85="Catastrófico"),CONCATENATE("R",'Mapa final'!$A$85),"")</f>
        <v/>
      </c>
      <c r="AQ36" s="444"/>
      <c r="AR36" s="444" t="str">
        <f>IF(AND('Mapa final'!$H$91="Media",'Mapa final'!$L$91="Catastrófico"),CONCATENATE("R",'Mapa final'!$A$91),"")</f>
        <v/>
      </c>
      <c r="AS36" s="444"/>
      <c r="AT36" s="444" t="str">
        <f>IF(AND('Mapa final'!$H$97="Media",'Mapa final'!$L$97="Catastrófico"),CONCATENATE("R",'Mapa final'!$A$97),"")</f>
        <v/>
      </c>
      <c r="AU36" s="444"/>
      <c r="AV36" s="444" t="str">
        <f>IF(AND('Mapa final'!$H$103="Media",'Mapa final'!$L$103="Catastrófico"),CONCATENATE("R",'Mapa final'!$A$103),"")</f>
        <v/>
      </c>
      <c r="AW36" s="445"/>
      <c r="AX36" s="86"/>
      <c r="AY36" s="488"/>
      <c r="AZ36" s="489"/>
      <c r="BA36" s="489"/>
      <c r="BB36" s="489"/>
      <c r="BC36" s="489"/>
      <c r="BD36" s="490"/>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row>
    <row r="37" spans="1:90" ht="15" customHeight="1" x14ac:dyDescent="0.25">
      <c r="A37" s="86"/>
      <c r="B37" s="474"/>
      <c r="C37" s="474"/>
      <c r="D37" s="475"/>
      <c r="E37" s="460"/>
      <c r="F37" s="461"/>
      <c r="G37" s="461"/>
      <c r="H37" s="461"/>
      <c r="I37" s="465"/>
      <c r="J37" s="439"/>
      <c r="K37" s="440"/>
      <c r="L37" s="440"/>
      <c r="M37" s="440"/>
      <c r="N37" s="440"/>
      <c r="O37" s="440"/>
      <c r="P37" s="440"/>
      <c r="Q37" s="440"/>
      <c r="R37" s="439"/>
      <c r="S37" s="440"/>
      <c r="T37" s="440"/>
      <c r="U37" s="440"/>
      <c r="V37" s="440"/>
      <c r="W37" s="440"/>
      <c r="X37" s="440"/>
      <c r="Y37" s="440"/>
      <c r="Z37" s="439"/>
      <c r="AA37" s="440"/>
      <c r="AB37" s="440"/>
      <c r="AC37" s="440"/>
      <c r="AD37" s="440"/>
      <c r="AE37" s="440"/>
      <c r="AF37" s="440"/>
      <c r="AG37" s="440"/>
      <c r="AH37" s="454"/>
      <c r="AI37" s="453"/>
      <c r="AJ37" s="453"/>
      <c r="AK37" s="453"/>
      <c r="AL37" s="453"/>
      <c r="AM37" s="453"/>
      <c r="AN37" s="453"/>
      <c r="AO37" s="453"/>
      <c r="AP37" s="448"/>
      <c r="AQ37" s="444"/>
      <c r="AR37" s="444"/>
      <c r="AS37" s="444"/>
      <c r="AT37" s="444"/>
      <c r="AU37" s="444"/>
      <c r="AV37" s="444"/>
      <c r="AW37" s="445"/>
      <c r="AX37" s="86"/>
      <c r="AY37" s="488"/>
      <c r="AZ37" s="489"/>
      <c r="BA37" s="489"/>
      <c r="BB37" s="489"/>
      <c r="BC37" s="489"/>
      <c r="BD37" s="490"/>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row>
    <row r="38" spans="1:90" ht="15" customHeight="1" x14ac:dyDescent="0.25">
      <c r="A38" s="86"/>
      <c r="B38" s="474"/>
      <c r="C38" s="474"/>
      <c r="D38" s="475"/>
      <c r="E38" s="460"/>
      <c r="F38" s="461"/>
      <c r="G38" s="461"/>
      <c r="H38" s="461"/>
      <c r="I38" s="465"/>
      <c r="J38" s="439" t="str">
        <f>IF(AND('Mapa final'!$H$109="Media",'Mapa final'!$L$109="Leve"),CONCATENATE("R",'Mapa final'!$A$109),"")</f>
        <v/>
      </c>
      <c r="K38" s="440"/>
      <c r="L38" s="440" t="str">
        <f>IF(AND('Mapa final'!$H$115="Media",'Mapa final'!$L$115="Leve"),CONCATENATE("R",'Mapa final'!$A$115),"")</f>
        <v/>
      </c>
      <c r="M38" s="440"/>
      <c r="N38" s="440" t="str">
        <f>IF(AND('Mapa final'!$H121="Media",'Mapa final'!$L$121="Leve"),CONCATENATE("R",'Mapa final'!$A$121),"")</f>
        <v/>
      </c>
      <c r="O38" s="440"/>
      <c r="P38" s="440" t="str">
        <f>IF(AND('Mapa final'!$H$127="Media",'Mapa final'!$L$127="Leve"),CONCATENATE("R",'Mapa final'!$A$127),"")</f>
        <v/>
      </c>
      <c r="Q38" s="440"/>
      <c r="R38" s="439" t="str">
        <f>IF(AND('Mapa final'!$H$109="Media",'Mapa final'!$L$109="Menor"),CONCATENATE("R",'Mapa final'!$A$109),"")</f>
        <v/>
      </c>
      <c r="S38" s="440"/>
      <c r="T38" s="440" t="str">
        <f>IF(AND('Mapa final'!$H$115="Media",'Mapa final'!$L$115="Menor"),CONCATENATE("R",'Mapa final'!$A$115),"")</f>
        <v/>
      </c>
      <c r="U38" s="440"/>
      <c r="V38" s="440" t="str">
        <f>IF(AND('Mapa final'!$H121="Media",'Mapa final'!$L$121="Menor"),CONCATENATE("R",'Mapa final'!$A$121),"")</f>
        <v/>
      </c>
      <c r="W38" s="440"/>
      <c r="X38" s="440" t="str">
        <f>IF(AND('Mapa final'!$H$127="Media",'Mapa final'!$L$127="Menor"),CONCATENATE("R",'Mapa final'!$A$127),"")</f>
        <v/>
      </c>
      <c r="Y38" s="440"/>
      <c r="Z38" s="439" t="str">
        <f>IF(AND('Mapa final'!$H$109="Media",'Mapa final'!$L$109="Moderado"),CONCATENATE("R",'Mapa final'!$A$109),"")</f>
        <v/>
      </c>
      <c r="AA38" s="440"/>
      <c r="AB38" s="440" t="str">
        <f>IF(AND('Mapa final'!$H$115="Media",'Mapa final'!$L$115="Moderado"),CONCATENATE("R",'Mapa final'!$A$115),"")</f>
        <v/>
      </c>
      <c r="AC38" s="440"/>
      <c r="AD38" s="440" t="str">
        <f>IF(AND('Mapa final'!$H121="Media",'Mapa final'!$L$121="Moderado"),CONCATENATE("R",'Mapa final'!$A$121),"")</f>
        <v/>
      </c>
      <c r="AE38" s="440"/>
      <c r="AF38" s="440" t="str">
        <f>IF(AND('Mapa final'!$H$127="Media",'Mapa final'!$L$127="Moderado"),CONCATENATE("R",'Mapa final'!$A$127),"")</f>
        <v/>
      </c>
      <c r="AG38" s="440"/>
      <c r="AH38" s="454" t="str">
        <f>IF(AND('Mapa final'!$H$109="Media",'Mapa final'!$L$109="Mayor"),CONCATENATE("R",'Mapa final'!$A$109),"")</f>
        <v/>
      </c>
      <c r="AI38" s="453"/>
      <c r="AJ38" s="453" t="str">
        <f>IF(AND('Mapa final'!$H$115="Media",'Mapa final'!$L$115="Mayor"),CONCATENATE("R",'Mapa final'!$A$115),"")</f>
        <v/>
      </c>
      <c r="AK38" s="453"/>
      <c r="AL38" s="453" t="str">
        <f>IF(AND('Mapa final'!$H121="Media",'Mapa final'!$L$121="Mayor"),CONCATENATE("R",'Mapa final'!$A$121),"")</f>
        <v/>
      </c>
      <c r="AM38" s="453"/>
      <c r="AN38" s="453" t="str">
        <f>IF(AND('Mapa final'!$H$127="Media",'Mapa final'!$L$127="Mayor"),CONCATENATE("R",'Mapa final'!$A$127),"")</f>
        <v/>
      </c>
      <c r="AO38" s="453"/>
      <c r="AP38" s="448" t="str">
        <f>IF(AND('Mapa final'!$H$109="Media",'Mapa final'!$L$109="Catastrófico"),CONCATENATE("R",'Mapa final'!$A$109),"")</f>
        <v/>
      </c>
      <c r="AQ38" s="444"/>
      <c r="AR38" s="444" t="str">
        <f>IF(AND('Mapa final'!$H$115="Media",'Mapa final'!$L$115="Catastrófico"),CONCATENATE("R",'Mapa final'!$A$115),"")</f>
        <v/>
      </c>
      <c r="AS38" s="444"/>
      <c r="AT38" s="444" t="str">
        <f>IF(AND('Mapa final'!$H121="Media",'Mapa final'!$L$121="Catastrófico"),CONCATENATE("R",'Mapa final'!$A$121),"")</f>
        <v/>
      </c>
      <c r="AU38" s="444"/>
      <c r="AV38" s="444" t="str">
        <f>IF(AND('Mapa final'!$H$127="Media",'Mapa final'!$L$127="Catastrófico"),CONCATENATE("R",'Mapa final'!$A$127),"")</f>
        <v/>
      </c>
      <c r="AW38" s="445"/>
      <c r="AX38" s="86"/>
      <c r="AY38" s="488"/>
      <c r="AZ38" s="489"/>
      <c r="BA38" s="489"/>
      <c r="BB38" s="489"/>
      <c r="BC38" s="489"/>
      <c r="BD38" s="490"/>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row>
    <row r="39" spans="1:90" ht="15" customHeight="1" x14ac:dyDescent="0.25">
      <c r="A39" s="86"/>
      <c r="B39" s="474"/>
      <c r="C39" s="474"/>
      <c r="D39" s="475"/>
      <c r="E39" s="460"/>
      <c r="F39" s="461"/>
      <c r="G39" s="461"/>
      <c r="H39" s="461"/>
      <c r="I39" s="465"/>
      <c r="J39" s="439"/>
      <c r="K39" s="440"/>
      <c r="L39" s="440"/>
      <c r="M39" s="440"/>
      <c r="N39" s="440"/>
      <c r="O39" s="440"/>
      <c r="P39" s="440"/>
      <c r="Q39" s="440"/>
      <c r="R39" s="439"/>
      <c r="S39" s="440"/>
      <c r="T39" s="440"/>
      <c r="U39" s="440"/>
      <c r="V39" s="440"/>
      <c r="W39" s="440"/>
      <c r="X39" s="440"/>
      <c r="Y39" s="440"/>
      <c r="Z39" s="439"/>
      <c r="AA39" s="440"/>
      <c r="AB39" s="440"/>
      <c r="AC39" s="440"/>
      <c r="AD39" s="440"/>
      <c r="AE39" s="440"/>
      <c r="AF39" s="440"/>
      <c r="AG39" s="440"/>
      <c r="AH39" s="454"/>
      <c r="AI39" s="453"/>
      <c r="AJ39" s="453"/>
      <c r="AK39" s="453"/>
      <c r="AL39" s="453"/>
      <c r="AM39" s="453"/>
      <c r="AN39" s="453"/>
      <c r="AO39" s="453"/>
      <c r="AP39" s="448"/>
      <c r="AQ39" s="444"/>
      <c r="AR39" s="444"/>
      <c r="AS39" s="444"/>
      <c r="AT39" s="444"/>
      <c r="AU39" s="444"/>
      <c r="AV39" s="444"/>
      <c r="AW39" s="445"/>
      <c r="AX39" s="86"/>
      <c r="AY39" s="488"/>
      <c r="AZ39" s="489"/>
      <c r="BA39" s="489"/>
      <c r="BB39" s="489"/>
      <c r="BC39" s="489"/>
      <c r="BD39" s="490"/>
      <c r="BE39" s="86"/>
      <c r="BF39" s="86"/>
      <c r="BG39" s="86"/>
      <c r="BH39" s="86"/>
      <c r="BI39" s="86"/>
      <c r="BJ39" s="86"/>
      <c r="BK39" s="86"/>
      <c r="BL39" s="86"/>
      <c r="BM39" s="86"/>
      <c r="BN39" s="86"/>
      <c r="BO39" s="86"/>
      <c r="BP39" s="86"/>
      <c r="BQ39" s="86"/>
      <c r="BR39" s="86"/>
      <c r="BS39" s="86"/>
      <c r="BT39" s="86"/>
      <c r="BU39" s="86"/>
      <c r="BV39" s="86"/>
      <c r="BW39" s="86"/>
      <c r="BX39" s="86"/>
      <c r="BY39" s="86"/>
      <c r="BZ39" s="86"/>
      <c r="CA39" s="86"/>
      <c r="CB39" s="86"/>
      <c r="CC39" s="86"/>
      <c r="CD39" s="86"/>
      <c r="CE39" s="86"/>
      <c r="CF39" s="86"/>
      <c r="CG39" s="86"/>
      <c r="CH39" s="86"/>
      <c r="CI39" s="86"/>
      <c r="CJ39" s="86"/>
      <c r="CK39" s="86"/>
      <c r="CL39" s="86"/>
    </row>
    <row r="40" spans="1:90" ht="15" customHeight="1" x14ac:dyDescent="0.25">
      <c r="A40" s="86"/>
      <c r="B40" s="474"/>
      <c r="C40" s="474"/>
      <c r="D40" s="475"/>
      <c r="E40" s="460"/>
      <c r="F40" s="461"/>
      <c r="G40" s="461"/>
      <c r="H40" s="461"/>
      <c r="I40" s="465"/>
      <c r="J40" s="439" t="str">
        <f>IF(AND('Mapa final'!$H$133="Media",'Mapa final'!$L$133="Leve"),CONCATENATE("R",'Mapa final'!$A$133),"")</f>
        <v/>
      </c>
      <c r="K40" s="440"/>
      <c r="L40" s="440" t="str">
        <f>IF(AND('Mapa final'!$H$139="Media",'Mapa final'!$L$139="Leve"),CONCATENATE("R",'Mapa final'!$A$139),"")</f>
        <v/>
      </c>
      <c r="M40" s="440"/>
      <c r="N40" s="440" t="str">
        <f>IF(AND('Mapa final'!$H$145="Media",'Mapa final'!$L$145="Leve"),CONCATENATE("R",'Mapa final'!$A$145),"")</f>
        <v/>
      </c>
      <c r="O40" s="440"/>
      <c r="P40" s="440" t="str">
        <f>IF(AND('Mapa final'!$H$151="Media",'Mapa final'!$L$151="Leve"),CONCATENATE("R",'Mapa final'!$A$151),"")</f>
        <v/>
      </c>
      <c r="Q40" s="440"/>
      <c r="R40" s="439" t="str">
        <f>IF(AND('Mapa final'!$H$133="Media",'Mapa final'!$L$133="Menor"),CONCATENATE("R",'Mapa final'!$A$133),"")</f>
        <v/>
      </c>
      <c r="S40" s="440"/>
      <c r="T40" s="440" t="str">
        <f>IF(AND('Mapa final'!$H$139="Media",'Mapa final'!$L$139="Menor"),CONCATENATE("R",'Mapa final'!$A$139),"")</f>
        <v/>
      </c>
      <c r="U40" s="440"/>
      <c r="V40" s="440" t="str">
        <f>IF(AND('Mapa final'!$H$145="Media",'Mapa final'!$L$145="Menor"),CONCATENATE("R",'Mapa final'!$A$145),"")</f>
        <v/>
      </c>
      <c r="W40" s="440"/>
      <c r="X40" s="440" t="str">
        <f>IF(AND('Mapa final'!$H$151="Media",'Mapa final'!$L$151="Menor"),CONCATENATE("R",'Mapa final'!$A$151),"")</f>
        <v/>
      </c>
      <c r="Y40" s="440"/>
      <c r="Z40" s="439" t="str">
        <f>IF(AND('Mapa final'!$H$133="Media",'Mapa final'!$L$133="Moderado"),CONCATENATE("R",'Mapa final'!$A$133),"")</f>
        <v/>
      </c>
      <c r="AA40" s="440"/>
      <c r="AB40" s="440" t="str">
        <f>IF(AND('Mapa final'!$H$139="Media",'Mapa final'!$L$139="Moderado"),CONCATENATE("R",'Mapa final'!$A$139),"")</f>
        <v/>
      </c>
      <c r="AC40" s="440"/>
      <c r="AD40" s="440" t="str">
        <f>IF(AND('Mapa final'!$H$145="Media",'Mapa final'!$L$145="Moderado"),CONCATENATE("R",'Mapa final'!$A$145),"")</f>
        <v/>
      </c>
      <c r="AE40" s="440"/>
      <c r="AF40" s="440" t="str">
        <f>IF(AND('Mapa final'!$H$151="Media",'Mapa final'!$L$151="Moderado"),CONCATENATE("R",'Mapa final'!$A$151),"")</f>
        <v/>
      </c>
      <c r="AG40" s="440"/>
      <c r="AH40" s="454" t="str">
        <f>IF(AND('Mapa final'!$H$133="Media",'Mapa final'!$L$133="Mayor"),CONCATENATE("R",'Mapa final'!$A$133),"")</f>
        <v/>
      </c>
      <c r="AI40" s="453"/>
      <c r="AJ40" s="453" t="str">
        <f>IF(AND('Mapa final'!$H$139="Media",'Mapa final'!$L$139="Mayor"),CONCATENATE("R",'Mapa final'!$A$139),"")</f>
        <v/>
      </c>
      <c r="AK40" s="453"/>
      <c r="AL40" s="453" t="str">
        <f>IF(AND('Mapa final'!$H$145="Media",'Mapa final'!$L$145="Mayor"),CONCATENATE("R",'Mapa final'!$A$145),"")</f>
        <v/>
      </c>
      <c r="AM40" s="453"/>
      <c r="AN40" s="453" t="str">
        <f>IF(AND('Mapa final'!$H$151="Media",'Mapa final'!$L$151="Mayor"),CONCATENATE("R",'Mapa final'!$A$151),"")</f>
        <v/>
      </c>
      <c r="AO40" s="453"/>
      <c r="AP40" s="448" t="str">
        <f>IF(AND('Mapa final'!$H$133="Media",'Mapa final'!$L$133="Catastrófico"),CONCATENATE("R",'Mapa final'!$A$133),"")</f>
        <v/>
      </c>
      <c r="AQ40" s="444"/>
      <c r="AR40" s="444" t="str">
        <f>IF(AND('Mapa final'!$H$139="Media",'Mapa final'!$L$139="Catastrófico"),CONCATENATE("R",'Mapa final'!$A$139),"")</f>
        <v/>
      </c>
      <c r="AS40" s="444"/>
      <c r="AT40" s="444" t="str">
        <f>IF(AND('Mapa final'!$H$145="Media",'Mapa final'!$L$145="Catastrófico"),CONCATENATE("R",'Mapa final'!$A$145),"")</f>
        <v/>
      </c>
      <c r="AU40" s="444"/>
      <c r="AV40" s="444" t="str">
        <f>IF(AND('Mapa final'!$H$151="Media",'Mapa final'!$L$151="Catastrófico"),CONCATENATE("R",'Mapa final'!$A$151),"")</f>
        <v/>
      </c>
      <c r="AW40" s="445"/>
      <c r="AX40" s="86"/>
      <c r="AY40" s="488"/>
      <c r="AZ40" s="489"/>
      <c r="BA40" s="489"/>
      <c r="BB40" s="489"/>
      <c r="BC40" s="489"/>
      <c r="BD40" s="490"/>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row>
    <row r="41" spans="1:90" ht="15.75" customHeight="1" thickBot="1" x14ac:dyDescent="0.3">
      <c r="A41" s="86"/>
      <c r="B41" s="474"/>
      <c r="C41" s="474"/>
      <c r="D41" s="475"/>
      <c r="E41" s="462"/>
      <c r="F41" s="463"/>
      <c r="G41" s="463"/>
      <c r="H41" s="463"/>
      <c r="I41" s="466"/>
      <c r="J41" s="439"/>
      <c r="K41" s="440"/>
      <c r="L41" s="440"/>
      <c r="M41" s="440"/>
      <c r="N41" s="440"/>
      <c r="O41" s="440"/>
      <c r="P41" s="440"/>
      <c r="Q41" s="440"/>
      <c r="R41" s="439"/>
      <c r="S41" s="440"/>
      <c r="T41" s="440"/>
      <c r="U41" s="440"/>
      <c r="V41" s="440"/>
      <c r="W41" s="440"/>
      <c r="X41" s="440"/>
      <c r="Y41" s="440"/>
      <c r="Z41" s="439"/>
      <c r="AA41" s="440"/>
      <c r="AB41" s="440"/>
      <c r="AC41" s="440"/>
      <c r="AD41" s="440"/>
      <c r="AE41" s="440"/>
      <c r="AF41" s="440"/>
      <c r="AG41" s="440"/>
      <c r="AH41" s="454"/>
      <c r="AI41" s="453"/>
      <c r="AJ41" s="453"/>
      <c r="AK41" s="453"/>
      <c r="AL41" s="453"/>
      <c r="AM41" s="453"/>
      <c r="AN41" s="453"/>
      <c r="AO41" s="453"/>
      <c r="AP41" s="449"/>
      <c r="AQ41" s="450"/>
      <c r="AR41" s="450"/>
      <c r="AS41" s="450"/>
      <c r="AT41" s="450"/>
      <c r="AU41" s="450"/>
      <c r="AV41" s="450"/>
      <c r="AW41" s="451"/>
      <c r="AX41" s="86"/>
      <c r="AY41" s="491"/>
      <c r="AZ41" s="492"/>
      <c r="BA41" s="492"/>
      <c r="BB41" s="492"/>
      <c r="BC41" s="492"/>
      <c r="BD41" s="493"/>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86"/>
      <c r="CC41" s="86"/>
      <c r="CD41" s="86"/>
      <c r="CE41" s="86"/>
      <c r="CF41" s="86"/>
      <c r="CG41" s="86"/>
      <c r="CH41" s="86"/>
      <c r="CI41" s="86"/>
      <c r="CJ41" s="86"/>
      <c r="CK41" s="86"/>
      <c r="CL41" s="86"/>
    </row>
    <row r="42" spans="1:90" ht="15" customHeight="1" x14ac:dyDescent="0.25">
      <c r="A42" s="86"/>
      <c r="B42" s="474"/>
      <c r="C42" s="474"/>
      <c r="D42" s="475"/>
      <c r="E42" s="458" t="s">
        <v>250</v>
      </c>
      <c r="F42" s="459"/>
      <c r="G42" s="459"/>
      <c r="H42" s="459"/>
      <c r="I42" s="459"/>
      <c r="J42" s="435" t="str">
        <f>IF(AND('Mapa final'!$H$12="Baja",'Mapa final'!$L$12="Leve"),CONCATENATE("R",'Mapa final'!$A$12),"")</f>
        <v/>
      </c>
      <c r="K42" s="436"/>
      <c r="L42" s="436" t="str">
        <f>IF(AND('Mapa final'!$H$18="Baja",'Mapa final'!$L$18="Leve"),CONCATENATE("R",'Mapa final'!$A$18),"")</f>
        <v/>
      </c>
      <c r="M42" s="436"/>
      <c r="N42" s="436" t="str">
        <f>IF(AND('Mapa final'!$H$24="Baja",'Mapa final'!$L$24="Leve"),CONCATENATE("R",'Mapa final'!$A$24),"")</f>
        <v/>
      </c>
      <c r="O42" s="436"/>
      <c r="P42" s="436" t="str">
        <f>IF(AND('Mapa final'!$H$30="Baja",'Mapa final'!$L$30="Leve"),CONCATENATE("R",'Mapa final'!$A$30),"")</f>
        <v/>
      </c>
      <c r="Q42" s="437"/>
      <c r="R42" s="441" t="str">
        <f>IF(AND('Mapa final'!$H$12="Baja",'Mapa final'!$L$12="Menor"),CONCATENATE("R",'Mapa final'!$A$12),"")</f>
        <v/>
      </c>
      <c r="S42" s="442"/>
      <c r="T42" s="442" t="str">
        <f>IF(AND('Mapa final'!$H$18="Baja",'Mapa final'!$L$18="Menor"),CONCATENATE("R",'Mapa final'!$A$18),"")</f>
        <v/>
      </c>
      <c r="U42" s="442"/>
      <c r="V42" s="442" t="str">
        <f>IF(AND('Mapa final'!$H$24="Baja",'Mapa final'!$L$24="Menor"),CONCATENATE("R",'Mapa final'!$A$24),"")</f>
        <v/>
      </c>
      <c r="W42" s="442"/>
      <c r="X42" s="442" t="str">
        <f>IF(AND('Mapa final'!$H$30="Baja",'Mapa final'!$L$30="Menor"),CONCATENATE("R",'Mapa final'!$A$30),"")</f>
        <v/>
      </c>
      <c r="Y42" s="442"/>
      <c r="Z42" s="441" t="str">
        <f>IF(AND('Mapa final'!$H$12="Baja",'Mapa final'!$L$12="Moderado"),CONCATENATE("R",'Mapa final'!$A$12),"")</f>
        <v/>
      </c>
      <c r="AA42" s="442"/>
      <c r="AB42" s="442" t="str">
        <f>IF(AND('Mapa final'!$H$18="Baja",'Mapa final'!$L$18="Moderado"),CONCATENATE("R",'Mapa final'!$A$18),"")</f>
        <v/>
      </c>
      <c r="AC42" s="442"/>
      <c r="AD42" s="442" t="str">
        <f>IF(AND('Mapa final'!$H$24="Baja",'Mapa final'!$L$24="Moderado"),CONCATENATE("R",'Mapa final'!$A$24),"")</f>
        <v/>
      </c>
      <c r="AE42" s="442"/>
      <c r="AF42" s="442" t="str">
        <f>IF(AND('Mapa final'!$H$30="Baja",'Mapa final'!$L$30="Moderado"),CONCATENATE("R",'Mapa final'!$A$30),"")</f>
        <v>R4</v>
      </c>
      <c r="AG42" s="442"/>
      <c r="AH42" s="455" t="str">
        <f>IF(AND('Mapa final'!$H$12="Baja",'Mapa final'!$L$12="Mayor"),CONCATENATE("R",'Mapa final'!$A$12),"")</f>
        <v>R1</v>
      </c>
      <c r="AI42" s="456"/>
      <c r="AJ42" s="456" t="str">
        <f>IF(AND('Mapa final'!$H$18="Baja",'Mapa final'!$L$18="Mayor"),CONCATENATE("R",'Mapa final'!$A$18),"")</f>
        <v/>
      </c>
      <c r="AK42" s="456"/>
      <c r="AL42" s="456" t="str">
        <f>IF(AND('Mapa final'!$H$24="Baja",'Mapa final'!$L$24="Mayor"),CONCATENATE("R",'Mapa final'!$A$24),"")</f>
        <v/>
      </c>
      <c r="AM42" s="456"/>
      <c r="AN42" s="456" t="str">
        <f>IF(AND('Mapa final'!$H$30="Baja",'Mapa final'!$L$30="Mayor"),CONCATENATE("R",'Mapa final'!$A$30),"")</f>
        <v/>
      </c>
      <c r="AO42" s="456"/>
      <c r="AP42" s="446" t="str">
        <f>IF(AND('Mapa final'!$H$12="Baja",'Mapa final'!$L$12="Catastrófico"),CONCATENATE("R",'Mapa final'!$A$12),"")</f>
        <v/>
      </c>
      <c r="AQ42" s="447"/>
      <c r="AR42" s="447" t="str">
        <f>IF(AND('Mapa final'!$H$18="Baja",'Mapa final'!$L$18="Catastrófico"),CONCATENATE("R",'Mapa final'!$A$18),"")</f>
        <v/>
      </c>
      <c r="AS42" s="447"/>
      <c r="AT42" s="447" t="str">
        <f>IF(AND('Mapa final'!$H$24="Baja",'Mapa final'!$L$24="Catastrófico"),CONCATENATE("R",'Mapa final'!$A$24),"")</f>
        <v/>
      </c>
      <c r="AU42" s="447"/>
      <c r="AV42" s="447" t="str">
        <f>IF(AND('Mapa final'!$H$30="Baja",'Mapa final'!$L$30="Catastrófico"),CONCATENATE("R",'Mapa final'!$A$30),"")</f>
        <v/>
      </c>
      <c r="AW42" s="452"/>
      <c r="AX42" s="86"/>
      <c r="AY42" s="494" t="s">
        <v>251</v>
      </c>
      <c r="AZ42" s="495"/>
      <c r="BA42" s="495"/>
      <c r="BB42" s="495"/>
      <c r="BC42" s="495"/>
      <c r="BD42" s="49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row>
    <row r="43" spans="1:90" ht="15" customHeight="1" x14ac:dyDescent="0.25">
      <c r="A43" s="86"/>
      <c r="B43" s="474"/>
      <c r="C43" s="474"/>
      <c r="D43" s="475"/>
      <c r="E43" s="460"/>
      <c r="F43" s="461"/>
      <c r="G43" s="461"/>
      <c r="H43" s="461"/>
      <c r="I43" s="461"/>
      <c r="J43" s="431"/>
      <c r="K43" s="432"/>
      <c r="L43" s="432"/>
      <c r="M43" s="432"/>
      <c r="N43" s="432"/>
      <c r="O43" s="432"/>
      <c r="P43" s="432"/>
      <c r="Q43" s="438"/>
      <c r="R43" s="439"/>
      <c r="S43" s="440"/>
      <c r="T43" s="440"/>
      <c r="U43" s="440"/>
      <c r="V43" s="440"/>
      <c r="W43" s="440"/>
      <c r="X43" s="440"/>
      <c r="Y43" s="440"/>
      <c r="Z43" s="439"/>
      <c r="AA43" s="440"/>
      <c r="AB43" s="440"/>
      <c r="AC43" s="440"/>
      <c r="AD43" s="440"/>
      <c r="AE43" s="440"/>
      <c r="AF43" s="440"/>
      <c r="AG43" s="440"/>
      <c r="AH43" s="454"/>
      <c r="AI43" s="453"/>
      <c r="AJ43" s="453"/>
      <c r="AK43" s="453"/>
      <c r="AL43" s="453"/>
      <c r="AM43" s="453"/>
      <c r="AN43" s="453"/>
      <c r="AO43" s="453"/>
      <c r="AP43" s="448"/>
      <c r="AQ43" s="444"/>
      <c r="AR43" s="444"/>
      <c r="AS43" s="444"/>
      <c r="AT43" s="444"/>
      <c r="AU43" s="444"/>
      <c r="AV43" s="444"/>
      <c r="AW43" s="445"/>
      <c r="AX43" s="86"/>
      <c r="AY43" s="497"/>
      <c r="AZ43" s="498"/>
      <c r="BA43" s="498"/>
      <c r="BB43" s="498"/>
      <c r="BC43" s="498"/>
      <c r="BD43" s="499"/>
      <c r="BE43" s="86"/>
      <c r="BF43" s="86"/>
      <c r="BG43" s="86"/>
      <c r="BH43" s="86"/>
      <c r="BI43" s="86"/>
      <c r="BJ43" s="86"/>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6"/>
      <c r="CI43" s="86"/>
      <c r="CJ43" s="86"/>
      <c r="CK43" s="86"/>
      <c r="CL43" s="86"/>
    </row>
    <row r="44" spans="1:90" ht="15" customHeight="1" x14ac:dyDescent="0.25">
      <c r="A44" s="86"/>
      <c r="B44" s="474"/>
      <c r="C44" s="474"/>
      <c r="D44" s="475"/>
      <c r="E44" s="460"/>
      <c r="F44" s="461"/>
      <c r="G44" s="461"/>
      <c r="H44" s="461"/>
      <c r="I44" s="461"/>
      <c r="J44" s="431" t="str">
        <f>IF(AND('Mapa final'!$H$36="Baja",'Mapa final'!$L$36="Leve"),CONCATENATE("R",'Mapa final'!$A$36),"")</f>
        <v/>
      </c>
      <c r="K44" s="432"/>
      <c r="L44" s="432" t="str">
        <f>IF(AND('Mapa final'!$H$42="Baja",'Mapa final'!$L$42="Leve"),CONCATENATE("R",'Mapa final'!$A$42),"")</f>
        <v/>
      </c>
      <c r="M44" s="432"/>
      <c r="N44" s="432" t="str">
        <f>IF(AND('Mapa final'!$H$49="Baja",'Mapa final'!$L$49="Leve"),CONCATENATE("R",'Mapa final'!$A$49),"")</f>
        <v/>
      </c>
      <c r="O44" s="432"/>
      <c r="P44" s="432" t="str">
        <f>IF(AND('Mapa final'!$H$55="Baja",'Mapa final'!$L$55="Leve"),CONCATENATE("R",'Mapa final'!$A$55),"")</f>
        <v/>
      </c>
      <c r="Q44" s="438"/>
      <c r="R44" s="439" t="str">
        <f>IF(AND('Mapa final'!$H$36="Baja",'Mapa final'!$L$36="Menor"),CONCATENATE("R",'Mapa final'!$A$36),"")</f>
        <v/>
      </c>
      <c r="S44" s="440"/>
      <c r="T44" s="440" t="str">
        <f>IF(AND('Mapa final'!$H$42="Baja",'Mapa final'!$L$42="Menor"),CONCATENATE("R",'Mapa final'!$A$42),"")</f>
        <v/>
      </c>
      <c r="U44" s="440"/>
      <c r="V44" s="440" t="str">
        <f>IF(AND('Mapa final'!$H$49="Baja",'Mapa final'!$L$49="Menor"),CONCATENATE("R",'Mapa final'!$A$49),"")</f>
        <v/>
      </c>
      <c r="W44" s="440"/>
      <c r="X44" s="440" t="str">
        <f>IF(AND('Mapa final'!$H$55="Baja",'Mapa final'!$L$55="Menor"),CONCATENATE("R",'Mapa final'!$A$55),"")</f>
        <v/>
      </c>
      <c r="Y44" s="440"/>
      <c r="Z44" s="439" t="str">
        <f>IF(AND('Mapa final'!$H$36="Baja",'Mapa final'!$L$36="Moderado"),CONCATENATE("R",'Mapa final'!$A$36),"")</f>
        <v/>
      </c>
      <c r="AA44" s="440"/>
      <c r="AB44" s="440" t="str">
        <f>IF(AND('Mapa final'!$H$42="Baja",'Mapa final'!$L$42="Moderado"),CONCATENATE("R",'Mapa final'!$A$42),"")</f>
        <v/>
      </c>
      <c r="AC44" s="440"/>
      <c r="AD44" s="440" t="str">
        <f>IF(AND('Mapa final'!$H$49="Baja",'Mapa final'!$L$49="Moderado"),CONCATENATE("R",'Mapa final'!$A$49),"")</f>
        <v>R7</v>
      </c>
      <c r="AE44" s="440"/>
      <c r="AF44" s="440" t="str">
        <f>IF(AND('Mapa final'!$H$55="Baja",'Mapa final'!$L$55="Moderado"),CONCATENATE("R",'Mapa final'!$A$55),"")</f>
        <v/>
      </c>
      <c r="AG44" s="440"/>
      <c r="AH44" s="454" t="str">
        <f>IF(AND('Mapa final'!$H$36="Baja",'Mapa final'!$L$36="Mayor"),CONCATENATE("R",'Mapa final'!$A$36),"")</f>
        <v/>
      </c>
      <c r="AI44" s="453"/>
      <c r="AJ44" s="453" t="str">
        <f>IF(AND('Mapa final'!$H$42="Baja",'Mapa final'!$L$42="Mayor"),CONCATENATE("R",'Mapa final'!$A$42),"")</f>
        <v/>
      </c>
      <c r="AK44" s="453"/>
      <c r="AL44" s="453" t="str">
        <f>IF(AND('Mapa final'!$H$49="Baja",'Mapa final'!$L$49="Mayor"),CONCATENATE("R",'Mapa final'!$A$49),"")</f>
        <v/>
      </c>
      <c r="AM44" s="453"/>
      <c r="AN44" s="453" t="str">
        <f>IF(AND('Mapa final'!$H$55="Baja",'Mapa final'!$L$55="Mayor"),CONCATENATE("R",'Mapa final'!$A$55),"")</f>
        <v/>
      </c>
      <c r="AO44" s="453"/>
      <c r="AP44" s="448" t="str">
        <f>IF(AND('Mapa final'!$H$36="Baja",'Mapa final'!$L$36="Catastrófico"),CONCATENATE("R",'Mapa final'!$A$36),"")</f>
        <v/>
      </c>
      <c r="AQ44" s="444"/>
      <c r="AR44" s="444" t="str">
        <f>IF(AND('Mapa final'!$H$42="Baja",'Mapa final'!$L$42="Catastrófico"),CONCATENATE("R",'Mapa final'!$A$42),"")</f>
        <v/>
      </c>
      <c r="AS44" s="444"/>
      <c r="AT44" s="444" t="str">
        <f>IF(AND('Mapa final'!$H$49="Baja",'Mapa final'!$L$49="Catastrófico"),CONCATENATE("R",'Mapa final'!$A$49),"")</f>
        <v/>
      </c>
      <c r="AU44" s="444"/>
      <c r="AV44" s="444" t="str">
        <f>IF(AND('Mapa final'!$H$55="Baja",'Mapa final'!$L$55="Catastrófico"),CONCATENATE("R",'Mapa final'!$A$55),"")</f>
        <v/>
      </c>
      <c r="AW44" s="445"/>
      <c r="AX44" s="86"/>
      <c r="AY44" s="497"/>
      <c r="AZ44" s="498"/>
      <c r="BA44" s="498"/>
      <c r="BB44" s="498"/>
      <c r="BC44" s="498"/>
      <c r="BD44" s="499"/>
      <c r="BE44" s="86"/>
      <c r="BF44" s="86"/>
      <c r="BG44" s="86"/>
      <c r="BH44" s="86"/>
      <c r="BI44" s="86"/>
      <c r="BJ44" s="86"/>
      <c r="BK44" s="86"/>
      <c r="BL44" s="86"/>
      <c r="BM44" s="86"/>
      <c r="BN44" s="86"/>
      <c r="BO44" s="86"/>
      <c r="BP44" s="86"/>
      <c r="BQ44" s="86"/>
      <c r="BR44" s="86"/>
      <c r="BS44" s="86"/>
      <c r="BT44" s="86"/>
      <c r="BU44" s="86"/>
      <c r="BV44" s="86"/>
      <c r="BW44" s="86"/>
      <c r="BX44" s="86"/>
      <c r="BY44" s="86"/>
      <c r="BZ44" s="86"/>
      <c r="CA44" s="86"/>
      <c r="CB44" s="86"/>
      <c r="CC44" s="86"/>
      <c r="CD44" s="86"/>
      <c r="CE44" s="86"/>
      <c r="CF44" s="86"/>
      <c r="CG44" s="86"/>
      <c r="CH44" s="86"/>
      <c r="CI44" s="86"/>
      <c r="CJ44" s="86"/>
      <c r="CK44" s="86"/>
      <c r="CL44" s="86"/>
    </row>
    <row r="45" spans="1:90" ht="15" customHeight="1" x14ac:dyDescent="0.25">
      <c r="A45" s="86"/>
      <c r="B45" s="474"/>
      <c r="C45" s="474"/>
      <c r="D45" s="475"/>
      <c r="E45" s="460"/>
      <c r="F45" s="461"/>
      <c r="G45" s="461"/>
      <c r="H45" s="461"/>
      <c r="I45" s="461"/>
      <c r="J45" s="431"/>
      <c r="K45" s="432"/>
      <c r="L45" s="432"/>
      <c r="M45" s="432"/>
      <c r="N45" s="432"/>
      <c r="O45" s="432"/>
      <c r="P45" s="432"/>
      <c r="Q45" s="438"/>
      <c r="R45" s="439"/>
      <c r="S45" s="440"/>
      <c r="T45" s="440"/>
      <c r="U45" s="440"/>
      <c r="V45" s="440"/>
      <c r="W45" s="440"/>
      <c r="X45" s="440"/>
      <c r="Y45" s="440"/>
      <c r="Z45" s="439"/>
      <c r="AA45" s="440"/>
      <c r="AB45" s="440"/>
      <c r="AC45" s="440"/>
      <c r="AD45" s="440"/>
      <c r="AE45" s="440"/>
      <c r="AF45" s="440"/>
      <c r="AG45" s="440"/>
      <c r="AH45" s="454"/>
      <c r="AI45" s="453"/>
      <c r="AJ45" s="453"/>
      <c r="AK45" s="453"/>
      <c r="AL45" s="453"/>
      <c r="AM45" s="453"/>
      <c r="AN45" s="453"/>
      <c r="AO45" s="453"/>
      <c r="AP45" s="448"/>
      <c r="AQ45" s="444"/>
      <c r="AR45" s="444"/>
      <c r="AS45" s="444"/>
      <c r="AT45" s="444"/>
      <c r="AU45" s="444"/>
      <c r="AV45" s="444"/>
      <c r="AW45" s="445"/>
      <c r="AX45" s="86"/>
      <c r="AY45" s="497"/>
      <c r="AZ45" s="498"/>
      <c r="BA45" s="498"/>
      <c r="BB45" s="498"/>
      <c r="BC45" s="498"/>
      <c r="BD45" s="499"/>
      <c r="BE45" s="86"/>
      <c r="BF45" s="86"/>
      <c r="BG45" s="86"/>
      <c r="BH45" s="86"/>
      <c r="BI45" s="86"/>
      <c r="BJ45" s="86"/>
      <c r="BK45" s="86"/>
      <c r="BL45" s="86"/>
      <c r="BM45" s="86"/>
      <c r="BN45" s="86"/>
      <c r="BO45" s="86"/>
      <c r="BP45" s="86"/>
      <c r="BQ45" s="86"/>
      <c r="BR45" s="86"/>
      <c r="BS45" s="86"/>
      <c r="BT45" s="86"/>
      <c r="BU45" s="86"/>
      <c r="BV45" s="86"/>
      <c r="BW45" s="86"/>
      <c r="BX45" s="86"/>
      <c r="BY45" s="86"/>
      <c r="BZ45" s="86"/>
      <c r="CA45" s="86"/>
      <c r="CB45" s="86"/>
      <c r="CC45" s="86"/>
      <c r="CD45" s="86"/>
      <c r="CE45" s="86"/>
      <c r="CF45" s="86"/>
      <c r="CG45" s="86"/>
      <c r="CH45" s="86"/>
      <c r="CI45" s="86"/>
      <c r="CJ45" s="86"/>
      <c r="CK45" s="86"/>
      <c r="CL45" s="86"/>
    </row>
    <row r="46" spans="1:90" ht="15" customHeight="1" x14ac:dyDescent="0.25">
      <c r="A46" s="86"/>
      <c r="B46" s="474"/>
      <c r="C46" s="474"/>
      <c r="D46" s="475"/>
      <c r="E46" s="460"/>
      <c r="F46" s="461"/>
      <c r="G46" s="461"/>
      <c r="H46" s="461"/>
      <c r="I46" s="461"/>
      <c r="J46" s="431" t="str">
        <f>IF(AND('Mapa final'!$H$61="Baja",'Mapa final'!$L$61="Leve"),CONCATENATE("R",'Mapa final'!$A$61),"")</f>
        <v/>
      </c>
      <c r="K46" s="432"/>
      <c r="L46" s="432" t="str">
        <f>IF(AND('Mapa final'!$H$67="Baja",'Mapa final'!$L$67="Leve"),CONCATENATE("R",'Mapa final'!$A$67),"")</f>
        <v/>
      </c>
      <c r="M46" s="432"/>
      <c r="N46" s="432" t="str">
        <f>IF(AND('Mapa final'!$H$73="Baja",'Mapa final'!$L$73="Leve"),CONCATENATE("R",'Mapa final'!$A$73),"")</f>
        <v/>
      </c>
      <c r="O46" s="432"/>
      <c r="P46" s="432" t="str">
        <f>IF(AND('Mapa final'!$H$79="Baja",'Mapa final'!$L$79="Leve"),CONCATENATE("R",'Mapa final'!$A$79),"")</f>
        <v/>
      </c>
      <c r="Q46" s="438"/>
      <c r="R46" s="439" t="str">
        <f>IF(AND('Mapa final'!$H$61="Baja",'Mapa final'!$L$61="Menor"),CONCATENATE("R",'Mapa final'!$A$61),"")</f>
        <v/>
      </c>
      <c r="S46" s="440"/>
      <c r="T46" s="440" t="str">
        <f>IF(AND('Mapa final'!$H$67="Baja",'Mapa final'!$L$67="Menor"),CONCATENATE("R",'Mapa final'!$A$67),"")</f>
        <v/>
      </c>
      <c r="U46" s="440"/>
      <c r="V46" s="440" t="str">
        <f>IF(AND('Mapa final'!$H$73="Baja",'Mapa final'!$L$73="Menor"),CONCATENATE("R",'Mapa final'!$A$73),"")</f>
        <v/>
      </c>
      <c r="W46" s="440"/>
      <c r="X46" s="440" t="str">
        <f>IF(AND('Mapa final'!$H$79="Baja",'Mapa final'!$L$79="Menor"),CONCATENATE("R",'Mapa final'!$A$79),"")</f>
        <v/>
      </c>
      <c r="Y46" s="440"/>
      <c r="Z46" s="439" t="str">
        <f>IF(AND('Mapa final'!$H$61="Baja",'Mapa final'!$L$61="Moderado"),CONCATENATE("R",'Mapa final'!$A$61),"")</f>
        <v/>
      </c>
      <c r="AA46" s="440"/>
      <c r="AB46" s="440" t="str">
        <f>IF(AND('Mapa final'!$H$67="Baja",'Mapa final'!$L$67="Moderado"),CONCATENATE("R",'Mapa final'!$A$67),"")</f>
        <v/>
      </c>
      <c r="AC46" s="440"/>
      <c r="AD46" s="440" t="str">
        <f>IF(AND('Mapa final'!$H$73="Baja",'Mapa final'!$L$73="Moderado"),CONCATENATE("R",'Mapa final'!$A$73),"")</f>
        <v/>
      </c>
      <c r="AE46" s="440"/>
      <c r="AF46" s="440" t="str">
        <f>IF(AND('Mapa final'!$H$79="Baja",'Mapa final'!$L$79="Moderado"),CONCATENATE("R",'Mapa final'!$A$79),"")</f>
        <v/>
      </c>
      <c r="AG46" s="440"/>
      <c r="AH46" s="454" t="str">
        <f>IF(AND('Mapa final'!$H$61="Baja",'Mapa final'!$L$61="Mayor"),CONCATENATE("R",'Mapa final'!$A$61),"")</f>
        <v/>
      </c>
      <c r="AI46" s="453"/>
      <c r="AJ46" s="453" t="str">
        <f>IF(AND('Mapa final'!$H$67="Baja",'Mapa final'!$L$67="Mayor"),CONCATENATE("R",'Mapa final'!$A$67),"")</f>
        <v/>
      </c>
      <c r="AK46" s="453"/>
      <c r="AL46" s="453" t="str">
        <f>IF(AND('Mapa final'!$H$73="Baja",'Mapa final'!$L$73="Mayor"),CONCATENATE("R",'Mapa final'!$A$73),"")</f>
        <v/>
      </c>
      <c r="AM46" s="453"/>
      <c r="AN46" s="453" t="str">
        <f>IF(AND('Mapa final'!$H$79="Baja",'Mapa final'!$L$79="Mayor"),CONCATENATE("R",'Mapa final'!$A$79),"")</f>
        <v/>
      </c>
      <c r="AO46" s="453"/>
      <c r="AP46" s="448" t="str">
        <f>IF(AND('Mapa final'!$H$61="Baja",'Mapa final'!$L$61="Catastrófico"),CONCATENATE("R",'Mapa final'!$A$61),"")</f>
        <v/>
      </c>
      <c r="AQ46" s="444"/>
      <c r="AR46" s="444" t="str">
        <f>IF(AND('Mapa final'!$H$67="Baja",'Mapa final'!$L$67="Catastrófico"),CONCATENATE("R",'Mapa final'!$A$67),"")</f>
        <v/>
      </c>
      <c r="AS46" s="444"/>
      <c r="AT46" s="444" t="str">
        <f>IF(AND('Mapa final'!$H$73="Baja",'Mapa final'!$L$73="Catastrófico"),CONCATENATE("R",'Mapa final'!$A$73),"")</f>
        <v/>
      </c>
      <c r="AU46" s="444"/>
      <c r="AV46" s="444" t="str">
        <f>IF(AND('Mapa final'!$H$79="Baja",'Mapa final'!$L$79="Catastrófico"),CONCATENATE("R",'Mapa final'!$A$79),"")</f>
        <v/>
      </c>
      <c r="AW46" s="445"/>
      <c r="AX46" s="86"/>
      <c r="AY46" s="497"/>
      <c r="AZ46" s="498"/>
      <c r="BA46" s="498"/>
      <c r="BB46" s="498"/>
      <c r="BC46" s="498"/>
      <c r="BD46" s="499"/>
      <c r="BE46" s="86"/>
      <c r="BF46" s="86"/>
      <c r="BG46" s="86"/>
      <c r="BH46" s="86"/>
      <c r="BI46" s="86"/>
      <c r="BJ46" s="86"/>
      <c r="BK46" s="86"/>
      <c r="BL46" s="86"/>
      <c r="BM46" s="86"/>
      <c r="BN46" s="86"/>
      <c r="BO46" s="86"/>
      <c r="BP46" s="86"/>
      <c r="BQ46" s="86"/>
      <c r="BR46" s="86"/>
      <c r="BS46" s="86"/>
      <c r="BT46" s="86"/>
      <c r="BU46" s="86"/>
      <c r="BV46" s="86"/>
      <c r="BW46" s="86"/>
      <c r="BX46" s="86"/>
      <c r="BY46" s="86"/>
      <c r="BZ46" s="86"/>
      <c r="CA46" s="86"/>
      <c r="CB46" s="86"/>
      <c r="CC46" s="86"/>
      <c r="CD46" s="86"/>
      <c r="CE46" s="86"/>
      <c r="CF46" s="86"/>
      <c r="CG46" s="86"/>
      <c r="CH46" s="86"/>
      <c r="CI46" s="86"/>
      <c r="CJ46" s="86"/>
      <c r="CK46" s="86"/>
      <c r="CL46" s="86"/>
    </row>
    <row r="47" spans="1:90" ht="15" customHeight="1" x14ac:dyDescent="0.25">
      <c r="A47" s="86"/>
      <c r="B47" s="474"/>
      <c r="C47" s="474"/>
      <c r="D47" s="475"/>
      <c r="E47" s="460"/>
      <c r="F47" s="461"/>
      <c r="G47" s="461"/>
      <c r="H47" s="461"/>
      <c r="I47" s="461"/>
      <c r="J47" s="431"/>
      <c r="K47" s="432"/>
      <c r="L47" s="432"/>
      <c r="M47" s="432"/>
      <c r="N47" s="432"/>
      <c r="O47" s="432"/>
      <c r="P47" s="432"/>
      <c r="Q47" s="438"/>
      <c r="R47" s="439"/>
      <c r="S47" s="440"/>
      <c r="T47" s="440"/>
      <c r="U47" s="440"/>
      <c r="V47" s="440"/>
      <c r="W47" s="440"/>
      <c r="X47" s="440"/>
      <c r="Y47" s="440"/>
      <c r="Z47" s="439"/>
      <c r="AA47" s="440"/>
      <c r="AB47" s="440"/>
      <c r="AC47" s="440"/>
      <c r="AD47" s="440"/>
      <c r="AE47" s="440"/>
      <c r="AF47" s="440"/>
      <c r="AG47" s="440"/>
      <c r="AH47" s="454"/>
      <c r="AI47" s="453"/>
      <c r="AJ47" s="453"/>
      <c r="AK47" s="453"/>
      <c r="AL47" s="453"/>
      <c r="AM47" s="453"/>
      <c r="AN47" s="453"/>
      <c r="AO47" s="453"/>
      <c r="AP47" s="448"/>
      <c r="AQ47" s="444"/>
      <c r="AR47" s="444"/>
      <c r="AS47" s="444"/>
      <c r="AT47" s="444"/>
      <c r="AU47" s="444"/>
      <c r="AV47" s="444"/>
      <c r="AW47" s="445"/>
      <c r="AX47" s="86"/>
      <c r="AY47" s="497"/>
      <c r="AZ47" s="498"/>
      <c r="BA47" s="498"/>
      <c r="BB47" s="498"/>
      <c r="BC47" s="498"/>
      <c r="BD47" s="499"/>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row>
    <row r="48" spans="1:90" ht="15" customHeight="1" x14ac:dyDescent="0.25">
      <c r="A48" s="86"/>
      <c r="B48" s="474"/>
      <c r="C48" s="474"/>
      <c r="D48" s="475"/>
      <c r="E48" s="460"/>
      <c r="F48" s="461"/>
      <c r="G48" s="461"/>
      <c r="H48" s="461"/>
      <c r="I48" s="461"/>
      <c r="J48" s="431" t="str">
        <f>IF(AND('Mapa final'!$H$85="Baja",'Mapa final'!$L$85="Leve"),CONCATENATE("R",'Mapa final'!$A$85),"")</f>
        <v/>
      </c>
      <c r="K48" s="432"/>
      <c r="L48" s="432" t="str">
        <f>IF(AND('Mapa final'!$H$91="Baja",'Mapa final'!$L$91="Leve"),CONCATENATE("R",'Mapa final'!$A$91),"")</f>
        <v/>
      </c>
      <c r="M48" s="432"/>
      <c r="N48" s="432" t="str">
        <f>IF(AND('Mapa final'!$H$97="Baja",'Mapa final'!$L$97="Leve"),CONCATENATE("R",'Mapa final'!$A$97),"")</f>
        <v/>
      </c>
      <c r="O48" s="432"/>
      <c r="P48" s="432" t="str">
        <f>IF(AND('Mapa final'!$H$103="Baja",'Mapa final'!$L$103="Leve"),CONCATENATE("R",'Mapa final'!$A$103),"")</f>
        <v/>
      </c>
      <c r="Q48" s="438"/>
      <c r="R48" s="439" t="str">
        <f>IF(AND('Mapa final'!$H$85="Baja",'Mapa final'!$L$85="Menor"),CONCATENATE("R",'Mapa final'!$A$85),"")</f>
        <v/>
      </c>
      <c r="S48" s="440"/>
      <c r="T48" s="440" t="str">
        <f>IF(AND('Mapa final'!$H$91="Baja",'Mapa final'!$L$91="Menor"),CONCATENATE("R",'Mapa final'!$A$91),"")</f>
        <v/>
      </c>
      <c r="U48" s="440"/>
      <c r="V48" s="440" t="str">
        <f>IF(AND('Mapa final'!$H$97="Baja",'Mapa final'!$L$97="Menor"),CONCATENATE("R",'Mapa final'!$A$97),"")</f>
        <v/>
      </c>
      <c r="W48" s="440"/>
      <c r="X48" s="440" t="str">
        <f>IF(AND('Mapa final'!$H$103="Baja",'Mapa final'!$L$103="Menor"),CONCATENATE("R",'Mapa final'!$A$103),"")</f>
        <v/>
      </c>
      <c r="Y48" s="440"/>
      <c r="Z48" s="439" t="str">
        <f>IF(AND('Mapa final'!$H$85="Baja",'Mapa final'!$L$85="Moderado"),CONCATENATE("R",'Mapa final'!$A$85),"")</f>
        <v/>
      </c>
      <c r="AA48" s="440"/>
      <c r="AB48" s="440" t="str">
        <f>IF(AND('Mapa final'!$H$91="Baja",'Mapa final'!$L$91="Moderado"),CONCATENATE("R",'Mapa final'!$A$91),"")</f>
        <v/>
      </c>
      <c r="AC48" s="440"/>
      <c r="AD48" s="440" t="str">
        <f>IF(AND('Mapa final'!$H$97="Baja",'Mapa final'!$L$97="Moderado"),CONCATENATE("R",'Mapa final'!$A$97),"")</f>
        <v/>
      </c>
      <c r="AE48" s="440"/>
      <c r="AF48" s="440" t="str">
        <f>IF(AND('Mapa final'!$H$103="Baja",'Mapa final'!$L$103="Moderado"),CONCATENATE("R",'Mapa final'!$A$103),"")</f>
        <v/>
      </c>
      <c r="AG48" s="440"/>
      <c r="AH48" s="454" t="str">
        <f>IF(AND('Mapa final'!$H$85="Baja",'Mapa final'!$L$85="Mayor"),CONCATENATE("R",'Mapa final'!$A$85),"")</f>
        <v/>
      </c>
      <c r="AI48" s="453"/>
      <c r="AJ48" s="453" t="str">
        <f>IF(AND('Mapa final'!$H$91="Baja",'Mapa final'!$L$91="Mayor"),CONCATENATE("R",'Mapa final'!$A$91),"")</f>
        <v/>
      </c>
      <c r="AK48" s="453"/>
      <c r="AL48" s="453" t="str">
        <f>IF(AND('Mapa final'!$H$97="Baja",'Mapa final'!$L$97="Mayor"),CONCATENATE("R",'Mapa final'!$A$97),"")</f>
        <v/>
      </c>
      <c r="AM48" s="453"/>
      <c r="AN48" s="453" t="str">
        <f>IF(AND('Mapa final'!$H$103="Baja",'Mapa final'!$L$103="Mayor"),CONCATENATE("R",'Mapa final'!$A$103),"")</f>
        <v/>
      </c>
      <c r="AO48" s="453"/>
      <c r="AP48" s="448" t="str">
        <f>IF(AND('Mapa final'!$H$85="Baja",'Mapa final'!$L$85="Catastrófico"),CONCATENATE("R",'Mapa final'!$A$85),"")</f>
        <v/>
      </c>
      <c r="AQ48" s="444"/>
      <c r="AR48" s="444" t="str">
        <f>IF(AND('Mapa final'!$H$91="Baja",'Mapa final'!$L$91="Catastrófico"),CONCATENATE("R",'Mapa final'!$A$91),"")</f>
        <v/>
      </c>
      <c r="AS48" s="444"/>
      <c r="AT48" s="444" t="str">
        <f>IF(AND('Mapa final'!$H$97="Baja",'Mapa final'!$L$97="Catastrófico"),CONCATENATE("R",'Mapa final'!$A$97),"")</f>
        <v/>
      </c>
      <c r="AU48" s="444"/>
      <c r="AV48" s="444" t="str">
        <f>IF(AND('Mapa final'!$H$103="Baja",'Mapa final'!$L$103="Catastrófico"),CONCATENATE("R",'Mapa final'!$A$103),"")</f>
        <v/>
      </c>
      <c r="AW48" s="445"/>
      <c r="AX48" s="86"/>
      <c r="AY48" s="497"/>
      <c r="AZ48" s="498"/>
      <c r="BA48" s="498"/>
      <c r="BB48" s="498"/>
      <c r="BC48" s="498"/>
      <c r="BD48" s="499"/>
      <c r="BE48" s="86"/>
      <c r="BF48" s="86"/>
      <c r="BG48" s="86"/>
      <c r="BH48" s="86"/>
      <c r="BI48" s="86"/>
      <c r="BJ48" s="86"/>
      <c r="BK48" s="86"/>
      <c r="BL48" s="86"/>
      <c r="BM48" s="86"/>
      <c r="BN48" s="86"/>
      <c r="BO48" s="86"/>
      <c r="BP48" s="86"/>
      <c r="BQ48" s="86"/>
      <c r="BR48" s="86"/>
      <c r="BS48" s="86"/>
      <c r="BT48" s="86"/>
      <c r="BU48" s="86"/>
      <c r="BV48" s="86"/>
      <c r="BW48" s="86"/>
      <c r="BX48" s="86"/>
      <c r="BY48" s="86"/>
      <c r="BZ48" s="86"/>
      <c r="CA48" s="86"/>
      <c r="CB48" s="86"/>
      <c r="CC48" s="86"/>
      <c r="CD48" s="86"/>
      <c r="CE48" s="86"/>
      <c r="CF48" s="86"/>
      <c r="CG48" s="86"/>
      <c r="CH48" s="86"/>
      <c r="CI48" s="86"/>
      <c r="CJ48" s="86"/>
      <c r="CK48" s="86"/>
      <c r="CL48" s="86"/>
    </row>
    <row r="49" spans="1:90" ht="15" customHeight="1" x14ac:dyDescent="0.25">
      <c r="A49" s="86"/>
      <c r="B49" s="474"/>
      <c r="C49" s="474"/>
      <c r="D49" s="475"/>
      <c r="E49" s="460"/>
      <c r="F49" s="461"/>
      <c r="G49" s="461"/>
      <c r="H49" s="461"/>
      <c r="I49" s="461"/>
      <c r="J49" s="431"/>
      <c r="K49" s="432"/>
      <c r="L49" s="432"/>
      <c r="M49" s="432"/>
      <c r="N49" s="432"/>
      <c r="O49" s="432"/>
      <c r="P49" s="432"/>
      <c r="Q49" s="438"/>
      <c r="R49" s="439"/>
      <c r="S49" s="440"/>
      <c r="T49" s="440"/>
      <c r="U49" s="440"/>
      <c r="V49" s="440"/>
      <c r="W49" s="440"/>
      <c r="X49" s="440"/>
      <c r="Y49" s="440"/>
      <c r="Z49" s="439"/>
      <c r="AA49" s="440"/>
      <c r="AB49" s="440"/>
      <c r="AC49" s="440"/>
      <c r="AD49" s="440"/>
      <c r="AE49" s="440"/>
      <c r="AF49" s="440"/>
      <c r="AG49" s="440"/>
      <c r="AH49" s="454"/>
      <c r="AI49" s="453"/>
      <c r="AJ49" s="453"/>
      <c r="AK49" s="453"/>
      <c r="AL49" s="453"/>
      <c r="AM49" s="453"/>
      <c r="AN49" s="453"/>
      <c r="AO49" s="453"/>
      <c r="AP49" s="448"/>
      <c r="AQ49" s="444"/>
      <c r="AR49" s="444"/>
      <c r="AS49" s="444"/>
      <c r="AT49" s="444"/>
      <c r="AU49" s="444"/>
      <c r="AV49" s="444"/>
      <c r="AW49" s="445"/>
      <c r="AX49" s="86"/>
      <c r="AY49" s="497"/>
      <c r="AZ49" s="498"/>
      <c r="BA49" s="498"/>
      <c r="BB49" s="498"/>
      <c r="BC49" s="498"/>
      <c r="BD49" s="499"/>
      <c r="BE49" s="86"/>
      <c r="BF49" s="86"/>
      <c r="BG49" s="86"/>
      <c r="BH49" s="86"/>
      <c r="BI49" s="86"/>
      <c r="BJ49" s="86"/>
      <c r="BK49" s="86"/>
      <c r="BL49" s="86"/>
      <c r="BM49" s="86"/>
      <c r="BN49" s="86"/>
      <c r="BO49" s="86"/>
      <c r="BP49" s="86"/>
      <c r="BQ49" s="86"/>
      <c r="BR49" s="86"/>
      <c r="BS49" s="86"/>
      <c r="BT49" s="86"/>
      <c r="BU49" s="86"/>
      <c r="BV49" s="86"/>
      <c r="BW49" s="86"/>
      <c r="BX49" s="86"/>
      <c r="BY49" s="86"/>
      <c r="BZ49" s="86"/>
      <c r="CA49" s="86"/>
      <c r="CB49" s="86"/>
      <c r="CC49" s="86"/>
      <c r="CD49" s="86"/>
      <c r="CE49" s="86"/>
      <c r="CF49" s="86"/>
      <c r="CG49" s="86"/>
      <c r="CH49" s="86"/>
      <c r="CI49" s="86"/>
      <c r="CJ49" s="86"/>
      <c r="CK49" s="86"/>
      <c r="CL49" s="86"/>
    </row>
    <row r="50" spans="1:90" ht="15" customHeight="1" x14ac:dyDescent="0.25">
      <c r="A50" s="86"/>
      <c r="B50" s="474"/>
      <c r="C50" s="474"/>
      <c r="D50" s="475"/>
      <c r="E50" s="460"/>
      <c r="F50" s="461"/>
      <c r="G50" s="461"/>
      <c r="H50" s="461"/>
      <c r="I50" s="461"/>
      <c r="J50" s="431" t="str">
        <f>IF(AND('Mapa final'!$H$109="Baja",'Mapa final'!$L$109="Leve"),CONCATENATE("R",'Mapa final'!$A$109),"")</f>
        <v/>
      </c>
      <c r="K50" s="432"/>
      <c r="L50" s="432" t="str">
        <f>IF(AND('Mapa final'!$H$115="Baja",'Mapa final'!$L$115="Leve"),CONCATENATE("R",'Mapa final'!$A$115),"")</f>
        <v/>
      </c>
      <c r="M50" s="432"/>
      <c r="N50" s="432" t="str">
        <f>IF(AND('Mapa final'!$H121="Baja",'Mapa final'!$L$121="Leve"),CONCATENATE("R",'Mapa final'!$A$121),"")</f>
        <v/>
      </c>
      <c r="O50" s="432"/>
      <c r="P50" s="432" t="str">
        <f>IF(AND('Mapa final'!$H$127="Baja",'Mapa final'!$L$127="Leve"),CONCATENATE("R",'Mapa final'!$A$127),"")</f>
        <v/>
      </c>
      <c r="Q50" s="438"/>
      <c r="R50" s="439" t="str">
        <f>IF(AND('Mapa final'!$H$109="Baja",'Mapa final'!$L$109="Menor"),CONCATENATE("R",'Mapa final'!$A$109),"")</f>
        <v/>
      </c>
      <c r="S50" s="440"/>
      <c r="T50" s="440" t="str">
        <f>IF(AND('Mapa final'!$H$115="Baja",'Mapa final'!$L$115="Menor"),CONCATENATE("R",'Mapa final'!$A$115),"")</f>
        <v/>
      </c>
      <c r="U50" s="440"/>
      <c r="V50" s="440" t="str">
        <f>IF(AND('Mapa final'!$H121="Baja",'Mapa final'!$L$121="Menor"),CONCATENATE("R",'Mapa final'!$A$121),"")</f>
        <v/>
      </c>
      <c r="W50" s="440"/>
      <c r="X50" s="440" t="str">
        <f>IF(AND('Mapa final'!$H$127="Baja",'Mapa final'!$L$127="Menor"),CONCATENATE("R",'Mapa final'!$A$127),"")</f>
        <v/>
      </c>
      <c r="Y50" s="440"/>
      <c r="Z50" s="439" t="str">
        <f>IF(AND('Mapa final'!$H$109="Baja",'Mapa final'!$L$109="Moderado"),CONCATENATE("R",'Mapa final'!$A$109),"")</f>
        <v/>
      </c>
      <c r="AA50" s="440"/>
      <c r="AB50" s="440" t="str">
        <f>IF(AND('Mapa final'!$H$115="Baja",'Mapa final'!$L$115="Moderado"),CONCATENATE("R",'Mapa final'!$A$115),"")</f>
        <v/>
      </c>
      <c r="AC50" s="440"/>
      <c r="AD50" s="440" t="str">
        <f>IF(AND('Mapa final'!$H121="Baja",'Mapa final'!$L$121="Moderado"),CONCATENATE("R",'Mapa final'!$A$121),"")</f>
        <v/>
      </c>
      <c r="AE50" s="440"/>
      <c r="AF50" s="440" t="str">
        <f>IF(AND('Mapa final'!$H$127="Baja",'Mapa final'!$L$127="Moderado"),CONCATENATE("R",'Mapa final'!$A$127),"")</f>
        <v/>
      </c>
      <c r="AG50" s="440"/>
      <c r="AH50" s="454" t="str">
        <f>IF(AND('Mapa final'!$H$109="Baja",'Mapa final'!$L$109="Mayor"),CONCATENATE("R",'Mapa final'!$A$109),"")</f>
        <v/>
      </c>
      <c r="AI50" s="453"/>
      <c r="AJ50" s="453" t="str">
        <f>IF(AND('Mapa final'!$H$115="Baja",'Mapa final'!$L$115="Mayor"),CONCATENATE("R",'Mapa final'!$A$115),"")</f>
        <v/>
      </c>
      <c r="AK50" s="453"/>
      <c r="AL50" s="453" t="str">
        <f>IF(AND('Mapa final'!$H121="Baja",'Mapa final'!$L$121="Mayor"),CONCATENATE("R",'Mapa final'!$A$121),"")</f>
        <v/>
      </c>
      <c r="AM50" s="453"/>
      <c r="AN50" s="453" t="str">
        <f>IF(AND('Mapa final'!$H$127="Baja",'Mapa final'!$L$127="Mayor"),CONCATENATE("R",'Mapa final'!$A$127),"")</f>
        <v/>
      </c>
      <c r="AO50" s="453"/>
      <c r="AP50" s="448" t="str">
        <f>IF(AND('Mapa final'!$H$109="Baja",'Mapa final'!$L$109="Catastrófico"),CONCATENATE("R",'Mapa final'!$A$109),"")</f>
        <v/>
      </c>
      <c r="AQ50" s="444"/>
      <c r="AR50" s="444" t="str">
        <f>IF(AND('Mapa final'!$H$115="Baja",'Mapa final'!$L$115="Catastrófico"),CONCATENATE("R",'Mapa final'!$A$115),"")</f>
        <v/>
      </c>
      <c r="AS50" s="444"/>
      <c r="AT50" s="444" t="str">
        <f>IF(AND('Mapa final'!$H121="Baja",'Mapa final'!$L$121="Catastrófico"),CONCATENATE("R",'Mapa final'!$A$121),"")</f>
        <v/>
      </c>
      <c r="AU50" s="444"/>
      <c r="AV50" s="444" t="str">
        <f>IF(AND('Mapa final'!$H$127="Baja",'Mapa final'!$L$127="Catastrófico"),CONCATENATE("R",'Mapa final'!$A$127),"")</f>
        <v/>
      </c>
      <c r="AW50" s="445"/>
      <c r="AX50" s="86"/>
      <c r="AY50" s="497"/>
      <c r="AZ50" s="498"/>
      <c r="BA50" s="498"/>
      <c r="BB50" s="498"/>
      <c r="BC50" s="498"/>
      <c r="BD50" s="499"/>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86"/>
      <c r="CK50" s="86"/>
      <c r="CL50" s="86"/>
    </row>
    <row r="51" spans="1:90" ht="15" customHeight="1" x14ac:dyDescent="0.25">
      <c r="A51" s="86"/>
      <c r="B51" s="474"/>
      <c r="C51" s="474"/>
      <c r="D51" s="475"/>
      <c r="E51" s="460"/>
      <c r="F51" s="461"/>
      <c r="G51" s="461"/>
      <c r="H51" s="461"/>
      <c r="I51" s="461"/>
      <c r="J51" s="431"/>
      <c r="K51" s="432"/>
      <c r="L51" s="432"/>
      <c r="M51" s="432"/>
      <c r="N51" s="432"/>
      <c r="O51" s="432"/>
      <c r="P51" s="432"/>
      <c r="Q51" s="438"/>
      <c r="R51" s="439"/>
      <c r="S51" s="440"/>
      <c r="T51" s="440"/>
      <c r="U51" s="440"/>
      <c r="V51" s="440"/>
      <c r="W51" s="440"/>
      <c r="X51" s="440"/>
      <c r="Y51" s="440"/>
      <c r="Z51" s="439"/>
      <c r="AA51" s="440"/>
      <c r="AB51" s="440"/>
      <c r="AC51" s="440"/>
      <c r="AD51" s="440"/>
      <c r="AE51" s="440"/>
      <c r="AF51" s="440"/>
      <c r="AG51" s="440"/>
      <c r="AH51" s="454"/>
      <c r="AI51" s="453"/>
      <c r="AJ51" s="453"/>
      <c r="AK51" s="453"/>
      <c r="AL51" s="453"/>
      <c r="AM51" s="453"/>
      <c r="AN51" s="453"/>
      <c r="AO51" s="453"/>
      <c r="AP51" s="448"/>
      <c r="AQ51" s="444"/>
      <c r="AR51" s="444"/>
      <c r="AS51" s="444"/>
      <c r="AT51" s="444"/>
      <c r="AU51" s="444"/>
      <c r="AV51" s="444"/>
      <c r="AW51" s="445"/>
      <c r="AX51" s="86"/>
      <c r="AY51" s="497"/>
      <c r="AZ51" s="498"/>
      <c r="BA51" s="498"/>
      <c r="BB51" s="498"/>
      <c r="BC51" s="498"/>
      <c r="BD51" s="499"/>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86"/>
      <c r="CL51" s="86"/>
    </row>
    <row r="52" spans="1:90" ht="15" customHeight="1" x14ac:dyDescent="0.25">
      <c r="A52" s="86"/>
      <c r="B52" s="474"/>
      <c r="C52" s="474"/>
      <c r="D52" s="475"/>
      <c r="E52" s="460"/>
      <c r="F52" s="461"/>
      <c r="G52" s="461"/>
      <c r="H52" s="461"/>
      <c r="I52" s="461"/>
      <c r="J52" s="431" t="str">
        <f>IF(AND('Mapa final'!$H$133="Baja",'Mapa final'!$L$133="Leve"),CONCATENATE("R",'Mapa final'!$A$133),"")</f>
        <v/>
      </c>
      <c r="K52" s="432"/>
      <c r="L52" s="432" t="str">
        <f>IF(AND('Mapa final'!$H$139="Baja",'Mapa final'!$L$139="Leve"),CONCATENATE("R",'Mapa final'!$A$139),"")</f>
        <v/>
      </c>
      <c r="M52" s="432"/>
      <c r="N52" s="432" t="str">
        <f>IF(AND('Mapa final'!$H$145="Baja",'Mapa final'!$L$145="Leve"),CONCATENATE("R",'Mapa final'!$A$145),"")</f>
        <v/>
      </c>
      <c r="O52" s="432"/>
      <c r="P52" s="432" t="str">
        <f>IF(AND('Mapa final'!$H$151="Baja",'Mapa final'!$L$151="Leve"),CONCATENATE("R",'Mapa final'!$A$151),"")</f>
        <v/>
      </c>
      <c r="Q52" s="438"/>
      <c r="R52" s="439" t="str">
        <f>IF(AND('Mapa final'!$H$133="Baja",'Mapa final'!$L$133="Menor"),CONCATENATE("R",'Mapa final'!$A$133),"")</f>
        <v/>
      </c>
      <c r="S52" s="440"/>
      <c r="T52" s="440" t="str">
        <f>IF(AND('Mapa final'!$H$139="Baja",'Mapa final'!$L$139="Menor"),CONCATENATE("R",'Mapa final'!$A$139),"")</f>
        <v/>
      </c>
      <c r="U52" s="440"/>
      <c r="V52" s="440" t="str">
        <f>IF(AND('Mapa final'!$H$145="Baja",'Mapa final'!$L$145="Menor"),CONCATENATE("R",'Mapa final'!$A$145),"")</f>
        <v/>
      </c>
      <c r="W52" s="440"/>
      <c r="X52" s="440" t="str">
        <f>IF(AND('Mapa final'!$H$151="Baja",'Mapa final'!$L$151="Menor"),CONCATENATE("R",'Mapa final'!$A$151),"")</f>
        <v/>
      </c>
      <c r="Y52" s="440"/>
      <c r="Z52" s="439" t="str">
        <f>IF(AND('Mapa final'!$H$133="Baja",'Mapa final'!$L$133="Moderado"),CONCATENATE("R",'Mapa final'!$A$133),"")</f>
        <v/>
      </c>
      <c r="AA52" s="440"/>
      <c r="AB52" s="440" t="str">
        <f>IF(AND('Mapa final'!$H$139="Baja",'Mapa final'!$L$139="Moderado"),CONCATENATE("R",'Mapa final'!$A$139),"")</f>
        <v/>
      </c>
      <c r="AC52" s="440"/>
      <c r="AD52" s="440" t="str">
        <f>IF(AND('Mapa final'!$H$145="Baja",'Mapa final'!$L$145="Moderado"),CONCATENATE("R",'Mapa final'!$A$145),"")</f>
        <v/>
      </c>
      <c r="AE52" s="440"/>
      <c r="AF52" s="440" t="str">
        <f>IF(AND('Mapa final'!$H$151="Baja",'Mapa final'!$L$151="Moderado"),CONCATENATE("R",'Mapa final'!$A$151),"")</f>
        <v/>
      </c>
      <c r="AG52" s="440"/>
      <c r="AH52" s="454" t="str">
        <f>IF(AND('Mapa final'!$H$133="Baja",'Mapa final'!$L$133="Mayor"),CONCATENATE("R",'Mapa final'!$A$133),"")</f>
        <v/>
      </c>
      <c r="AI52" s="453"/>
      <c r="AJ52" s="453" t="str">
        <f>IF(AND('Mapa final'!$H$139="Baja",'Mapa final'!$L$139="Mayor"),CONCATENATE("R",'Mapa final'!$A$139),"")</f>
        <v/>
      </c>
      <c r="AK52" s="453"/>
      <c r="AL52" s="453" t="str">
        <f>IF(AND('Mapa final'!$H$145="Baja",'Mapa final'!$L$145="Mayor"),CONCATENATE("R",'Mapa final'!$A$145),"")</f>
        <v/>
      </c>
      <c r="AM52" s="453"/>
      <c r="AN52" s="453" t="str">
        <f>IF(AND('Mapa final'!$H$151="Baja",'Mapa final'!$L$151="Mayor"),CONCATENATE("R",'Mapa final'!$A$151),"")</f>
        <v/>
      </c>
      <c r="AO52" s="453"/>
      <c r="AP52" s="448" t="str">
        <f>IF(AND('Mapa final'!$H$133="Baja",'Mapa final'!$L$133="Catastrófico"),CONCATENATE("R",'Mapa final'!$A$133),"")</f>
        <v/>
      </c>
      <c r="AQ52" s="444"/>
      <c r="AR52" s="444" t="str">
        <f>IF(AND('Mapa final'!$H$139="Baja",'Mapa final'!$L$139="Catastrófico"),CONCATENATE("R",'Mapa final'!$A$139),"")</f>
        <v/>
      </c>
      <c r="AS52" s="444"/>
      <c r="AT52" s="444" t="str">
        <f>IF(AND('Mapa final'!$H$145="Baja",'Mapa final'!$L$145="Catastrófico"),CONCATENATE("R",'Mapa final'!$A$145),"")</f>
        <v/>
      </c>
      <c r="AU52" s="444"/>
      <c r="AV52" s="444" t="str">
        <f>IF(AND('Mapa final'!$H$151="Baja",'Mapa final'!$L$151="Catastrófico"),CONCATENATE("R",'Mapa final'!$A$151),"")</f>
        <v/>
      </c>
      <c r="AW52" s="445"/>
      <c r="AX52" s="86"/>
      <c r="AY52" s="497"/>
      <c r="AZ52" s="498"/>
      <c r="BA52" s="498"/>
      <c r="BB52" s="498"/>
      <c r="BC52" s="498"/>
      <c r="BD52" s="499"/>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6"/>
      <c r="CI52" s="86"/>
      <c r="CJ52" s="86"/>
      <c r="CK52" s="86"/>
      <c r="CL52" s="86"/>
    </row>
    <row r="53" spans="1:90" ht="15" customHeight="1" thickBot="1" x14ac:dyDescent="0.3">
      <c r="A53" s="86"/>
      <c r="B53" s="474"/>
      <c r="C53" s="474"/>
      <c r="D53" s="475"/>
      <c r="E53" s="462"/>
      <c r="F53" s="463"/>
      <c r="G53" s="463"/>
      <c r="H53" s="463"/>
      <c r="I53" s="463"/>
      <c r="J53" s="433"/>
      <c r="K53" s="434"/>
      <c r="L53" s="434"/>
      <c r="M53" s="434"/>
      <c r="N53" s="434"/>
      <c r="O53" s="434"/>
      <c r="P53" s="434"/>
      <c r="Q53" s="443"/>
      <c r="R53" s="439"/>
      <c r="S53" s="440"/>
      <c r="T53" s="440"/>
      <c r="U53" s="440"/>
      <c r="V53" s="440"/>
      <c r="W53" s="440"/>
      <c r="X53" s="440"/>
      <c r="Y53" s="440"/>
      <c r="Z53" s="439"/>
      <c r="AA53" s="440"/>
      <c r="AB53" s="440"/>
      <c r="AC53" s="440"/>
      <c r="AD53" s="440"/>
      <c r="AE53" s="440"/>
      <c r="AF53" s="440"/>
      <c r="AG53" s="440"/>
      <c r="AH53" s="454"/>
      <c r="AI53" s="453"/>
      <c r="AJ53" s="453"/>
      <c r="AK53" s="453"/>
      <c r="AL53" s="453"/>
      <c r="AM53" s="453"/>
      <c r="AN53" s="453"/>
      <c r="AO53" s="453"/>
      <c r="AP53" s="449"/>
      <c r="AQ53" s="450"/>
      <c r="AR53" s="450"/>
      <c r="AS53" s="450"/>
      <c r="AT53" s="450"/>
      <c r="AU53" s="450"/>
      <c r="AV53" s="450"/>
      <c r="AW53" s="451"/>
      <c r="AX53" s="86"/>
      <c r="AY53" s="500"/>
      <c r="AZ53" s="501"/>
      <c r="BA53" s="501"/>
      <c r="BB53" s="501"/>
      <c r="BC53" s="501"/>
      <c r="BD53" s="502"/>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c r="CL53" s="86"/>
    </row>
    <row r="54" spans="1:90" ht="15" customHeight="1" x14ac:dyDescent="0.25">
      <c r="A54" s="86"/>
      <c r="B54" s="474"/>
      <c r="C54" s="474"/>
      <c r="D54" s="475"/>
      <c r="E54" s="458" t="s">
        <v>252</v>
      </c>
      <c r="F54" s="459"/>
      <c r="G54" s="459"/>
      <c r="H54" s="459"/>
      <c r="I54" s="459"/>
      <c r="J54" s="435" t="str">
        <f>IF(AND('Mapa final'!$H$12="Muy Baja",'Mapa final'!$L$12="Leve"),CONCATENATE("R",'Mapa final'!$A$12),"")</f>
        <v/>
      </c>
      <c r="K54" s="436"/>
      <c r="L54" s="436" t="str">
        <f>IF(AND('Mapa final'!$H$18="Muy Baja",'Mapa final'!$L$18="Leve"),CONCATENATE("R",'Mapa final'!$A$18),"")</f>
        <v/>
      </c>
      <c r="M54" s="436"/>
      <c r="N54" s="436" t="str">
        <f>IF(AND('Mapa final'!$H$24="Muy Baja",'Mapa final'!$L$24="Leve"),CONCATENATE("R",'Mapa final'!$A$24),"")</f>
        <v/>
      </c>
      <c r="O54" s="436"/>
      <c r="P54" s="436" t="str">
        <f>IF(AND('Mapa final'!$H$30="Muy Baja",'Mapa final'!$L$30="Leve"),CONCATENATE("R",'Mapa final'!$A$30),"")</f>
        <v/>
      </c>
      <c r="Q54" s="437"/>
      <c r="R54" s="435" t="str">
        <f>IF(AND('Mapa final'!$H$12="Muy Baja",'Mapa final'!$L$12="Menor"),CONCATENATE("R",'Mapa final'!$A$12),"")</f>
        <v/>
      </c>
      <c r="S54" s="436"/>
      <c r="T54" s="436" t="str">
        <f>IF(AND('Mapa final'!$H$18="Muy Baja",'Mapa final'!$L$18="Menor"),CONCATENATE("R",'Mapa final'!$A$18),"")</f>
        <v/>
      </c>
      <c r="U54" s="436"/>
      <c r="V54" s="436" t="str">
        <f>IF(AND('Mapa final'!$H$24="Muy Baja",'Mapa final'!$L$24="Menor"),CONCATENATE("R",'Mapa final'!$A$24),"")</f>
        <v/>
      </c>
      <c r="W54" s="436"/>
      <c r="X54" s="436" t="str">
        <f>IF(AND('Mapa final'!$H$30="Muy Baja",'Mapa final'!$L$30="Menor"),CONCATENATE("R",'Mapa final'!$A$30),"")</f>
        <v/>
      </c>
      <c r="Y54" s="437"/>
      <c r="Z54" s="441" t="str">
        <f>IF(AND('Mapa final'!$H$12="Muy Baja",'Mapa final'!$L$12="Moderado"),CONCATENATE("R",'Mapa final'!$A$12),"")</f>
        <v/>
      </c>
      <c r="AA54" s="442"/>
      <c r="AB54" s="442" t="str">
        <f>IF(AND('Mapa final'!$H$18="Muy Baja",'Mapa final'!$L$18="Moderado"),CONCATENATE("R",'Mapa final'!$A$18),"")</f>
        <v/>
      </c>
      <c r="AC54" s="442"/>
      <c r="AD54" s="442" t="str">
        <f>IF(AND('Mapa final'!$H$24="Muy Baja",'Mapa final'!$L$24="Moderado"),CONCATENATE("R",'Mapa final'!$A$24),"")</f>
        <v/>
      </c>
      <c r="AE54" s="442"/>
      <c r="AF54" s="442" t="str">
        <f>IF(AND('Mapa final'!$H$30="Muy Baja",'Mapa final'!$L$30="Moderado"),CONCATENATE("R",'Mapa final'!$A$30),"")</f>
        <v/>
      </c>
      <c r="AG54" s="442"/>
      <c r="AH54" s="455" t="str">
        <f>IF(AND('Mapa final'!$H$12="Muy Baja",'Mapa final'!$L$12="Mayor"),CONCATENATE("R",'Mapa final'!$A$12),"")</f>
        <v/>
      </c>
      <c r="AI54" s="456"/>
      <c r="AJ54" s="456" t="str">
        <f>IF(AND('Mapa final'!$H$18="Muy Baja",'Mapa final'!$L$18="Mayor"),CONCATENATE("R",'Mapa final'!$A$18),"")</f>
        <v/>
      </c>
      <c r="AK54" s="456"/>
      <c r="AL54" s="456" t="str">
        <f>IF(AND('Mapa final'!$H$24="Muy Baja",'Mapa final'!$L$24="Mayor"),CONCATENATE("R",'Mapa final'!$A$24),"")</f>
        <v/>
      </c>
      <c r="AM54" s="456"/>
      <c r="AN54" s="456" t="str">
        <f>IF(AND('Mapa final'!$H$30="Muy Baja",'Mapa final'!$L$30="Mayor"),CONCATENATE("R",'Mapa final'!$A$30),"")</f>
        <v/>
      </c>
      <c r="AO54" s="456"/>
      <c r="AP54" s="446" t="str">
        <f>IF(AND('Mapa final'!$H$12="Muy Baja",'Mapa final'!$L$12="Catastrófico"),CONCATENATE("R",'Mapa final'!$A$12),"")</f>
        <v/>
      </c>
      <c r="AQ54" s="447"/>
      <c r="AR54" s="447" t="str">
        <f>IF(AND('Mapa final'!$H$18="Muy Baja",'Mapa final'!$L$18="Catastrófico"),CONCATENATE("R",'Mapa final'!$A$18),"")</f>
        <v/>
      </c>
      <c r="AS54" s="447"/>
      <c r="AT54" s="447" t="str">
        <f>IF(AND('Mapa final'!$H$24="Muy Baja",'Mapa final'!$L$24="Catastrófico"),CONCATENATE("R",'Mapa final'!$A$24),"")</f>
        <v/>
      </c>
      <c r="AU54" s="447"/>
      <c r="AV54" s="447" t="str">
        <f>IF(AND('Mapa final'!$H$30="Muy Baja",'Mapa final'!$L$30="Catastrófico"),CONCATENATE("R",'Mapa final'!$A$30),"")</f>
        <v/>
      </c>
      <c r="AW54" s="452"/>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c r="CL54" s="86"/>
    </row>
    <row r="55" spans="1:90" ht="15" customHeight="1" x14ac:dyDescent="0.25">
      <c r="A55" s="86"/>
      <c r="B55" s="474"/>
      <c r="C55" s="474"/>
      <c r="D55" s="475"/>
      <c r="E55" s="460"/>
      <c r="F55" s="461"/>
      <c r="G55" s="461"/>
      <c r="H55" s="461"/>
      <c r="I55" s="461"/>
      <c r="J55" s="431"/>
      <c r="K55" s="432"/>
      <c r="L55" s="432"/>
      <c r="M55" s="432"/>
      <c r="N55" s="432"/>
      <c r="O55" s="432"/>
      <c r="P55" s="432"/>
      <c r="Q55" s="438"/>
      <c r="R55" s="431"/>
      <c r="S55" s="432"/>
      <c r="T55" s="432"/>
      <c r="U55" s="432"/>
      <c r="V55" s="432"/>
      <c r="W55" s="432"/>
      <c r="X55" s="432"/>
      <c r="Y55" s="438"/>
      <c r="Z55" s="439"/>
      <c r="AA55" s="440"/>
      <c r="AB55" s="440"/>
      <c r="AC55" s="440"/>
      <c r="AD55" s="440"/>
      <c r="AE55" s="440"/>
      <c r="AF55" s="440"/>
      <c r="AG55" s="440"/>
      <c r="AH55" s="454"/>
      <c r="AI55" s="453"/>
      <c r="AJ55" s="453"/>
      <c r="AK55" s="453"/>
      <c r="AL55" s="453"/>
      <c r="AM55" s="453"/>
      <c r="AN55" s="453"/>
      <c r="AO55" s="453"/>
      <c r="AP55" s="448"/>
      <c r="AQ55" s="444"/>
      <c r="AR55" s="444"/>
      <c r="AS55" s="444"/>
      <c r="AT55" s="444"/>
      <c r="AU55" s="444"/>
      <c r="AV55" s="444"/>
      <c r="AW55" s="445"/>
      <c r="AX55" s="86"/>
      <c r="AY55" s="86"/>
      <c r="AZ55" s="86"/>
      <c r="BA55" s="86"/>
      <c r="BB55" s="86"/>
      <c r="BC55" s="86"/>
      <c r="BD55" s="86"/>
      <c r="BE55" s="86"/>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6"/>
      <c r="CF55" s="86"/>
      <c r="CG55" s="86"/>
      <c r="CH55" s="86"/>
      <c r="CI55" s="86"/>
      <c r="CJ55" s="86"/>
      <c r="CK55" s="86"/>
      <c r="CL55" s="86"/>
    </row>
    <row r="56" spans="1:90" ht="15" customHeight="1" x14ac:dyDescent="0.25">
      <c r="A56" s="86"/>
      <c r="B56" s="474"/>
      <c r="C56" s="474"/>
      <c r="D56" s="475"/>
      <c r="E56" s="460"/>
      <c r="F56" s="461"/>
      <c r="G56" s="461"/>
      <c r="H56" s="461"/>
      <c r="I56" s="461"/>
      <c r="J56" s="431" t="str">
        <f>IF(AND('Mapa final'!$H$36="Muy Baja",'Mapa final'!$L$36="Leve"),CONCATENATE("R",'Mapa final'!$A$36),"")</f>
        <v/>
      </c>
      <c r="K56" s="432"/>
      <c r="L56" s="432" t="str">
        <f>IF(AND('Mapa final'!$H$42="Muy Baja",'Mapa final'!$L$42="Leve"),CONCATENATE("R",'Mapa final'!$A$42),"")</f>
        <v/>
      </c>
      <c r="M56" s="432"/>
      <c r="N56" s="432" t="str">
        <f>IF(AND('Mapa final'!$H$49="Muy Baja",'Mapa final'!$L$49="Leve"),CONCATENATE("R",'Mapa final'!$A$49),"")</f>
        <v/>
      </c>
      <c r="O56" s="432"/>
      <c r="P56" s="432" t="str">
        <f>IF(AND('Mapa final'!$H$55="Muy Baja",'Mapa final'!$L$55="Leve"),CONCATENATE("R",'Mapa final'!$A$55),"")</f>
        <v/>
      </c>
      <c r="Q56" s="438"/>
      <c r="R56" s="431" t="str">
        <f>IF(AND('Mapa final'!$H$36="Muy Baja",'Mapa final'!$L$36="Menor"),CONCATENATE("R",'Mapa final'!$A$36),"")</f>
        <v/>
      </c>
      <c r="S56" s="432"/>
      <c r="T56" s="432" t="str">
        <f>IF(AND('Mapa final'!$H$42="Muy Baja",'Mapa final'!$L$42="Menor"),CONCATENATE("R",'Mapa final'!$A$42),"")</f>
        <v/>
      </c>
      <c r="U56" s="432"/>
      <c r="V56" s="432" t="str">
        <f>IF(AND('Mapa final'!$H$49="Muy Baja",'Mapa final'!$L$49="Menor"),CONCATENATE("R",'Mapa final'!$A$49),"")</f>
        <v/>
      </c>
      <c r="W56" s="432"/>
      <c r="X56" s="432" t="str">
        <f>IF(AND('Mapa final'!$H$55="Muy Baja",'Mapa final'!$L$55="Menor"),CONCATENATE("R",'Mapa final'!$A$55),"")</f>
        <v/>
      </c>
      <c r="Y56" s="438"/>
      <c r="Z56" s="439" t="str">
        <f>IF(AND('Mapa final'!$H$36="Muy Baja",'Mapa final'!$L$36="Moderado"),CONCATENATE("R",'Mapa final'!$A$36),"")</f>
        <v/>
      </c>
      <c r="AA56" s="440"/>
      <c r="AB56" s="440" t="str">
        <f>IF(AND('Mapa final'!$H$42="Muy Baja",'Mapa final'!$L$42="Moderado"),CONCATENATE("R",'Mapa final'!$A$42),"")</f>
        <v/>
      </c>
      <c r="AC56" s="440"/>
      <c r="AD56" s="440" t="str">
        <f>IF(AND('Mapa final'!$H$49="Muy Baja",'Mapa final'!$L$49="Moderado"),CONCATENATE("R",'Mapa final'!$A$49),"")</f>
        <v/>
      </c>
      <c r="AE56" s="440"/>
      <c r="AF56" s="440" t="str">
        <f>IF(AND('Mapa final'!$H$55="Muy Baja",'Mapa final'!$L$55="Moderado"),CONCATENATE("R",'Mapa final'!$A$55),"")</f>
        <v/>
      </c>
      <c r="AG56" s="440"/>
      <c r="AH56" s="454" t="str">
        <f>IF(AND('Mapa final'!$H$36="Muy Baja",'Mapa final'!$L$36="Mayor"),CONCATENATE("R",'Mapa final'!$A$36),"")</f>
        <v/>
      </c>
      <c r="AI56" s="453"/>
      <c r="AJ56" s="453" t="str">
        <f>IF(AND('Mapa final'!$H$42="Muy Baja",'Mapa final'!$L$42="Mayor"),CONCATENATE("R",'Mapa final'!$A$42),"")</f>
        <v>R6</v>
      </c>
      <c r="AK56" s="453"/>
      <c r="AL56" s="453" t="str">
        <f>IF(AND('Mapa final'!$H$49="Muy Baja",'Mapa final'!$L$49="Mayor"),CONCATENATE("R",'Mapa final'!$A$49),"")</f>
        <v/>
      </c>
      <c r="AM56" s="453"/>
      <c r="AN56" s="453" t="str">
        <f>IF(AND('Mapa final'!$H$55="Muy Baja",'Mapa final'!$L$55="Mayor"),CONCATENATE("R",'Mapa final'!$A$55),"")</f>
        <v>R8</v>
      </c>
      <c r="AO56" s="453"/>
      <c r="AP56" s="448" t="str">
        <f>IF(AND('Mapa final'!$H$36="Muy Baja",'Mapa final'!$L$36="Catastrófico"),CONCATENATE("R",'Mapa final'!$A$36),"")</f>
        <v/>
      </c>
      <c r="AQ56" s="444"/>
      <c r="AR56" s="444" t="str">
        <f>IF(AND('Mapa final'!$H$42="Muy Baja",'Mapa final'!$L$42="Catastrófico"),CONCATENATE("R",'Mapa final'!$A$42),"")</f>
        <v/>
      </c>
      <c r="AS56" s="444"/>
      <c r="AT56" s="444" t="str">
        <f>IF(AND('Mapa final'!$H$49="Muy Baja",'Mapa final'!$L$49="Catastrófico"),CONCATENATE("R",'Mapa final'!$A$49),"")</f>
        <v/>
      </c>
      <c r="AU56" s="444"/>
      <c r="AV56" s="444" t="str">
        <f>IF(AND('Mapa final'!$H$55="Muy Baja",'Mapa final'!$L$55="Catastrófico"),CONCATENATE("R",'Mapa final'!$A$55),"")</f>
        <v/>
      </c>
      <c r="AW56" s="445"/>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row>
    <row r="57" spans="1:90" ht="15" customHeight="1" x14ac:dyDescent="0.25">
      <c r="A57" s="86"/>
      <c r="B57" s="474"/>
      <c r="C57" s="474"/>
      <c r="D57" s="475"/>
      <c r="E57" s="460"/>
      <c r="F57" s="461"/>
      <c r="G57" s="461"/>
      <c r="H57" s="461"/>
      <c r="I57" s="461"/>
      <c r="J57" s="431"/>
      <c r="K57" s="432"/>
      <c r="L57" s="432"/>
      <c r="M57" s="432"/>
      <c r="N57" s="432"/>
      <c r="O57" s="432"/>
      <c r="P57" s="432"/>
      <c r="Q57" s="438"/>
      <c r="R57" s="431"/>
      <c r="S57" s="432"/>
      <c r="T57" s="432"/>
      <c r="U57" s="432"/>
      <c r="V57" s="432"/>
      <c r="W57" s="432"/>
      <c r="X57" s="432"/>
      <c r="Y57" s="438"/>
      <c r="Z57" s="439"/>
      <c r="AA57" s="440"/>
      <c r="AB57" s="440"/>
      <c r="AC57" s="440"/>
      <c r="AD57" s="440"/>
      <c r="AE57" s="440"/>
      <c r="AF57" s="440"/>
      <c r="AG57" s="440"/>
      <c r="AH57" s="454"/>
      <c r="AI57" s="453"/>
      <c r="AJ57" s="453"/>
      <c r="AK57" s="453"/>
      <c r="AL57" s="453"/>
      <c r="AM57" s="453"/>
      <c r="AN57" s="453"/>
      <c r="AO57" s="453"/>
      <c r="AP57" s="448"/>
      <c r="AQ57" s="444"/>
      <c r="AR57" s="444"/>
      <c r="AS57" s="444"/>
      <c r="AT57" s="444"/>
      <c r="AU57" s="444"/>
      <c r="AV57" s="444"/>
      <c r="AW57" s="445"/>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6"/>
      <c r="CF57" s="86"/>
      <c r="CG57" s="86"/>
      <c r="CH57" s="86"/>
      <c r="CI57" s="86"/>
      <c r="CJ57" s="86"/>
      <c r="CK57" s="86"/>
      <c r="CL57" s="86"/>
    </row>
    <row r="58" spans="1:90" ht="15" customHeight="1" x14ac:dyDescent="0.25">
      <c r="A58" s="86"/>
      <c r="B58" s="474"/>
      <c r="C58" s="474"/>
      <c r="D58" s="475"/>
      <c r="E58" s="460"/>
      <c r="F58" s="461"/>
      <c r="G58" s="461"/>
      <c r="H58" s="461"/>
      <c r="I58" s="461"/>
      <c r="J58" s="431" t="str">
        <f>IF(AND('Mapa final'!$H$61="Muy Baja",'Mapa final'!$L$61="Leve"),CONCATENATE("R",'Mapa final'!$A$61),"")</f>
        <v/>
      </c>
      <c r="K58" s="432"/>
      <c r="L58" s="432" t="str">
        <f>IF(AND('Mapa final'!$H$67="Muy Baja",'Mapa final'!$L$67="Leve"),CONCATENATE("R",'Mapa final'!$A$67),"")</f>
        <v/>
      </c>
      <c r="M58" s="432"/>
      <c r="N58" s="432" t="str">
        <f>IF(AND('Mapa final'!$H$73="Muy Baja",'Mapa final'!$L$73="Leve"),CONCATENATE("R",'Mapa final'!$A$73),"")</f>
        <v/>
      </c>
      <c r="O58" s="432"/>
      <c r="P58" s="432" t="str">
        <f>IF(AND('Mapa final'!$H$79="Muy Baja",'Mapa final'!$L$79="Leve"),CONCATENATE("R",'Mapa final'!$A$79),"")</f>
        <v/>
      </c>
      <c r="Q58" s="438"/>
      <c r="R58" s="431" t="str">
        <f>IF(AND('Mapa final'!$H$61="Muy Baja",'Mapa final'!$L$61="Menor"),CONCATENATE("R",'Mapa final'!$A$61),"")</f>
        <v/>
      </c>
      <c r="S58" s="432"/>
      <c r="T58" s="432" t="str">
        <f>IF(AND('Mapa final'!$H$67="Muy Baja",'Mapa final'!$L$67="Menor"),CONCATENATE("R",'Mapa final'!$A$67),"")</f>
        <v/>
      </c>
      <c r="U58" s="432"/>
      <c r="V58" s="432" t="str">
        <f>IF(AND('Mapa final'!$H$73="Muy Baja",'Mapa final'!$L$73="Menor"),CONCATENATE("R",'Mapa final'!$A$73),"")</f>
        <v/>
      </c>
      <c r="W58" s="432"/>
      <c r="X58" s="432" t="str">
        <f>IF(AND('Mapa final'!$H$79="Muy Baja",'Mapa final'!$L$79="Menor"),CONCATENATE("R",'Mapa final'!$A$79),"")</f>
        <v/>
      </c>
      <c r="Y58" s="438"/>
      <c r="Z58" s="439" t="str">
        <f>IF(AND('Mapa final'!$H$61="Muy Baja",'Mapa final'!$L$61="Moderado"),CONCATENATE("R",'Mapa final'!$A$61),"")</f>
        <v/>
      </c>
      <c r="AA58" s="440"/>
      <c r="AB58" s="440" t="str">
        <f>IF(AND('Mapa final'!$H$67="Muy Baja",'Mapa final'!$L$67="Moderado"),CONCATENATE("R",'Mapa final'!$A$67),"")</f>
        <v/>
      </c>
      <c r="AC58" s="440"/>
      <c r="AD58" s="440" t="str">
        <f>IF(AND('Mapa final'!$H$73="Muy Baja",'Mapa final'!$L$73="Moderado"),CONCATENATE("R",'Mapa final'!$A$73),"")</f>
        <v/>
      </c>
      <c r="AE58" s="440"/>
      <c r="AF58" s="440" t="str">
        <f>IF(AND('Mapa final'!$H$79="Muy Baja",'Mapa final'!$L$79="Moderado"),CONCATENATE("R",'Mapa final'!$A$79),"")</f>
        <v/>
      </c>
      <c r="AG58" s="440"/>
      <c r="AH58" s="454" t="str">
        <f>IF(AND('Mapa final'!$H$61="Muy Baja",'Mapa final'!$L$61="Mayor"),CONCATENATE("R",'Mapa final'!$A$61),"")</f>
        <v/>
      </c>
      <c r="AI58" s="453"/>
      <c r="AJ58" s="453" t="str">
        <f>IF(AND('Mapa final'!$H$67="Muy Baja",'Mapa final'!$L$67="Mayor"),CONCATENATE("R",'Mapa final'!$A$67),"")</f>
        <v/>
      </c>
      <c r="AK58" s="453"/>
      <c r="AL58" s="453" t="str">
        <f>IF(AND('Mapa final'!$H$73="Muy Baja",'Mapa final'!$L$73="Mayor"),CONCATENATE("R",'Mapa final'!$A$73),"")</f>
        <v/>
      </c>
      <c r="AM58" s="453"/>
      <c r="AN58" s="453" t="str">
        <f>IF(AND('Mapa final'!$H$79="Muy Baja",'Mapa final'!$L$79="Mayor"),CONCATENATE("R",'Mapa final'!$A$79),"")</f>
        <v/>
      </c>
      <c r="AO58" s="453"/>
      <c r="AP58" s="448" t="str">
        <f>IF(AND('Mapa final'!$H$61="Muy Baja",'Mapa final'!$L$61="Catastrófico"),CONCATENATE("R",'Mapa final'!$A$61),"")</f>
        <v/>
      </c>
      <c r="AQ58" s="444"/>
      <c r="AR58" s="444" t="str">
        <f>IF(AND('Mapa final'!$H$67="Muy Baja",'Mapa final'!$L$67="Catastrófico"),CONCATENATE("R",'Mapa final'!$A$67),"")</f>
        <v/>
      </c>
      <c r="AS58" s="444"/>
      <c r="AT58" s="444" t="str">
        <f>IF(AND('Mapa final'!$H$73="Muy Baja",'Mapa final'!$L$73="Catastrófico"),CONCATENATE("R",'Mapa final'!$A$73),"")</f>
        <v/>
      </c>
      <c r="AU58" s="444"/>
      <c r="AV58" s="444" t="str">
        <f>IF(AND('Mapa final'!$H$79="Muy Baja",'Mapa final'!$L$79="Catastrófico"),CONCATENATE("R",'Mapa final'!$A$79),"")</f>
        <v/>
      </c>
      <c r="AW58" s="445"/>
      <c r="AX58" s="86"/>
      <c r="AY58" s="86"/>
      <c r="AZ58" s="86"/>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86"/>
      <c r="CL58" s="86"/>
    </row>
    <row r="59" spans="1:90" ht="15" customHeight="1" x14ac:dyDescent="0.25">
      <c r="A59" s="86"/>
      <c r="B59" s="474"/>
      <c r="C59" s="474"/>
      <c r="D59" s="475"/>
      <c r="E59" s="460"/>
      <c r="F59" s="461"/>
      <c r="G59" s="461"/>
      <c r="H59" s="461"/>
      <c r="I59" s="461"/>
      <c r="J59" s="431"/>
      <c r="K59" s="432"/>
      <c r="L59" s="432"/>
      <c r="M59" s="432"/>
      <c r="N59" s="432"/>
      <c r="O59" s="432"/>
      <c r="P59" s="432"/>
      <c r="Q59" s="438"/>
      <c r="R59" s="431"/>
      <c r="S59" s="432"/>
      <c r="T59" s="432"/>
      <c r="U59" s="432"/>
      <c r="V59" s="432"/>
      <c r="W59" s="432"/>
      <c r="X59" s="432"/>
      <c r="Y59" s="438"/>
      <c r="Z59" s="439"/>
      <c r="AA59" s="440"/>
      <c r="AB59" s="440"/>
      <c r="AC59" s="440"/>
      <c r="AD59" s="440"/>
      <c r="AE59" s="440"/>
      <c r="AF59" s="440"/>
      <c r="AG59" s="440"/>
      <c r="AH59" s="454"/>
      <c r="AI59" s="453"/>
      <c r="AJ59" s="453"/>
      <c r="AK59" s="453"/>
      <c r="AL59" s="453"/>
      <c r="AM59" s="453"/>
      <c r="AN59" s="453"/>
      <c r="AO59" s="453"/>
      <c r="AP59" s="448"/>
      <c r="AQ59" s="444"/>
      <c r="AR59" s="444"/>
      <c r="AS59" s="444"/>
      <c r="AT59" s="444"/>
      <c r="AU59" s="444"/>
      <c r="AV59" s="444"/>
      <c r="AW59" s="445"/>
      <c r="AX59" s="86"/>
      <c r="AY59" s="86"/>
      <c r="AZ59" s="86"/>
      <c r="BA59" s="86"/>
      <c r="BB59" s="86"/>
      <c r="BC59" s="86"/>
      <c r="BD59" s="86"/>
      <c r="BE59" s="86"/>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6"/>
      <c r="CF59" s="86"/>
      <c r="CG59" s="86"/>
      <c r="CH59" s="86"/>
      <c r="CI59" s="86"/>
      <c r="CJ59" s="86"/>
      <c r="CK59" s="86"/>
      <c r="CL59" s="86"/>
    </row>
    <row r="60" spans="1:90" ht="15" customHeight="1" x14ac:dyDescent="0.25">
      <c r="A60" s="86"/>
      <c r="B60" s="474"/>
      <c r="C60" s="474"/>
      <c r="D60" s="475"/>
      <c r="E60" s="460"/>
      <c r="F60" s="461"/>
      <c r="G60" s="461"/>
      <c r="H60" s="461"/>
      <c r="I60" s="461"/>
      <c r="J60" s="431" t="str">
        <f>IF(AND('Mapa final'!$H$85="Muy Baja",'Mapa final'!$L$85="Leve"),CONCATENATE("R",'Mapa final'!$A$85),"")</f>
        <v/>
      </c>
      <c r="K60" s="432"/>
      <c r="L60" s="432" t="str">
        <f>IF(AND('Mapa final'!$H$91="Muy Baja",'Mapa final'!$L$91="Leve"),CONCATENATE("R",'Mapa final'!$A$91),"")</f>
        <v/>
      </c>
      <c r="M60" s="432"/>
      <c r="N60" s="432" t="str">
        <f>IF(AND('Mapa final'!$H$97="Muy Baja",'Mapa final'!$L$97="Leve"),CONCATENATE("R",'Mapa final'!$A$97),"")</f>
        <v/>
      </c>
      <c r="O60" s="432"/>
      <c r="P60" s="432" t="str">
        <f>IF(AND('Mapa final'!$H$103="Muy Baja",'Mapa final'!$L$103="Leve"),CONCATENATE("R",'Mapa final'!$A$103),"")</f>
        <v/>
      </c>
      <c r="Q60" s="438"/>
      <c r="R60" s="431" t="str">
        <f>IF(AND('Mapa final'!$H$85="Muy Baja",'Mapa final'!$L$85="Menor"),CONCATENATE("R",'Mapa final'!$A$85),"")</f>
        <v/>
      </c>
      <c r="S60" s="432"/>
      <c r="T60" s="432" t="str">
        <f>IF(AND('Mapa final'!$H$91="Muy Baja",'Mapa final'!$L$91="Menor"),CONCATENATE("R",'Mapa final'!$A$91),"")</f>
        <v/>
      </c>
      <c r="U60" s="432"/>
      <c r="V60" s="432" t="str">
        <f>IF(AND('Mapa final'!$H$97="Muy Baja",'Mapa final'!$L$97="Menor"),CONCATENATE("R",'Mapa final'!$A$97),"")</f>
        <v/>
      </c>
      <c r="W60" s="432"/>
      <c r="X60" s="432" t="str">
        <f>IF(AND('Mapa final'!$H$103="Muy Baja",'Mapa final'!$L$103="Menor"),CONCATENATE("R",'Mapa final'!$A$103),"")</f>
        <v/>
      </c>
      <c r="Y60" s="438"/>
      <c r="Z60" s="439" t="str">
        <f>IF(AND('Mapa final'!$H$85="Muy Baja",'Mapa final'!$L$85="Moderado"),CONCATENATE("R",'Mapa final'!$A$85),"")</f>
        <v/>
      </c>
      <c r="AA60" s="440"/>
      <c r="AB60" s="440" t="str">
        <f>IF(AND('Mapa final'!$H$91="Muy Baja",'Mapa final'!$L$91="Moderado"),CONCATENATE("R",'Mapa final'!$A$91),"")</f>
        <v/>
      </c>
      <c r="AC60" s="440"/>
      <c r="AD60" s="440" t="str">
        <f>IF(AND('Mapa final'!$H$97="Muy Baja",'Mapa final'!$L$97="Moderado"),CONCATENATE("R",'Mapa final'!$A$97),"")</f>
        <v/>
      </c>
      <c r="AE60" s="440"/>
      <c r="AF60" s="440" t="str">
        <f>IF(AND('Mapa final'!$H$103="Muy Baja",'Mapa final'!$L$103="Moderado"),CONCATENATE("R",'Mapa final'!$A$103),"")</f>
        <v/>
      </c>
      <c r="AG60" s="440"/>
      <c r="AH60" s="454" t="str">
        <f>IF(AND('Mapa final'!$H$85="Muy Baja",'Mapa final'!$L$85="Mayor"),CONCATENATE("R",'Mapa final'!$A$85),"")</f>
        <v/>
      </c>
      <c r="AI60" s="453"/>
      <c r="AJ60" s="453" t="str">
        <f>IF(AND('Mapa final'!$H$91="Muy Baja",'Mapa final'!$L$91="Mayor"),CONCATENATE("R",'Mapa final'!$A$91),"")</f>
        <v/>
      </c>
      <c r="AK60" s="453"/>
      <c r="AL60" s="453" t="str">
        <f>IF(AND('Mapa final'!$H$97="Muy Baja",'Mapa final'!$L$97="Mayor"),CONCATENATE("R",'Mapa final'!$A$97),"")</f>
        <v/>
      </c>
      <c r="AM60" s="453"/>
      <c r="AN60" s="453" t="str">
        <f>IF(AND('Mapa final'!$H$103="Muy Baja",'Mapa final'!$L$103="Mayor"),CONCATENATE("R",'Mapa final'!$A$103),"")</f>
        <v/>
      </c>
      <c r="AO60" s="453"/>
      <c r="AP60" s="448" t="str">
        <f>IF(AND('Mapa final'!$H$85="Muy Baja",'Mapa final'!$L$85="Catastrófico"),CONCATENATE("R",'Mapa final'!$A$85),"")</f>
        <v/>
      </c>
      <c r="AQ60" s="444"/>
      <c r="AR60" s="444" t="str">
        <f>IF(AND('Mapa final'!$H$91="Muy Baja",'Mapa final'!$L$91="Catastrófico"),CONCATENATE("R",'Mapa final'!$A$91),"")</f>
        <v/>
      </c>
      <c r="AS60" s="444"/>
      <c r="AT60" s="444" t="str">
        <f>IF(AND('Mapa final'!$H$97="Muy Baja",'Mapa final'!$L$97="Catastrófico"),CONCATENATE("R",'Mapa final'!$A$97),"")</f>
        <v/>
      </c>
      <c r="AU60" s="444"/>
      <c r="AV60" s="444" t="str">
        <f>IF(AND('Mapa final'!$H$103="Muy Baja",'Mapa final'!$L$103="Catastrófico"),CONCATENATE("R",'Mapa final'!$A$103),"")</f>
        <v/>
      </c>
      <c r="AW60" s="445"/>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row>
    <row r="61" spans="1:90" ht="15" customHeight="1" x14ac:dyDescent="0.25">
      <c r="A61" s="86"/>
      <c r="B61" s="474"/>
      <c r="C61" s="474"/>
      <c r="D61" s="475"/>
      <c r="E61" s="460"/>
      <c r="F61" s="461"/>
      <c r="G61" s="461"/>
      <c r="H61" s="461"/>
      <c r="I61" s="461"/>
      <c r="J61" s="431"/>
      <c r="K61" s="432"/>
      <c r="L61" s="432"/>
      <c r="M61" s="432"/>
      <c r="N61" s="432"/>
      <c r="O61" s="432"/>
      <c r="P61" s="432"/>
      <c r="Q61" s="438"/>
      <c r="R61" s="431"/>
      <c r="S61" s="432"/>
      <c r="T61" s="432"/>
      <c r="U61" s="432"/>
      <c r="V61" s="432"/>
      <c r="W61" s="432"/>
      <c r="X61" s="432"/>
      <c r="Y61" s="438"/>
      <c r="Z61" s="439"/>
      <c r="AA61" s="440"/>
      <c r="AB61" s="440"/>
      <c r="AC61" s="440"/>
      <c r="AD61" s="440"/>
      <c r="AE61" s="440"/>
      <c r="AF61" s="440"/>
      <c r="AG61" s="440"/>
      <c r="AH61" s="454"/>
      <c r="AI61" s="453"/>
      <c r="AJ61" s="453"/>
      <c r="AK61" s="453"/>
      <c r="AL61" s="453"/>
      <c r="AM61" s="453"/>
      <c r="AN61" s="453"/>
      <c r="AO61" s="453"/>
      <c r="AP61" s="448"/>
      <c r="AQ61" s="444"/>
      <c r="AR61" s="444"/>
      <c r="AS61" s="444"/>
      <c r="AT61" s="444"/>
      <c r="AU61" s="444"/>
      <c r="AV61" s="444"/>
      <c r="AW61" s="445"/>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row>
    <row r="62" spans="1:90" ht="15" customHeight="1" x14ac:dyDescent="0.25">
      <c r="A62" s="86"/>
      <c r="B62" s="474"/>
      <c r="C62" s="474"/>
      <c r="D62" s="475"/>
      <c r="E62" s="460"/>
      <c r="F62" s="461"/>
      <c r="G62" s="461"/>
      <c r="H62" s="461"/>
      <c r="I62" s="461"/>
      <c r="J62" s="431" t="str">
        <f>IF(AND('Mapa final'!$H$109="Muy Baja",'Mapa final'!$L$109="Leve"),CONCATENATE("R",'Mapa final'!$A$109),"")</f>
        <v/>
      </c>
      <c r="K62" s="432"/>
      <c r="L62" s="432" t="str">
        <f>IF(AND('Mapa final'!$H$115="Muy Baja",'Mapa final'!$L$115="Leve"),CONCATENATE("R",'Mapa final'!$A$115),"")</f>
        <v/>
      </c>
      <c r="M62" s="432"/>
      <c r="N62" s="432" t="str">
        <f>IF(AND('Mapa final'!$H121="Muy Baja",'Mapa final'!$L$121="Leve"),CONCATENATE("R",'Mapa final'!$A$121),"")</f>
        <v/>
      </c>
      <c r="O62" s="432"/>
      <c r="P62" s="432" t="str">
        <f>IF(AND('Mapa final'!$H$127="Muy Baja",'Mapa final'!$L$127="Leve"),CONCATENATE("R",'Mapa final'!$A$127),"")</f>
        <v/>
      </c>
      <c r="Q62" s="438"/>
      <c r="R62" s="431" t="str">
        <f>IF(AND('Mapa final'!$H$109="Muy Baja",'Mapa final'!$L$109="Menor"),CONCATENATE("R",'Mapa final'!$A$109),"")</f>
        <v/>
      </c>
      <c r="S62" s="432"/>
      <c r="T62" s="432" t="str">
        <f>IF(AND('Mapa final'!$H$115="Muy Baja",'Mapa final'!$L$115="Menor"),CONCATENATE("R",'Mapa final'!$A$115),"")</f>
        <v/>
      </c>
      <c r="U62" s="432"/>
      <c r="V62" s="432" t="str">
        <f>IF(AND('Mapa final'!$H121="Muy Baja",'Mapa final'!$L$121="Menor"),CONCATENATE("R",'Mapa final'!$A$121),"")</f>
        <v/>
      </c>
      <c r="W62" s="432"/>
      <c r="X62" s="432" t="str">
        <f>IF(AND('Mapa final'!$H$127="Muy Baja",'Mapa final'!$L$127="Menor"),CONCATENATE("R",'Mapa final'!$A$127),"")</f>
        <v/>
      </c>
      <c r="Y62" s="438"/>
      <c r="Z62" s="439" t="str">
        <f>IF(AND('Mapa final'!$H$109="Muy Baja",'Mapa final'!$L$109="Moderado"),CONCATENATE("R",'Mapa final'!$A$109),"")</f>
        <v/>
      </c>
      <c r="AA62" s="440"/>
      <c r="AB62" s="440" t="str">
        <f>IF(AND('Mapa final'!$H$115="Muy Baja",'Mapa final'!$L$115="Moderado"),CONCATENATE("R",'Mapa final'!$A$115),"")</f>
        <v/>
      </c>
      <c r="AC62" s="440"/>
      <c r="AD62" s="440" t="str">
        <f>IF(AND('Mapa final'!$H121="Muy Baja",'Mapa final'!$L$121="Moderado"),CONCATENATE("R",'Mapa final'!$A$121),"")</f>
        <v/>
      </c>
      <c r="AE62" s="440"/>
      <c r="AF62" s="440" t="str">
        <f>IF(AND('Mapa final'!$H$127="Muy Baja",'Mapa final'!$L$127="Moderado"),CONCATENATE("R",'Mapa final'!$A$127),"")</f>
        <v/>
      </c>
      <c r="AG62" s="440"/>
      <c r="AH62" s="454" t="str">
        <f>IF(AND('Mapa final'!$H$109="Muy Baja",'Mapa final'!$L$109="Mayor"),CONCATENATE("R",'Mapa final'!$A$109),"")</f>
        <v/>
      </c>
      <c r="AI62" s="453"/>
      <c r="AJ62" s="453" t="str">
        <f>IF(AND('Mapa final'!$H$115="Muy Baja",'Mapa final'!$L$115="Mayor"),CONCATENATE("R",'Mapa final'!$A$115),"")</f>
        <v/>
      </c>
      <c r="AK62" s="453"/>
      <c r="AL62" s="453" t="str">
        <f>IF(AND('Mapa final'!$H121="Muy Baja",'Mapa final'!$L$121="Mayor"),CONCATENATE("R",'Mapa final'!$A$121),"")</f>
        <v/>
      </c>
      <c r="AM62" s="453"/>
      <c r="AN62" s="453" t="str">
        <f>IF(AND('Mapa final'!$H$127="Muy Baja",'Mapa final'!$L$127="Mayor"),CONCATENATE("R",'Mapa final'!$A$127),"")</f>
        <v/>
      </c>
      <c r="AO62" s="453"/>
      <c r="AP62" s="448" t="str">
        <f>IF(AND('Mapa final'!$H$109="Muy Baja",'Mapa final'!$L$109="Catastrófico"),CONCATENATE("R",'Mapa final'!$A$109),"")</f>
        <v/>
      </c>
      <c r="AQ62" s="444"/>
      <c r="AR62" s="444" t="str">
        <f>IF(AND('Mapa final'!$H$115="Muy Baja",'Mapa final'!$L$115="Catastrófico"),CONCATENATE("R",'Mapa final'!$A$115),"")</f>
        <v/>
      </c>
      <c r="AS62" s="444"/>
      <c r="AT62" s="444" t="str">
        <f>IF(AND('Mapa final'!$H121="Muy Baja",'Mapa final'!$L$121="Catastrófico"),CONCATENATE("R",'Mapa final'!$A$121),"")</f>
        <v/>
      </c>
      <c r="AU62" s="444"/>
      <c r="AV62" s="444" t="str">
        <f>IF(AND('Mapa final'!$H$127="Muy Baja",'Mapa final'!$L$127="Catastrófico"),CONCATENATE("R",'Mapa final'!$A$127),"")</f>
        <v/>
      </c>
      <c r="AW62" s="445"/>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row>
    <row r="63" spans="1:90" ht="15" customHeight="1" x14ac:dyDescent="0.25">
      <c r="A63" s="86"/>
      <c r="B63" s="474"/>
      <c r="C63" s="474"/>
      <c r="D63" s="475"/>
      <c r="E63" s="460"/>
      <c r="F63" s="461"/>
      <c r="G63" s="461"/>
      <c r="H63" s="461"/>
      <c r="I63" s="461"/>
      <c r="J63" s="431"/>
      <c r="K63" s="432"/>
      <c r="L63" s="432"/>
      <c r="M63" s="432"/>
      <c r="N63" s="432"/>
      <c r="O63" s="432"/>
      <c r="P63" s="432"/>
      <c r="Q63" s="438"/>
      <c r="R63" s="431"/>
      <c r="S63" s="432"/>
      <c r="T63" s="432"/>
      <c r="U63" s="432"/>
      <c r="V63" s="432"/>
      <c r="W63" s="432"/>
      <c r="X63" s="432"/>
      <c r="Y63" s="438"/>
      <c r="Z63" s="439"/>
      <c r="AA63" s="440"/>
      <c r="AB63" s="440"/>
      <c r="AC63" s="440"/>
      <c r="AD63" s="440"/>
      <c r="AE63" s="440"/>
      <c r="AF63" s="440"/>
      <c r="AG63" s="440"/>
      <c r="AH63" s="454"/>
      <c r="AI63" s="453"/>
      <c r="AJ63" s="453"/>
      <c r="AK63" s="453"/>
      <c r="AL63" s="453"/>
      <c r="AM63" s="453"/>
      <c r="AN63" s="453"/>
      <c r="AO63" s="453"/>
      <c r="AP63" s="448"/>
      <c r="AQ63" s="444"/>
      <c r="AR63" s="444"/>
      <c r="AS63" s="444"/>
      <c r="AT63" s="444"/>
      <c r="AU63" s="444"/>
      <c r="AV63" s="444"/>
      <c r="AW63" s="445"/>
      <c r="AX63" s="86"/>
      <c r="AY63" s="86"/>
      <c r="AZ63" s="86"/>
      <c r="BA63" s="86"/>
      <c r="BB63" s="86"/>
      <c r="BC63" s="86"/>
      <c r="BD63" s="86"/>
      <c r="BE63" s="86"/>
      <c r="BF63" s="86"/>
      <c r="BG63" s="86"/>
      <c r="BH63" s="86"/>
      <c r="BI63" s="86"/>
      <c r="BJ63" s="86"/>
      <c r="BK63" s="86"/>
      <c r="BL63" s="86"/>
      <c r="BM63" s="86"/>
      <c r="BN63" s="86"/>
      <c r="BO63" s="86"/>
      <c r="BP63" s="86"/>
      <c r="BQ63" s="86"/>
      <c r="BR63" s="86"/>
      <c r="BS63" s="86"/>
      <c r="BT63" s="86"/>
      <c r="BU63" s="86"/>
      <c r="BV63" s="86"/>
      <c r="BW63" s="86"/>
      <c r="BX63" s="86"/>
      <c r="BY63" s="86"/>
      <c r="BZ63" s="86"/>
      <c r="CA63" s="86"/>
      <c r="CB63" s="86"/>
      <c r="CC63" s="86"/>
      <c r="CD63" s="86"/>
      <c r="CE63" s="86"/>
      <c r="CF63" s="86"/>
      <c r="CG63" s="86"/>
      <c r="CH63" s="86"/>
      <c r="CI63" s="86"/>
      <c r="CJ63" s="86"/>
      <c r="CK63" s="86"/>
      <c r="CL63" s="86"/>
    </row>
    <row r="64" spans="1:90" ht="15" customHeight="1" x14ac:dyDescent="0.25">
      <c r="A64" s="86"/>
      <c r="B64" s="474"/>
      <c r="C64" s="474"/>
      <c r="D64" s="475"/>
      <c r="E64" s="460"/>
      <c r="F64" s="461"/>
      <c r="G64" s="461"/>
      <c r="H64" s="461"/>
      <c r="I64" s="461"/>
      <c r="J64" s="431" t="str">
        <f>IF(AND('Mapa final'!$H$133="Muy Baja",'Mapa final'!$L$133="Leve"),CONCATENATE("R",'Mapa final'!$A$133),"")</f>
        <v/>
      </c>
      <c r="K64" s="432"/>
      <c r="L64" s="432" t="str">
        <f>IF(AND('Mapa final'!$H$139="Muy Baja",'Mapa final'!$L$139="Leve"),CONCATENATE("R",'Mapa final'!$A$139),"")</f>
        <v/>
      </c>
      <c r="M64" s="432"/>
      <c r="N64" s="432" t="str">
        <f>IF(AND('Mapa final'!$H$145="Muy Baja",'Mapa final'!$L$145="Leve"),CONCATENATE("R",'Mapa final'!$A$145),"")</f>
        <v/>
      </c>
      <c r="O64" s="432"/>
      <c r="P64" s="432" t="str">
        <f>IF(AND('Mapa final'!$H$151="Muy Baja",'Mapa final'!$L$151="Leve"),CONCATENATE("R",'Mapa final'!$A$151),"")</f>
        <v/>
      </c>
      <c r="Q64" s="438"/>
      <c r="R64" s="431" t="str">
        <f>IF(AND('Mapa final'!$H$133="Muy Baja",'Mapa final'!$L$133="Menor"),CONCATENATE("R",'Mapa final'!$A$133),"")</f>
        <v/>
      </c>
      <c r="S64" s="432"/>
      <c r="T64" s="432" t="str">
        <f>IF(AND('Mapa final'!$H$139="Muy Baja",'Mapa final'!$L$139="Menor"),CONCATENATE("R",'Mapa final'!$A$139),"")</f>
        <v/>
      </c>
      <c r="U64" s="432"/>
      <c r="V64" s="432" t="str">
        <f>IF(AND('Mapa final'!$H$145="Muy Baja",'Mapa final'!$L$145="Menor"),CONCATENATE("R",'Mapa final'!$A$145),"")</f>
        <v/>
      </c>
      <c r="W64" s="432"/>
      <c r="X64" s="432" t="str">
        <f>IF(AND('Mapa final'!$H$151="Muy Baja",'Mapa final'!$L$151="Menor"),CONCATENATE("R",'Mapa final'!$A$151),"")</f>
        <v/>
      </c>
      <c r="Y64" s="438"/>
      <c r="Z64" s="439" t="str">
        <f>IF(AND('Mapa final'!$H$133="Muy Baja",'Mapa final'!$L$133="Moderado"),CONCATENATE("R",'Mapa final'!$A$133),"")</f>
        <v/>
      </c>
      <c r="AA64" s="440"/>
      <c r="AB64" s="440" t="str">
        <f>IF(AND('Mapa final'!$H$139="Muy Baja",'Mapa final'!$L$139="Moderado"),CONCATENATE("R",'Mapa final'!$A$139),"")</f>
        <v/>
      </c>
      <c r="AC64" s="440"/>
      <c r="AD64" s="440" t="str">
        <f>IF(AND('Mapa final'!$H$145="Muy Baja",'Mapa final'!$L$145="Moderado"),CONCATENATE("R",'Mapa final'!$A$145),"")</f>
        <v/>
      </c>
      <c r="AE64" s="440"/>
      <c r="AF64" s="440" t="str">
        <f>IF(AND('Mapa final'!$H$151="Muy Baja",'Mapa final'!$L$151="Moderado"),CONCATENATE("R",'Mapa final'!$A$151),"")</f>
        <v/>
      </c>
      <c r="AG64" s="440"/>
      <c r="AH64" s="454" t="str">
        <f>IF(AND('Mapa final'!$H$133="Muy Baja",'Mapa final'!$L$133="Mayor"),CONCATENATE("R",'Mapa final'!$A$133),"")</f>
        <v/>
      </c>
      <c r="AI64" s="453"/>
      <c r="AJ64" s="453" t="str">
        <f>IF(AND('Mapa final'!$H$139="Muy Baja",'Mapa final'!$L$139="Mayor"),CONCATENATE("R",'Mapa final'!$A$139),"")</f>
        <v/>
      </c>
      <c r="AK64" s="453"/>
      <c r="AL64" s="453" t="str">
        <f>IF(AND('Mapa final'!$H$145="Muy Baja",'Mapa final'!$L$145="Mayor"),CONCATENATE("R",'Mapa final'!$A$145),"")</f>
        <v/>
      </c>
      <c r="AM64" s="453"/>
      <c r="AN64" s="453" t="str">
        <f>IF(AND('Mapa final'!$H$151="Muy Baja",'Mapa final'!$L$151="Mayor"),CONCATENATE("R",'Mapa final'!$A$151),"")</f>
        <v/>
      </c>
      <c r="AO64" s="453"/>
      <c r="AP64" s="448" t="str">
        <f>IF(AND('Mapa final'!$H$133="Muy Baja",'Mapa final'!$L$133="Catastrófico"),CONCATENATE("R",'Mapa final'!$A$133),"")</f>
        <v/>
      </c>
      <c r="AQ64" s="444"/>
      <c r="AR64" s="444" t="str">
        <f>IF(AND('Mapa final'!$H$139="Muy Baja",'Mapa final'!$L$139="Catastrófico"),CONCATENATE("R",'Mapa final'!$A$139),"")</f>
        <v/>
      </c>
      <c r="AS64" s="444"/>
      <c r="AT64" s="444" t="str">
        <f>IF(AND('Mapa final'!$H$145="Muy Baja",'Mapa final'!$L$145="Catastrófico"),CONCATENATE("R",'Mapa final'!$A$145),"")</f>
        <v/>
      </c>
      <c r="AU64" s="444"/>
      <c r="AV64" s="444" t="str">
        <f>IF(AND('Mapa final'!$H$151="Muy Baja",'Mapa final'!$L$151="Catastrófico"),CONCATENATE("R",'Mapa final'!$A$151),"")</f>
        <v/>
      </c>
      <c r="AW64" s="445"/>
      <c r="AX64" s="86"/>
      <c r="AY64" s="86"/>
      <c r="AZ64" s="86"/>
      <c r="BA64" s="86"/>
      <c r="BB64" s="86"/>
      <c r="BC64" s="86"/>
      <c r="BD64" s="86"/>
      <c r="BE64" s="86"/>
      <c r="BF64" s="86"/>
      <c r="BG64" s="86"/>
      <c r="BH64" s="86"/>
      <c r="BI64" s="86"/>
      <c r="BJ64" s="86"/>
      <c r="BK64" s="86"/>
      <c r="BL64" s="86"/>
      <c r="BM64" s="86"/>
      <c r="BN64" s="86"/>
      <c r="BO64" s="86"/>
      <c r="BP64" s="86"/>
      <c r="BQ64" s="86"/>
      <c r="BR64" s="86"/>
      <c r="BS64" s="86"/>
      <c r="BT64" s="86"/>
      <c r="BU64" s="86"/>
      <c r="BV64" s="86"/>
      <c r="BW64" s="86"/>
      <c r="BX64" s="86"/>
      <c r="BY64" s="86"/>
      <c r="BZ64" s="86"/>
      <c r="CA64" s="86"/>
      <c r="CB64" s="86"/>
      <c r="CC64" s="86"/>
      <c r="CD64" s="86"/>
      <c r="CE64" s="86"/>
      <c r="CF64" s="86"/>
      <c r="CG64" s="86"/>
      <c r="CH64" s="86"/>
      <c r="CI64" s="86"/>
      <c r="CJ64" s="86"/>
      <c r="CK64" s="86"/>
      <c r="CL64" s="86"/>
    </row>
    <row r="65" spans="1:90" ht="15" customHeight="1" thickBot="1" x14ac:dyDescent="0.3">
      <c r="A65" s="86"/>
      <c r="B65" s="474"/>
      <c r="C65" s="474"/>
      <c r="D65" s="475"/>
      <c r="E65" s="462"/>
      <c r="F65" s="463"/>
      <c r="G65" s="463"/>
      <c r="H65" s="463"/>
      <c r="I65" s="463"/>
      <c r="J65" s="433"/>
      <c r="K65" s="434"/>
      <c r="L65" s="434"/>
      <c r="M65" s="434"/>
      <c r="N65" s="434"/>
      <c r="O65" s="434"/>
      <c r="P65" s="434"/>
      <c r="Q65" s="443"/>
      <c r="R65" s="433"/>
      <c r="S65" s="434"/>
      <c r="T65" s="434"/>
      <c r="U65" s="434"/>
      <c r="V65" s="434"/>
      <c r="W65" s="434"/>
      <c r="X65" s="434"/>
      <c r="Y65" s="443"/>
      <c r="Z65" s="439"/>
      <c r="AA65" s="440"/>
      <c r="AB65" s="440"/>
      <c r="AC65" s="440"/>
      <c r="AD65" s="440"/>
      <c r="AE65" s="440"/>
      <c r="AF65" s="440"/>
      <c r="AG65" s="440"/>
      <c r="AH65" s="454"/>
      <c r="AI65" s="453"/>
      <c r="AJ65" s="453"/>
      <c r="AK65" s="453"/>
      <c r="AL65" s="453"/>
      <c r="AM65" s="453"/>
      <c r="AN65" s="453"/>
      <c r="AO65" s="453"/>
      <c r="AP65" s="449"/>
      <c r="AQ65" s="450"/>
      <c r="AR65" s="450"/>
      <c r="AS65" s="450"/>
      <c r="AT65" s="450"/>
      <c r="AU65" s="450"/>
      <c r="AV65" s="450"/>
      <c r="AW65" s="451"/>
      <c r="AX65" s="86"/>
      <c r="AY65" s="86"/>
      <c r="AZ65" s="86"/>
      <c r="BA65" s="86"/>
      <c r="BB65" s="86"/>
      <c r="BC65" s="86"/>
      <c r="BD65" s="86"/>
      <c r="BE65" s="86"/>
      <c r="BF65" s="86"/>
      <c r="BG65" s="86"/>
      <c r="BH65" s="86"/>
      <c r="BI65" s="86"/>
      <c r="BJ65" s="86"/>
      <c r="BK65" s="86"/>
      <c r="BL65" s="86"/>
      <c r="BM65" s="86"/>
      <c r="BN65" s="86"/>
      <c r="BO65" s="86"/>
      <c r="BP65" s="86"/>
      <c r="BQ65" s="86"/>
      <c r="BR65" s="86"/>
      <c r="BS65" s="86"/>
      <c r="BT65" s="86"/>
      <c r="BU65" s="86"/>
      <c r="BV65" s="86"/>
      <c r="BW65" s="86"/>
      <c r="BX65" s="86"/>
      <c r="BY65" s="86"/>
      <c r="BZ65" s="86"/>
      <c r="CA65" s="86"/>
      <c r="CB65" s="86"/>
      <c r="CC65" s="86"/>
      <c r="CD65" s="86"/>
      <c r="CE65" s="86"/>
      <c r="CF65" s="86"/>
      <c r="CG65" s="86"/>
      <c r="CH65" s="86"/>
      <c r="CI65" s="86"/>
      <c r="CJ65" s="86"/>
      <c r="CK65" s="86"/>
      <c r="CL65" s="86"/>
    </row>
    <row r="66" spans="1:90" ht="36" customHeight="1" x14ac:dyDescent="0.25">
      <c r="A66" s="86"/>
      <c r="B66" s="86"/>
      <c r="C66" s="86"/>
      <c r="D66" s="86"/>
      <c r="E66" s="86"/>
      <c r="F66" s="86"/>
      <c r="G66" s="86"/>
      <c r="H66" s="86"/>
      <c r="I66" s="86"/>
      <c r="J66" s="464" t="s">
        <v>253</v>
      </c>
      <c r="K66" s="461"/>
      <c r="L66" s="461"/>
      <c r="M66" s="461"/>
      <c r="N66" s="461"/>
      <c r="O66" s="461"/>
      <c r="P66" s="461"/>
      <c r="Q66" s="465"/>
      <c r="R66" s="458" t="s">
        <v>254</v>
      </c>
      <c r="S66" s="467"/>
      <c r="T66" s="467"/>
      <c r="U66" s="467"/>
      <c r="V66" s="467"/>
      <c r="W66" s="467"/>
      <c r="X66" s="467"/>
      <c r="Y66" s="468"/>
      <c r="Z66" s="458" t="s">
        <v>255</v>
      </c>
      <c r="AA66" s="467"/>
      <c r="AB66" s="467"/>
      <c r="AC66" s="467"/>
      <c r="AD66" s="467"/>
      <c r="AE66" s="467"/>
      <c r="AF66" s="467"/>
      <c r="AG66" s="468"/>
      <c r="AH66" s="458" t="s">
        <v>256</v>
      </c>
      <c r="AI66" s="467"/>
      <c r="AJ66" s="467"/>
      <c r="AK66" s="467"/>
      <c r="AL66" s="467"/>
      <c r="AM66" s="467"/>
      <c r="AN66" s="467"/>
      <c r="AO66" s="468"/>
      <c r="AP66" s="458" t="s">
        <v>257</v>
      </c>
      <c r="AQ66" s="459"/>
      <c r="AR66" s="459"/>
      <c r="AS66" s="459"/>
      <c r="AT66" s="459"/>
      <c r="AU66" s="459"/>
      <c r="AV66" s="459"/>
      <c r="AW66" s="503"/>
      <c r="AX66" s="86"/>
      <c r="AY66" s="86"/>
      <c r="AZ66" s="86"/>
      <c r="BA66" s="86"/>
      <c r="BB66" s="86"/>
      <c r="BC66" s="86"/>
      <c r="BD66" s="86"/>
      <c r="BE66" s="86"/>
      <c r="BF66" s="86"/>
      <c r="BG66" s="86"/>
      <c r="BH66" s="86"/>
      <c r="BI66" s="86"/>
      <c r="BJ66" s="86"/>
      <c r="BK66" s="86"/>
      <c r="BL66" s="86"/>
      <c r="BM66" s="86"/>
      <c r="BN66" s="86"/>
      <c r="BO66" s="86"/>
      <c r="BP66" s="86"/>
      <c r="BQ66" s="86"/>
      <c r="BR66" s="86"/>
      <c r="BS66" s="86"/>
      <c r="BT66" s="86"/>
      <c r="BU66" s="86"/>
      <c r="BV66" s="86"/>
      <c r="BW66" s="86"/>
      <c r="BX66" s="86"/>
      <c r="BY66" s="86"/>
      <c r="BZ66" s="86"/>
      <c r="CA66" s="86"/>
      <c r="CB66" s="86"/>
      <c r="CC66" s="86"/>
      <c r="CD66" s="86"/>
      <c r="CE66" s="86"/>
      <c r="CF66" s="86"/>
      <c r="CG66" s="86"/>
      <c r="CH66" s="86"/>
      <c r="CI66" s="86"/>
      <c r="CJ66" s="86"/>
      <c r="CK66" s="86"/>
      <c r="CL66" s="86"/>
    </row>
    <row r="67" spans="1:90" x14ac:dyDescent="0.25">
      <c r="A67" s="86"/>
      <c r="B67" s="86"/>
      <c r="C67" s="86"/>
      <c r="D67" s="86"/>
      <c r="E67" s="86"/>
      <c r="F67" s="86"/>
      <c r="G67" s="86"/>
      <c r="H67" s="86"/>
      <c r="I67" s="86"/>
      <c r="J67" s="460"/>
      <c r="K67" s="461"/>
      <c r="L67" s="461"/>
      <c r="M67" s="461"/>
      <c r="N67" s="461"/>
      <c r="O67" s="461"/>
      <c r="P67" s="461"/>
      <c r="Q67" s="465"/>
      <c r="R67" s="464"/>
      <c r="S67" s="469"/>
      <c r="T67" s="469"/>
      <c r="U67" s="469"/>
      <c r="V67" s="469"/>
      <c r="W67" s="469"/>
      <c r="X67" s="469"/>
      <c r="Y67" s="470"/>
      <c r="Z67" s="464"/>
      <c r="AA67" s="469"/>
      <c r="AB67" s="469"/>
      <c r="AC67" s="469"/>
      <c r="AD67" s="469"/>
      <c r="AE67" s="469"/>
      <c r="AF67" s="469"/>
      <c r="AG67" s="470"/>
      <c r="AH67" s="464"/>
      <c r="AI67" s="469"/>
      <c r="AJ67" s="469"/>
      <c r="AK67" s="469"/>
      <c r="AL67" s="469"/>
      <c r="AM67" s="469"/>
      <c r="AN67" s="469"/>
      <c r="AO67" s="470"/>
      <c r="AP67" s="460"/>
      <c r="AQ67" s="461"/>
      <c r="AR67" s="461"/>
      <c r="AS67" s="461"/>
      <c r="AT67" s="461"/>
      <c r="AU67" s="461"/>
      <c r="AV67" s="461"/>
      <c r="AW67" s="465"/>
      <c r="AX67" s="86"/>
      <c r="AY67" s="86"/>
      <c r="AZ67" s="86"/>
      <c r="BA67" s="86"/>
      <c r="BB67" s="86"/>
      <c r="BC67" s="86"/>
      <c r="BD67" s="86"/>
      <c r="BE67" s="86"/>
      <c r="BF67" s="86"/>
      <c r="BG67" s="86"/>
      <c r="BH67" s="86"/>
      <c r="BI67" s="86"/>
      <c r="BJ67" s="86"/>
      <c r="BK67" s="86"/>
      <c r="BL67" s="86"/>
      <c r="BM67" s="86"/>
      <c r="BN67" s="86"/>
      <c r="BO67" s="86"/>
      <c r="BP67" s="86"/>
      <c r="BQ67" s="86"/>
      <c r="BR67" s="86"/>
      <c r="BS67" s="86"/>
      <c r="BT67" s="86"/>
      <c r="BU67" s="86"/>
      <c r="BV67" s="86"/>
      <c r="BW67" s="86"/>
      <c r="BX67" s="86"/>
      <c r="BY67" s="86"/>
      <c r="BZ67" s="86"/>
      <c r="CA67" s="86"/>
      <c r="CB67" s="86"/>
      <c r="CC67" s="86"/>
      <c r="CD67" s="86"/>
      <c r="CE67" s="86"/>
      <c r="CF67" s="86"/>
      <c r="CG67" s="86"/>
      <c r="CH67" s="86"/>
      <c r="CI67" s="86"/>
      <c r="CJ67" s="86"/>
      <c r="CK67" s="86"/>
      <c r="CL67" s="86"/>
    </row>
    <row r="68" spans="1:90" x14ac:dyDescent="0.25">
      <c r="A68" s="86"/>
      <c r="B68" s="86"/>
      <c r="C68" s="86"/>
      <c r="D68" s="86"/>
      <c r="E68" s="86"/>
      <c r="F68" s="86"/>
      <c r="G68" s="86"/>
      <c r="H68" s="86"/>
      <c r="I68" s="86"/>
      <c r="J68" s="460"/>
      <c r="K68" s="461"/>
      <c r="L68" s="461"/>
      <c r="M68" s="461"/>
      <c r="N68" s="461"/>
      <c r="O68" s="461"/>
      <c r="P68" s="461"/>
      <c r="Q68" s="465"/>
      <c r="R68" s="464"/>
      <c r="S68" s="469"/>
      <c r="T68" s="469"/>
      <c r="U68" s="469"/>
      <c r="V68" s="469"/>
      <c r="W68" s="469"/>
      <c r="X68" s="469"/>
      <c r="Y68" s="470"/>
      <c r="Z68" s="464"/>
      <c r="AA68" s="469"/>
      <c r="AB68" s="469"/>
      <c r="AC68" s="469"/>
      <c r="AD68" s="469"/>
      <c r="AE68" s="469"/>
      <c r="AF68" s="469"/>
      <c r="AG68" s="470"/>
      <c r="AH68" s="464"/>
      <c r="AI68" s="469"/>
      <c r="AJ68" s="469"/>
      <c r="AK68" s="469"/>
      <c r="AL68" s="469"/>
      <c r="AM68" s="469"/>
      <c r="AN68" s="469"/>
      <c r="AO68" s="470"/>
      <c r="AP68" s="460"/>
      <c r="AQ68" s="461"/>
      <c r="AR68" s="461"/>
      <c r="AS68" s="461"/>
      <c r="AT68" s="461"/>
      <c r="AU68" s="461"/>
      <c r="AV68" s="461"/>
      <c r="AW68" s="465"/>
      <c r="AX68" s="86"/>
      <c r="AY68" s="86"/>
      <c r="AZ68" s="86"/>
      <c r="BA68" s="86"/>
      <c r="BB68" s="86"/>
      <c r="BC68" s="86"/>
      <c r="BD68" s="86"/>
      <c r="BE68" s="86"/>
      <c r="BF68" s="86"/>
      <c r="BG68" s="86"/>
      <c r="BH68" s="86"/>
      <c r="BI68" s="86"/>
      <c r="BJ68" s="86"/>
      <c r="BK68" s="86"/>
      <c r="BL68" s="86"/>
      <c r="BM68" s="86"/>
      <c r="BN68" s="86"/>
      <c r="BO68" s="86"/>
      <c r="BP68" s="86"/>
      <c r="BQ68" s="86"/>
      <c r="BR68" s="86"/>
      <c r="BS68" s="86"/>
      <c r="BT68" s="86"/>
      <c r="BU68" s="86"/>
      <c r="BV68" s="86"/>
      <c r="BW68" s="86"/>
      <c r="BX68" s="86"/>
      <c r="BY68" s="86"/>
      <c r="BZ68" s="86"/>
      <c r="CA68" s="86"/>
      <c r="CB68" s="86"/>
      <c r="CC68" s="86"/>
      <c r="CD68" s="86"/>
      <c r="CE68" s="86"/>
      <c r="CF68" s="86"/>
      <c r="CG68" s="86"/>
      <c r="CH68" s="86"/>
      <c r="CI68" s="86"/>
      <c r="CJ68" s="86"/>
      <c r="CK68" s="86"/>
      <c r="CL68" s="86"/>
    </row>
    <row r="69" spans="1:90" x14ac:dyDescent="0.25">
      <c r="A69" s="86"/>
      <c r="B69" s="86"/>
      <c r="C69" s="86"/>
      <c r="D69" s="86"/>
      <c r="E69" s="86"/>
      <c r="F69" s="86"/>
      <c r="G69" s="86"/>
      <c r="H69" s="86"/>
      <c r="I69" s="86"/>
      <c r="J69" s="460"/>
      <c r="K69" s="461"/>
      <c r="L69" s="461"/>
      <c r="M69" s="461"/>
      <c r="N69" s="461"/>
      <c r="O69" s="461"/>
      <c r="P69" s="461"/>
      <c r="Q69" s="465"/>
      <c r="R69" s="464"/>
      <c r="S69" s="469"/>
      <c r="T69" s="469"/>
      <c r="U69" s="469"/>
      <c r="V69" s="469"/>
      <c r="W69" s="469"/>
      <c r="X69" s="469"/>
      <c r="Y69" s="470"/>
      <c r="Z69" s="464"/>
      <c r="AA69" s="469"/>
      <c r="AB69" s="469"/>
      <c r="AC69" s="469"/>
      <c r="AD69" s="469"/>
      <c r="AE69" s="469"/>
      <c r="AF69" s="469"/>
      <c r="AG69" s="470"/>
      <c r="AH69" s="464"/>
      <c r="AI69" s="469"/>
      <c r="AJ69" s="469"/>
      <c r="AK69" s="469"/>
      <c r="AL69" s="469"/>
      <c r="AM69" s="469"/>
      <c r="AN69" s="469"/>
      <c r="AO69" s="470"/>
      <c r="AP69" s="460"/>
      <c r="AQ69" s="461"/>
      <c r="AR69" s="461"/>
      <c r="AS69" s="461"/>
      <c r="AT69" s="461"/>
      <c r="AU69" s="461"/>
      <c r="AV69" s="461"/>
      <c r="AW69" s="465"/>
      <c r="AX69" s="86"/>
      <c r="AY69" s="86"/>
      <c r="AZ69" s="86"/>
      <c r="BA69" s="86"/>
      <c r="BB69" s="86"/>
      <c r="BC69" s="86"/>
      <c r="BD69" s="86"/>
      <c r="BE69" s="86"/>
      <c r="BF69" s="86"/>
      <c r="BG69" s="86"/>
      <c r="BH69" s="86"/>
      <c r="BI69" s="86"/>
      <c r="BJ69" s="86"/>
      <c r="BK69" s="86"/>
      <c r="BL69" s="86"/>
      <c r="BM69" s="86"/>
      <c r="BN69" s="86"/>
      <c r="BO69" s="86"/>
      <c r="BP69" s="86"/>
      <c r="BQ69" s="86"/>
      <c r="BR69" s="86"/>
      <c r="BS69" s="86"/>
      <c r="BT69" s="86"/>
      <c r="BU69" s="86"/>
      <c r="BV69" s="86"/>
      <c r="BW69" s="86"/>
      <c r="BX69" s="86"/>
      <c r="BY69" s="86"/>
      <c r="BZ69" s="86"/>
      <c r="CA69" s="86"/>
      <c r="CB69" s="86"/>
      <c r="CC69" s="86"/>
      <c r="CD69" s="86"/>
      <c r="CE69" s="86"/>
      <c r="CF69" s="86"/>
      <c r="CG69" s="86"/>
      <c r="CH69" s="86"/>
      <c r="CI69" s="86"/>
      <c r="CJ69" s="86"/>
      <c r="CK69" s="86"/>
      <c r="CL69" s="86"/>
    </row>
    <row r="70" spans="1:90" x14ac:dyDescent="0.25">
      <c r="A70" s="86"/>
      <c r="B70" s="86"/>
      <c r="C70" s="86"/>
      <c r="D70" s="86"/>
      <c r="E70" s="86"/>
      <c r="F70" s="86"/>
      <c r="G70" s="86"/>
      <c r="H70" s="86"/>
      <c r="I70" s="86"/>
      <c r="J70" s="460"/>
      <c r="K70" s="461"/>
      <c r="L70" s="461"/>
      <c r="M70" s="461"/>
      <c r="N70" s="461"/>
      <c r="O70" s="461"/>
      <c r="P70" s="461"/>
      <c r="Q70" s="465"/>
      <c r="R70" s="464"/>
      <c r="S70" s="469"/>
      <c r="T70" s="469"/>
      <c r="U70" s="469"/>
      <c r="V70" s="469"/>
      <c r="W70" s="469"/>
      <c r="X70" s="469"/>
      <c r="Y70" s="470"/>
      <c r="Z70" s="464"/>
      <c r="AA70" s="469"/>
      <c r="AB70" s="469"/>
      <c r="AC70" s="469"/>
      <c r="AD70" s="469"/>
      <c r="AE70" s="469"/>
      <c r="AF70" s="469"/>
      <c r="AG70" s="470"/>
      <c r="AH70" s="464"/>
      <c r="AI70" s="469"/>
      <c r="AJ70" s="469"/>
      <c r="AK70" s="469"/>
      <c r="AL70" s="469"/>
      <c r="AM70" s="469"/>
      <c r="AN70" s="469"/>
      <c r="AO70" s="470"/>
      <c r="AP70" s="460"/>
      <c r="AQ70" s="461"/>
      <c r="AR70" s="461"/>
      <c r="AS70" s="461"/>
      <c r="AT70" s="461"/>
      <c r="AU70" s="461"/>
      <c r="AV70" s="461"/>
      <c r="AW70" s="465"/>
      <c r="AX70" s="86"/>
      <c r="AY70" s="86"/>
      <c r="AZ70" s="86"/>
      <c r="BA70" s="86"/>
      <c r="BB70" s="86"/>
      <c r="BC70" s="86"/>
      <c r="BD70" s="86"/>
      <c r="BE70" s="86"/>
      <c r="BF70" s="86"/>
      <c r="BG70" s="86"/>
      <c r="BH70" s="86"/>
      <c r="BI70" s="86"/>
      <c r="BJ70" s="86"/>
      <c r="BK70" s="86"/>
      <c r="BL70" s="86"/>
      <c r="BM70" s="86"/>
      <c r="BN70" s="86"/>
      <c r="BO70" s="86"/>
      <c r="BP70" s="86"/>
      <c r="BQ70" s="86"/>
      <c r="BR70" s="86"/>
      <c r="BS70" s="86"/>
      <c r="BT70" s="86"/>
      <c r="BU70" s="86"/>
      <c r="BV70" s="86"/>
      <c r="BW70" s="86"/>
      <c r="BX70" s="86"/>
      <c r="BY70" s="86"/>
      <c r="BZ70" s="86"/>
      <c r="CA70" s="86"/>
      <c r="CB70" s="86"/>
      <c r="CC70" s="86"/>
      <c r="CD70" s="86"/>
      <c r="CE70" s="86"/>
      <c r="CF70" s="86"/>
      <c r="CG70" s="86"/>
      <c r="CH70" s="86"/>
      <c r="CI70" s="86"/>
      <c r="CJ70" s="86"/>
      <c r="CK70" s="86"/>
      <c r="CL70" s="86"/>
    </row>
    <row r="71" spans="1:90" ht="15.75" thickBot="1" x14ac:dyDescent="0.3">
      <c r="A71" s="86"/>
      <c r="B71" s="86"/>
      <c r="C71" s="86"/>
      <c r="D71" s="86"/>
      <c r="E71" s="86"/>
      <c r="F71" s="86"/>
      <c r="G71" s="86"/>
      <c r="H71" s="86"/>
      <c r="I71" s="86"/>
      <c r="J71" s="462"/>
      <c r="K71" s="463"/>
      <c r="L71" s="463"/>
      <c r="M71" s="463"/>
      <c r="N71" s="463"/>
      <c r="O71" s="463"/>
      <c r="P71" s="463"/>
      <c r="Q71" s="466"/>
      <c r="R71" s="471"/>
      <c r="S71" s="472"/>
      <c r="T71" s="472"/>
      <c r="U71" s="472"/>
      <c r="V71" s="472"/>
      <c r="W71" s="472"/>
      <c r="X71" s="472"/>
      <c r="Y71" s="473"/>
      <c r="Z71" s="471"/>
      <c r="AA71" s="472"/>
      <c r="AB71" s="472"/>
      <c r="AC71" s="472"/>
      <c r="AD71" s="472"/>
      <c r="AE71" s="472"/>
      <c r="AF71" s="472"/>
      <c r="AG71" s="473"/>
      <c r="AH71" s="471"/>
      <c r="AI71" s="472"/>
      <c r="AJ71" s="472"/>
      <c r="AK71" s="472"/>
      <c r="AL71" s="472"/>
      <c r="AM71" s="472"/>
      <c r="AN71" s="472"/>
      <c r="AO71" s="473"/>
      <c r="AP71" s="462"/>
      <c r="AQ71" s="463"/>
      <c r="AR71" s="463"/>
      <c r="AS71" s="463"/>
      <c r="AT71" s="463"/>
      <c r="AU71" s="463"/>
      <c r="AV71" s="463"/>
      <c r="AW71" s="466"/>
      <c r="AX71" s="86"/>
      <c r="AY71" s="86"/>
      <c r="AZ71" s="86"/>
      <c r="BA71" s="86"/>
      <c r="BB71" s="86"/>
      <c r="BC71" s="86"/>
      <c r="BD71" s="86"/>
      <c r="BE71" s="86"/>
      <c r="BF71" s="86"/>
      <c r="BG71" s="86"/>
      <c r="BH71" s="86"/>
      <c r="BI71" s="86"/>
      <c r="BJ71" s="86"/>
      <c r="BK71" s="86"/>
      <c r="BL71" s="86"/>
      <c r="BM71" s="86"/>
      <c r="BN71" s="86"/>
      <c r="BO71" s="86"/>
      <c r="BP71" s="86"/>
      <c r="BQ71" s="86"/>
      <c r="BR71" s="86"/>
      <c r="BS71" s="86"/>
      <c r="BT71" s="86"/>
      <c r="BU71" s="86"/>
      <c r="BV71" s="86"/>
      <c r="BW71" s="86"/>
      <c r="BX71" s="86"/>
      <c r="BY71" s="86"/>
      <c r="BZ71" s="86"/>
      <c r="CA71" s="86"/>
      <c r="CB71" s="86"/>
      <c r="CC71" s="86"/>
      <c r="CD71" s="86"/>
      <c r="CE71" s="86"/>
      <c r="CF71" s="86"/>
      <c r="CG71" s="86"/>
      <c r="CH71" s="86"/>
      <c r="CI71" s="86"/>
      <c r="CJ71" s="86"/>
      <c r="CK71" s="86"/>
      <c r="CL71" s="86"/>
    </row>
    <row r="72" spans="1:90" x14ac:dyDescent="0.25">
      <c r="A72" s="86"/>
      <c r="B72" s="86"/>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6"/>
      <c r="BQ72" s="86"/>
      <c r="BR72" s="86"/>
      <c r="BS72" s="86"/>
      <c r="BT72" s="86"/>
      <c r="BU72" s="86"/>
      <c r="BV72" s="86"/>
      <c r="BW72" s="86"/>
      <c r="BX72" s="86"/>
      <c r="BY72" s="86"/>
      <c r="BZ72" s="86"/>
      <c r="CA72" s="86"/>
      <c r="CB72" s="86"/>
      <c r="CC72" s="86"/>
      <c r="CD72" s="86"/>
      <c r="CE72" s="86"/>
      <c r="CF72" s="86"/>
      <c r="CG72" s="86"/>
      <c r="CH72" s="86"/>
      <c r="CI72" s="86"/>
      <c r="CJ72" s="86"/>
      <c r="CK72" s="86"/>
      <c r="CL72" s="86"/>
    </row>
    <row r="73" spans="1:90" ht="15" customHeight="1" x14ac:dyDescent="0.25">
      <c r="A73" s="86"/>
      <c r="B73" s="87"/>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c r="AO73" s="87"/>
      <c r="AP73" s="87"/>
      <c r="AQ73" s="87"/>
      <c r="AR73" s="87"/>
      <c r="AS73" s="87"/>
      <c r="AT73" s="87"/>
      <c r="AU73" s="87"/>
      <c r="AV73" s="87"/>
      <c r="AW73" s="87"/>
      <c r="AX73" s="87"/>
      <c r="AY73" s="87"/>
      <c r="AZ73" s="87"/>
      <c r="BA73" s="87"/>
      <c r="BB73" s="87"/>
      <c r="BC73" s="87"/>
      <c r="BD73" s="87"/>
      <c r="BE73" s="86"/>
      <c r="BF73" s="86"/>
      <c r="BG73" s="86"/>
      <c r="BH73" s="86"/>
      <c r="BI73" s="86"/>
      <c r="BJ73" s="86"/>
      <c r="BK73" s="86"/>
      <c r="BL73" s="86"/>
      <c r="BM73" s="86"/>
      <c r="BN73" s="86"/>
      <c r="BO73" s="86"/>
      <c r="BP73" s="86"/>
      <c r="BQ73" s="86"/>
      <c r="BR73" s="86"/>
      <c r="BS73" s="86"/>
      <c r="BT73" s="86"/>
      <c r="BU73" s="86"/>
      <c r="BV73" s="86"/>
      <c r="BW73" s="86"/>
      <c r="BX73" s="86"/>
      <c r="BY73" s="86"/>
      <c r="BZ73" s="86"/>
      <c r="CA73" s="86"/>
      <c r="CB73" s="86"/>
      <c r="CC73" s="86"/>
      <c r="CD73" s="86"/>
      <c r="CE73" s="86"/>
      <c r="CF73" s="86"/>
      <c r="CG73" s="86"/>
      <c r="CH73" s="86"/>
      <c r="CI73" s="86"/>
      <c r="CJ73" s="86"/>
      <c r="CK73" s="86"/>
      <c r="CL73" s="86"/>
    </row>
    <row r="74" spans="1:90" ht="15" customHeight="1" x14ac:dyDescent="0.25">
      <c r="A74" s="86"/>
      <c r="B74" s="87"/>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c r="AP74" s="87"/>
      <c r="AQ74" s="87"/>
      <c r="AR74" s="87"/>
      <c r="AS74" s="87"/>
      <c r="AT74" s="87"/>
      <c r="AU74" s="87"/>
      <c r="AV74" s="87"/>
      <c r="AW74" s="87"/>
      <c r="AX74" s="87"/>
      <c r="AY74" s="87"/>
      <c r="AZ74" s="87"/>
      <c r="BA74" s="87"/>
      <c r="BB74" s="87"/>
      <c r="BC74" s="87"/>
      <c r="BD74" s="87"/>
      <c r="BE74" s="86"/>
      <c r="BF74" s="86"/>
      <c r="BG74" s="86"/>
      <c r="BH74" s="86"/>
      <c r="BI74" s="86"/>
      <c r="BJ74" s="86"/>
      <c r="BK74" s="86"/>
      <c r="BL74" s="86"/>
      <c r="BM74" s="86"/>
      <c r="BN74" s="86"/>
      <c r="BO74" s="86"/>
      <c r="BP74" s="86"/>
      <c r="BQ74" s="86"/>
      <c r="BR74" s="86"/>
      <c r="BS74" s="86"/>
      <c r="BT74" s="86"/>
      <c r="BU74" s="86"/>
      <c r="BV74" s="86"/>
      <c r="BW74" s="86"/>
      <c r="BX74" s="86"/>
      <c r="BY74" s="86"/>
      <c r="BZ74" s="86"/>
      <c r="CA74" s="86"/>
      <c r="CB74" s="86"/>
      <c r="CC74" s="86"/>
      <c r="CD74" s="86"/>
      <c r="CE74" s="86"/>
      <c r="CF74" s="86"/>
      <c r="CG74" s="86"/>
      <c r="CH74" s="86"/>
      <c r="CI74" s="86"/>
      <c r="CJ74" s="86"/>
      <c r="CK74" s="86"/>
      <c r="CL74" s="86"/>
    </row>
    <row r="75" spans="1:90" x14ac:dyDescent="0.25">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6"/>
      <c r="BQ75" s="86"/>
      <c r="BR75" s="86"/>
      <c r="BS75" s="86"/>
      <c r="BT75" s="86"/>
      <c r="BU75" s="86"/>
      <c r="BV75" s="86"/>
      <c r="BW75" s="86"/>
      <c r="BX75" s="86"/>
      <c r="BY75" s="86"/>
      <c r="BZ75" s="86"/>
      <c r="CA75" s="86"/>
      <c r="CB75" s="86"/>
      <c r="CC75" s="86"/>
      <c r="CD75" s="86"/>
      <c r="CE75" s="86"/>
      <c r="CF75" s="86"/>
      <c r="CG75" s="86"/>
      <c r="CH75" s="86"/>
      <c r="CI75" s="86"/>
      <c r="CJ75" s="86"/>
      <c r="CK75" s="86"/>
      <c r="CL75" s="86"/>
    </row>
    <row r="76" spans="1:90" x14ac:dyDescent="0.25">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86"/>
      <c r="AP76" s="86"/>
      <c r="AQ76" s="86"/>
      <c r="AR76" s="86"/>
      <c r="AS76" s="86"/>
      <c r="AT76" s="86"/>
      <c r="AU76" s="86"/>
      <c r="AV76" s="86"/>
      <c r="AW76" s="86"/>
      <c r="AX76" s="86"/>
      <c r="AY76" s="86"/>
      <c r="AZ76" s="86"/>
      <c r="BA76" s="86"/>
      <c r="BB76" s="86"/>
      <c r="BC76" s="86"/>
      <c r="BD76" s="86"/>
      <c r="BE76" s="86"/>
      <c r="BF76" s="86"/>
      <c r="BG76" s="86"/>
      <c r="BH76" s="86"/>
      <c r="BI76" s="86"/>
      <c r="BJ76" s="86"/>
      <c r="BK76" s="86"/>
      <c r="BL76" s="86"/>
      <c r="BM76" s="86"/>
      <c r="BN76" s="86"/>
      <c r="BO76" s="86"/>
      <c r="BP76" s="86"/>
      <c r="BQ76" s="86"/>
      <c r="BR76" s="86"/>
      <c r="BS76" s="86"/>
      <c r="BT76" s="86"/>
      <c r="BU76" s="86"/>
      <c r="BV76" s="86"/>
      <c r="BW76" s="86"/>
      <c r="BX76" s="86"/>
      <c r="BY76" s="86"/>
      <c r="BZ76" s="86"/>
      <c r="CA76" s="86"/>
      <c r="CB76" s="86"/>
      <c r="CC76" s="86"/>
      <c r="CD76" s="86"/>
      <c r="CE76" s="86"/>
      <c r="CF76" s="86"/>
      <c r="CG76" s="86"/>
      <c r="CH76" s="86"/>
      <c r="CI76" s="86"/>
      <c r="CJ76" s="86"/>
      <c r="CK76" s="86"/>
      <c r="CL76" s="86"/>
    </row>
    <row r="77" spans="1:90" x14ac:dyDescent="0.25">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c r="AT77" s="86"/>
      <c r="AU77" s="86"/>
      <c r="AV77" s="86"/>
      <c r="AW77" s="86"/>
      <c r="AX77" s="86"/>
      <c r="AY77" s="86"/>
      <c r="AZ77" s="86"/>
      <c r="BA77" s="86"/>
      <c r="BB77" s="86"/>
      <c r="BC77" s="86"/>
      <c r="BD77" s="86"/>
      <c r="BE77" s="86"/>
      <c r="BF77" s="86"/>
      <c r="BG77" s="86"/>
      <c r="BH77" s="86"/>
      <c r="BI77" s="86"/>
      <c r="BJ77" s="86"/>
      <c r="BK77" s="86"/>
      <c r="BL77" s="86"/>
      <c r="BM77" s="86"/>
      <c r="BN77" s="86"/>
      <c r="BO77" s="86"/>
      <c r="BP77" s="86"/>
      <c r="BQ77" s="86"/>
      <c r="BR77" s="86"/>
      <c r="BS77" s="86"/>
      <c r="BT77" s="86"/>
      <c r="BU77" s="86"/>
      <c r="BV77" s="86"/>
      <c r="BW77" s="86"/>
      <c r="BX77" s="86"/>
      <c r="BY77" s="86"/>
      <c r="BZ77" s="86"/>
      <c r="CA77" s="86"/>
      <c r="CB77" s="86"/>
      <c r="CC77" s="86"/>
      <c r="CD77" s="86"/>
      <c r="CE77" s="86"/>
      <c r="CF77" s="86"/>
      <c r="CG77" s="86"/>
      <c r="CH77" s="86"/>
      <c r="CI77" s="86"/>
      <c r="CJ77" s="86"/>
      <c r="CK77" s="86"/>
      <c r="CL77" s="86"/>
    </row>
    <row r="78" spans="1:90" x14ac:dyDescent="0.25">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86"/>
      <c r="BK78" s="86"/>
      <c r="BL78" s="86"/>
      <c r="BM78" s="86"/>
      <c r="BN78" s="86"/>
      <c r="BO78" s="86"/>
      <c r="BP78" s="86"/>
      <c r="BQ78" s="86"/>
      <c r="BR78" s="86"/>
      <c r="BS78" s="86"/>
      <c r="BT78" s="86"/>
      <c r="BU78" s="86"/>
      <c r="BV78" s="86"/>
      <c r="BW78" s="86"/>
      <c r="BX78" s="86"/>
      <c r="BY78" s="86"/>
      <c r="BZ78" s="86"/>
      <c r="CA78" s="86"/>
      <c r="CB78" s="86"/>
      <c r="CC78" s="86"/>
      <c r="CD78" s="86"/>
      <c r="CE78" s="86"/>
      <c r="CF78" s="86"/>
      <c r="CG78" s="86"/>
      <c r="CH78" s="86"/>
      <c r="CI78" s="86"/>
      <c r="CJ78" s="86"/>
      <c r="CK78" s="86"/>
      <c r="CL78" s="86"/>
    </row>
    <row r="79" spans="1:90" x14ac:dyDescent="0.25">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6"/>
      <c r="CA79" s="86"/>
      <c r="CB79" s="86"/>
      <c r="CC79" s="86"/>
      <c r="CD79" s="86"/>
      <c r="CE79" s="86"/>
      <c r="CF79" s="86"/>
      <c r="CG79" s="86"/>
      <c r="CH79" s="86"/>
      <c r="CI79" s="86"/>
      <c r="CJ79" s="86"/>
      <c r="CK79" s="86"/>
      <c r="CL79" s="86"/>
    </row>
    <row r="80" spans="1:90" x14ac:dyDescent="0.25">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6"/>
      <c r="BR80" s="86"/>
      <c r="BS80" s="86"/>
      <c r="BT80" s="86"/>
      <c r="BU80" s="86"/>
      <c r="BV80" s="86"/>
      <c r="BW80" s="86"/>
      <c r="BX80" s="86"/>
      <c r="BY80" s="86"/>
      <c r="BZ80" s="86"/>
      <c r="CA80" s="86"/>
      <c r="CB80" s="86"/>
      <c r="CC80" s="86"/>
      <c r="CD80" s="86"/>
      <c r="CE80" s="86"/>
      <c r="CF80" s="86"/>
      <c r="CG80" s="86"/>
      <c r="CH80" s="86"/>
      <c r="CI80" s="86"/>
      <c r="CJ80" s="86"/>
      <c r="CK80" s="86"/>
      <c r="CL80" s="86"/>
    </row>
    <row r="81" spans="1:90" x14ac:dyDescent="0.25">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86"/>
      <c r="BN81" s="86"/>
      <c r="BO81" s="86"/>
      <c r="BP81" s="86"/>
      <c r="BQ81" s="86"/>
      <c r="BR81" s="86"/>
      <c r="BS81" s="86"/>
      <c r="BT81" s="86"/>
      <c r="BU81" s="86"/>
      <c r="BV81" s="86"/>
      <c r="BW81" s="86"/>
      <c r="BX81" s="86"/>
      <c r="BY81" s="86"/>
      <c r="BZ81" s="86"/>
      <c r="CA81" s="86"/>
      <c r="CB81" s="86"/>
      <c r="CC81" s="86"/>
      <c r="CD81" s="86"/>
      <c r="CE81" s="86"/>
      <c r="CF81" s="86"/>
      <c r="CG81" s="86"/>
      <c r="CH81" s="86"/>
      <c r="CI81" s="86"/>
      <c r="CJ81" s="86"/>
      <c r="CK81" s="86"/>
      <c r="CL81" s="86"/>
    </row>
    <row r="82" spans="1:90" x14ac:dyDescent="0.25">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c r="BU82" s="86"/>
      <c r="BV82" s="86"/>
      <c r="BW82" s="86"/>
      <c r="BX82" s="86"/>
      <c r="BY82" s="86"/>
      <c r="BZ82" s="86"/>
      <c r="CA82" s="86"/>
      <c r="CB82" s="86"/>
      <c r="CC82" s="86"/>
      <c r="CD82" s="86"/>
      <c r="CE82" s="86"/>
      <c r="CF82" s="86"/>
      <c r="CG82" s="86"/>
      <c r="CH82" s="86"/>
      <c r="CI82" s="86"/>
      <c r="CJ82" s="86"/>
      <c r="CK82" s="86"/>
      <c r="CL82" s="86"/>
    </row>
    <row r="83" spans="1:90" x14ac:dyDescent="0.25">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row>
    <row r="84" spans="1:90" x14ac:dyDescent="0.25">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6"/>
      <c r="BR84" s="86"/>
      <c r="BS84" s="86"/>
      <c r="BT84" s="86"/>
      <c r="BU84" s="86"/>
      <c r="BV84" s="86"/>
      <c r="BW84" s="86"/>
      <c r="BX84" s="86"/>
      <c r="BY84" s="86"/>
      <c r="BZ84" s="86"/>
      <c r="CA84" s="86"/>
      <c r="CB84" s="86"/>
      <c r="CC84" s="86"/>
      <c r="CD84" s="86"/>
      <c r="CE84" s="86"/>
      <c r="CF84" s="86"/>
      <c r="CG84" s="86"/>
      <c r="CH84" s="86"/>
      <c r="CI84" s="86"/>
      <c r="CJ84" s="86"/>
      <c r="CK84" s="86"/>
      <c r="CL84" s="86"/>
    </row>
    <row r="85" spans="1:90" x14ac:dyDescent="0.25">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6"/>
      <c r="BN85" s="86"/>
      <c r="BO85" s="86"/>
      <c r="BP85" s="86"/>
      <c r="BQ85" s="86"/>
      <c r="BR85" s="86"/>
      <c r="BS85" s="86"/>
      <c r="BT85" s="86"/>
      <c r="BU85" s="86"/>
      <c r="BV85" s="86"/>
      <c r="BW85" s="86"/>
      <c r="BX85" s="86"/>
      <c r="BY85" s="86"/>
      <c r="BZ85" s="86"/>
      <c r="CA85" s="86"/>
      <c r="CB85" s="86"/>
      <c r="CC85" s="86"/>
      <c r="CD85" s="86"/>
      <c r="CE85" s="86"/>
      <c r="CF85" s="86"/>
      <c r="CG85" s="86"/>
      <c r="CH85" s="86"/>
      <c r="CI85" s="86"/>
      <c r="CJ85" s="86"/>
      <c r="CK85" s="86"/>
      <c r="CL85" s="86"/>
    </row>
    <row r="86" spans="1:90" x14ac:dyDescent="0.25">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86"/>
      <c r="BS86" s="86"/>
      <c r="BT86" s="86"/>
      <c r="BU86" s="86"/>
      <c r="BV86" s="86"/>
      <c r="BW86" s="86"/>
      <c r="BX86" s="86"/>
      <c r="BY86" s="86"/>
      <c r="BZ86" s="86"/>
      <c r="CA86" s="86"/>
      <c r="CB86" s="86"/>
      <c r="CC86" s="86"/>
      <c r="CD86" s="86"/>
      <c r="CE86" s="86"/>
      <c r="CF86" s="86"/>
      <c r="CG86" s="86"/>
      <c r="CH86" s="86"/>
      <c r="CI86" s="86"/>
      <c r="CJ86" s="86"/>
      <c r="CK86" s="86"/>
      <c r="CL86" s="86"/>
    </row>
    <row r="87" spans="1:90" x14ac:dyDescent="0.25">
      <c r="A87" s="86"/>
      <c r="B87" s="86"/>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6"/>
      <c r="BR87" s="86"/>
      <c r="BS87" s="86"/>
      <c r="BT87" s="86"/>
      <c r="BU87" s="86"/>
      <c r="BV87" s="86"/>
      <c r="BW87" s="86"/>
      <c r="BX87" s="86"/>
      <c r="BY87" s="86"/>
      <c r="BZ87" s="86"/>
      <c r="CA87" s="86"/>
      <c r="CB87" s="86"/>
      <c r="CC87" s="86"/>
      <c r="CD87" s="86"/>
      <c r="CE87" s="86"/>
      <c r="CF87" s="86"/>
      <c r="CG87" s="86"/>
      <c r="CH87" s="86"/>
      <c r="CI87" s="86"/>
      <c r="CJ87" s="86"/>
      <c r="CK87" s="86"/>
      <c r="CL87" s="86"/>
    </row>
    <row r="88" spans="1:90" x14ac:dyDescent="0.25">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c r="BN88" s="86"/>
      <c r="BO88" s="86"/>
      <c r="BP88" s="86"/>
      <c r="BQ88" s="86"/>
      <c r="BR88" s="86"/>
      <c r="BS88" s="86"/>
      <c r="BT88" s="86"/>
      <c r="BU88" s="86"/>
      <c r="BV88" s="86"/>
      <c r="BW88" s="86"/>
      <c r="BX88" s="86"/>
      <c r="BY88" s="86"/>
      <c r="BZ88" s="86"/>
      <c r="CA88" s="86"/>
      <c r="CB88" s="86"/>
      <c r="CC88" s="86"/>
      <c r="CD88" s="86"/>
      <c r="CE88" s="86"/>
      <c r="CF88" s="86"/>
      <c r="CG88" s="86"/>
      <c r="CH88" s="86"/>
      <c r="CI88" s="86"/>
      <c r="CJ88" s="86"/>
      <c r="CK88" s="86"/>
      <c r="CL88" s="86"/>
    </row>
    <row r="89" spans="1:90" x14ac:dyDescent="0.25">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86"/>
      <c r="CH89" s="86"/>
      <c r="CI89" s="86"/>
      <c r="CJ89" s="86"/>
      <c r="CK89" s="86"/>
      <c r="CL89" s="86"/>
    </row>
    <row r="90" spans="1:90" x14ac:dyDescent="0.25">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86"/>
      <c r="CH90" s="86"/>
      <c r="CI90" s="86"/>
      <c r="CJ90" s="86"/>
      <c r="CK90" s="86"/>
      <c r="CL90" s="86"/>
    </row>
    <row r="91" spans="1:90" x14ac:dyDescent="0.25">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c r="AT91" s="86"/>
      <c r="AU91" s="86"/>
      <c r="AV91" s="86"/>
      <c r="AW91" s="86"/>
      <c r="AX91" s="86"/>
      <c r="AY91" s="86"/>
      <c r="AZ91" s="86"/>
      <c r="BA91" s="86"/>
      <c r="BB91" s="86"/>
      <c r="BC91" s="86"/>
      <c r="BD91" s="86"/>
      <c r="BE91" s="86"/>
      <c r="BF91" s="86"/>
      <c r="BG91" s="86"/>
      <c r="BH91" s="86"/>
      <c r="BI91" s="86"/>
      <c r="BJ91" s="86"/>
      <c r="BK91" s="86"/>
      <c r="BL91" s="86"/>
      <c r="BM91" s="86"/>
      <c r="BN91" s="86"/>
      <c r="BO91" s="86"/>
      <c r="BP91" s="86"/>
      <c r="BQ91" s="86"/>
      <c r="BR91" s="86"/>
      <c r="BS91" s="86"/>
      <c r="BT91" s="86"/>
      <c r="BU91" s="86"/>
      <c r="BV91" s="86"/>
      <c r="BW91" s="86"/>
      <c r="BX91" s="86"/>
      <c r="BY91" s="86"/>
      <c r="BZ91" s="86"/>
      <c r="CA91" s="86"/>
      <c r="CB91" s="86"/>
      <c r="CC91" s="86"/>
      <c r="CD91" s="86"/>
      <c r="CE91" s="86"/>
      <c r="CF91" s="86"/>
      <c r="CG91" s="86"/>
      <c r="CH91" s="86"/>
      <c r="CI91" s="86"/>
      <c r="CJ91" s="86"/>
      <c r="CK91" s="86"/>
      <c r="CL91" s="86"/>
    </row>
    <row r="92" spans="1:90" x14ac:dyDescent="0.25">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c r="BN92" s="86"/>
      <c r="BO92" s="86"/>
      <c r="BP92" s="86"/>
      <c r="BQ92" s="86"/>
      <c r="BR92" s="86"/>
      <c r="BS92" s="86"/>
      <c r="BT92" s="86"/>
      <c r="BU92" s="86"/>
      <c r="BV92" s="86"/>
      <c r="BW92" s="86"/>
      <c r="BX92" s="86"/>
      <c r="BY92" s="86"/>
      <c r="BZ92" s="86"/>
      <c r="CA92" s="86"/>
      <c r="CB92" s="86"/>
      <c r="CC92" s="86"/>
      <c r="CD92" s="86"/>
      <c r="CE92" s="86"/>
      <c r="CF92" s="86"/>
      <c r="CG92" s="86"/>
      <c r="CH92" s="86"/>
      <c r="CI92" s="86"/>
      <c r="CJ92" s="86"/>
      <c r="CK92" s="86"/>
      <c r="CL92" s="86"/>
    </row>
    <row r="93" spans="1:90" x14ac:dyDescent="0.25">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6"/>
      <c r="AY93" s="86"/>
      <c r="AZ93" s="86"/>
      <c r="BA93" s="86"/>
      <c r="BB93" s="86"/>
      <c r="BC93" s="86"/>
      <c r="BD93" s="86"/>
      <c r="BE93" s="86"/>
      <c r="BF93" s="86"/>
      <c r="BG93" s="86"/>
      <c r="BH93" s="86"/>
      <c r="BI93" s="86"/>
      <c r="BJ93" s="86"/>
      <c r="BK93" s="86"/>
      <c r="BL93" s="86"/>
      <c r="BM93" s="86"/>
      <c r="BN93" s="86"/>
      <c r="BO93" s="86"/>
      <c r="BP93" s="86"/>
      <c r="BQ93" s="86"/>
      <c r="BR93" s="86"/>
      <c r="BS93" s="86"/>
      <c r="BT93" s="86"/>
      <c r="BU93" s="86"/>
      <c r="BV93" s="86"/>
      <c r="BW93" s="86"/>
      <c r="BX93" s="86"/>
      <c r="BY93" s="86"/>
      <c r="BZ93" s="86"/>
      <c r="CA93" s="86"/>
      <c r="CB93" s="86"/>
      <c r="CC93" s="86"/>
      <c r="CD93" s="86"/>
      <c r="CE93" s="86"/>
      <c r="CF93" s="86"/>
      <c r="CG93" s="86"/>
      <c r="CH93" s="86"/>
      <c r="CI93" s="86"/>
      <c r="CJ93" s="86"/>
      <c r="CK93" s="86"/>
      <c r="CL93" s="86"/>
    </row>
    <row r="94" spans="1:90" x14ac:dyDescent="0.25">
      <c r="A94" s="86"/>
      <c r="B94" s="86"/>
      <c r="C94" s="86"/>
      <c r="D94" s="86"/>
      <c r="E94" s="86"/>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6"/>
      <c r="AU94" s="86"/>
      <c r="AV94" s="86"/>
      <c r="AW94" s="86"/>
      <c r="AX94" s="86"/>
      <c r="AY94" s="86"/>
      <c r="AZ94" s="86"/>
      <c r="BA94" s="86"/>
      <c r="BB94" s="86"/>
      <c r="BC94" s="86"/>
      <c r="BD94" s="86"/>
      <c r="BE94" s="86"/>
      <c r="BF94" s="86"/>
      <c r="BG94" s="86"/>
      <c r="BH94" s="86"/>
      <c r="BI94" s="86"/>
      <c r="BJ94" s="86"/>
      <c r="BK94" s="86"/>
      <c r="BL94" s="86"/>
      <c r="BM94" s="86"/>
      <c r="BN94" s="86"/>
      <c r="BO94" s="86"/>
      <c r="BP94" s="86"/>
      <c r="BQ94" s="86"/>
      <c r="BR94" s="86"/>
      <c r="BS94" s="86"/>
      <c r="BT94" s="86"/>
      <c r="BU94" s="86"/>
      <c r="BV94" s="86"/>
      <c r="BW94" s="86"/>
      <c r="BX94" s="86"/>
      <c r="BY94" s="86"/>
      <c r="BZ94" s="86"/>
      <c r="CA94" s="86"/>
      <c r="CB94" s="86"/>
      <c r="CC94" s="86"/>
      <c r="CD94" s="86"/>
      <c r="CE94" s="86"/>
      <c r="CF94" s="86"/>
      <c r="CG94" s="86"/>
      <c r="CH94" s="86"/>
      <c r="CI94" s="86"/>
      <c r="CJ94" s="86"/>
      <c r="CK94" s="86"/>
      <c r="CL94" s="86"/>
    </row>
    <row r="95" spans="1:90" x14ac:dyDescent="0.25">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6"/>
      <c r="BR95" s="86"/>
      <c r="BS95" s="86"/>
      <c r="BT95" s="86"/>
      <c r="BU95" s="86"/>
      <c r="BV95" s="86"/>
      <c r="BW95" s="86"/>
      <c r="BX95" s="86"/>
      <c r="BY95" s="86"/>
      <c r="BZ95" s="86"/>
      <c r="CA95" s="86"/>
      <c r="CB95" s="86"/>
      <c r="CC95" s="86"/>
      <c r="CD95" s="86"/>
      <c r="CE95" s="86"/>
      <c r="CF95" s="86"/>
      <c r="CG95" s="86"/>
      <c r="CH95" s="86"/>
      <c r="CI95" s="86"/>
      <c r="CJ95" s="86"/>
      <c r="CK95" s="86"/>
      <c r="CL95" s="86"/>
    </row>
    <row r="96" spans="1:90" x14ac:dyDescent="0.25">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6"/>
      <c r="BR96" s="86"/>
      <c r="BS96" s="86"/>
      <c r="BT96" s="86"/>
      <c r="BU96" s="86"/>
      <c r="BV96" s="86"/>
      <c r="BW96" s="86"/>
      <c r="BX96" s="86"/>
      <c r="BY96" s="86"/>
      <c r="BZ96" s="86"/>
      <c r="CA96" s="86"/>
      <c r="CB96" s="86"/>
      <c r="CC96" s="86"/>
      <c r="CD96" s="86"/>
      <c r="CE96" s="86"/>
      <c r="CF96" s="86"/>
      <c r="CG96" s="86"/>
      <c r="CH96" s="86"/>
      <c r="CI96" s="86"/>
      <c r="CJ96" s="86"/>
      <c r="CK96" s="86"/>
      <c r="CL96" s="86"/>
    </row>
    <row r="97" spans="1:90" x14ac:dyDescent="0.25">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c r="BN97" s="86"/>
      <c r="BO97" s="86"/>
      <c r="BP97" s="86"/>
      <c r="BQ97" s="86"/>
      <c r="BR97" s="86"/>
      <c r="BS97" s="86"/>
      <c r="BT97" s="86"/>
      <c r="BU97" s="86"/>
      <c r="BV97" s="86"/>
      <c r="BW97" s="86"/>
      <c r="BX97" s="86"/>
      <c r="BY97" s="86"/>
      <c r="BZ97" s="86"/>
      <c r="CA97" s="86"/>
      <c r="CB97" s="86"/>
      <c r="CC97" s="86"/>
      <c r="CD97" s="86"/>
      <c r="CE97" s="86"/>
      <c r="CF97" s="86"/>
      <c r="CG97" s="86"/>
      <c r="CH97" s="86"/>
      <c r="CI97" s="86"/>
      <c r="CJ97" s="86"/>
      <c r="CK97" s="86"/>
      <c r="CL97" s="86"/>
    </row>
    <row r="98" spans="1:90" x14ac:dyDescent="0.25">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86"/>
      <c r="BR98" s="86"/>
      <c r="BS98" s="86"/>
      <c r="BT98" s="86"/>
      <c r="BU98" s="86"/>
      <c r="BV98" s="86"/>
      <c r="BW98" s="86"/>
      <c r="BX98" s="86"/>
      <c r="BY98" s="86"/>
      <c r="BZ98" s="86"/>
      <c r="CA98" s="86"/>
      <c r="CB98" s="86"/>
      <c r="CC98" s="86"/>
      <c r="CD98" s="86"/>
      <c r="CE98" s="86"/>
      <c r="CF98" s="86"/>
      <c r="CG98" s="86"/>
      <c r="CH98" s="86"/>
      <c r="CI98" s="86"/>
      <c r="CJ98" s="86"/>
      <c r="CK98" s="86"/>
      <c r="CL98" s="86"/>
    </row>
    <row r="99" spans="1:90" x14ac:dyDescent="0.25">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86"/>
      <c r="BR99" s="86"/>
      <c r="BS99" s="86"/>
      <c r="BT99" s="86"/>
      <c r="BU99" s="86"/>
    </row>
    <row r="100" spans="1:90" x14ac:dyDescent="0.25">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c r="BN100" s="86"/>
      <c r="BO100" s="86"/>
      <c r="BP100" s="86"/>
      <c r="BQ100" s="86"/>
      <c r="BR100" s="86"/>
      <c r="BS100" s="86"/>
      <c r="BT100" s="86"/>
      <c r="BU100" s="86"/>
    </row>
    <row r="101" spans="1:90" x14ac:dyDescent="0.25">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c r="BN101" s="86"/>
      <c r="BO101" s="86"/>
      <c r="BP101" s="86"/>
      <c r="BQ101" s="86"/>
      <c r="BR101" s="86"/>
      <c r="BS101" s="86"/>
      <c r="BT101" s="86"/>
      <c r="BU101" s="86"/>
    </row>
    <row r="102" spans="1:90" x14ac:dyDescent="0.25">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c r="BN102" s="86"/>
      <c r="BO102" s="86"/>
      <c r="BP102" s="86"/>
      <c r="BQ102" s="86"/>
      <c r="BR102" s="86"/>
      <c r="BS102" s="86"/>
      <c r="BT102" s="86"/>
      <c r="BU102" s="86"/>
    </row>
    <row r="103" spans="1:90" x14ac:dyDescent="0.25">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c r="AT103" s="86"/>
      <c r="AU103" s="86"/>
      <c r="AV103" s="86"/>
      <c r="AW103" s="86"/>
      <c r="AX103" s="86"/>
      <c r="AY103" s="86"/>
      <c r="AZ103" s="86"/>
      <c r="BA103" s="86"/>
      <c r="BB103" s="86"/>
      <c r="BC103" s="86"/>
      <c r="BD103" s="86"/>
      <c r="BE103" s="86"/>
      <c r="BF103" s="86"/>
      <c r="BG103" s="86"/>
      <c r="BH103" s="86"/>
      <c r="BI103" s="86"/>
      <c r="BJ103" s="86"/>
      <c r="BK103" s="86"/>
      <c r="BL103" s="86"/>
      <c r="BM103" s="86"/>
      <c r="BN103" s="86"/>
      <c r="BO103" s="86"/>
      <c r="BP103" s="86"/>
      <c r="BQ103" s="86"/>
      <c r="BR103" s="86"/>
      <c r="BS103" s="86"/>
      <c r="BT103" s="86"/>
      <c r="BU103" s="86"/>
    </row>
    <row r="104" spans="1:90" x14ac:dyDescent="0.25">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c r="AH104" s="86"/>
      <c r="AI104" s="86"/>
      <c r="AJ104" s="86"/>
      <c r="AK104" s="86"/>
      <c r="AL104" s="86"/>
      <c r="AM104" s="86"/>
      <c r="AN104" s="86"/>
      <c r="AO104" s="86"/>
      <c r="AP104" s="86"/>
      <c r="AQ104" s="86"/>
      <c r="AR104" s="86"/>
      <c r="AS104" s="86"/>
      <c r="AT104" s="86"/>
      <c r="AU104" s="86"/>
      <c r="AV104" s="86"/>
      <c r="AW104" s="86"/>
      <c r="AX104" s="86"/>
      <c r="AY104" s="86"/>
      <c r="AZ104" s="86"/>
      <c r="BA104" s="86"/>
      <c r="BB104" s="86"/>
      <c r="BC104" s="86"/>
      <c r="BD104" s="86"/>
      <c r="BE104" s="86"/>
      <c r="BF104" s="86"/>
      <c r="BG104" s="86"/>
      <c r="BH104" s="86"/>
      <c r="BI104" s="86"/>
      <c r="BJ104" s="86"/>
      <c r="BK104" s="86"/>
      <c r="BL104" s="86"/>
      <c r="BM104" s="86"/>
      <c r="BN104" s="86"/>
      <c r="BO104" s="86"/>
      <c r="BP104" s="86"/>
      <c r="BQ104" s="86"/>
      <c r="BR104" s="86"/>
      <c r="BS104" s="86"/>
      <c r="BT104" s="86"/>
      <c r="BU104" s="86"/>
    </row>
    <row r="105" spans="1:90" x14ac:dyDescent="0.25">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c r="AH105" s="86"/>
      <c r="AI105" s="86"/>
      <c r="AJ105" s="86"/>
      <c r="AK105" s="86"/>
      <c r="AL105" s="86"/>
      <c r="AM105" s="86"/>
      <c r="AN105" s="86"/>
      <c r="AO105" s="86"/>
      <c r="AP105" s="86"/>
      <c r="AQ105" s="86"/>
      <c r="AR105" s="86"/>
      <c r="AS105" s="86"/>
      <c r="AT105" s="86"/>
      <c r="AU105" s="86"/>
      <c r="AV105" s="86"/>
      <c r="AW105" s="86"/>
      <c r="AX105" s="86"/>
      <c r="AY105" s="86"/>
      <c r="AZ105" s="86"/>
      <c r="BA105" s="86"/>
      <c r="BB105" s="86"/>
      <c r="BC105" s="86"/>
      <c r="BD105" s="86"/>
      <c r="BE105" s="86"/>
      <c r="BF105" s="86"/>
      <c r="BG105" s="86"/>
      <c r="BH105" s="86"/>
      <c r="BI105" s="86"/>
      <c r="BJ105" s="86"/>
      <c r="BK105" s="86"/>
      <c r="BL105" s="86"/>
      <c r="BM105" s="86"/>
      <c r="BN105" s="86"/>
      <c r="BO105" s="86"/>
      <c r="BP105" s="86"/>
      <c r="BQ105" s="86"/>
      <c r="BR105" s="86"/>
      <c r="BS105" s="86"/>
      <c r="BT105" s="86"/>
      <c r="BU105" s="86"/>
    </row>
    <row r="106" spans="1:90" x14ac:dyDescent="0.25">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6"/>
      <c r="BN106" s="86"/>
      <c r="BO106" s="86"/>
      <c r="BP106" s="86"/>
      <c r="BQ106" s="86"/>
      <c r="BR106" s="86"/>
      <c r="BS106" s="86"/>
      <c r="BT106" s="86"/>
      <c r="BU106" s="86"/>
    </row>
    <row r="107" spans="1:90" x14ac:dyDescent="0.25">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c r="AP107" s="86"/>
      <c r="AQ107" s="86"/>
      <c r="AR107" s="86"/>
      <c r="AS107" s="86"/>
      <c r="AT107" s="86"/>
      <c r="AU107" s="86"/>
      <c r="AV107" s="86"/>
      <c r="AW107" s="86"/>
      <c r="AX107" s="86"/>
      <c r="AY107" s="86"/>
      <c r="AZ107" s="86"/>
      <c r="BA107" s="86"/>
      <c r="BB107" s="86"/>
      <c r="BC107" s="86"/>
      <c r="BD107" s="86"/>
      <c r="BE107" s="86"/>
      <c r="BF107" s="86"/>
      <c r="BG107" s="86"/>
      <c r="BH107" s="86"/>
      <c r="BI107" s="86"/>
      <c r="BJ107" s="86"/>
      <c r="BK107" s="86"/>
      <c r="BL107" s="86"/>
      <c r="BM107" s="86"/>
      <c r="BN107" s="86"/>
      <c r="BO107" s="86"/>
      <c r="BP107" s="86"/>
      <c r="BQ107" s="86"/>
      <c r="BR107" s="86"/>
      <c r="BS107" s="86"/>
      <c r="BT107" s="86"/>
      <c r="BU107" s="86"/>
    </row>
    <row r="108" spans="1:90" x14ac:dyDescent="0.25">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c r="BN108" s="86"/>
      <c r="BO108" s="86"/>
      <c r="BP108" s="86"/>
      <c r="BQ108" s="86"/>
      <c r="BR108" s="86"/>
      <c r="BS108" s="86"/>
      <c r="BT108" s="86"/>
      <c r="BU108" s="86"/>
    </row>
    <row r="109" spans="1:90" x14ac:dyDescent="0.25">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c r="AI109" s="86"/>
      <c r="AJ109" s="86"/>
      <c r="AK109" s="86"/>
      <c r="AL109" s="86"/>
      <c r="AM109" s="86"/>
      <c r="AN109" s="86"/>
      <c r="AO109" s="86"/>
      <c r="AP109" s="86"/>
      <c r="AQ109" s="86"/>
      <c r="AR109" s="86"/>
      <c r="AS109" s="86"/>
      <c r="AT109" s="86"/>
      <c r="AU109" s="86"/>
      <c r="AV109" s="86"/>
      <c r="AW109" s="86"/>
      <c r="AX109" s="86"/>
      <c r="AY109" s="86"/>
      <c r="AZ109" s="86"/>
      <c r="BA109" s="86"/>
      <c r="BB109" s="86"/>
      <c r="BC109" s="86"/>
      <c r="BD109" s="86"/>
      <c r="BE109" s="86"/>
      <c r="BF109" s="86"/>
      <c r="BG109" s="86"/>
      <c r="BH109" s="86"/>
      <c r="BI109" s="86"/>
      <c r="BJ109" s="86"/>
      <c r="BK109" s="86"/>
      <c r="BL109" s="86"/>
      <c r="BM109" s="86"/>
      <c r="BN109" s="86"/>
      <c r="BO109" s="86"/>
      <c r="BP109" s="86"/>
      <c r="BQ109" s="86"/>
      <c r="BR109" s="86"/>
      <c r="BS109" s="86"/>
      <c r="BT109" s="86"/>
      <c r="BU109" s="86"/>
    </row>
    <row r="110" spans="1:90" x14ac:dyDescent="0.25">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c r="AT110" s="86"/>
      <c r="AU110" s="86"/>
      <c r="AV110" s="86"/>
      <c r="AW110" s="86"/>
      <c r="AX110" s="86"/>
      <c r="AY110" s="86"/>
      <c r="AZ110" s="86"/>
      <c r="BA110" s="86"/>
      <c r="BB110" s="86"/>
      <c r="BC110" s="86"/>
      <c r="BD110" s="86"/>
      <c r="BE110" s="86"/>
      <c r="BF110" s="86"/>
      <c r="BG110" s="86"/>
      <c r="BH110" s="86"/>
      <c r="BI110" s="86"/>
      <c r="BJ110" s="86"/>
      <c r="BK110" s="86"/>
      <c r="BL110" s="86"/>
      <c r="BM110" s="86"/>
      <c r="BN110" s="86"/>
      <c r="BO110" s="86"/>
      <c r="BP110" s="86"/>
      <c r="BQ110" s="86"/>
      <c r="BR110" s="86"/>
      <c r="BS110" s="86"/>
      <c r="BT110" s="86"/>
      <c r="BU110" s="86"/>
    </row>
    <row r="111" spans="1:90" x14ac:dyDescent="0.25">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c r="AI111" s="86"/>
      <c r="AJ111" s="86"/>
      <c r="AK111" s="86"/>
      <c r="AL111" s="86"/>
      <c r="AM111" s="86"/>
      <c r="AN111" s="86"/>
      <c r="AO111" s="86"/>
      <c r="AP111" s="86"/>
      <c r="AQ111" s="86"/>
      <c r="AR111" s="86"/>
      <c r="AS111" s="86"/>
      <c r="AT111" s="86"/>
      <c r="AU111" s="86"/>
      <c r="AV111" s="86"/>
      <c r="AW111" s="86"/>
      <c r="AX111" s="86"/>
      <c r="AY111" s="86"/>
      <c r="AZ111" s="86"/>
      <c r="BA111" s="86"/>
      <c r="BB111" s="86"/>
      <c r="BC111" s="86"/>
      <c r="BD111" s="86"/>
      <c r="BE111" s="86"/>
      <c r="BF111" s="86"/>
      <c r="BG111" s="86"/>
      <c r="BH111" s="86"/>
      <c r="BI111" s="86"/>
      <c r="BJ111" s="86"/>
      <c r="BK111" s="86"/>
      <c r="BL111" s="86"/>
      <c r="BM111" s="86"/>
      <c r="BN111" s="86"/>
      <c r="BO111" s="86"/>
      <c r="BP111" s="86"/>
      <c r="BQ111" s="86"/>
      <c r="BR111" s="86"/>
      <c r="BS111" s="86"/>
      <c r="BT111" s="86"/>
      <c r="BU111" s="86"/>
    </row>
    <row r="112" spans="1:90" x14ac:dyDescent="0.25">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c r="AH112" s="86"/>
      <c r="AI112" s="86"/>
      <c r="AJ112" s="86"/>
      <c r="AK112" s="86"/>
      <c r="AL112" s="86"/>
      <c r="AM112" s="86"/>
      <c r="AN112" s="86"/>
      <c r="AO112" s="86"/>
      <c r="AP112" s="86"/>
      <c r="AQ112" s="86"/>
      <c r="AR112" s="86"/>
      <c r="AS112" s="86"/>
      <c r="AT112" s="86"/>
      <c r="AU112" s="86"/>
      <c r="AV112" s="86"/>
      <c r="AW112" s="86"/>
      <c r="AX112" s="86"/>
      <c r="AY112" s="86"/>
      <c r="AZ112" s="86"/>
      <c r="BA112" s="86"/>
      <c r="BB112" s="86"/>
      <c r="BC112" s="86"/>
      <c r="BD112" s="86"/>
      <c r="BE112" s="86"/>
      <c r="BF112" s="86"/>
      <c r="BG112" s="86"/>
      <c r="BH112" s="86"/>
      <c r="BI112" s="86"/>
      <c r="BJ112" s="86"/>
      <c r="BK112" s="86"/>
      <c r="BL112" s="86"/>
      <c r="BM112" s="86"/>
      <c r="BN112" s="86"/>
      <c r="BO112" s="86"/>
      <c r="BP112" s="86"/>
      <c r="BQ112" s="86"/>
      <c r="BR112" s="86"/>
      <c r="BS112" s="86"/>
      <c r="BT112" s="86"/>
      <c r="BU112" s="86"/>
    </row>
    <row r="113" spans="1:73" x14ac:dyDescent="0.25">
      <c r="A113" s="86"/>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c r="AH113" s="86"/>
      <c r="AI113" s="86"/>
      <c r="AJ113" s="86"/>
      <c r="AK113" s="86"/>
      <c r="AL113" s="86"/>
      <c r="AM113" s="86"/>
      <c r="AN113" s="86"/>
      <c r="AO113" s="86"/>
      <c r="AP113" s="86"/>
      <c r="AQ113" s="86"/>
      <c r="AR113" s="86"/>
      <c r="AS113" s="86"/>
      <c r="AT113" s="86"/>
      <c r="AU113" s="86"/>
      <c r="AV113" s="86"/>
      <c r="AW113" s="86"/>
      <c r="AX113" s="86"/>
      <c r="AY113" s="86"/>
      <c r="AZ113" s="86"/>
      <c r="BA113" s="86"/>
      <c r="BB113" s="86"/>
      <c r="BC113" s="86"/>
      <c r="BD113" s="86"/>
      <c r="BE113" s="86"/>
      <c r="BF113" s="86"/>
      <c r="BG113" s="86"/>
      <c r="BH113" s="86"/>
      <c r="BI113" s="86"/>
      <c r="BJ113" s="86"/>
      <c r="BK113" s="86"/>
      <c r="BL113" s="86"/>
      <c r="BM113" s="86"/>
      <c r="BN113" s="86"/>
      <c r="BO113" s="86"/>
      <c r="BP113" s="86"/>
      <c r="BQ113" s="86"/>
      <c r="BR113" s="86"/>
      <c r="BS113" s="86"/>
      <c r="BT113" s="86"/>
      <c r="BU113" s="86"/>
    </row>
    <row r="114" spans="1:73" x14ac:dyDescent="0.25">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c r="AI114" s="86"/>
      <c r="AJ114" s="86"/>
      <c r="AK114" s="86"/>
      <c r="AL114" s="86"/>
      <c r="AM114" s="86"/>
      <c r="AN114" s="86"/>
      <c r="AO114" s="86"/>
      <c r="AP114" s="86"/>
      <c r="AQ114" s="86"/>
      <c r="AR114" s="86"/>
      <c r="AS114" s="86"/>
      <c r="AT114" s="86"/>
      <c r="AU114" s="86"/>
      <c r="AV114" s="86"/>
      <c r="AW114" s="86"/>
      <c r="AX114" s="86"/>
      <c r="AY114" s="86"/>
      <c r="AZ114" s="86"/>
      <c r="BA114" s="86"/>
      <c r="BB114" s="86"/>
      <c r="BC114" s="86"/>
      <c r="BD114" s="86"/>
      <c r="BE114" s="86"/>
      <c r="BF114" s="86"/>
      <c r="BG114" s="86"/>
      <c r="BH114" s="86"/>
      <c r="BI114" s="86"/>
      <c r="BJ114" s="86"/>
      <c r="BK114" s="86"/>
      <c r="BL114" s="86"/>
      <c r="BM114" s="86"/>
      <c r="BN114" s="86"/>
      <c r="BO114" s="86"/>
      <c r="BP114" s="86"/>
      <c r="BQ114" s="86"/>
      <c r="BR114" s="86"/>
      <c r="BS114" s="86"/>
      <c r="BT114" s="86"/>
      <c r="BU114" s="86"/>
    </row>
    <row r="115" spans="1:73" x14ac:dyDescent="0.25">
      <c r="A115" s="86"/>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6"/>
      <c r="AJ115" s="86"/>
      <c r="AK115" s="86"/>
      <c r="AL115" s="86"/>
      <c r="AM115" s="86"/>
      <c r="AN115" s="86"/>
      <c r="AO115" s="86"/>
      <c r="AP115" s="86"/>
      <c r="AQ115" s="86"/>
      <c r="AR115" s="86"/>
      <c r="AS115" s="86"/>
      <c r="AT115" s="86"/>
      <c r="AU115" s="86"/>
      <c r="AV115" s="86"/>
      <c r="AW115" s="86"/>
      <c r="AX115" s="86"/>
      <c r="AY115" s="86"/>
      <c r="AZ115" s="86"/>
      <c r="BA115" s="86"/>
      <c r="BB115" s="86"/>
      <c r="BC115" s="86"/>
      <c r="BD115" s="86"/>
      <c r="BE115" s="86"/>
      <c r="BF115" s="86"/>
      <c r="BG115" s="86"/>
      <c r="BH115" s="86"/>
      <c r="BI115" s="86"/>
      <c r="BJ115" s="86"/>
      <c r="BK115" s="86"/>
      <c r="BL115" s="86"/>
      <c r="BM115" s="86"/>
      <c r="BN115" s="86"/>
      <c r="BO115" s="86"/>
      <c r="BP115" s="86"/>
      <c r="BQ115" s="86"/>
      <c r="BR115" s="86"/>
      <c r="BS115" s="86"/>
      <c r="BT115" s="86"/>
      <c r="BU115" s="86"/>
    </row>
    <row r="116" spans="1:73" x14ac:dyDescent="0.25">
      <c r="A116" s="86"/>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c r="AH116" s="86"/>
      <c r="AI116" s="86"/>
      <c r="AJ116" s="86"/>
      <c r="AK116" s="86"/>
      <c r="AL116" s="86"/>
      <c r="AM116" s="86"/>
      <c r="AN116" s="86"/>
      <c r="AO116" s="86"/>
      <c r="AP116" s="86"/>
      <c r="AQ116" s="86"/>
      <c r="AR116" s="86"/>
      <c r="AS116" s="86"/>
      <c r="AT116" s="86"/>
      <c r="AU116" s="86"/>
      <c r="AV116" s="86"/>
      <c r="AW116" s="86"/>
      <c r="AX116" s="86"/>
      <c r="AY116" s="86"/>
      <c r="AZ116" s="86"/>
      <c r="BA116" s="86"/>
      <c r="BB116" s="86"/>
      <c r="BC116" s="86"/>
      <c r="BD116" s="86"/>
      <c r="BE116" s="86"/>
      <c r="BF116" s="86"/>
      <c r="BG116" s="86"/>
      <c r="BH116" s="86"/>
      <c r="BI116" s="86"/>
      <c r="BJ116" s="86"/>
      <c r="BK116" s="86"/>
      <c r="BL116" s="86"/>
      <c r="BM116" s="86"/>
      <c r="BN116" s="86"/>
      <c r="BO116" s="86"/>
      <c r="BP116" s="86"/>
      <c r="BQ116" s="86"/>
      <c r="BR116" s="86"/>
      <c r="BS116" s="86"/>
      <c r="BT116" s="86"/>
      <c r="BU116" s="86"/>
    </row>
    <row r="117" spans="1:73" x14ac:dyDescent="0.25">
      <c r="A117" s="86"/>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c r="AT117" s="86"/>
      <c r="AU117" s="86"/>
      <c r="AV117" s="86"/>
      <c r="AW117" s="86"/>
      <c r="AX117" s="86"/>
      <c r="AY117" s="86"/>
      <c r="AZ117" s="86"/>
      <c r="BA117" s="86"/>
      <c r="BB117" s="86"/>
      <c r="BC117" s="86"/>
      <c r="BD117" s="86"/>
      <c r="BE117" s="86"/>
      <c r="BF117" s="86"/>
      <c r="BG117" s="86"/>
      <c r="BH117" s="86"/>
      <c r="BI117" s="86"/>
      <c r="BJ117" s="86"/>
      <c r="BK117" s="86"/>
      <c r="BL117" s="86"/>
      <c r="BM117" s="86"/>
      <c r="BN117" s="86"/>
      <c r="BO117" s="86"/>
      <c r="BP117" s="86"/>
      <c r="BQ117" s="86"/>
      <c r="BR117" s="86"/>
      <c r="BS117" s="86"/>
      <c r="BT117" s="86"/>
      <c r="BU117" s="86"/>
    </row>
    <row r="118" spans="1:73" x14ac:dyDescent="0.25">
      <c r="A118" s="86"/>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c r="AH118" s="86"/>
      <c r="AI118" s="86"/>
      <c r="AJ118" s="86"/>
      <c r="AK118" s="86"/>
      <c r="AL118" s="86"/>
      <c r="AM118" s="86"/>
      <c r="AN118" s="86"/>
      <c r="AO118" s="86"/>
      <c r="AP118" s="86"/>
      <c r="AQ118" s="86"/>
      <c r="AR118" s="86"/>
      <c r="AS118" s="86"/>
      <c r="AT118" s="86"/>
      <c r="AU118" s="86"/>
      <c r="AV118" s="86"/>
      <c r="AW118" s="86"/>
      <c r="AX118" s="86"/>
      <c r="AY118" s="86"/>
      <c r="AZ118" s="86"/>
      <c r="BA118" s="86"/>
      <c r="BB118" s="86"/>
      <c r="BC118" s="86"/>
      <c r="BD118" s="86"/>
      <c r="BE118" s="86"/>
      <c r="BF118" s="86"/>
      <c r="BG118" s="86"/>
      <c r="BH118" s="86"/>
      <c r="BI118" s="86"/>
      <c r="BJ118" s="86"/>
      <c r="BK118" s="86"/>
      <c r="BL118" s="86"/>
      <c r="BM118" s="86"/>
      <c r="BN118" s="86"/>
      <c r="BO118" s="86"/>
      <c r="BP118" s="86"/>
      <c r="BQ118" s="86"/>
      <c r="BR118" s="86"/>
      <c r="BS118" s="86"/>
      <c r="BT118" s="86"/>
      <c r="BU118" s="86"/>
    </row>
    <row r="119" spans="1:73" x14ac:dyDescent="0.25">
      <c r="A119" s="86"/>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c r="AG119" s="86"/>
      <c r="AH119" s="86"/>
      <c r="AI119" s="86"/>
      <c r="AJ119" s="86"/>
      <c r="AK119" s="86"/>
      <c r="AL119" s="86"/>
      <c r="AM119" s="86"/>
      <c r="AN119" s="86"/>
      <c r="AO119" s="86"/>
      <c r="AP119" s="86"/>
      <c r="AQ119" s="86"/>
      <c r="AR119" s="86"/>
      <c r="AS119" s="86"/>
      <c r="AT119" s="86"/>
      <c r="AU119" s="86"/>
      <c r="AV119" s="86"/>
      <c r="AW119" s="86"/>
      <c r="AX119" s="86"/>
      <c r="AY119" s="86"/>
      <c r="AZ119" s="86"/>
      <c r="BA119" s="86"/>
      <c r="BB119" s="86"/>
      <c r="BC119" s="86"/>
      <c r="BD119" s="86"/>
      <c r="BE119" s="86"/>
      <c r="BF119" s="86"/>
      <c r="BG119" s="86"/>
      <c r="BH119" s="86"/>
      <c r="BI119" s="86"/>
      <c r="BJ119" s="86"/>
      <c r="BK119" s="86"/>
      <c r="BL119" s="86"/>
      <c r="BM119" s="86"/>
      <c r="BN119" s="86"/>
      <c r="BO119" s="86"/>
      <c r="BP119" s="86"/>
      <c r="BQ119" s="86"/>
      <c r="BR119" s="86"/>
      <c r="BS119" s="86"/>
      <c r="BT119" s="86"/>
      <c r="BU119" s="86"/>
    </row>
    <row r="120" spans="1:73" x14ac:dyDescent="0.25">
      <c r="A120" s="86"/>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c r="AH120" s="86"/>
      <c r="AI120" s="86"/>
      <c r="AJ120" s="86"/>
      <c r="AK120" s="86"/>
      <c r="AL120" s="86"/>
      <c r="AM120" s="86"/>
      <c r="AN120" s="86"/>
      <c r="AO120" s="86"/>
      <c r="AP120" s="86"/>
      <c r="AQ120" s="86"/>
      <c r="AR120" s="86"/>
      <c r="AS120" s="86"/>
      <c r="AT120" s="86"/>
      <c r="AU120" s="86"/>
      <c r="AV120" s="86"/>
      <c r="AW120" s="86"/>
      <c r="AX120" s="86"/>
      <c r="AY120" s="86"/>
      <c r="AZ120" s="86"/>
      <c r="BA120" s="86"/>
      <c r="BB120" s="86"/>
      <c r="BC120" s="86"/>
      <c r="BD120" s="86"/>
      <c r="BE120" s="86"/>
      <c r="BF120" s="86"/>
      <c r="BG120" s="86"/>
      <c r="BH120" s="86"/>
      <c r="BI120" s="86"/>
      <c r="BJ120" s="86"/>
      <c r="BK120" s="86"/>
      <c r="BL120" s="86"/>
      <c r="BM120" s="86"/>
      <c r="BN120" s="86"/>
      <c r="BO120" s="86"/>
      <c r="BP120" s="86"/>
      <c r="BQ120" s="86"/>
      <c r="BR120" s="86"/>
      <c r="BS120" s="86"/>
      <c r="BT120" s="86"/>
      <c r="BU120" s="86"/>
    </row>
    <row r="121" spans="1:73" x14ac:dyDescent="0.25">
      <c r="A121" s="86"/>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c r="AH121" s="86"/>
      <c r="AI121" s="86"/>
      <c r="AJ121" s="86"/>
      <c r="AK121" s="86"/>
      <c r="AL121" s="86"/>
      <c r="AM121" s="86"/>
      <c r="AN121" s="86"/>
      <c r="AO121" s="86"/>
      <c r="AP121" s="86"/>
      <c r="AQ121" s="86"/>
      <c r="AR121" s="86"/>
      <c r="AS121" s="86"/>
      <c r="AT121" s="86"/>
      <c r="AU121" s="86"/>
      <c r="AV121" s="86"/>
      <c r="AW121" s="86"/>
      <c r="AX121" s="86"/>
      <c r="AY121" s="86"/>
      <c r="AZ121" s="86"/>
      <c r="BA121" s="86"/>
      <c r="BB121" s="86"/>
      <c r="BC121" s="86"/>
      <c r="BD121" s="86"/>
      <c r="BE121" s="86"/>
      <c r="BF121" s="86"/>
      <c r="BG121" s="86"/>
      <c r="BH121" s="86"/>
      <c r="BI121" s="86"/>
      <c r="BJ121" s="86"/>
      <c r="BK121" s="86"/>
      <c r="BL121" s="86"/>
      <c r="BM121" s="86"/>
      <c r="BN121" s="86"/>
      <c r="BO121" s="86"/>
      <c r="BP121" s="86"/>
      <c r="BQ121" s="86"/>
      <c r="BR121" s="86"/>
      <c r="BS121" s="86"/>
      <c r="BT121" s="86"/>
      <c r="BU121" s="86"/>
    </row>
    <row r="122" spans="1:73" x14ac:dyDescent="0.25">
      <c r="A122" s="86"/>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c r="AH122" s="86"/>
      <c r="AI122" s="86"/>
      <c r="AJ122" s="86"/>
      <c r="AK122" s="86"/>
      <c r="AL122" s="86"/>
      <c r="AM122" s="86"/>
      <c r="AN122" s="86"/>
      <c r="AO122" s="86"/>
      <c r="AP122" s="86"/>
      <c r="AQ122" s="86"/>
      <c r="AR122" s="86"/>
      <c r="AS122" s="86"/>
      <c r="AT122" s="86"/>
      <c r="AU122" s="86"/>
      <c r="AV122" s="86"/>
      <c r="AW122" s="86"/>
      <c r="AX122" s="86"/>
      <c r="AY122" s="86"/>
      <c r="AZ122" s="86"/>
      <c r="BA122" s="86"/>
      <c r="BB122" s="86"/>
      <c r="BC122" s="86"/>
      <c r="BD122" s="86"/>
      <c r="BE122" s="86"/>
      <c r="BF122" s="86"/>
      <c r="BG122" s="86"/>
      <c r="BH122" s="86"/>
      <c r="BI122" s="86"/>
      <c r="BJ122" s="86"/>
      <c r="BK122" s="86"/>
      <c r="BL122" s="86"/>
      <c r="BM122" s="86"/>
      <c r="BN122" s="86"/>
      <c r="BO122" s="86"/>
      <c r="BP122" s="86"/>
      <c r="BQ122" s="86"/>
      <c r="BR122" s="86"/>
      <c r="BS122" s="86"/>
      <c r="BT122" s="86"/>
      <c r="BU122" s="86"/>
    </row>
    <row r="123" spans="1:73" x14ac:dyDescent="0.25">
      <c r="A123" s="86"/>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c r="AH123" s="86"/>
      <c r="AI123" s="86"/>
      <c r="AJ123" s="86"/>
      <c r="AK123" s="86"/>
      <c r="AL123" s="86"/>
      <c r="AM123" s="86"/>
      <c r="AN123" s="86"/>
      <c r="AO123" s="86"/>
      <c r="AP123" s="86"/>
      <c r="AQ123" s="86"/>
      <c r="AR123" s="86"/>
      <c r="AS123" s="86"/>
      <c r="AT123" s="86"/>
      <c r="AU123" s="86"/>
      <c r="AV123" s="86"/>
      <c r="AW123" s="86"/>
      <c r="AX123" s="86"/>
      <c r="AY123" s="86"/>
      <c r="AZ123" s="86"/>
      <c r="BA123" s="86"/>
      <c r="BB123" s="86"/>
      <c r="BC123" s="86"/>
      <c r="BD123" s="86"/>
      <c r="BE123" s="86"/>
      <c r="BF123" s="86"/>
      <c r="BG123" s="86"/>
      <c r="BH123" s="86"/>
      <c r="BI123" s="86"/>
      <c r="BJ123" s="86"/>
      <c r="BK123" s="86"/>
      <c r="BL123" s="86"/>
      <c r="BM123" s="86"/>
      <c r="BN123" s="86"/>
      <c r="BO123" s="86"/>
      <c r="BP123" s="86"/>
      <c r="BQ123" s="86"/>
      <c r="BR123" s="86"/>
      <c r="BS123" s="86"/>
      <c r="BT123" s="86"/>
      <c r="BU123" s="86"/>
    </row>
    <row r="124" spans="1:73" x14ac:dyDescent="0.25">
      <c r="A124" s="86"/>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c r="AN124" s="86"/>
      <c r="AO124" s="86"/>
      <c r="AP124" s="86"/>
      <c r="AQ124" s="86"/>
      <c r="AR124" s="86"/>
      <c r="AS124" s="86"/>
      <c r="AT124" s="86"/>
      <c r="AU124" s="86"/>
      <c r="AV124" s="86"/>
      <c r="AW124" s="86"/>
      <c r="AX124" s="86"/>
      <c r="AY124" s="86"/>
      <c r="AZ124" s="86"/>
      <c r="BA124" s="86"/>
      <c r="BB124" s="86"/>
      <c r="BC124" s="86"/>
      <c r="BD124" s="86"/>
      <c r="BE124" s="86"/>
      <c r="BF124" s="86"/>
      <c r="BG124" s="86"/>
      <c r="BH124" s="86"/>
      <c r="BI124" s="86"/>
      <c r="BJ124" s="86"/>
      <c r="BK124" s="86"/>
      <c r="BL124" s="86"/>
      <c r="BM124" s="86"/>
      <c r="BN124" s="86"/>
      <c r="BO124" s="86"/>
      <c r="BP124" s="86"/>
      <c r="BQ124" s="86"/>
      <c r="BR124" s="86"/>
      <c r="BS124" s="86"/>
      <c r="BT124" s="86"/>
      <c r="BU124" s="86"/>
    </row>
    <row r="125" spans="1:73" x14ac:dyDescent="0.25">
      <c r="A125" s="86"/>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c r="AG125" s="86"/>
      <c r="AH125" s="86"/>
      <c r="AI125" s="86"/>
      <c r="AJ125" s="86"/>
      <c r="AK125" s="86"/>
      <c r="AL125" s="86"/>
      <c r="AM125" s="86"/>
      <c r="AN125" s="86"/>
      <c r="AO125" s="86"/>
      <c r="AP125" s="86"/>
      <c r="AQ125" s="86"/>
      <c r="AR125" s="86"/>
      <c r="AS125" s="86"/>
      <c r="AT125" s="86"/>
      <c r="AU125" s="86"/>
      <c r="AV125" s="86"/>
      <c r="AW125" s="86"/>
      <c r="AX125" s="86"/>
      <c r="AY125" s="86"/>
      <c r="AZ125" s="86"/>
      <c r="BA125" s="86"/>
      <c r="BB125" s="86"/>
      <c r="BC125" s="86"/>
      <c r="BD125" s="86"/>
      <c r="BE125" s="86"/>
      <c r="BF125" s="86"/>
      <c r="BG125" s="86"/>
      <c r="BH125" s="86"/>
      <c r="BI125" s="86"/>
      <c r="BJ125" s="86"/>
      <c r="BK125" s="86"/>
      <c r="BL125" s="86"/>
      <c r="BM125" s="86"/>
      <c r="BN125" s="86"/>
      <c r="BO125" s="86"/>
      <c r="BP125" s="86"/>
      <c r="BQ125" s="86"/>
      <c r="BR125" s="86"/>
      <c r="BS125" s="86"/>
      <c r="BT125" s="86"/>
      <c r="BU125" s="86"/>
    </row>
    <row r="126" spans="1:73" x14ac:dyDescent="0.25">
      <c r="A126" s="86"/>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c r="AH126" s="86"/>
      <c r="AI126" s="86"/>
      <c r="AJ126" s="86"/>
      <c r="AK126" s="86"/>
      <c r="AL126" s="86"/>
      <c r="AM126" s="86"/>
      <c r="AN126" s="86"/>
      <c r="AO126" s="86"/>
      <c r="AP126" s="86"/>
      <c r="AQ126" s="86"/>
      <c r="AR126" s="86"/>
      <c r="AS126" s="86"/>
      <c r="AT126" s="86"/>
      <c r="AU126" s="86"/>
      <c r="AV126" s="86"/>
      <c r="AW126" s="86"/>
      <c r="AX126" s="86"/>
      <c r="AY126" s="86"/>
      <c r="AZ126" s="86"/>
      <c r="BA126" s="86"/>
      <c r="BB126" s="86"/>
      <c r="BC126" s="86"/>
      <c r="BD126" s="86"/>
      <c r="BE126" s="86"/>
      <c r="BF126" s="86"/>
      <c r="BG126" s="86"/>
      <c r="BH126" s="86"/>
      <c r="BI126" s="86"/>
      <c r="BJ126" s="86"/>
      <c r="BK126" s="86"/>
      <c r="BL126" s="86"/>
      <c r="BM126" s="86"/>
      <c r="BN126" s="86"/>
      <c r="BO126" s="86"/>
      <c r="BP126" s="86"/>
      <c r="BQ126" s="86"/>
      <c r="BR126" s="86"/>
      <c r="BS126" s="86"/>
      <c r="BT126" s="86"/>
      <c r="BU126" s="86"/>
    </row>
    <row r="127" spans="1:73" x14ac:dyDescent="0.25">
      <c r="A127" s="86"/>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c r="AG127" s="86"/>
      <c r="AH127" s="86"/>
      <c r="AI127" s="86"/>
      <c r="AJ127" s="86"/>
      <c r="AK127" s="86"/>
      <c r="AL127" s="86"/>
      <c r="AM127" s="86"/>
      <c r="AN127" s="86"/>
      <c r="AO127" s="86"/>
      <c r="AP127" s="86"/>
      <c r="AQ127" s="86"/>
      <c r="AR127" s="86"/>
      <c r="AS127" s="86"/>
      <c r="AT127" s="86"/>
      <c r="AU127" s="86"/>
      <c r="AV127" s="86"/>
      <c r="AW127" s="86"/>
      <c r="AX127" s="86"/>
      <c r="AY127" s="86"/>
      <c r="AZ127" s="86"/>
      <c r="BA127" s="86"/>
      <c r="BB127" s="86"/>
      <c r="BC127" s="86"/>
      <c r="BD127" s="86"/>
      <c r="BE127" s="86"/>
      <c r="BF127" s="86"/>
      <c r="BG127" s="86"/>
      <c r="BH127" s="86"/>
      <c r="BI127" s="86"/>
      <c r="BJ127" s="86"/>
      <c r="BK127" s="86"/>
      <c r="BL127" s="86"/>
      <c r="BM127" s="86"/>
      <c r="BN127" s="86"/>
      <c r="BO127" s="86"/>
      <c r="BP127" s="86"/>
      <c r="BQ127" s="86"/>
      <c r="BR127" s="86"/>
      <c r="BS127" s="86"/>
      <c r="BT127" s="86"/>
      <c r="BU127" s="86"/>
    </row>
    <row r="128" spans="1:73" x14ac:dyDescent="0.25">
      <c r="A128" s="86"/>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6"/>
      <c r="AT128" s="86"/>
      <c r="AU128" s="86"/>
      <c r="AV128" s="86"/>
      <c r="AW128" s="86"/>
      <c r="AX128" s="86"/>
      <c r="AY128" s="86"/>
      <c r="AZ128" s="86"/>
      <c r="BA128" s="86"/>
      <c r="BB128" s="86"/>
      <c r="BC128" s="86"/>
      <c r="BD128" s="86"/>
      <c r="BE128" s="86"/>
      <c r="BF128" s="86"/>
      <c r="BG128" s="86"/>
      <c r="BH128" s="86"/>
      <c r="BI128" s="86"/>
      <c r="BJ128" s="86"/>
      <c r="BK128" s="86"/>
      <c r="BL128" s="86"/>
      <c r="BM128" s="86"/>
      <c r="BN128" s="86"/>
      <c r="BO128" s="86"/>
      <c r="BP128" s="86"/>
      <c r="BQ128" s="86"/>
      <c r="BR128" s="86"/>
      <c r="BS128" s="86"/>
      <c r="BT128" s="86"/>
      <c r="BU128" s="86"/>
    </row>
    <row r="129" spans="1:73" x14ac:dyDescent="0.25">
      <c r="A129" s="86"/>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86"/>
      <c r="AI129" s="86"/>
      <c r="AJ129" s="86"/>
      <c r="AK129" s="86"/>
      <c r="AL129" s="86"/>
      <c r="AM129" s="86"/>
      <c r="AN129" s="86"/>
      <c r="AO129" s="86"/>
      <c r="AP129" s="86"/>
      <c r="AQ129" s="86"/>
      <c r="AR129" s="86"/>
      <c r="AS129" s="86"/>
      <c r="AT129" s="86"/>
      <c r="AU129" s="86"/>
      <c r="AV129" s="86"/>
      <c r="AW129" s="86"/>
      <c r="AX129" s="86"/>
      <c r="AY129" s="86"/>
      <c r="AZ129" s="86"/>
      <c r="BA129" s="86"/>
      <c r="BB129" s="86"/>
      <c r="BC129" s="86"/>
      <c r="BD129" s="86"/>
      <c r="BE129" s="86"/>
      <c r="BF129" s="86"/>
      <c r="BG129" s="86"/>
      <c r="BH129" s="86"/>
      <c r="BI129" s="86"/>
      <c r="BJ129" s="86"/>
      <c r="BK129" s="86"/>
      <c r="BL129" s="86"/>
      <c r="BM129" s="86"/>
      <c r="BN129" s="86"/>
      <c r="BO129" s="86"/>
      <c r="BP129" s="86"/>
      <c r="BQ129" s="86"/>
      <c r="BR129" s="86"/>
      <c r="BS129" s="86"/>
      <c r="BT129" s="86"/>
      <c r="BU129" s="86"/>
    </row>
    <row r="130" spans="1:73" x14ac:dyDescent="0.25">
      <c r="A130" s="86"/>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c r="AI130" s="86"/>
      <c r="AJ130" s="86"/>
      <c r="AK130" s="86"/>
      <c r="AL130" s="86"/>
      <c r="AM130" s="86"/>
      <c r="AN130" s="86"/>
      <c r="AO130" s="86"/>
      <c r="AP130" s="86"/>
      <c r="AQ130" s="86"/>
      <c r="AR130" s="86"/>
      <c r="AS130" s="86"/>
      <c r="AT130" s="86"/>
      <c r="AU130" s="86"/>
      <c r="AV130" s="86"/>
      <c r="AW130" s="86"/>
      <c r="AX130" s="86"/>
      <c r="AY130" s="86"/>
      <c r="AZ130" s="86"/>
      <c r="BA130" s="86"/>
      <c r="BB130" s="86"/>
      <c r="BC130" s="86"/>
      <c r="BD130" s="86"/>
      <c r="BE130" s="86"/>
      <c r="BF130" s="86"/>
      <c r="BG130" s="86"/>
      <c r="BH130" s="86"/>
      <c r="BI130" s="86"/>
      <c r="BJ130" s="86"/>
      <c r="BK130" s="86"/>
      <c r="BL130" s="86"/>
      <c r="BM130" s="86"/>
      <c r="BN130" s="86"/>
      <c r="BO130" s="86"/>
      <c r="BP130" s="86"/>
      <c r="BQ130" s="86"/>
      <c r="BR130" s="86"/>
      <c r="BS130" s="86"/>
      <c r="BT130" s="86"/>
      <c r="BU130" s="86"/>
    </row>
    <row r="131" spans="1:73" x14ac:dyDescent="0.25">
      <c r="A131" s="86"/>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c r="AI131" s="86"/>
      <c r="AJ131" s="86"/>
      <c r="AK131" s="86"/>
      <c r="AL131" s="86"/>
      <c r="AM131" s="86"/>
      <c r="AN131" s="86"/>
      <c r="AO131" s="86"/>
      <c r="AP131" s="86"/>
      <c r="AQ131" s="86"/>
      <c r="AR131" s="86"/>
      <c r="AS131" s="86"/>
      <c r="AT131" s="86"/>
      <c r="AU131" s="86"/>
      <c r="AV131" s="86"/>
      <c r="AW131" s="86"/>
      <c r="AX131" s="86"/>
      <c r="AY131" s="86"/>
      <c r="AZ131" s="86"/>
      <c r="BA131" s="86"/>
      <c r="BB131" s="86"/>
      <c r="BC131" s="86"/>
      <c r="BD131" s="86"/>
      <c r="BE131" s="86"/>
      <c r="BF131" s="86"/>
      <c r="BG131" s="86"/>
      <c r="BH131" s="86"/>
      <c r="BI131" s="86"/>
      <c r="BJ131" s="86"/>
      <c r="BK131" s="86"/>
      <c r="BL131" s="86"/>
      <c r="BM131" s="86"/>
      <c r="BN131" s="86"/>
      <c r="BO131" s="86"/>
      <c r="BP131" s="86"/>
      <c r="BQ131" s="86"/>
      <c r="BR131" s="86"/>
      <c r="BS131" s="86"/>
      <c r="BT131" s="86"/>
      <c r="BU131" s="86"/>
    </row>
    <row r="132" spans="1:73" x14ac:dyDescent="0.25">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c r="AA132" s="86"/>
      <c r="AB132" s="86"/>
      <c r="AC132" s="86"/>
      <c r="AD132" s="86"/>
      <c r="AE132" s="86"/>
      <c r="AF132" s="86"/>
      <c r="AG132" s="86"/>
      <c r="AH132" s="86"/>
      <c r="AI132" s="86"/>
      <c r="AJ132" s="86"/>
      <c r="AK132" s="86"/>
      <c r="AL132" s="86"/>
      <c r="AM132" s="86"/>
      <c r="AN132" s="86"/>
      <c r="AO132" s="86"/>
      <c r="AP132" s="86"/>
      <c r="AQ132" s="86"/>
      <c r="AR132" s="86"/>
      <c r="AS132" s="86"/>
      <c r="AT132" s="86"/>
      <c r="AU132" s="86"/>
      <c r="AV132" s="86"/>
      <c r="AW132" s="86"/>
      <c r="AX132" s="86"/>
      <c r="AY132" s="86"/>
      <c r="AZ132" s="86"/>
      <c r="BA132" s="86"/>
      <c r="BB132" s="86"/>
      <c r="BC132" s="86"/>
      <c r="BD132" s="86"/>
      <c r="BE132" s="86"/>
      <c r="BF132" s="86"/>
      <c r="BG132" s="86"/>
      <c r="BH132" s="86"/>
      <c r="BI132" s="86"/>
      <c r="BJ132" s="86"/>
      <c r="BK132" s="86"/>
      <c r="BL132" s="86"/>
      <c r="BM132" s="86"/>
      <c r="BN132" s="86"/>
      <c r="BO132" s="86"/>
      <c r="BP132" s="86"/>
      <c r="BQ132" s="86"/>
      <c r="BR132" s="86"/>
      <c r="BS132" s="86"/>
      <c r="BT132" s="86"/>
      <c r="BU132" s="86"/>
    </row>
    <row r="133" spans="1:73" x14ac:dyDescent="0.25">
      <c r="A133" s="86"/>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c r="AG133" s="86"/>
      <c r="AH133" s="86"/>
      <c r="AI133" s="86"/>
      <c r="AJ133" s="86"/>
      <c r="AK133" s="86"/>
      <c r="AL133" s="86"/>
      <c r="AM133" s="86"/>
      <c r="AN133" s="86"/>
      <c r="AO133" s="86"/>
      <c r="AP133" s="86"/>
      <c r="AQ133" s="86"/>
      <c r="AR133" s="86"/>
      <c r="AS133" s="86"/>
      <c r="AT133" s="86"/>
      <c r="AU133" s="86"/>
      <c r="AV133" s="86"/>
      <c r="AW133" s="86"/>
      <c r="AX133" s="86"/>
      <c r="AY133" s="86"/>
      <c r="AZ133" s="86"/>
      <c r="BA133" s="86"/>
      <c r="BB133" s="86"/>
      <c r="BC133" s="86"/>
      <c r="BD133" s="86"/>
      <c r="BE133" s="86"/>
      <c r="BF133" s="86"/>
      <c r="BG133" s="86"/>
      <c r="BH133" s="86"/>
      <c r="BI133" s="86"/>
      <c r="BJ133" s="86"/>
      <c r="BK133" s="86"/>
      <c r="BL133" s="86"/>
      <c r="BM133" s="86"/>
      <c r="BN133" s="86"/>
      <c r="BO133" s="86"/>
      <c r="BP133" s="86"/>
      <c r="BQ133" s="86"/>
      <c r="BR133" s="86"/>
      <c r="BS133" s="86"/>
      <c r="BT133" s="86"/>
      <c r="BU133" s="86"/>
    </row>
    <row r="134" spans="1:73" x14ac:dyDescent="0.25">
      <c r="A134" s="86"/>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c r="AA134" s="86"/>
      <c r="AB134" s="86"/>
      <c r="AC134" s="86"/>
      <c r="AD134" s="86"/>
      <c r="AE134" s="86"/>
      <c r="AF134" s="86"/>
      <c r="AG134" s="86"/>
      <c r="AH134" s="86"/>
      <c r="AI134" s="86"/>
      <c r="AJ134" s="86"/>
      <c r="AK134" s="86"/>
      <c r="AL134" s="86"/>
      <c r="AM134" s="86"/>
      <c r="AN134" s="86"/>
      <c r="AO134" s="86"/>
      <c r="AP134" s="86"/>
      <c r="AQ134" s="86"/>
      <c r="AR134" s="86"/>
      <c r="AS134" s="86"/>
      <c r="AT134" s="86"/>
      <c r="AU134" s="86"/>
      <c r="AV134" s="86"/>
      <c r="AW134" s="86"/>
      <c r="AX134" s="86"/>
      <c r="AY134" s="86"/>
      <c r="AZ134" s="86"/>
      <c r="BA134" s="86"/>
      <c r="BB134" s="86"/>
      <c r="BC134" s="86"/>
      <c r="BD134" s="86"/>
      <c r="BE134" s="86"/>
      <c r="BF134" s="86"/>
      <c r="BG134" s="86"/>
      <c r="BH134" s="86"/>
      <c r="BI134" s="86"/>
      <c r="BJ134" s="86"/>
      <c r="BK134" s="86"/>
      <c r="BL134" s="86"/>
      <c r="BM134" s="86"/>
      <c r="BN134" s="86"/>
      <c r="BO134" s="86"/>
      <c r="BP134" s="86"/>
      <c r="BQ134" s="86"/>
      <c r="BR134" s="86"/>
      <c r="BS134" s="86"/>
      <c r="BT134" s="86"/>
      <c r="BU134" s="86"/>
    </row>
    <row r="135" spans="1:73" x14ac:dyDescent="0.25">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c r="AA135" s="86"/>
      <c r="AB135" s="86"/>
      <c r="AC135" s="86"/>
      <c r="AD135" s="86"/>
      <c r="AE135" s="86"/>
      <c r="AF135" s="86"/>
      <c r="AG135" s="86"/>
      <c r="AH135" s="86"/>
      <c r="AI135" s="86"/>
      <c r="AJ135" s="86"/>
      <c r="AK135" s="86"/>
      <c r="AL135" s="86"/>
      <c r="AM135" s="86"/>
      <c r="AN135" s="86"/>
      <c r="AO135" s="86"/>
      <c r="AP135" s="86"/>
      <c r="AQ135" s="86"/>
      <c r="AR135" s="86"/>
      <c r="AS135" s="86"/>
      <c r="AT135" s="86"/>
      <c r="AU135" s="86"/>
      <c r="AV135" s="86"/>
      <c r="AW135" s="86"/>
      <c r="AX135" s="86"/>
      <c r="AY135" s="86"/>
      <c r="AZ135" s="86"/>
      <c r="BA135" s="86"/>
      <c r="BB135" s="86"/>
      <c r="BC135" s="86"/>
      <c r="BD135" s="86"/>
      <c r="BE135" s="86"/>
      <c r="BF135" s="86"/>
      <c r="BG135" s="86"/>
      <c r="BH135" s="86"/>
      <c r="BI135" s="86"/>
      <c r="BJ135" s="86"/>
      <c r="BK135" s="86"/>
      <c r="BL135" s="86"/>
      <c r="BM135" s="86"/>
      <c r="BN135" s="86"/>
      <c r="BO135" s="86"/>
      <c r="BP135" s="86"/>
      <c r="BQ135" s="86"/>
      <c r="BR135" s="86"/>
      <c r="BS135" s="86"/>
      <c r="BT135" s="86"/>
      <c r="BU135" s="86"/>
    </row>
    <row r="136" spans="1:73" x14ac:dyDescent="0.25">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c r="AI136" s="86"/>
      <c r="AJ136" s="86"/>
      <c r="AK136" s="86"/>
      <c r="AL136" s="86"/>
      <c r="AM136" s="86"/>
      <c r="AN136" s="86"/>
      <c r="AO136" s="86"/>
      <c r="AP136" s="86"/>
      <c r="AQ136" s="86"/>
      <c r="AR136" s="86"/>
      <c r="AS136" s="86"/>
      <c r="AT136" s="86"/>
      <c r="AU136" s="86"/>
      <c r="AV136" s="86"/>
      <c r="AW136" s="86"/>
      <c r="AX136" s="86"/>
      <c r="AY136" s="86"/>
      <c r="AZ136" s="86"/>
      <c r="BA136" s="86"/>
      <c r="BB136" s="86"/>
      <c r="BC136" s="86"/>
      <c r="BD136" s="86"/>
      <c r="BE136" s="86"/>
      <c r="BF136" s="86"/>
      <c r="BG136" s="86"/>
      <c r="BH136" s="86"/>
      <c r="BI136" s="86"/>
      <c r="BJ136" s="86"/>
      <c r="BK136" s="86"/>
      <c r="BL136" s="86"/>
      <c r="BM136" s="86"/>
      <c r="BN136" s="86"/>
      <c r="BO136" s="86"/>
      <c r="BP136" s="86"/>
      <c r="BQ136" s="86"/>
      <c r="BR136" s="86"/>
      <c r="BS136" s="86"/>
      <c r="BT136" s="86"/>
      <c r="BU136" s="86"/>
    </row>
    <row r="137" spans="1:73" x14ac:dyDescent="0.25">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c r="AA137" s="86"/>
      <c r="AB137" s="86"/>
      <c r="AC137" s="86"/>
      <c r="AD137" s="86"/>
      <c r="AE137" s="86"/>
      <c r="AF137" s="86"/>
      <c r="AG137" s="86"/>
      <c r="AH137" s="86"/>
      <c r="AI137" s="86"/>
      <c r="AJ137" s="86"/>
      <c r="AK137" s="86"/>
      <c r="AL137" s="86"/>
      <c r="AM137" s="86"/>
      <c r="AN137" s="86"/>
      <c r="AO137" s="86"/>
      <c r="AP137" s="86"/>
      <c r="AQ137" s="86"/>
      <c r="AR137" s="86"/>
      <c r="AS137" s="86"/>
      <c r="AT137" s="86"/>
      <c r="AU137" s="86"/>
      <c r="AV137" s="86"/>
      <c r="AW137" s="86"/>
      <c r="AX137" s="86"/>
      <c r="AY137" s="86"/>
      <c r="AZ137" s="86"/>
      <c r="BA137" s="86"/>
      <c r="BB137" s="86"/>
      <c r="BC137" s="86"/>
      <c r="BD137" s="86"/>
      <c r="BE137" s="86"/>
      <c r="BF137" s="86"/>
      <c r="BG137" s="86"/>
      <c r="BH137" s="86"/>
      <c r="BI137" s="86"/>
      <c r="BJ137" s="86"/>
      <c r="BK137" s="86"/>
      <c r="BL137" s="86"/>
      <c r="BM137" s="86"/>
      <c r="BN137" s="86"/>
      <c r="BO137" s="86"/>
      <c r="BP137" s="86"/>
      <c r="BQ137" s="86"/>
      <c r="BR137" s="86"/>
      <c r="BS137" s="86"/>
      <c r="BT137" s="86"/>
      <c r="BU137" s="86"/>
    </row>
    <row r="138" spans="1:73" x14ac:dyDescent="0.25">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c r="AG138" s="86"/>
      <c r="AH138" s="86"/>
      <c r="AI138" s="86"/>
      <c r="AJ138" s="86"/>
      <c r="AK138" s="86"/>
      <c r="AL138" s="86"/>
      <c r="AM138" s="86"/>
      <c r="AN138" s="86"/>
      <c r="AO138" s="86"/>
      <c r="AP138" s="86"/>
      <c r="AQ138" s="86"/>
      <c r="AR138" s="86"/>
      <c r="AS138" s="86"/>
      <c r="AT138" s="86"/>
      <c r="AU138" s="86"/>
      <c r="AV138" s="86"/>
      <c r="AW138" s="86"/>
      <c r="AX138" s="86"/>
      <c r="AY138" s="86"/>
      <c r="AZ138" s="86"/>
      <c r="BA138" s="86"/>
      <c r="BB138" s="86"/>
      <c r="BC138" s="86"/>
      <c r="BD138" s="86"/>
      <c r="BE138" s="86"/>
      <c r="BF138" s="86"/>
      <c r="BG138" s="86"/>
      <c r="BH138" s="86"/>
      <c r="BI138" s="86"/>
      <c r="BJ138" s="86"/>
      <c r="BK138" s="86"/>
      <c r="BL138" s="86"/>
      <c r="BM138" s="86"/>
      <c r="BN138" s="86"/>
      <c r="BO138" s="86"/>
      <c r="BP138" s="86"/>
      <c r="BQ138" s="86"/>
      <c r="BR138" s="86"/>
      <c r="BS138" s="86"/>
      <c r="BT138" s="86"/>
      <c r="BU138" s="86"/>
    </row>
    <row r="139" spans="1:73" x14ac:dyDescent="0.25">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c r="AE139" s="86"/>
      <c r="AF139" s="86"/>
      <c r="AG139" s="86"/>
      <c r="AH139" s="86"/>
      <c r="AI139" s="86"/>
      <c r="AJ139" s="86"/>
      <c r="AK139" s="86"/>
      <c r="AL139" s="86"/>
      <c r="AM139" s="86"/>
      <c r="AN139" s="86"/>
      <c r="AO139" s="86"/>
      <c r="AP139" s="86"/>
      <c r="AQ139" s="86"/>
      <c r="AR139" s="86"/>
      <c r="AS139" s="86"/>
      <c r="AT139" s="86"/>
      <c r="AU139" s="86"/>
      <c r="AV139" s="86"/>
      <c r="AW139" s="86"/>
      <c r="AX139" s="86"/>
      <c r="AY139" s="86"/>
      <c r="AZ139" s="86"/>
      <c r="BA139" s="86"/>
      <c r="BB139" s="86"/>
      <c r="BC139" s="86"/>
      <c r="BD139" s="86"/>
      <c r="BE139" s="86"/>
      <c r="BF139" s="86"/>
      <c r="BG139" s="86"/>
      <c r="BH139" s="86"/>
      <c r="BI139" s="86"/>
      <c r="BJ139" s="86"/>
      <c r="BK139" s="86"/>
      <c r="BL139" s="86"/>
      <c r="BM139" s="86"/>
      <c r="BN139" s="86"/>
      <c r="BO139" s="86"/>
      <c r="BP139" s="86"/>
      <c r="BQ139" s="86"/>
      <c r="BR139" s="86"/>
      <c r="BS139" s="86"/>
      <c r="BT139" s="86"/>
      <c r="BU139" s="86"/>
    </row>
    <row r="140" spans="1:73" x14ac:dyDescent="0.25">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c r="AH140" s="86"/>
      <c r="AI140" s="86"/>
      <c r="AJ140" s="86"/>
      <c r="AK140" s="86"/>
      <c r="AL140" s="86"/>
      <c r="AM140" s="86"/>
      <c r="AN140" s="86"/>
      <c r="AO140" s="86"/>
      <c r="AP140" s="86"/>
      <c r="AQ140" s="86"/>
      <c r="AR140" s="86"/>
      <c r="AS140" s="86"/>
      <c r="AT140" s="86"/>
      <c r="AU140" s="86"/>
      <c r="AV140" s="86"/>
      <c r="AW140" s="86"/>
      <c r="AX140" s="86"/>
      <c r="AY140" s="86"/>
      <c r="AZ140" s="86"/>
      <c r="BA140" s="86"/>
      <c r="BB140" s="86"/>
      <c r="BC140" s="86"/>
      <c r="BD140" s="86"/>
      <c r="BE140" s="86"/>
      <c r="BF140" s="86"/>
      <c r="BG140" s="86"/>
      <c r="BH140" s="86"/>
      <c r="BI140" s="86"/>
      <c r="BJ140" s="86"/>
      <c r="BK140" s="86"/>
      <c r="BL140" s="86"/>
      <c r="BM140" s="86"/>
      <c r="BN140" s="86"/>
      <c r="BO140" s="86"/>
      <c r="BP140" s="86"/>
      <c r="BQ140" s="86"/>
      <c r="BR140" s="86"/>
      <c r="BS140" s="86"/>
      <c r="BT140" s="86"/>
      <c r="BU140" s="86"/>
    </row>
    <row r="141" spans="1:73" x14ac:dyDescent="0.25">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c r="AH141" s="86"/>
      <c r="AI141" s="86"/>
      <c r="AJ141" s="86"/>
      <c r="AK141" s="86"/>
      <c r="AL141" s="86"/>
      <c r="AM141" s="86"/>
      <c r="AN141" s="86"/>
      <c r="AO141" s="86"/>
      <c r="AP141" s="86"/>
      <c r="AQ141" s="86"/>
      <c r="AR141" s="86"/>
      <c r="AS141" s="86"/>
      <c r="AT141" s="86"/>
      <c r="AU141" s="86"/>
      <c r="AV141" s="86"/>
      <c r="AW141" s="86"/>
      <c r="AX141" s="86"/>
      <c r="AY141" s="86"/>
      <c r="AZ141" s="86"/>
      <c r="BA141" s="86"/>
      <c r="BB141" s="86"/>
      <c r="BC141" s="86"/>
      <c r="BD141" s="86"/>
      <c r="BE141" s="86"/>
      <c r="BF141" s="86"/>
      <c r="BG141" s="86"/>
      <c r="BH141" s="86"/>
      <c r="BI141" s="86"/>
      <c r="BJ141" s="86"/>
      <c r="BK141" s="86"/>
      <c r="BL141" s="86"/>
      <c r="BM141" s="86"/>
      <c r="BN141" s="86"/>
      <c r="BO141" s="86"/>
      <c r="BP141" s="86"/>
      <c r="BQ141" s="86"/>
      <c r="BR141" s="86"/>
      <c r="BS141" s="86"/>
      <c r="BT141" s="86"/>
      <c r="BU141" s="86"/>
    </row>
    <row r="142" spans="1:73" x14ac:dyDescent="0.25">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86"/>
      <c r="AN142" s="86"/>
      <c r="AO142" s="86"/>
      <c r="AP142" s="86"/>
      <c r="AQ142" s="86"/>
      <c r="AR142" s="86"/>
      <c r="AS142" s="86"/>
      <c r="AT142" s="86"/>
      <c r="AU142" s="86"/>
      <c r="AV142" s="86"/>
      <c r="AW142" s="86"/>
      <c r="AX142" s="86"/>
      <c r="AY142" s="86"/>
      <c r="AZ142" s="86"/>
      <c r="BA142" s="86"/>
      <c r="BB142" s="86"/>
      <c r="BC142" s="86"/>
      <c r="BD142" s="86"/>
      <c r="BE142" s="86"/>
      <c r="BF142" s="86"/>
      <c r="BG142" s="86"/>
      <c r="BH142" s="86"/>
      <c r="BI142" s="86"/>
      <c r="BJ142" s="86"/>
      <c r="BK142" s="86"/>
      <c r="BL142" s="86"/>
      <c r="BM142" s="86"/>
      <c r="BN142" s="86"/>
      <c r="BO142" s="86"/>
      <c r="BP142" s="86"/>
      <c r="BQ142" s="86"/>
      <c r="BR142" s="86"/>
      <c r="BS142" s="86"/>
      <c r="BT142" s="86"/>
      <c r="BU142" s="86"/>
    </row>
    <row r="143" spans="1:73" x14ac:dyDescent="0.25">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c r="AG143" s="86"/>
      <c r="AH143" s="86"/>
      <c r="AI143" s="86"/>
      <c r="AJ143" s="86"/>
      <c r="AK143" s="86"/>
      <c r="AL143" s="86"/>
      <c r="AM143" s="86"/>
      <c r="AN143" s="86"/>
      <c r="AO143" s="86"/>
      <c r="AP143" s="86"/>
      <c r="AQ143" s="86"/>
      <c r="AR143" s="86"/>
      <c r="AS143" s="86"/>
      <c r="AT143" s="86"/>
      <c r="AU143" s="86"/>
      <c r="AV143" s="86"/>
      <c r="AW143" s="86"/>
      <c r="AX143" s="86"/>
      <c r="AY143" s="86"/>
      <c r="AZ143" s="86"/>
      <c r="BA143" s="86"/>
      <c r="BB143" s="86"/>
      <c r="BC143" s="86"/>
      <c r="BD143" s="86"/>
      <c r="BE143" s="86"/>
      <c r="BF143" s="86"/>
      <c r="BG143" s="86"/>
      <c r="BH143" s="86"/>
      <c r="BI143" s="86"/>
      <c r="BJ143" s="86"/>
      <c r="BK143" s="86"/>
      <c r="BL143" s="86"/>
      <c r="BM143" s="86"/>
      <c r="BN143" s="86"/>
      <c r="BO143" s="86"/>
      <c r="BP143" s="86"/>
      <c r="BQ143" s="86"/>
      <c r="BR143" s="86"/>
      <c r="BS143" s="86"/>
      <c r="BT143" s="86"/>
      <c r="BU143" s="86"/>
    </row>
    <row r="144" spans="1:73" x14ac:dyDescent="0.25">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c r="AE144" s="86"/>
      <c r="AF144" s="86"/>
      <c r="AG144" s="86"/>
      <c r="AH144" s="86"/>
      <c r="AI144" s="86"/>
      <c r="AJ144" s="86"/>
      <c r="AK144" s="86"/>
      <c r="AL144" s="86"/>
      <c r="AM144" s="86"/>
      <c r="AN144" s="86"/>
      <c r="AO144" s="86"/>
      <c r="AP144" s="86"/>
      <c r="AQ144" s="86"/>
      <c r="AR144" s="86"/>
      <c r="AS144" s="86"/>
      <c r="AT144" s="86"/>
      <c r="AU144" s="86"/>
      <c r="AV144" s="86"/>
      <c r="AW144" s="86"/>
      <c r="AX144" s="86"/>
      <c r="AY144" s="86"/>
      <c r="AZ144" s="86"/>
      <c r="BA144" s="86"/>
      <c r="BB144" s="86"/>
      <c r="BC144" s="86"/>
      <c r="BD144" s="86"/>
      <c r="BE144" s="86"/>
      <c r="BF144" s="86"/>
      <c r="BG144" s="86"/>
      <c r="BH144" s="86"/>
      <c r="BI144" s="86"/>
      <c r="BJ144" s="86"/>
      <c r="BK144" s="86"/>
      <c r="BL144" s="86"/>
      <c r="BM144" s="86"/>
      <c r="BN144" s="86"/>
      <c r="BO144" s="86"/>
      <c r="BP144" s="86"/>
      <c r="BQ144" s="86"/>
      <c r="BR144" s="86"/>
      <c r="BS144" s="86"/>
      <c r="BT144" s="86"/>
      <c r="BU144" s="86"/>
    </row>
    <row r="145" spans="2:73" x14ac:dyDescent="0.25">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c r="AG145" s="86"/>
      <c r="AH145" s="86"/>
      <c r="AI145" s="86"/>
      <c r="AJ145" s="86"/>
      <c r="AK145" s="86"/>
      <c r="AL145" s="86"/>
      <c r="AM145" s="86"/>
      <c r="AN145" s="86"/>
      <c r="AO145" s="86"/>
      <c r="AP145" s="86"/>
      <c r="AQ145" s="86"/>
      <c r="AR145" s="86"/>
      <c r="AS145" s="86"/>
      <c r="AT145" s="86"/>
      <c r="AU145" s="86"/>
      <c r="AV145" s="86"/>
      <c r="AW145" s="86"/>
      <c r="AX145" s="86"/>
      <c r="AY145" s="86"/>
      <c r="AZ145" s="86"/>
      <c r="BA145" s="86"/>
      <c r="BB145" s="86"/>
      <c r="BC145" s="86"/>
      <c r="BD145" s="86"/>
      <c r="BE145" s="86"/>
      <c r="BF145" s="86"/>
      <c r="BG145" s="86"/>
      <c r="BH145" s="86"/>
      <c r="BI145" s="86"/>
      <c r="BJ145" s="86"/>
      <c r="BK145" s="86"/>
      <c r="BL145" s="86"/>
      <c r="BM145" s="86"/>
      <c r="BN145" s="86"/>
      <c r="BO145" s="86"/>
      <c r="BP145" s="86"/>
      <c r="BQ145" s="86"/>
      <c r="BR145" s="86"/>
      <c r="BS145" s="86"/>
      <c r="BT145" s="86"/>
      <c r="BU145" s="86"/>
    </row>
    <row r="146" spans="2:73" x14ac:dyDescent="0.25">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c r="AI146" s="86"/>
      <c r="AJ146" s="86"/>
      <c r="AK146" s="86"/>
      <c r="AL146" s="86"/>
      <c r="AM146" s="86"/>
      <c r="AN146" s="86"/>
      <c r="AO146" s="86"/>
      <c r="AP146" s="86"/>
      <c r="AQ146" s="86"/>
      <c r="AR146" s="86"/>
      <c r="AS146" s="86"/>
      <c r="AT146" s="86"/>
      <c r="AU146" s="86"/>
      <c r="AV146" s="86"/>
      <c r="AW146" s="86"/>
      <c r="AX146" s="86"/>
      <c r="AY146" s="86"/>
      <c r="AZ146" s="86"/>
      <c r="BA146" s="86"/>
      <c r="BB146" s="86"/>
      <c r="BC146" s="86"/>
      <c r="BD146" s="86"/>
      <c r="BE146" s="86"/>
      <c r="BF146" s="86"/>
      <c r="BG146" s="86"/>
      <c r="BH146" s="86"/>
      <c r="BI146" s="86"/>
      <c r="BJ146" s="86"/>
      <c r="BK146" s="86"/>
      <c r="BL146" s="86"/>
      <c r="BM146" s="86"/>
      <c r="BN146" s="86"/>
      <c r="BO146" s="86"/>
      <c r="BP146" s="86"/>
      <c r="BQ146" s="86"/>
      <c r="BR146" s="86"/>
      <c r="BS146" s="86"/>
      <c r="BT146" s="86"/>
      <c r="BU146" s="86"/>
    </row>
    <row r="147" spans="2:73" x14ac:dyDescent="0.25">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c r="AE147" s="86"/>
      <c r="AF147" s="86"/>
      <c r="AG147" s="86"/>
      <c r="AH147" s="86"/>
      <c r="AI147" s="86"/>
      <c r="AJ147" s="86"/>
      <c r="AK147" s="86"/>
      <c r="AL147" s="86"/>
      <c r="AM147" s="86"/>
      <c r="AN147" s="86"/>
      <c r="AO147" s="86"/>
      <c r="AP147" s="86"/>
      <c r="AQ147" s="86"/>
      <c r="AR147" s="86"/>
      <c r="AS147" s="86"/>
      <c r="AT147" s="86"/>
      <c r="AU147" s="86"/>
      <c r="AV147" s="86"/>
      <c r="AW147" s="86"/>
      <c r="AX147" s="86"/>
      <c r="AY147" s="86"/>
      <c r="AZ147" s="86"/>
      <c r="BA147" s="86"/>
      <c r="BB147" s="86"/>
      <c r="BC147" s="86"/>
      <c r="BD147" s="86"/>
      <c r="BE147" s="86"/>
      <c r="BF147" s="86"/>
      <c r="BG147" s="86"/>
      <c r="BH147" s="86"/>
      <c r="BI147" s="86"/>
      <c r="BJ147" s="86"/>
      <c r="BK147" s="86"/>
      <c r="BL147" s="86"/>
      <c r="BM147" s="86"/>
      <c r="BN147" s="86"/>
      <c r="BO147" s="86"/>
      <c r="BP147" s="86"/>
      <c r="BQ147" s="86"/>
      <c r="BR147" s="86"/>
      <c r="BS147" s="86"/>
      <c r="BT147" s="86"/>
      <c r="BU147" s="86"/>
    </row>
    <row r="148" spans="2:73" x14ac:dyDescent="0.25">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c r="AA148" s="86"/>
      <c r="AB148" s="86"/>
      <c r="AC148" s="86"/>
      <c r="AD148" s="86"/>
      <c r="AE148" s="86"/>
      <c r="AF148" s="86"/>
      <c r="AG148" s="86"/>
      <c r="AH148" s="86"/>
      <c r="AI148" s="86"/>
      <c r="AJ148" s="86"/>
      <c r="AK148" s="86"/>
      <c r="AL148" s="86"/>
      <c r="AM148" s="86"/>
      <c r="AN148" s="86"/>
      <c r="AO148" s="86"/>
      <c r="AP148" s="86"/>
      <c r="AQ148" s="86"/>
      <c r="AR148" s="86"/>
      <c r="AS148" s="86"/>
      <c r="AT148" s="86"/>
      <c r="AU148" s="86"/>
      <c r="AV148" s="86"/>
      <c r="AW148" s="86"/>
      <c r="AX148" s="86"/>
      <c r="AY148" s="86"/>
      <c r="AZ148" s="86"/>
      <c r="BA148" s="86"/>
      <c r="BB148" s="86"/>
      <c r="BC148" s="86"/>
      <c r="BD148" s="86"/>
      <c r="BE148" s="86"/>
      <c r="BF148" s="86"/>
      <c r="BG148" s="86"/>
      <c r="BH148" s="86"/>
      <c r="BI148" s="86"/>
      <c r="BJ148" s="86"/>
      <c r="BK148" s="86"/>
      <c r="BL148" s="86"/>
      <c r="BM148" s="86"/>
      <c r="BN148" s="86"/>
      <c r="BO148" s="86"/>
      <c r="BP148" s="86"/>
      <c r="BQ148" s="86"/>
      <c r="BR148" s="86"/>
      <c r="BS148" s="86"/>
      <c r="BT148" s="86"/>
      <c r="BU148" s="86"/>
    </row>
    <row r="149" spans="2:73" x14ac:dyDescent="0.25">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c r="AE149" s="86"/>
      <c r="AF149" s="86"/>
      <c r="AG149" s="86"/>
      <c r="AH149" s="86"/>
      <c r="AI149" s="86"/>
      <c r="AJ149" s="86"/>
      <c r="AK149" s="86"/>
      <c r="AL149" s="86"/>
      <c r="AM149" s="86"/>
      <c r="AN149" s="86"/>
      <c r="AO149" s="86"/>
      <c r="AP149" s="86"/>
      <c r="AQ149" s="86"/>
      <c r="AR149" s="86"/>
      <c r="AS149" s="86"/>
      <c r="AT149" s="86"/>
      <c r="AU149" s="86"/>
      <c r="AV149" s="86"/>
      <c r="AW149" s="86"/>
      <c r="AX149" s="86"/>
      <c r="AY149" s="86"/>
      <c r="AZ149" s="86"/>
      <c r="BA149" s="86"/>
      <c r="BB149" s="86"/>
      <c r="BC149" s="86"/>
      <c r="BD149" s="86"/>
      <c r="BE149" s="86"/>
      <c r="BF149" s="86"/>
      <c r="BG149" s="86"/>
      <c r="BH149" s="86"/>
      <c r="BI149" s="86"/>
      <c r="BJ149" s="86"/>
      <c r="BK149" s="86"/>
      <c r="BL149" s="86"/>
      <c r="BM149" s="86"/>
      <c r="BN149" s="86"/>
      <c r="BO149" s="86"/>
      <c r="BP149" s="86"/>
      <c r="BQ149" s="86"/>
      <c r="BR149" s="86"/>
      <c r="BS149" s="86"/>
      <c r="BT149" s="86"/>
      <c r="BU149" s="86"/>
    </row>
    <row r="150" spans="2:73" x14ac:dyDescent="0.25">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86"/>
      <c r="AG150" s="86"/>
      <c r="AH150" s="86"/>
      <c r="AI150" s="86"/>
      <c r="AJ150" s="86"/>
      <c r="AK150" s="86"/>
      <c r="AL150" s="86"/>
      <c r="AM150" s="86"/>
      <c r="AN150" s="86"/>
      <c r="AO150" s="86"/>
      <c r="AP150" s="86"/>
      <c r="AQ150" s="86"/>
      <c r="AR150" s="86"/>
      <c r="AS150" s="86"/>
      <c r="AT150" s="86"/>
      <c r="AU150" s="86"/>
      <c r="AV150" s="86"/>
      <c r="AW150" s="86"/>
      <c r="AX150" s="86"/>
      <c r="AY150" s="86"/>
      <c r="AZ150" s="86"/>
      <c r="BA150" s="86"/>
      <c r="BB150" s="86"/>
      <c r="BC150" s="86"/>
      <c r="BD150" s="86"/>
      <c r="BE150" s="86"/>
      <c r="BF150" s="86"/>
      <c r="BG150" s="86"/>
      <c r="BH150" s="86"/>
      <c r="BI150" s="86"/>
      <c r="BJ150" s="86"/>
      <c r="BK150" s="86"/>
      <c r="BL150" s="86"/>
      <c r="BM150" s="86"/>
      <c r="BN150" s="86"/>
      <c r="BO150" s="86"/>
      <c r="BP150" s="86"/>
      <c r="BQ150" s="86"/>
      <c r="BR150" s="86"/>
      <c r="BS150" s="86"/>
      <c r="BT150" s="86"/>
      <c r="BU150" s="86"/>
    </row>
    <row r="151" spans="2:73" x14ac:dyDescent="0.25">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86"/>
      <c r="AK151" s="86"/>
      <c r="AL151" s="86"/>
      <c r="AM151" s="86"/>
      <c r="AN151" s="86"/>
      <c r="AO151" s="86"/>
      <c r="AP151" s="86"/>
      <c r="AQ151" s="86"/>
      <c r="AR151" s="86"/>
      <c r="AS151" s="86"/>
      <c r="AT151" s="86"/>
      <c r="AU151" s="86"/>
      <c r="AV151" s="86"/>
      <c r="AW151" s="86"/>
      <c r="AX151" s="86"/>
      <c r="AY151" s="86"/>
      <c r="AZ151" s="86"/>
      <c r="BA151" s="86"/>
      <c r="BB151" s="86"/>
      <c r="BC151" s="86"/>
      <c r="BD151" s="86"/>
      <c r="BE151" s="86"/>
      <c r="BF151" s="86"/>
      <c r="BG151" s="86"/>
      <c r="BH151" s="86"/>
      <c r="BI151" s="86"/>
      <c r="BJ151" s="86"/>
      <c r="BK151" s="86"/>
      <c r="BL151" s="86"/>
      <c r="BM151" s="86"/>
      <c r="BN151" s="86"/>
      <c r="BO151" s="86"/>
      <c r="BP151" s="86"/>
      <c r="BQ151" s="86"/>
      <c r="BR151" s="86"/>
      <c r="BS151" s="86"/>
      <c r="BT151" s="86"/>
      <c r="BU151" s="86"/>
    </row>
    <row r="152" spans="2:73" x14ac:dyDescent="0.25">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c r="AI152" s="86"/>
      <c r="AJ152" s="86"/>
      <c r="AK152" s="86"/>
      <c r="AL152" s="86"/>
      <c r="AM152" s="86"/>
      <c r="AN152" s="86"/>
      <c r="AO152" s="86"/>
      <c r="AP152" s="86"/>
      <c r="AQ152" s="86"/>
      <c r="AR152" s="86"/>
      <c r="AS152" s="86"/>
      <c r="AT152" s="86"/>
      <c r="AU152" s="86"/>
      <c r="AV152" s="86"/>
      <c r="AW152" s="86"/>
      <c r="AX152" s="86"/>
      <c r="AY152" s="86"/>
      <c r="AZ152" s="86"/>
      <c r="BA152" s="86"/>
      <c r="BB152" s="86"/>
      <c r="BC152" s="86"/>
      <c r="BD152" s="86"/>
      <c r="BE152" s="86"/>
      <c r="BF152" s="86"/>
      <c r="BG152" s="86"/>
      <c r="BH152" s="86"/>
      <c r="BI152" s="86"/>
      <c r="BJ152" s="86"/>
      <c r="BK152" s="86"/>
      <c r="BL152" s="86"/>
      <c r="BM152" s="86"/>
      <c r="BN152" s="86"/>
      <c r="BO152" s="86"/>
      <c r="BP152" s="86"/>
      <c r="BQ152" s="86"/>
      <c r="BR152" s="86"/>
      <c r="BS152" s="86"/>
      <c r="BT152" s="86"/>
      <c r="BU152" s="86"/>
    </row>
    <row r="153" spans="2:73" x14ac:dyDescent="0.25">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c r="AT153" s="86"/>
      <c r="AU153" s="86"/>
      <c r="AV153" s="86"/>
      <c r="AW153" s="86"/>
      <c r="AX153" s="86"/>
      <c r="AY153" s="86"/>
      <c r="AZ153" s="86"/>
      <c r="BA153" s="86"/>
      <c r="BB153" s="86"/>
      <c r="BC153" s="86"/>
      <c r="BD153" s="86"/>
      <c r="BE153" s="86"/>
      <c r="BF153" s="86"/>
      <c r="BG153" s="86"/>
      <c r="BH153" s="86"/>
      <c r="BI153" s="86"/>
      <c r="BJ153" s="86"/>
      <c r="BK153" s="86"/>
      <c r="BL153" s="86"/>
      <c r="BM153" s="86"/>
      <c r="BN153" s="86"/>
      <c r="BO153" s="86"/>
      <c r="BP153" s="86"/>
      <c r="BQ153" s="86"/>
      <c r="BR153" s="86"/>
      <c r="BS153" s="86"/>
      <c r="BT153" s="86"/>
      <c r="BU153" s="86"/>
    </row>
    <row r="154" spans="2:73" x14ac:dyDescent="0.25">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c r="AA154" s="86"/>
      <c r="AB154" s="86"/>
      <c r="AC154" s="86"/>
      <c r="AD154" s="86"/>
      <c r="AE154" s="86"/>
      <c r="AF154" s="86"/>
      <c r="AG154" s="86"/>
      <c r="AH154" s="86"/>
      <c r="AI154" s="86"/>
      <c r="AJ154" s="86"/>
      <c r="AK154" s="86"/>
      <c r="AL154" s="86"/>
      <c r="AM154" s="86"/>
      <c r="AN154" s="86"/>
      <c r="AO154" s="86"/>
      <c r="AP154" s="86"/>
      <c r="AQ154" s="86"/>
      <c r="AR154" s="86"/>
      <c r="AS154" s="86"/>
      <c r="AT154" s="86"/>
      <c r="AU154" s="86"/>
      <c r="AV154" s="86"/>
      <c r="AW154" s="86"/>
      <c r="AX154" s="86"/>
      <c r="AY154" s="86"/>
      <c r="AZ154" s="86"/>
      <c r="BA154" s="86"/>
      <c r="BB154" s="86"/>
      <c r="BC154" s="86"/>
      <c r="BD154" s="86"/>
      <c r="BE154" s="86"/>
      <c r="BF154" s="86"/>
      <c r="BG154" s="86"/>
      <c r="BH154" s="86"/>
      <c r="BI154" s="86"/>
      <c r="BJ154" s="86"/>
      <c r="BK154" s="86"/>
      <c r="BL154" s="86"/>
      <c r="BM154" s="86"/>
      <c r="BN154" s="86"/>
      <c r="BO154" s="86"/>
      <c r="BP154" s="86"/>
      <c r="BQ154" s="86"/>
      <c r="BR154" s="86"/>
      <c r="BS154" s="86"/>
      <c r="BT154" s="86"/>
      <c r="BU154" s="86"/>
    </row>
    <row r="155" spans="2:73" x14ac:dyDescent="0.25">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c r="AI155" s="86"/>
      <c r="AJ155" s="86"/>
      <c r="AK155" s="86"/>
      <c r="AL155" s="86"/>
      <c r="AM155" s="86"/>
      <c r="AN155" s="86"/>
      <c r="AO155" s="86"/>
      <c r="AP155" s="86"/>
      <c r="AQ155" s="86"/>
      <c r="AR155" s="86"/>
      <c r="AS155" s="86"/>
      <c r="AT155" s="86"/>
      <c r="AU155" s="86"/>
      <c r="AV155" s="86"/>
      <c r="AW155" s="86"/>
      <c r="AX155" s="86"/>
      <c r="AY155" s="86"/>
      <c r="AZ155" s="86"/>
      <c r="BA155" s="86"/>
      <c r="BB155" s="86"/>
      <c r="BC155" s="86"/>
      <c r="BD155" s="86"/>
      <c r="BE155" s="86"/>
      <c r="BF155" s="86"/>
      <c r="BG155" s="86"/>
      <c r="BH155" s="86"/>
      <c r="BI155" s="86"/>
      <c r="BJ155" s="86"/>
      <c r="BK155" s="86"/>
      <c r="BL155" s="86"/>
      <c r="BM155" s="86"/>
      <c r="BN155" s="86"/>
      <c r="BO155" s="86"/>
      <c r="BP155" s="86"/>
      <c r="BQ155" s="86"/>
      <c r="BR155" s="86"/>
      <c r="BS155" s="86"/>
      <c r="BT155" s="86"/>
      <c r="BU155" s="86"/>
    </row>
    <row r="156" spans="2:73" x14ac:dyDescent="0.25">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c r="AA156" s="86"/>
      <c r="AB156" s="86"/>
      <c r="AC156" s="86"/>
      <c r="AD156" s="86"/>
      <c r="AE156" s="86"/>
      <c r="AF156" s="86"/>
      <c r="AG156" s="86"/>
      <c r="AH156" s="86"/>
      <c r="AI156" s="86"/>
      <c r="AJ156" s="86"/>
      <c r="AK156" s="86"/>
      <c r="AL156" s="86"/>
      <c r="AM156" s="86"/>
      <c r="AN156" s="86"/>
      <c r="AO156" s="86"/>
      <c r="AP156" s="86"/>
      <c r="AQ156" s="86"/>
      <c r="AR156" s="86"/>
      <c r="AS156" s="86"/>
      <c r="AT156" s="86"/>
      <c r="AU156" s="86"/>
      <c r="AV156" s="86"/>
      <c r="AW156" s="86"/>
      <c r="AX156" s="86"/>
      <c r="AY156" s="86"/>
      <c r="AZ156" s="86"/>
      <c r="BA156" s="86"/>
      <c r="BB156" s="86"/>
      <c r="BC156" s="86"/>
      <c r="BD156" s="86"/>
      <c r="BE156" s="86"/>
      <c r="BF156" s="86"/>
      <c r="BG156" s="86"/>
      <c r="BH156" s="86"/>
      <c r="BI156" s="86"/>
      <c r="BJ156" s="86"/>
      <c r="BK156" s="86"/>
      <c r="BL156" s="86"/>
      <c r="BM156" s="86"/>
      <c r="BN156" s="86"/>
      <c r="BO156" s="86"/>
      <c r="BP156" s="86"/>
      <c r="BQ156" s="86"/>
      <c r="BR156" s="86"/>
      <c r="BS156" s="86"/>
      <c r="BT156" s="86"/>
      <c r="BU156" s="86"/>
    </row>
    <row r="157" spans="2:73" x14ac:dyDescent="0.25">
      <c r="B157" s="86"/>
      <c r="C157" s="86"/>
      <c r="D157" s="86"/>
      <c r="E157" s="86"/>
      <c r="F157" s="86"/>
      <c r="G157" s="86"/>
      <c r="H157" s="86"/>
      <c r="I157" s="86"/>
    </row>
    <row r="158" spans="2:73" x14ac:dyDescent="0.25">
      <c r="B158" s="86"/>
      <c r="C158" s="86"/>
      <c r="D158" s="86"/>
      <c r="E158" s="86"/>
      <c r="F158" s="86"/>
      <c r="G158" s="86"/>
      <c r="H158" s="86"/>
      <c r="I158" s="86"/>
    </row>
    <row r="159" spans="2:73" x14ac:dyDescent="0.25">
      <c r="B159" s="86"/>
      <c r="C159" s="86"/>
      <c r="D159" s="86"/>
      <c r="E159" s="86"/>
      <c r="F159" s="86"/>
      <c r="G159" s="86"/>
      <c r="H159" s="86"/>
      <c r="I159" s="86"/>
    </row>
    <row r="160" spans="2:73" x14ac:dyDescent="0.25">
      <c r="B160" s="86"/>
      <c r="C160" s="86"/>
      <c r="D160" s="86"/>
      <c r="E160" s="86"/>
      <c r="F160" s="86"/>
      <c r="G160" s="86"/>
      <c r="H160" s="86"/>
      <c r="I160" s="86"/>
    </row>
  </sheetData>
  <mergeCells count="617">
    <mergeCell ref="AP66:AW71"/>
    <mergeCell ref="Z66:AG71"/>
    <mergeCell ref="AH66:AO71"/>
    <mergeCell ref="AF64:AG65"/>
    <mergeCell ref="AN54:AO55"/>
    <mergeCell ref="AN56:AO57"/>
    <mergeCell ref="AN58:AO59"/>
    <mergeCell ref="AH60:AI61"/>
    <mergeCell ref="AJ60:AK61"/>
    <mergeCell ref="AL60:AM61"/>
    <mergeCell ref="AN60:AO61"/>
    <mergeCell ref="AH62:AI63"/>
    <mergeCell ref="AJ62:AK63"/>
    <mergeCell ref="AL62:AM63"/>
    <mergeCell ref="AN62:AO63"/>
    <mergeCell ref="AN64:AO65"/>
    <mergeCell ref="AF54:AG55"/>
    <mergeCell ref="AF56:AG57"/>
    <mergeCell ref="AF58:AG59"/>
    <mergeCell ref="Z60:AA61"/>
    <mergeCell ref="AB60:AC61"/>
    <mergeCell ref="AH58:AI59"/>
    <mergeCell ref="AJ58:AK59"/>
    <mergeCell ref="AL58:AM59"/>
    <mergeCell ref="N64:O65"/>
    <mergeCell ref="P64:Q65"/>
    <mergeCell ref="V54:W55"/>
    <mergeCell ref="X54:Y55"/>
    <mergeCell ref="V56:W57"/>
    <mergeCell ref="X56:Y57"/>
    <mergeCell ref="V58:W59"/>
    <mergeCell ref="X58:Y59"/>
    <mergeCell ref="R60:S61"/>
    <mergeCell ref="T60:U61"/>
    <mergeCell ref="V60:W61"/>
    <mergeCell ref="X60:Y61"/>
    <mergeCell ref="R62:S63"/>
    <mergeCell ref="T62:U63"/>
    <mergeCell ref="V62:W63"/>
    <mergeCell ref="X62:Y63"/>
    <mergeCell ref="V64:W65"/>
    <mergeCell ref="X64:Y65"/>
    <mergeCell ref="N54:O55"/>
    <mergeCell ref="P54:Q55"/>
    <mergeCell ref="N56:O57"/>
    <mergeCell ref="P56:Q57"/>
    <mergeCell ref="N58:O59"/>
    <mergeCell ref="P58:Q59"/>
    <mergeCell ref="J62:K63"/>
    <mergeCell ref="L62:M63"/>
    <mergeCell ref="N62:O63"/>
    <mergeCell ref="P62:Q63"/>
    <mergeCell ref="AD60:AE61"/>
    <mergeCell ref="AF60:AG61"/>
    <mergeCell ref="Z62:AA63"/>
    <mergeCell ref="AB62:AC63"/>
    <mergeCell ref="AD62:AE63"/>
    <mergeCell ref="AF62:AG63"/>
    <mergeCell ref="J60:K61"/>
    <mergeCell ref="L60:M61"/>
    <mergeCell ref="N60:O61"/>
    <mergeCell ref="P60:Q61"/>
    <mergeCell ref="AF50:AG51"/>
    <mergeCell ref="AF52:AG53"/>
    <mergeCell ref="AN42:AO43"/>
    <mergeCell ref="AN44:AO45"/>
    <mergeCell ref="AN46:AO47"/>
    <mergeCell ref="AH48:AI49"/>
    <mergeCell ref="AJ48:AK49"/>
    <mergeCell ref="AL48:AM49"/>
    <mergeCell ref="AN48:AO49"/>
    <mergeCell ref="AH50:AI51"/>
    <mergeCell ref="AJ50:AK51"/>
    <mergeCell ref="AL50:AM51"/>
    <mergeCell ref="AN50:AO51"/>
    <mergeCell ref="AN52:AO53"/>
    <mergeCell ref="AH46:AI47"/>
    <mergeCell ref="AJ46:AK47"/>
    <mergeCell ref="AL46:AM47"/>
    <mergeCell ref="AH52:AI53"/>
    <mergeCell ref="AJ52:AK53"/>
    <mergeCell ref="AL52:AM53"/>
    <mergeCell ref="AH42:AI43"/>
    <mergeCell ref="AJ42:AK43"/>
    <mergeCell ref="AL42:AM43"/>
    <mergeCell ref="AH44:AI45"/>
    <mergeCell ref="AF44:AG45"/>
    <mergeCell ref="AF46:AG47"/>
    <mergeCell ref="Z48:AA49"/>
    <mergeCell ref="AB48:AC49"/>
    <mergeCell ref="AD48:AE49"/>
    <mergeCell ref="AF48:AG49"/>
    <mergeCell ref="Z46:AA47"/>
    <mergeCell ref="AB46:AC47"/>
    <mergeCell ref="AD46:AE47"/>
    <mergeCell ref="AB44:AC45"/>
    <mergeCell ref="AD44:AE45"/>
    <mergeCell ref="AT42:AU43"/>
    <mergeCell ref="AV42:AW43"/>
    <mergeCell ref="AF36:AG37"/>
    <mergeCell ref="Z38:AA39"/>
    <mergeCell ref="AB38:AC39"/>
    <mergeCell ref="AD38:AE39"/>
    <mergeCell ref="AF38:AG39"/>
    <mergeCell ref="AF40:AG41"/>
    <mergeCell ref="Z40:AA41"/>
    <mergeCell ref="AB40:AC41"/>
    <mergeCell ref="AD40:AE41"/>
    <mergeCell ref="AD36:AE37"/>
    <mergeCell ref="AF42:AG43"/>
    <mergeCell ref="AN40:AO41"/>
    <mergeCell ref="AP42:AQ43"/>
    <mergeCell ref="AR42:AS43"/>
    <mergeCell ref="Z36:AA37"/>
    <mergeCell ref="AB36:AC37"/>
    <mergeCell ref="AF34:AG35"/>
    <mergeCell ref="Z34:AA35"/>
    <mergeCell ref="AB34:AC35"/>
    <mergeCell ref="AD34:AE35"/>
    <mergeCell ref="R30:S31"/>
    <mergeCell ref="T30:U31"/>
    <mergeCell ref="R32:S33"/>
    <mergeCell ref="AV40:AW41"/>
    <mergeCell ref="X38:Y39"/>
    <mergeCell ref="V40:W41"/>
    <mergeCell ref="X40:Y41"/>
    <mergeCell ref="AH34:AI35"/>
    <mergeCell ref="AJ34:AK35"/>
    <mergeCell ref="AL34:AM35"/>
    <mergeCell ref="AN34:AO35"/>
    <mergeCell ref="AH36:AI37"/>
    <mergeCell ref="AJ36:AK37"/>
    <mergeCell ref="AL36:AM37"/>
    <mergeCell ref="AN36:AO37"/>
    <mergeCell ref="AH38:AI39"/>
    <mergeCell ref="AJ38:AK39"/>
    <mergeCell ref="AL38:AM39"/>
    <mergeCell ref="AN38:AO39"/>
    <mergeCell ref="X30:Y31"/>
    <mergeCell ref="E6:I17"/>
    <mergeCell ref="AY6:BD17"/>
    <mergeCell ref="N30:O31"/>
    <mergeCell ref="P30:Q31"/>
    <mergeCell ref="N32:O33"/>
    <mergeCell ref="P32:Q33"/>
    <mergeCell ref="AF30:AG31"/>
    <mergeCell ref="AF32:AG33"/>
    <mergeCell ref="AT30:AU31"/>
    <mergeCell ref="AV30:AW31"/>
    <mergeCell ref="AT32:AU33"/>
    <mergeCell ref="AV32:AW33"/>
    <mergeCell ref="Z28:AA29"/>
    <mergeCell ref="AB28:AC29"/>
    <mergeCell ref="AD28:AE29"/>
    <mergeCell ref="AF28:AG29"/>
    <mergeCell ref="AN18:AO19"/>
    <mergeCell ref="AN20:AO21"/>
    <mergeCell ref="AN30:AO31"/>
    <mergeCell ref="AN32:AO33"/>
    <mergeCell ref="AN24:AO25"/>
    <mergeCell ref="AN22:AO23"/>
    <mergeCell ref="AH24:AI25"/>
    <mergeCell ref="V30:W31"/>
    <mergeCell ref="V32:W33"/>
    <mergeCell ref="X32:Y33"/>
    <mergeCell ref="AH26:AI27"/>
    <mergeCell ref="AJ26:AK27"/>
    <mergeCell ref="AL26:AM27"/>
    <mergeCell ref="AN26:AO27"/>
    <mergeCell ref="AH28:AI29"/>
    <mergeCell ref="AJ28:AK29"/>
    <mergeCell ref="AL28:AM29"/>
    <mergeCell ref="AN28:AO29"/>
    <mergeCell ref="Z24:AA25"/>
    <mergeCell ref="AB24:AC25"/>
    <mergeCell ref="AD24:AE25"/>
    <mergeCell ref="AF24:AG25"/>
    <mergeCell ref="Z26:AA27"/>
    <mergeCell ref="AB26:AC27"/>
    <mergeCell ref="AD26:AE27"/>
    <mergeCell ref="AF26:AG27"/>
    <mergeCell ref="AD22:AE23"/>
    <mergeCell ref="AB22:AC23"/>
    <mergeCell ref="P28:Q29"/>
    <mergeCell ref="V18:W19"/>
    <mergeCell ref="X18:Y19"/>
    <mergeCell ref="V20:W21"/>
    <mergeCell ref="X20:Y21"/>
    <mergeCell ref="V22:W23"/>
    <mergeCell ref="X22:Y23"/>
    <mergeCell ref="R24:S25"/>
    <mergeCell ref="T24:U25"/>
    <mergeCell ref="V24:W25"/>
    <mergeCell ref="X24:Y25"/>
    <mergeCell ref="R26:S27"/>
    <mergeCell ref="T26:U27"/>
    <mergeCell ref="V26:W27"/>
    <mergeCell ref="X26:Y27"/>
    <mergeCell ref="R28:S29"/>
    <mergeCell ref="T28:U29"/>
    <mergeCell ref="V28:W29"/>
    <mergeCell ref="X28:Y29"/>
    <mergeCell ref="P18:Q19"/>
    <mergeCell ref="R20:S21"/>
    <mergeCell ref="T20:U21"/>
    <mergeCell ref="P24:Q25"/>
    <mergeCell ref="P20:Q21"/>
    <mergeCell ref="AN16:AO17"/>
    <mergeCell ref="AP16:AQ17"/>
    <mergeCell ref="AH16:AI17"/>
    <mergeCell ref="T14:U15"/>
    <mergeCell ref="AH18:AI19"/>
    <mergeCell ref="AJ18:AK19"/>
    <mergeCell ref="AL18:AM19"/>
    <mergeCell ref="Z16:AA17"/>
    <mergeCell ref="AB16:AC17"/>
    <mergeCell ref="AD16:AE17"/>
    <mergeCell ref="AF16:AG17"/>
    <mergeCell ref="V14:W15"/>
    <mergeCell ref="X14:Y15"/>
    <mergeCell ref="Z18:AA19"/>
    <mergeCell ref="AB18:AC19"/>
    <mergeCell ref="V16:W17"/>
    <mergeCell ref="X16:Y17"/>
    <mergeCell ref="AN6:AO7"/>
    <mergeCell ref="AN8:AO9"/>
    <mergeCell ref="AN10:AO11"/>
    <mergeCell ref="AN12:AO13"/>
    <mergeCell ref="AH14:AI15"/>
    <mergeCell ref="AJ14:AK15"/>
    <mergeCell ref="AL14:AM15"/>
    <mergeCell ref="AN14:AO15"/>
    <mergeCell ref="AL6:AM7"/>
    <mergeCell ref="AH8:AI9"/>
    <mergeCell ref="AJ8:AK9"/>
    <mergeCell ref="AL8:AM9"/>
    <mergeCell ref="AH10:AI11"/>
    <mergeCell ref="AJ10:AK11"/>
    <mergeCell ref="AL10:AM11"/>
    <mergeCell ref="V12:W13"/>
    <mergeCell ref="X12:Y13"/>
    <mergeCell ref="AF6:AG7"/>
    <mergeCell ref="AF8:AG9"/>
    <mergeCell ref="AF10:AG11"/>
    <mergeCell ref="AF12:AG13"/>
    <mergeCell ref="V6:W7"/>
    <mergeCell ref="X6:Y7"/>
    <mergeCell ref="V8:W9"/>
    <mergeCell ref="X8:Y9"/>
    <mergeCell ref="V10:W11"/>
    <mergeCell ref="AD10:AE11"/>
    <mergeCell ref="Z12:AA13"/>
    <mergeCell ref="AB12:AC13"/>
    <mergeCell ref="B6:D65"/>
    <mergeCell ref="AY18:BD29"/>
    <mergeCell ref="AY30:BD41"/>
    <mergeCell ref="AY42:BD53"/>
    <mergeCell ref="E30:I41"/>
    <mergeCell ref="E54:I65"/>
    <mergeCell ref="AH6:AI7"/>
    <mergeCell ref="AJ6:AK7"/>
    <mergeCell ref="AH12:AI13"/>
    <mergeCell ref="AJ12:AK13"/>
    <mergeCell ref="AL12:AM13"/>
    <mergeCell ref="E42:I53"/>
    <mergeCell ref="P26:Q27"/>
    <mergeCell ref="R22:S23"/>
    <mergeCell ref="T22:U23"/>
    <mergeCell ref="R18:S19"/>
    <mergeCell ref="T18:U19"/>
    <mergeCell ref="P8:Q9"/>
    <mergeCell ref="N10:O11"/>
    <mergeCell ref="R10:S11"/>
    <mergeCell ref="P10:Q11"/>
    <mergeCell ref="N12:O13"/>
    <mergeCell ref="L8:M9"/>
    <mergeCell ref="J8:K9"/>
    <mergeCell ref="J66:Q71"/>
    <mergeCell ref="R66:Y71"/>
    <mergeCell ref="T12:U13"/>
    <mergeCell ref="Z6:AA7"/>
    <mergeCell ref="AB6:AC7"/>
    <mergeCell ref="AD6:AE7"/>
    <mergeCell ref="Z8:AA9"/>
    <mergeCell ref="AB8:AC9"/>
    <mergeCell ref="AD8:AE9"/>
    <mergeCell ref="Z10:AA11"/>
    <mergeCell ref="AB10:AC11"/>
    <mergeCell ref="T6:U7"/>
    <mergeCell ref="AD12:AE13"/>
    <mergeCell ref="T8:U9"/>
    <mergeCell ref="T10:U11"/>
    <mergeCell ref="J12:K13"/>
    <mergeCell ref="L10:M11"/>
    <mergeCell ref="L12:M13"/>
    <mergeCell ref="R12:S13"/>
    <mergeCell ref="P12:Q13"/>
    <mergeCell ref="R14:S15"/>
    <mergeCell ref="J26:K27"/>
    <mergeCell ref="L26:M27"/>
    <mergeCell ref="N26:O27"/>
    <mergeCell ref="J2:AW4"/>
    <mergeCell ref="E18:I29"/>
    <mergeCell ref="J6:K7"/>
    <mergeCell ref="R16:S17"/>
    <mergeCell ref="P14:Q15"/>
    <mergeCell ref="T16:U17"/>
    <mergeCell ref="P16:Q17"/>
    <mergeCell ref="J14:K15"/>
    <mergeCell ref="N6:O7"/>
    <mergeCell ref="R6:S7"/>
    <mergeCell ref="P6:Q7"/>
    <mergeCell ref="J16:K17"/>
    <mergeCell ref="L14:M15"/>
    <mergeCell ref="L16:M17"/>
    <mergeCell ref="N14:O15"/>
    <mergeCell ref="N16:O17"/>
    <mergeCell ref="N8:O9"/>
    <mergeCell ref="R8:S9"/>
    <mergeCell ref="Z22:AA23"/>
    <mergeCell ref="X10:Y11"/>
    <mergeCell ref="AP14:AQ15"/>
    <mergeCell ref="AR14:AS15"/>
    <mergeCell ref="AP24:AQ25"/>
    <mergeCell ref="L6:M7"/>
    <mergeCell ref="J10:K11"/>
    <mergeCell ref="AH40:AI41"/>
    <mergeCell ref="AJ40:AK41"/>
    <mergeCell ref="AL40:AM41"/>
    <mergeCell ref="AH30:AI31"/>
    <mergeCell ref="AJ30:AK31"/>
    <mergeCell ref="AL30:AM31"/>
    <mergeCell ref="AH32:AI33"/>
    <mergeCell ref="AJ32:AK33"/>
    <mergeCell ref="AL32:AM33"/>
    <mergeCell ref="Z30:AA31"/>
    <mergeCell ref="AB30:AC31"/>
    <mergeCell ref="AD30:AE31"/>
    <mergeCell ref="Z32:AA33"/>
    <mergeCell ref="AB32:AC33"/>
    <mergeCell ref="AD32:AE33"/>
    <mergeCell ref="AJ24:AK25"/>
    <mergeCell ref="AL24:AM25"/>
    <mergeCell ref="AJ16:AK17"/>
    <mergeCell ref="AL16:AM17"/>
    <mergeCell ref="Z14:AA15"/>
    <mergeCell ref="AB14:AC15"/>
    <mergeCell ref="AD14:AE15"/>
    <mergeCell ref="AF14:AG15"/>
    <mergeCell ref="AH22:AI23"/>
    <mergeCell ref="AJ22:AK23"/>
    <mergeCell ref="AH20:AI21"/>
    <mergeCell ref="AJ20:AK21"/>
    <mergeCell ref="AL20:AM21"/>
    <mergeCell ref="AD18:AE19"/>
    <mergeCell ref="Z20:AA21"/>
    <mergeCell ref="AB20:AC21"/>
    <mergeCell ref="AD20:AE21"/>
    <mergeCell ref="AF20:AG21"/>
    <mergeCell ref="AF18:AG19"/>
    <mergeCell ref="AF22:AG23"/>
    <mergeCell ref="AH64:AI65"/>
    <mergeCell ref="AJ64:AK65"/>
    <mergeCell ref="AL64:AM65"/>
    <mergeCell ref="AH54:AI55"/>
    <mergeCell ref="AJ54:AK55"/>
    <mergeCell ref="AL54:AM55"/>
    <mergeCell ref="AH56:AI57"/>
    <mergeCell ref="AJ56:AK57"/>
    <mergeCell ref="AL56:AM57"/>
    <mergeCell ref="AP10:AQ11"/>
    <mergeCell ref="AR10:AS11"/>
    <mergeCell ref="AP12:AQ13"/>
    <mergeCell ref="AR12:AS13"/>
    <mergeCell ref="AP6:AQ7"/>
    <mergeCell ref="AR6:AS7"/>
    <mergeCell ref="AP8:AQ9"/>
    <mergeCell ref="AT6:AU7"/>
    <mergeCell ref="AJ44:AK45"/>
    <mergeCell ref="AL44:AM45"/>
    <mergeCell ref="AR28:AS29"/>
    <mergeCell ref="AT28:AU29"/>
    <mergeCell ref="AT40:AU41"/>
    <mergeCell ref="AP22:AQ23"/>
    <mergeCell ref="AR22:AS23"/>
    <mergeCell ref="AP18:AQ19"/>
    <mergeCell ref="AR18:AS19"/>
    <mergeCell ref="AP20:AQ21"/>
    <mergeCell ref="AR20:AS21"/>
    <mergeCell ref="AT20:AU21"/>
    <mergeCell ref="AT44:AU45"/>
    <mergeCell ref="AR8:AS9"/>
    <mergeCell ref="AR24:AS25"/>
    <mergeCell ref="AL22:AM23"/>
    <mergeCell ref="AV20:AW21"/>
    <mergeCell ref="AT22:AU23"/>
    <mergeCell ref="AV22:AW23"/>
    <mergeCell ref="AR38:AS39"/>
    <mergeCell ref="AT38:AU39"/>
    <mergeCell ref="AV38:AW39"/>
    <mergeCell ref="AV6:AW7"/>
    <mergeCell ref="AT8:AU9"/>
    <mergeCell ref="AV8:AW9"/>
    <mergeCell ref="AT10:AU11"/>
    <mergeCell ref="AV10:AW11"/>
    <mergeCell ref="AT12:AU13"/>
    <mergeCell ref="AV12:AW13"/>
    <mergeCell ref="AV14:AW15"/>
    <mergeCell ref="AV16:AW17"/>
    <mergeCell ref="AV28:AW29"/>
    <mergeCell ref="AT24:AU25"/>
    <mergeCell ref="AV24:AW25"/>
    <mergeCell ref="AT18:AU19"/>
    <mergeCell ref="AV18:AW19"/>
    <mergeCell ref="AT14:AU15"/>
    <mergeCell ref="AR16:AS17"/>
    <mergeCell ref="AT16:AU17"/>
    <mergeCell ref="AP26:AQ27"/>
    <mergeCell ref="AR26:AS27"/>
    <mergeCell ref="AT26:AU27"/>
    <mergeCell ref="AV26:AW27"/>
    <mergeCell ref="AP40:AQ41"/>
    <mergeCell ref="AR40:AS41"/>
    <mergeCell ref="AP30:AQ31"/>
    <mergeCell ref="AR30:AS31"/>
    <mergeCell ref="AP32:AQ33"/>
    <mergeCell ref="AR32:AS33"/>
    <mergeCell ref="AP34:AQ35"/>
    <mergeCell ref="AR34:AS35"/>
    <mergeCell ref="AT34:AU35"/>
    <mergeCell ref="AV34:AW35"/>
    <mergeCell ref="AP36:AQ37"/>
    <mergeCell ref="AR36:AS37"/>
    <mergeCell ref="AT36:AU37"/>
    <mergeCell ref="AV36:AW37"/>
    <mergeCell ref="AP38:AQ39"/>
    <mergeCell ref="AP28:AQ29"/>
    <mergeCell ref="AP60:AQ61"/>
    <mergeCell ref="AR60:AS61"/>
    <mergeCell ref="AT60:AU61"/>
    <mergeCell ref="AV60:AW61"/>
    <mergeCell ref="AP58:AQ59"/>
    <mergeCell ref="AR58:AS59"/>
    <mergeCell ref="AP64:AQ65"/>
    <mergeCell ref="AR64:AS65"/>
    <mergeCell ref="AP62:AQ63"/>
    <mergeCell ref="AR62:AS63"/>
    <mergeCell ref="AT62:AU63"/>
    <mergeCell ref="AV62:AW63"/>
    <mergeCell ref="AT64:AU65"/>
    <mergeCell ref="AV64:AW65"/>
    <mergeCell ref="AP44:AQ45"/>
    <mergeCell ref="AR44:AS45"/>
    <mergeCell ref="AV46:AW47"/>
    <mergeCell ref="J30:K31"/>
    <mergeCell ref="L30:M31"/>
    <mergeCell ref="J32:K33"/>
    <mergeCell ref="AT58:AU59"/>
    <mergeCell ref="AV58:AW59"/>
    <mergeCell ref="AP48:AQ49"/>
    <mergeCell ref="AR48:AS49"/>
    <mergeCell ref="AT48:AU49"/>
    <mergeCell ref="AV48:AW49"/>
    <mergeCell ref="AP50:AQ51"/>
    <mergeCell ref="AR50:AS51"/>
    <mergeCell ref="AT50:AU51"/>
    <mergeCell ref="AV50:AW51"/>
    <mergeCell ref="AT52:AU53"/>
    <mergeCell ref="AV52:AW53"/>
    <mergeCell ref="AV44:AW45"/>
    <mergeCell ref="AT46:AU47"/>
    <mergeCell ref="T32:U33"/>
    <mergeCell ref="N40:O41"/>
    <mergeCell ref="AV54:AW55"/>
    <mergeCell ref="AT56:AU57"/>
    <mergeCell ref="AV56:AW57"/>
    <mergeCell ref="AP54:AQ55"/>
    <mergeCell ref="AR54:AS55"/>
    <mergeCell ref="AP56:AQ57"/>
    <mergeCell ref="AR56:AS57"/>
    <mergeCell ref="AT54:AU55"/>
    <mergeCell ref="AP46:AQ47"/>
    <mergeCell ref="AR46:AS47"/>
    <mergeCell ref="AP52:AQ53"/>
    <mergeCell ref="AR52:AS53"/>
    <mergeCell ref="L32:M33"/>
    <mergeCell ref="J34:K35"/>
    <mergeCell ref="L34:M35"/>
    <mergeCell ref="N34:O35"/>
    <mergeCell ref="L18:M19"/>
    <mergeCell ref="J20:K21"/>
    <mergeCell ref="L20:M21"/>
    <mergeCell ref="N20:O21"/>
    <mergeCell ref="N18:O19"/>
    <mergeCell ref="J28:K29"/>
    <mergeCell ref="L28:M29"/>
    <mergeCell ref="N28:O29"/>
    <mergeCell ref="J22:K23"/>
    <mergeCell ref="L22:M23"/>
    <mergeCell ref="J24:K25"/>
    <mergeCell ref="L24:M25"/>
    <mergeCell ref="N24:O25"/>
    <mergeCell ref="N22:O23"/>
    <mergeCell ref="P22:Q23"/>
    <mergeCell ref="J18:K19"/>
    <mergeCell ref="J40:K41"/>
    <mergeCell ref="L40:M41"/>
    <mergeCell ref="R34:S35"/>
    <mergeCell ref="T34:U35"/>
    <mergeCell ref="V34:W35"/>
    <mergeCell ref="X34:Y35"/>
    <mergeCell ref="R36:S37"/>
    <mergeCell ref="T36:U37"/>
    <mergeCell ref="V36:W37"/>
    <mergeCell ref="X36:Y37"/>
    <mergeCell ref="P40:Q41"/>
    <mergeCell ref="R38:S39"/>
    <mergeCell ref="T38:U39"/>
    <mergeCell ref="V38:W39"/>
    <mergeCell ref="R40:S41"/>
    <mergeCell ref="T40:U41"/>
    <mergeCell ref="P34:Q35"/>
    <mergeCell ref="J36:K37"/>
    <mergeCell ref="L36:M37"/>
    <mergeCell ref="N36:O37"/>
    <mergeCell ref="P36:Q37"/>
    <mergeCell ref="J38:K39"/>
    <mergeCell ref="R48:S49"/>
    <mergeCell ref="T48:U49"/>
    <mergeCell ref="V48:W49"/>
    <mergeCell ref="R46:S47"/>
    <mergeCell ref="T46:U47"/>
    <mergeCell ref="L38:M39"/>
    <mergeCell ref="N38:O39"/>
    <mergeCell ref="P38:Q39"/>
    <mergeCell ref="R52:S53"/>
    <mergeCell ref="T52:U53"/>
    <mergeCell ref="R42:S43"/>
    <mergeCell ref="T42:U43"/>
    <mergeCell ref="R44:S45"/>
    <mergeCell ref="T44:U45"/>
    <mergeCell ref="R50:S51"/>
    <mergeCell ref="T50:U51"/>
    <mergeCell ref="N50:O51"/>
    <mergeCell ref="P50:Q51"/>
    <mergeCell ref="P52:Q53"/>
    <mergeCell ref="X50:Y51"/>
    <mergeCell ref="V52:W53"/>
    <mergeCell ref="X52:Y53"/>
    <mergeCell ref="Z52:AA53"/>
    <mergeCell ref="AB52:AC53"/>
    <mergeCell ref="AD52:AE53"/>
    <mergeCell ref="Z42:AA43"/>
    <mergeCell ref="AB42:AC43"/>
    <mergeCell ref="AD42:AE43"/>
    <mergeCell ref="Z44:AA45"/>
    <mergeCell ref="Z50:AA51"/>
    <mergeCell ref="AB50:AC51"/>
    <mergeCell ref="AD50:AE51"/>
    <mergeCell ref="X42:Y43"/>
    <mergeCell ref="X44:Y45"/>
    <mergeCell ref="X46:Y47"/>
    <mergeCell ref="X48:Y49"/>
    <mergeCell ref="V50:W51"/>
    <mergeCell ref="V42:W43"/>
    <mergeCell ref="V44:W45"/>
    <mergeCell ref="V46:W47"/>
    <mergeCell ref="Z58:AA59"/>
    <mergeCell ref="AB58:AC59"/>
    <mergeCell ref="AD58:AE59"/>
    <mergeCell ref="Z64:AA65"/>
    <mergeCell ref="AB64:AC65"/>
    <mergeCell ref="AD64:AE65"/>
    <mergeCell ref="Z54:AA55"/>
    <mergeCell ref="AB54:AC55"/>
    <mergeCell ref="AD54:AE55"/>
    <mergeCell ref="Z56:AA57"/>
    <mergeCell ref="AB56:AC57"/>
    <mergeCell ref="AD56:AE57"/>
    <mergeCell ref="J46:K47"/>
    <mergeCell ref="L46:M47"/>
    <mergeCell ref="J52:K53"/>
    <mergeCell ref="L52:M53"/>
    <mergeCell ref="J42:K43"/>
    <mergeCell ref="L42:M43"/>
    <mergeCell ref="J44:K45"/>
    <mergeCell ref="L44:M45"/>
    <mergeCell ref="N42:O43"/>
    <mergeCell ref="N52:O53"/>
    <mergeCell ref="J48:K49"/>
    <mergeCell ref="L48:M49"/>
    <mergeCell ref="J50:K51"/>
    <mergeCell ref="L50:M51"/>
    <mergeCell ref="B2:I4"/>
    <mergeCell ref="R58:S59"/>
    <mergeCell ref="T58:U59"/>
    <mergeCell ref="R64:S65"/>
    <mergeCell ref="T64:U65"/>
    <mergeCell ref="R54:S55"/>
    <mergeCell ref="T54:U55"/>
    <mergeCell ref="R56:S57"/>
    <mergeCell ref="T56:U57"/>
    <mergeCell ref="J58:K59"/>
    <mergeCell ref="L58:M59"/>
    <mergeCell ref="J64:K65"/>
    <mergeCell ref="L64:M65"/>
    <mergeCell ref="J54:K55"/>
    <mergeCell ref="L54:M55"/>
    <mergeCell ref="J56:K57"/>
    <mergeCell ref="L56:M57"/>
    <mergeCell ref="P42:Q43"/>
    <mergeCell ref="N44:O45"/>
    <mergeCell ref="P44:Q45"/>
    <mergeCell ref="N46:O47"/>
    <mergeCell ref="P46:Q47"/>
    <mergeCell ref="N48:O49"/>
    <mergeCell ref="P48:Q4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M318"/>
  <sheetViews>
    <sheetView topLeftCell="H81" zoomScale="60" zoomScaleNormal="60" zoomScaleSheetLayoutView="40" workbookViewId="0">
      <selection activeCell="X112" sqref="X112"/>
    </sheetView>
  </sheetViews>
  <sheetFormatPr baseColWidth="10" defaultColWidth="11.42578125" defaultRowHeight="15" x14ac:dyDescent="0.25"/>
  <cols>
    <col min="2" max="9" width="5.7109375" customWidth="1"/>
    <col min="10" max="39" width="10.7109375" customWidth="1"/>
    <col min="41" max="46" width="5.7109375" customWidth="1"/>
  </cols>
  <sheetData>
    <row r="1" spans="1:91" x14ac:dyDescent="0.2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row>
    <row r="2" spans="1:91" ht="18" customHeight="1" x14ac:dyDescent="0.25">
      <c r="A2" s="86"/>
      <c r="B2" s="544" t="s">
        <v>258</v>
      </c>
      <c r="C2" s="545"/>
      <c r="D2" s="545"/>
      <c r="E2" s="545"/>
      <c r="F2" s="545"/>
      <c r="G2" s="545"/>
      <c r="H2" s="545"/>
      <c r="I2" s="545"/>
      <c r="J2" s="457" t="s">
        <v>23</v>
      </c>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row>
    <row r="3" spans="1:91" ht="18.75" customHeight="1" x14ac:dyDescent="0.25">
      <c r="A3" s="86"/>
      <c r="B3" s="545"/>
      <c r="C3" s="545"/>
      <c r="D3" s="545"/>
      <c r="E3" s="545"/>
      <c r="F3" s="545"/>
      <c r="G3" s="545"/>
      <c r="H3" s="545"/>
      <c r="I3" s="545"/>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row>
    <row r="4" spans="1:91" ht="15" customHeight="1" x14ac:dyDescent="0.25">
      <c r="A4" s="86"/>
      <c r="B4" s="545"/>
      <c r="C4" s="545"/>
      <c r="D4" s="545"/>
      <c r="E4" s="545"/>
      <c r="F4" s="545"/>
      <c r="G4" s="545"/>
      <c r="H4" s="545"/>
      <c r="I4" s="545"/>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row>
    <row r="5" spans="1:91" ht="15.75" thickBot="1" x14ac:dyDescent="0.3">
      <c r="A5" s="86"/>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row>
    <row r="6" spans="1:91" ht="15" customHeight="1" x14ac:dyDescent="0.25">
      <c r="A6" s="86"/>
      <c r="B6" s="474" t="s">
        <v>243</v>
      </c>
      <c r="C6" s="474"/>
      <c r="D6" s="475"/>
      <c r="E6" s="513" t="s">
        <v>244</v>
      </c>
      <c r="F6" s="522"/>
      <c r="G6" s="522"/>
      <c r="H6" s="522"/>
      <c r="I6" s="555"/>
      <c r="J6" s="56" t="str">
        <f>IF(AND('Mapa final'!$Y$12="Muy Alta",'Mapa final'!$AA$12="Leve"),CONCATENATE("R1C",'Mapa final'!$O$12),"")</f>
        <v/>
      </c>
      <c r="K6" s="57" t="str">
        <f>IF(AND('Mapa final'!$Y$13="Muy Alta",'Mapa final'!$AA$13="Leve"),CONCATENATE("R1C",'Mapa final'!$O$13),"")</f>
        <v/>
      </c>
      <c r="L6" s="57" t="str">
        <f>IF(AND('Mapa final'!$Y$14="Muy Alta",'Mapa final'!$AA$14="Leve"),CONCATENATE("R1C",'Mapa final'!$O$14),"")</f>
        <v/>
      </c>
      <c r="M6" s="57" t="str">
        <f>IF(AND('Mapa final'!$Y$15="Muy Alta",'Mapa final'!$AA$15="Leve"),CONCATENATE("R1C",'Mapa final'!$O$15),"")</f>
        <v/>
      </c>
      <c r="N6" s="57" t="str">
        <f>IF(AND('Mapa final'!$Y$16="Muy Alta",'Mapa final'!$AA$16="Leve"),CONCATENATE("R1C",'Mapa final'!$O$16),"")</f>
        <v/>
      </c>
      <c r="O6" s="58" t="str">
        <f>IF(AND('Mapa final'!$Y$17="Muy Alta",'Mapa final'!$AA$17="Leve"),CONCATENATE("R1C",'Mapa final'!$O$17),"")</f>
        <v/>
      </c>
      <c r="P6" s="56" t="str">
        <f>IF(AND('Mapa final'!$Y$12="Muy Alta",'Mapa final'!$AA$12="Menor"),CONCATENATE("R1C",'Mapa final'!$O$12),"")</f>
        <v/>
      </c>
      <c r="Q6" s="57" t="str">
        <f>IF(AND('Mapa final'!$Y$13="Muy Alta",'Mapa final'!$AA$13="Menor"),CONCATENATE("R1C",'Mapa final'!$O$13),"")</f>
        <v/>
      </c>
      <c r="R6" s="57" t="str">
        <f>IF(AND('Mapa final'!$Y$14="Muy Alta",'Mapa final'!$AA$14="Menor"),CONCATENATE("R1C",'Mapa final'!$O$14),"")</f>
        <v/>
      </c>
      <c r="S6" s="57" t="str">
        <f>IF(AND('Mapa final'!$Y$15="Muy Alta",'Mapa final'!$AA$15="Menor"),CONCATENATE("R1C",'Mapa final'!$O$15),"")</f>
        <v/>
      </c>
      <c r="T6" s="57" t="str">
        <f>IF(AND('Mapa final'!$Y$16="Muy Alta",'Mapa final'!$AA$16="Menor"),CONCATENATE("R1C",'Mapa final'!$O$16),"")</f>
        <v/>
      </c>
      <c r="U6" s="58" t="str">
        <f>IF(AND('Mapa final'!$Y$17="Muy Alta",'Mapa final'!$AA$17="Menor"),CONCATENATE("R1C",'Mapa final'!$O$17),"")</f>
        <v/>
      </c>
      <c r="V6" s="56" t="str">
        <f>IF(AND('Mapa final'!$Y$12="Muy Alta",'Mapa final'!$AA$12="Moderado"),CONCATENATE("R1C",'Mapa final'!$O$12),"")</f>
        <v/>
      </c>
      <c r="W6" s="57" t="str">
        <f>IF(AND('Mapa final'!$Y$13="Muy Alta",'Mapa final'!$AA$13="Moderado"),CONCATENATE("R1C",'Mapa final'!$O$13),"")</f>
        <v/>
      </c>
      <c r="X6" s="57" t="str">
        <f>IF(AND('Mapa final'!$Y$14="Muy Alta",'Mapa final'!$AA$14="Moderado"),CONCATENATE("R1C",'Mapa final'!$O$14),"")</f>
        <v/>
      </c>
      <c r="Y6" s="57" t="str">
        <f>IF(AND('Mapa final'!$Y$15="Muy Alta",'Mapa final'!$AA$15="Moderado"),CONCATENATE("R1C",'Mapa final'!$O$15),"")</f>
        <v/>
      </c>
      <c r="Z6" s="57" t="str">
        <f>IF(AND('Mapa final'!$Y$16="Muy Alta",'Mapa final'!$AA$16="Moderado"),CONCATENATE("R1C",'Mapa final'!$O$16),"")</f>
        <v/>
      </c>
      <c r="AA6" s="58" t="str">
        <f>IF(AND('Mapa final'!$Y$17="Muy Alta",'Mapa final'!$AA$17="Moderado"),CONCATENATE("R1C",'Mapa final'!$O$17),"")</f>
        <v/>
      </c>
      <c r="AB6" s="56" t="str">
        <f>IF(AND('Mapa final'!$Y$12="Muy Alta",'Mapa final'!$AA$12="Mayor"),CONCATENATE("R1C",'Mapa final'!$O$12),"")</f>
        <v/>
      </c>
      <c r="AC6" s="57" t="str">
        <f>IF(AND('Mapa final'!$Y$13="Muy Alta",'Mapa final'!$AA$13="Mayor"),CONCATENATE("R1C",'Mapa final'!$O$13),"")</f>
        <v/>
      </c>
      <c r="AD6" s="57" t="str">
        <f>IF(AND('Mapa final'!$Y$14="Muy Alta",'Mapa final'!$AA$14="Mayor"),CONCATENATE("R1C",'Mapa final'!$O$14),"")</f>
        <v/>
      </c>
      <c r="AE6" s="57" t="str">
        <f>IF(AND('Mapa final'!$Y$15="Muy Alta",'Mapa final'!$AA$15="Mayor"),CONCATENATE("R1C",'Mapa final'!$O$15),"")</f>
        <v/>
      </c>
      <c r="AF6" s="57" t="str">
        <f>IF(AND('Mapa final'!$Y$16="Muy Alta",'Mapa final'!$AA$16="Mayor"),CONCATENATE("R1C",'Mapa final'!$O$16),"")</f>
        <v/>
      </c>
      <c r="AG6" s="58" t="str">
        <f>IF(AND('Mapa final'!$Y$17="Muy Alta",'Mapa final'!$AA$17="Mayor"),CONCATENATE("R1C",'Mapa final'!$O$17),"")</f>
        <v/>
      </c>
      <c r="AH6" s="59" t="str">
        <f>IF(AND('Mapa final'!$Y$12="Muy Alta",'Mapa final'!$AA$12="Catastrófico"),CONCATENATE("R1C",'Mapa final'!$O$12),"")</f>
        <v/>
      </c>
      <c r="AI6" s="60" t="str">
        <f>IF(AND('Mapa final'!$Y$13="Muy Alta",'Mapa final'!$AA$13="Catastrófico"),CONCATENATE("R1C",'Mapa final'!$O$13),"")</f>
        <v/>
      </c>
      <c r="AJ6" s="60" t="str">
        <f>IF(AND('Mapa final'!$Y$14="Muy Alta",'Mapa final'!$AA$14="Catastrófico"),CONCATENATE("R1C",'Mapa final'!$O$14),"")</f>
        <v/>
      </c>
      <c r="AK6" s="60" t="str">
        <f>IF(AND('Mapa final'!$Y$15="Muy Alta",'Mapa final'!$AA$15="Catastrófico"),CONCATENATE("R1C",'Mapa final'!$O$15),"")</f>
        <v/>
      </c>
      <c r="AL6" s="60" t="str">
        <f>IF(AND('Mapa final'!$Y$16="Muy Alta",'Mapa final'!$AA$16="Catastrófico"),CONCATENATE("R1C",'Mapa final'!$O$16),"")</f>
        <v/>
      </c>
      <c r="AM6" s="61" t="str">
        <f>IF(AND('Mapa final'!$Y$17="Muy Alta",'Mapa final'!$AA$17="Catastrófico"),CONCATENATE("R1C",'Mapa final'!$O$17),"")</f>
        <v/>
      </c>
      <c r="AN6" s="86"/>
      <c r="AO6" s="525" t="s">
        <v>245</v>
      </c>
      <c r="AP6" s="526"/>
      <c r="AQ6" s="526"/>
      <c r="AR6" s="526"/>
      <c r="AS6" s="526"/>
      <c r="AT6" s="527"/>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row>
    <row r="7" spans="1:91" ht="15" customHeight="1" x14ac:dyDescent="0.25">
      <c r="A7" s="86"/>
      <c r="B7" s="474"/>
      <c r="C7" s="474"/>
      <c r="D7" s="475"/>
      <c r="E7" s="543"/>
      <c r="F7" s="556"/>
      <c r="G7" s="556"/>
      <c r="H7" s="556"/>
      <c r="I7" s="557"/>
      <c r="J7" s="62" t="str">
        <f>IF(AND('Mapa final'!$Y$18="Muy Alta",'Mapa final'!$AA$18="Leve"),CONCATENATE("R2C",'Mapa final'!$O$18),"")</f>
        <v/>
      </c>
      <c r="K7" s="63" t="str">
        <f>IF(AND('Mapa final'!$Y$19="Muy Alta",'Mapa final'!$AA$19="Leve"),CONCATENATE("R2C",'Mapa final'!$O$19),"")</f>
        <v/>
      </c>
      <c r="L7" s="63" t="str">
        <f>IF(AND('Mapa final'!$Y$20="Muy Alta",'Mapa final'!$AA$20="Leve"),CONCATENATE("R2C",'Mapa final'!$O$20),"")</f>
        <v/>
      </c>
      <c r="M7" s="63" t="str">
        <f>IF(AND('Mapa final'!$Y$21="Muy Alta",'Mapa final'!$AA$21="Leve"),CONCATENATE("R2C",'Mapa final'!$O$21),"")</f>
        <v/>
      </c>
      <c r="N7" s="63" t="str">
        <f>IF(AND('Mapa final'!$Y$22="Muy Alta",'Mapa final'!$AA$22="Leve"),CONCATENATE("R2C",'Mapa final'!$O$22),"")</f>
        <v/>
      </c>
      <c r="O7" s="64" t="str">
        <f>IF(AND('Mapa final'!$Y$23="Muy Alta",'Mapa final'!$AA$23="Leve"),CONCATENATE("R2C",'Mapa final'!$O$23),"")</f>
        <v/>
      </c>
      <c r="P7" s="62" t="str">
        <f>IF(AND('Mapa final'!$Y$18="Muy Alta",'Mapa final'!$AA$18="Menor"),CONCATENATE("R2C",'Mapa final'!$O$18),"")</f>
        <v/>
      </c>
      <c r="Q7" s="63" t="str">
        <f>IF(AND('Mapa final'!$Y$19="Muy Alta",'Mapa final'!$AA$19="Menor"),CONCATENATE("R2C",'Mapa final'!$O$19),"")</f>
        <v/>
      </c>
      <c r="R7" s="63" t="str">
        <f>IF(AND('Mapa final'!$Y$20="Muy Alta",'Mapa final'!$AA$20="Menor"),CONCATENATE("R2C",'Mapa final'!$O$20),"")</f>
        <v/>
      </c>
      <c r="S7" s="63" t="str">
        <f>IF(AND('Mapa final'!$Y$21="Muy Alta",'Mapa final'!$AA$21="Menor"),CONCATENATE("R2C",'Mapa final'!$O$21),"")</f>
        <v/>
      </c>
      <c r="T7" s="63" t="str">
        <f>IF(AND('Mapa final'!$Y$22="Muy Alta",'Mapa final'!$AA$22="Menor"),CONCATENATE("R2C",'Mapa final'!$O$22),"")</f>
        <v/>
      </c>
      <c r="U7" s="64" t="str">
        <f>IF(AND('Mapa final'!$Y$23="Muy Alta",'Mapa final'!$AA$23="Menor"),CONCATENATE("R2C",'Mapa final'!$O$23),"")</f>
        <v/>
      </c>
      <c r="V7" s="62" t="str">
        <f>IF(AND('Mapa final'!$Y$18="Muy Alta",'Mapa final'!$AA$18="Moderado"),CONCATENATE("R2C",'Mapa final'!$O$18),"")</f>
        <v/>
      </c>
      <c r="W7" s="63" t="str">
        <f>IF(AND('Mapa final'!$Y$19="Muy Alta",'Mapa final'!$AA$19="Moderado"),CONCATENATE("R2C",'Mapa final'!$O$19),"")</f>
        <v/>
      </c>
      <c r="X7" s="63" t="str">
        <f>IF(AND('Mapa final'!$Y$20="Muy Alta",'Mapa final'!$AA$20="Moderado"),CONCATENATE("R2C",'Mapa final'!$O$20),"")</f>
        <v/>
      </c>
      <c r="Y7" s="63" t="str">
        <f>IF(AND('Mapa final'!$Y$21="Muy Alta",'Mapa final'!$AA$21="Moderado"),CONCATENATE("R2C",'Mapa final'!$O$21),"")</f>
        <v/>
      </c>
      <c r="Z7" s="63" t="str">
        <f>IF(AND('Mapa final'!$Y$22="Muy Alta",'Mapa final'!$AA$22="Moderado"),CONCATENATE("R2C",'Mapa final'!$O$22),"")</f>
        <v/>
      </c>
      <c r="AA7" s="64" t="str">
        <f>IF(AND('Mapa final'!$Y$23="Muy Alta",'Mapa final'!$AA$23="Moderado"),CONCATENATE("R2C",'Mapa final'!$O$23),"")</f>
        <v/>
      </c>
      <c r="AB7" s="62" t="str">
        <f>IF(AND('Mapa final'!$Y$18="Muy Alta",'Mapa final'!$AA$18="Mayor"),CONCATENATE("R2C",'Mapa final'!$O$18),"")</f>
        <v/>
      </c>
      <c r="AC7" s="63" t="str">
        <f>IF(AND('Mapa final'!$Y$19="Muy Alta",'Mapa final'!$AA$19="Mayor"),CONCATENATE("R2C",'Mapa final'!$O$19),"")</f>
        <v/>
      </c>
      <c r="AD7" s="63" t="str">
        <f>IF(AND('Mapa final'!$Y$20="Muy Alta",'Mapa final'!$AA$20="Mayor"),CONCATENATE("R2C",'Mapa final'!$O$20),"")</f>
        <v/>
      </c>
      <c r="AE7" s="63" t="str">
        <f>IF(AND('Mapa final'!$Y$21="Muy Alta",'Mapa final'!$AA$21="Mayor"),CONCATENATE("R2C",'Mapa final'!$O$21),"")</f>
        <v/>
      </c>
      <c r="AF7" s="63" t="str">
        <f>IF(AND('Mapa final'!$Y$22="Muy Alta",'Mapa final'!$AA$22="Mayor"),CONCATENATE("R2C",'Mapa final'!$O$22),"")</f>
        <v/>
      </c>
      <c r="AG7" s="64" t="str">
        <f>IF(AND('Mapa final'!$Y$23="Muy Alta",'Mapa final'!$AA$23="Mayor"),CONCATENATE("R2C",'Mapa final'!$O$23),"")</f>
        <v/>
      </c>
      <c r="AH7" s="65" t="str">
        <f>IF(AND('Mapa final'!$Y$18="Muy Alta",'Mapa final'!$AA$18="Catastrófico"),CONCATENATE("R2C",'Mapa final'!$O$18),"")</f>
        <v/>
      </c>
      <c r="AI7" s="66" t="str">
        <f>IF(AND('Mapa final'!$Y$19="Muy Alta",'Mapa final'!$AA$19="Catastrófico"),CONCATENATE("R2C",'Mapa final'!$O$19),"")</f>
        <v/>
      </c>
      <c r="AJ7" s="66" t="str">
        <f>IF(AND('Mapa final'!$Y$20="Muy Alta",'Mapa final'!$AA$20="Catastrófico"),CONCATENATE("R2C",'Mapa final'!$O$20),"")</f>
        <v/>
      </c>
      <c r="AK7" s="66" t="str">
        <f>IF(AND('Mapa final'!$Y$21="Muy Alta",'Mapa final'!$AA$21="Catastrófico"),CONCATENATE("R2C",'Mapa final'!$O$21),"")</f>
        <v/>
      </c>
      <c r="AL7" s="66" t="str">
        <f>IF(AND('Mapa final'!$Y$22="Muy Alta",'Mapa final'!$AA$22="Catastrófico"),CONCATENATE("R2C",'Mapa final'!$O$22),"")</f>
        <v/>
      </c>
      <c r="AM7" s="67" t="str">
        <f>IF(AND('Mapa final'!$Y$23="Muy Alta",'Mapa final'!$AA$23="Catastrófico"),CONCATENATE("R2C",'Mapa final'!$O$23),"")</f>
        <v/>
      </c>
      <c r="AN7" s="86"/>
      <c r="AO7" s="528"/>
      <c r="AP7" s="529"/>
      <c r="AQ7" s="529"/>
      <c r="AR7" s="529"/>
      <c r="AS7" s="529"/>
      <c r="AT7" s="530"/>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row>
    <row r="8" spans="1:91" ht="15" customHeight="1" x14ac:dyDescent="0.25">
      <c r="A8" s="86"/>
      <c r="B8" s="474"/>
      <c r="C8" s="474"/>
      <c r="D8" s="475"/>
      <c r="E8" s="543"/>
      <c r="F8" s="556"/>
      <c r="G8" s="556"/>
      <c r="H8" s="556"/>
      <c r="I8" s="557"/>
      <c r="J8" s="62" t="str">
        <f>IF(AND('Mapa final'!$Y$24="Muy Alta",'Mapa final'!$AA$24="Leve"),CONCATENATE("R3C",'Mapa final'!$O$24),"")</f>
        <v/>
      </c>
      <c r="K8" s="63" t="str">
        <f>IF(AND('Mapa final'!$Y$25="Muy Alta",'Mapa final'!$AA$25="Leve"),CONCATENATE("R3C",'Mapa final'!$O$25),"")</f>
        <v/>
      </c>
      <c r="L8" s="63" t="str">
        <f>IF(AND('Mapa final'!$Y$26="Muy Alta",'Mapa final'!$AA$26="Leve"),CONCATENATE("R3C",'Mapa final'!$O$26),"")</f>
        <v/>
      </c>
      <c r="M8" s="63" t="str">
        <f>IF(AND('Mapa final'!$Y$27="Muy Alta",'Mapa final'!$AA$27="Leve"),CONCATENATE("R3C",'Mapa final'!$O$27),"")</f>
        <v/>
      </c>
      <c r="N8" s="63" t="str">
        <f>IF(AND('Mapa final'!$Y$28="Muy Alta",'Mapa final'!$AA$28="Leve"),CONCATENATE("R3C",'Mapa final'!$O$28),"")</f>
        <v/>
      </c>
      <c r="O8" s="64" t="str">
        <f>IF(AND('Mapa final'!$Y$29="Muy Alta",'Mapa final'!$AA$29="Leve"),CONCATENATE("R3C",'Mapa final'!$O$29),"")</f>
        <v/>
      </c>
      <c r="P8" s="62" t="str">
        <f>IF(AND('Mapa final'!$Y$24="Muy Alta",'Mapa final'!$AA$24="Menor"),CONCATENATE("R3C",'Mapa final'!$O$24),"")</f>
        <v/>
      </c>
      <c r="Q8" s="63" t="str">
        <f>IF(AND('Mapa final'!$Y$25="Muy Alta",'Mapa final'!$AA$25="Menor"),CONCATENATE("R3C",'Mapa final'!$O$25),"")</f>
        <v/>
      </c>
      <c r="R8" s="63" t="str">
        <f>IF(AND('Mapa final'!$Y$26="Muy Alta",'Mapa final'!$AA$26="Menor"),CONCATENATE("R3C",'Mapa final'!$O$26),"")</f>
        <v/>
      </c>
      <c r="S8" s="63" t="str">
        <f>IF(AND('Mapa final'!$Y$27="Muy Alta",'Mapa final'!$AA$27="Menor"),CONCATENATE("R3C",'Mapa final'!$O$27),"")</f>
        <v/>
      </c>
      <c r="T8" s="63" t="str">
        <f>IF(AND('Mapa final'!$Y$28="Muy Alta",'Mapa final'!$AA$28="Menor"),CONCATENATE("R3C",'Mapa final'!$O$28),"")</f>
        <v/>
      </c>
      <c r="U8" s="64" t="str">
        <f>IF(AND('Mapa final'!$Y$29="Muy Alta",'Mapa final'!$AA$29="Menor"),CONCATENATE("R3C",'Mapa final'!$O$29),"")</f>
        <v/>
      </c>
      <c r="V8" s="62" t="str">
        <f>IF(AND('Mapa final'!$Y$24="Muy Alta",'Mapa final'!$AA$24="Moderado"),CONCATENATE("R3C",'Mapa final'!$O$24),"")</f>
        <v/>
      </c>
      <c r="W8" s="63" t="str">
        <f>IF(AND('Mapa final'!$Y$25="Muy Alta",'Mapa final'!$AA$25="Moderado"),CONCATENATE("R3C",'Mapa final'!$O$25),"")</f>
        <v/>
      </c>
      <c r="X8" s="63" t="str">
        <f>IF(AND('Mapa final'!$Y$26="Muy Alta",'Mapa final'!$AA$26="Moderado"),CONCATENATE("R3C",'Mapa final'!$O$26),"")</f>
        <v/>
      </c>
      <c r="Y8" s="63" t="str">
        <f>IF(AND('Mapa final'!$Y$27="Muy Alta",'Mapa final'!$AA$27="Moderado"),CONCATENATE("R3C",'Mapa final'!$O$27),"")</f>
        <v/>
      </c>
      <c r="Z8" s="63" t="str">
        <f>IF(AND('Mapa final'!$Y$28="Muy Alta",'Mapa final'!$AA$28="Moderado"),CONCATENATE("R3C",'Mapa final'!$O$28),"")</f>
        <v/>
      </c>
      <c r="AA8" s="64" t="str">
        <f>IF(AND('Mapa final'!$Y$29="Muy Alta",'Mapa final'!$AA$29="Moderado"),CONCATENATE("R3C",'Mapa final'!$O$29),"")</f>
        <v/>
      </c>
      <c r="AB8" s="62" t="str">
        <f>IF(AND('Mapa final'!$Y$24="Muy Alta",'Mapa final'!$AA$24="Mayor"),CONCATENATE("R3C",'Mapa final'!$O$24),"")</f>
        <v/>
      </c>
      <c r="AC8" s="63" t="str">
        <f>IF(AND('Mapa final'!$Y$25="Muy Alta",'Mapa final'!$AA$25="Mayor"),CONCATENATE("R3C",'Mapa final'!$O$25),"")</f>
        <v/>
      </c>
      <c r="AD8" s="63" t="str">
        <f>IF(AND('Mapa final'!$Y$26="Muy Alta",'Mapa final'!$AA$26="Mayor"),CONCATENATE("R3C",'Mapa final'!$O$26),"")</f>
        <v/>
      </c>
      <c r="AE8" s="63" t="str">
        <f>IF(AND('Mapa final'!$Y$27="Muy Alta",'Mapa final'!$AA$27="Mayor"),CONCATENATE("R3C",'Mapa final'!$O$27),"")</f>
        <v/>
      </c>
      <c r="AF8" s="63" t="str">
        <f>IF(AND('Mapa final'!$Y$28="Muy Alta",'Mapa final'!$AA$28="Mayor"),CONCATENATE("R3C",'Mapa final'!$O$28),"")</f>
        <v/>
      </c>
      <c r="AG8" s="64" t="str">
        <f>IF(AND('Mapa final'!$Y$29="Muy Alta",'Mapa final'!$AA$29="Mayor"),CONCATENATE("R3C",'Mapa final'!$O$29),"")</f>
        <v/>
      </c>
      <c r="AH8" s="65" t="str">
        <f>IF(AND('Mapa final'!$Y$24="Muy Alta",'Mapa final'!$AA$24="Catastrófico"),CONCATENATE("R3C",'Mapa final'!$O$24),"")</f>
        <v/>
      </c>
      <c r="AI8" s="66" t="str">
        <f>IF(AND('Mapa final'!$Y$25="Muy Alta",'Mapa final'!$AA$25="Catastrófico"),CONCATENATE("R3C",'Mapa final'!$O$25),"")</f>
        <v/>
      </c>
      <c r="AJ8" s="66" t="str">
        <f>IF(AND('Mapa final'!$Y$26="Muy Alta",'Mapa final'!$AA$26="Catastrófico"),CONCATENATE("R3C",'Mapa final'!$O$26),"")</f>
        <v/>
      </c>
      <c r="AK8" s="66" t="str">
        <f>IF(AND('Mapa final'!$Y$27="Muy Alta",'Mapa final'!$AA$27="Catastrófico"),CONCATENATE("R3C",'Mapa final'!$O$27),"")</f>
        <v/>
      </c>
      <c r="AL8" s="66" t="str">
        <f>IF(AND('Mapa final'!$Y$28="Muy Alta",'Mapa final'!$AA$28="Catastrófico"),CONCATENATE("R3C",'Mapa final'!$O$28),"")</f>
        <v/>
      </c>
      <c r="AM8" s="67" t="str">
        <f>IF(AND('Mapa final'!$Y$29="Muy Alta",'Mapa final'!$AA$29="Catastrófico"),CONCATENATE("R3C",'Mapa final'!$O$29),"")</f>
        <v/>
      </c>
      <c r="AN8" s="86"/>
      <c r="AO8" s="528"/>
      <c r="AP8" s="529"/>
      <c r="AQ8" s="529"/>
      <c r="AR8" s="529"/>
      <c r="AS8" s="529"/>
      <c r="AT8" s="530"/>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row>
    <row r="9" spans="1:91" ht="15" customHeight="1" x14ac:dyDescent="0.25">
      <c r="A9" s="86"/>
      <c r="B9" s="474"/>
      <c r="C9" s="474"/>
      <c r="D9" s="475"/>
      <c r="E9" s="543"/>
      <c r="F9" s="556"/>
      <c r="G9" s="556"/>
      <c r="H9" s="556"/>
      <c r="I9" s="557"/>
      <c r="J9" s="62" t="str">
        <f>IF(AND('Mapa final'!$Y$30="Muy Alta",'Mapa final'!$AA$30="Leve"),CONCATENATE("R4C",'Mapa final'!$O$30),"")</f>
        <v/>
      </c>
      <c r="K9" s="63" t="str">
        <f>IF(AND('Mapa final'!$Y$31="Muy Alta",'Mapa final'!$AA$31="Leve"),CONCATENATE("R4C",'Mapa final'!$O$31),"")</f>
        <v/>
      </c>
      <c r="L9" s="63" t="str">
        <f>IF(AND('Mapa final'!$Y$32="Muy Alta",'Mapa final'!$AA$32="Leve"),CONCATENATE("R4C",'Mapa final'!$O$32),"")</f>
        <v/>
      </c>
      <c r="M9" s="63" t="str">
        <f>IF(AND('Mapa final'!$Y$33="Muy Alta",'Mapa final'!$AA$33="Leve"),CONCATENATE("R4C",'Mapa final'!$O$33),"")</f>
        <v/>
      </c>
      <c r="N9" s="63" t="str">
        <f>IF(AND('Mapa final'!$Y$34="Muy Alta",'Mapa final'!$AA$34="Leve"),CONCATENATE("R4C",'Mapa final'!$O$34),"")</f>
        <v/>
      </c>
      <c r="O9" s="64" t="str">
        <f>IF(AND('Mapa final'!$Y$35="Muy Alta",'Mapa final'!$AA$35="Leve"),CONCATENATE("R4C",'Mapa final'!$O$35),"")</f>
        <v/>
      </c>
      <c r="P9" s="62" t="str">
        <f>IF(AND('Mapa final'!$Y$30="Muy Alta",'Mapa final'!$AA$30="Menor"),CONCATENATE("R4C",'Mapa final'!$O$30),"")</f>
        <v/>
      </c>
      <c r="Q9" s="63" t="str">
        <f>IF(AND('Mapa final'!$Y$31="Muy Alta",'Mapa final'!$AA$31="Menor"),CONCATENATE("R4C",'Mapa final'!$O$31),"")</f>
        <v/>
      </c>
      <c r="R9" s="63" t="str">
        <f>IF(AND('Mapa final'!$Y$32="Muy Alta",'Mapa final'!$AA$32="Menor"),CONCATENATE("R4C",'Mapa final'!$O$32),"")</f>
        <v/>
      </c>
      <c r="S9" s="63" t="str">
        <f>IF(AND('Mapa final'!$Y$33="Muy Alta",'Mapa final'!$AA$33="Menor"),CONCATENATE("R4C",'Mapa final'!$O$33),"")</f>
        <v/>
      </c>
      <c r="T9" s="63" t="str">
        <f>IF(AND('Mapa final'!$Y$34="Muy Alta",'Mapa final'!$AA$34="Menor"),CONCATENATE("R4C",'Mapa final'!$O$34),"")</f>
        <v/>
      </c>
      <c r="U9" s="64" t="str">
        <f>IF(AND('Mapa final'!$Y$35="Muy Alta",'Mapa final'!$AA$35="Menor"),CONCATENATE("R4C",'Mapa final'!$O$35),"")</f>
        <v/>
      </c>
      <c r="V9" s="62" t="str">
        <f>IF(AND('Mapa final'!$Y$30="Muy Alta",'Mapa final'!$AA$30="Moderado"),CONCATENATE("R4C",'Mapa final'!$O$30),"")</f>
        <v/>
      </c>
      <c r="W9" s="63" t="str">
        <f>IF(AND('Mapa final'!$Y$31="Muy Alta",'Mapa final'!$AA$31="Moderado"),CONCATENATE("R4C",'Mapa final'!$O$31),"")</f>
        <v/>
      </c>
      <c r="X9" s="63" t="str">
        <f>IF(AND('Mapa final'!$Y$32="Muy Alta",'Mapa final'!$AA$32="Moderado"),CONCATENATE("R4C",'Mapa final'!$O$32),"")</f>
        <v/>
      </c>
      <c r="Y9" s="63" t="str">
        <f>IF(AND('Mapa final'!$Y$33="Muy Alta",'Mapa final'!$AA$33="Moderado"),CONCATENATE("R4C",'Mapa final'!$O$33),"")</f>
        <v/>
      </c>
      <c r="Z9" s="63" t="str">
        <f>IF(AND('Mapa final'!$Y$34="Muy Alta",'Mapa final'!$AA$34="Moderado"),CONCATENATE("R4C",'Mapa final'!$O$34),"")</f>
        <v/>
      </c>
      <c r="AA9" s="64" t="str">
        <f>IF(AND('Mapa final'!$Y$35="Muy Alta",'Mapa final'!$AA$35="Moderado"),CONCATENATE("R4C",'Mapa final'!$O$35),"")</f>
        <v/>
      </c>
      <c r="AB9" s="62" t="str">
        <f>IF(AND('Mapa final'!$Y$30="Muy Alta",'Mapa final'!$AA$30="Mayor"),CONCATENATE("R4C",'Mapa final'!$O$30),"")</f>
        <v/>
      </c>
      <c r="AC9" s="63" t="str">
        <f>IF(AND('Mapa final'!$Y$31="Muy Alta",'Mapa final'!$AA$31="Mayor"),CONCATENATE("R4C",'Mapa final'!$O$31),"")</f>
        <v/>
      </c>
      <c r="AD9" s="63" t="str">
        <f>IF(AND('Mapa final'!$Y$32="Muy Alta",'Mapa final'!$AA$32="Mayor"),CONCATENATE("R4C",'Mapa final'!$O$32),"")</f>
        <v/>
      </c>
      <c r="AE9" s="63" t="str">
        <f>IF(AND('Mapa final'!$Y$33="Muy Alta",'Mapa final'!$AA$33="Mayor"),CONCATENATE("R4C",'Mapa final'!$O$33),"")</f>
        <v/>
      </c>
      <c r="AF9" s="63" t="str">
        <f>IF(AND('Mapa final'!$Y$34="Muy Alta",'Mapa final'!$AA$34="Mayor"),CONCATENATE("R4C",'Mapa final'!$O$34),"")</f>
        <v/>
      </c>
      <c r="AG9" s="64" t="str">
        <f>IF(AND('Mapa final'!$Y$35="Muy Alta",'Mapa final'!$AA$35="Mayor"),CONCATENATE("R4C",'Mapa final'!$O$35),"")</f>
        <v/>
      </c>
      <c r="AH9" s="65" t="str">
        <f>IF(AND('Mapa final'!$Y$30="Muy Alta",'Mapa final'!$AA$30="Catastrófico"),CONCATENATE("R4C",'Mapa final'!$O$30),"")</f>
        <v/>
      </c>
      <c r="AI9" s="66" t="str">
        <f>IF(AND('Mapa final'!$Y$31="Muy Alta",'Mapa final'!$AA$31="Catastrófico"),CONCATENATE("R4C",'Mapa final'!$O$31),"")</f>
        <v/>
      </c>
      <c r="AJ9" s="66" t="str">
        <f>IF(AND('Mapa final'!$Y$32="Muy Alta",'Mapa final'!$AA$32="Catastrófico"),CONCATENATE("R4C",'Mapa final'!$O$32),"")</f>
        <v/>
      </c>
      <c r="AK9" s="66" t="str">
        <f>IF(AND('Mapa final'!$Y$33="Muy Alta",'Mapa final'!$AA$33="Catastrófico"),CONCATENATE("R4C",'Mapa final'!$O$33),"")</f>
        <v/>
      </c>
      <c r="AL9" s="66" t="str">
        <f>IF(AND('Mapa final'!$Y$34="Muy Alta",'Mapa final'!$AA$34="Catastrófico"),CONCATENATE("R4C",'Mapa final'!$O$34),"")</f>
        <v/>
      </c>
      <c r="AM9" s="67" t="str">
        <f>IF(AND('Mapa final'!$Y$35="Muy Alta",'Mapa final'!$AA$35="Catastrófico"),CONCATENATE("R4C",'Mapa final'!$O$35),"")</f>
        <v/>
      </c>
      <c r="AN9" s="86"/>
      <c r="AO9" s="528"/>
      <c r="AP9" s="529"/>
      <c r="AQ9" s="529"/>
      <c r="AR9" s="529"/>
      <c r="AS9" s="529"/>
      <c r="AT9" s="530"/>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row>
    <row r="10" spans="1:91" ht="15" customHeight="1" x14ac:dyDescent="0.25">
      <c r="A10" s="86"/>
      <c r="B10" s="474"/>
      <c r="C10" s="474"/>
      <c r="D10" s="475"/>
      <c r="E10" s="543"/>
      <c r="F10" s="556"/>
      <c r="G10" s="556"/>
      <c r="H10" s="556"/>
      <c r="I10" s="557"/>
      <c r="J10" s="62" t="str">
        <f>IF(AND('Mapa final'!$Y$36="Muy Alta",'Mapa final'!$AA$36="Leve"),CONCATENATE("R5C",'Mapa final'!$O$36),"")</f>
        <v/>
      </c>
      <c r="K10" s="63" t="str">
        <f>IF(AND('Mapa final'!$Y$37="Muy Alta",'Mapa final'!$AA$37="Leve"),CONCATENATE("R5C",'Mapa final'!$O$37),"")</f>
        <v/>
      </c>
      <c r="L10" s="63" t="str">
        <f>IF(AND('Mapa final'!$Y$38="Muy Alta",'Mapa final'!$AA$38="Leve"),CONCATENATE("R5C",'Mapa final'!$O$38),"")</f>
        <v/>
      </c>
      <c r="M10" s="63" t="str">
        <f>IF(AND('Mapa final'!$Y$39="Muy Alta",'Mapa final'!$AA$39="Leve"),CONCATENATE("R5C",'Mapa final'!$O$39),"")</f>
        <v/>
      </c>
      <c r="N10" s="63" t="str">
        <f>IF(AND('Mapa final'!$Y$40="Muy Alta",'Mapa final'!$AA$40="Leve"),CONCATENATE("R5C",'Mapa final'!$O$40),"")</f>
        <v/>
      </c>
      <c r="O10" s="64" t="str">
        <f>IF(AND('Mapa final'!$Y$41="Muy Alta",'Mapa final'!$AA$41="Leve"),CONCATENATE("R5C",'Mapa final'!$O$41),"")</f>
        <v/>
      </c>
      <c r="P10" s="62" t="str">
        <f>IF(AND('Mapa final'!$Y$36="Muy Alta",'Mapa final'!$AA$36="Menor"),CONCATENATE("R5C",'Mapa final'!$O$36),"")</f>
        <v/>
      </c>
      <c r="Q10" s="63" t="str">
        <f>IF(AND('Mapa final'!$Y$37="Muy Alta",'Mapa final'!$AA$37="Menor"),CONCATENATE("R5C",'Mapa final'!$O$37),"")</f>
        <v/>
      </c>
      <c r="R10" s="63" t="str">
        <f>IF(AND('Mapa final'!$Y$38="Muy Alta",'Mapa final'!$AA$38="Menor"),CONCATENATE("R5C",'Mapa final'!$O$38),"")</f>
        <v/>
      </c>
      <c r="S10" s="63" t="str">
        <f>IF(AND('Mapa final'!$Y$39="Muy Alta",'Mapa final'!$AA$39="Menor"),CONCATENATE("R5C",'Mapa final'!$O$39),"")</f>
        <v/>
      </c>
      <c r="T10" s="63" t="str">
        <f>IF(AND('Mapa final'!$Y$40="Muy Alta",'Mapa final'!$AA$40="Menor"),CONCATENATE("R5C",'Mapa final'!$O$40),"")</f>
        <v/>
      </c>
      <c r="U10" s="64" t="str">
        <f>IF(AND('Mapa final'!$Y$41="Muy Alta",'Mapa final'!$AA$41="Menor"),CONCATENATE("R5C",'Mapa final'!$O$41),"")</f>
        <v/>
      </c>
      <c r="V10" s="62" t="str">
        <f>IF(AND('Mapa final'!$Y$36="Muy Alta",'Mapa final'!$AA$36="Moderado"),CONCATENATE("R5C",'Mapa final'!$O$36),"")</f>
        <v/>
      </c>
      <c r="W10" s="63" t="str">
        <f>IF(AND('Mapa final'!$Y$37="Muy Alta",'Mapa final'!$AA$37="Moderado"),CONCATENATE("R5C",'Mapa final'!$O$37),"")</f>
        <v/>
      </c>
      <c r="X10" s="63" t="str">
        <f>IF(AND('Mapa final'!$Y$38="Muy Alta",'Mapa final'!$AA$38="Moderado"),CONCATENATE("R5C",'Mapa final'!$O$38),"")</f>
        <v/>
      </c>
      <c r="Y10" s="63" t="str">
        <f>IF(AND('Mapa final'!$Y$39="Muy Alta",'Mapa final'!$AA$39="Moderado"),CONCATENATE("R5C",'Mapa final'!$O$39),"")</f>
        <v/>
      </c>
      <c r="Z10" s="63" t="str">
        <f>IF(AND('Mapa final'!$Y$40="Muy Alta",'Mapa final'!$AA$40="Moderado"),CONCATENATE("R5C",'Mapa final'!$O$40),"")</f>
        <v/>
      </c>
      <c r="AA10" s="64" t="str">
        <f>IF(AND('Mapa final'!$Y$41="Muy Alta",'Mapa final'!$AA$41="Moderado"),CONCATENATE("R5C",'Mapa final'!$O$41),"")</f>
        <v/>
      </c>
      <c r="AB10" s="62" t="str">
        <f>IF(AND('Mapa final'!$Y$36="Muy Alta",'Mapa final'!$AA$36="Mayor"),CONCATENATE("R5C",'Mapa final'!$O$36),"")</f>
        <v/>
      </c>
      <c r="AC10" s="63" t="str">
        <f>IF(AND('Mapa final'!$Y$37="Muy Alta",'Mapa final'!$AA$37="Mayor"),CONCATENATE("R5C",'Mapa final'!$O$37),"")</f>
        <v/>
      </c>
      <c r="AD10" s="63" t="str">
        <f>IF(AND('Mapa final'!$Y$38="Muy Alta",'Mapa final'!$AA$38="Mayor"),CONCATENATE("R5C",'Mapa final'!$O$38),"")</f>
        <v/>
      </c>
      <c r="AE10" s="63" t="str">
        <f>IF(AND('Mapa final'!$Y$39="Muy Alta",'Mapa final'!$AA$39="Mayor"),CONCATENATE("R5C",'Mapa final'!$O$39),"")</f>
        <v/>
      </c>
      <c r="AF10" s="63" t="str">
        <f>IF(AND('Mapa final'!$Y$40="Muy Alta",'Mapa final'!$AA$40="Mayor"),CONCATENATE("R5C",'Mapa final'!$O$40),"")</f>
        <v/>
      </c>
      <c r="AG10" s="64" t="str">
        <f>IF(AND('Mapa final'!$Y$41="Muy Alta",'Mapa final'!$AA$41="Mayor"),CONCATENATE("R5C",'Mapa final'!$O$41),"")</f>
        <v/>
      </c>
      <c r="AH10" s="65" t="str">
        <f>IF(AND('Mapa final'!$Y$36="Muy Alta",'Mapa final'!$AA$36="Catastrófico"),CONCATENATE("R5C",'Mapa final'!$O$36),"")</f>
        <v/>
      </c>
      <c r="AI10" s="66" t="str">
        <f>IF(AND('Mapa final'!$Y$37="Muy Alta",'Mapa final'!$AA$37="Catastrófico"),CONCATENATE("R5C",'Mapa final'!$O$37),"")</f>
        <v/>
      </c>
      <c r="AJ10" s="66" t="str">
        <f>IF(AND('Mapa final'!$Y$38="Muy Alta",'Mapa final'!$AA$38="Catastrófico"),CONCATENATE("R5C",'Mapa final'!$O$38),"")</f>
        <v/>
      </c>
      <c r="AK10" s="66" t="str">
        <f>IF(AND('Mapa final'!$Y$39="Muy Alta",'Mapa final'!$AA$39="Catastrófico"),CONCATENATE("R5C",'Mapa final'!$O$39),"")</f>
        <v/>
      </c>
      <c r="AL10" s="66" t="str">
        <f>IF(AND('Mapa final'!$Y$40="Muy Alta",'Mapa final'!$AA$40="Catastrófico"),CONCATENATE("R5C",'Mapa final'!$O$40),"")</f>
        <v/>
      </c>
      <c r="AM10" s="67" t="str">
        <f>IF(AND('Mapa final'!$Y$41="Muy Alta",'Mapa final'!$AA$41="Catastrófico"),CONCATENATE("R5C",'Mapa final'!$O$41),"")</f>
        <v/>
      </c>
      <c r="AN10" s="86"/>
      <c r="AO10" s="528"/>
      <c r="AP10" s="529"/>
      <c r="AQ10" s="529"/>
      <c r="AR10" s="529"/>
      <c r="AS10" s="529"/>
      <c r="AT10" s="530"/>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row>
    <row r="11" spans="1:91" ht="15" customHeight="1" x14ac:dyDescent="0.25">
      <c r="A11" s="86"/>
      <c r="B11" s="474"/>
      <c r="C11" s="474"/>
      <c r="D11" s="475"/>
      <c r="E11" s="543"/>
      <c r="F11" s="556"/>
      <c r="G11" s="556"/>
      <c r="H11" s="556"/>
      <c r="I11" s="557"/>
      <c r="J11" s="62" t="str">
        <f>IF(AND('Mapa final'!$Y$42="Muy Alta",'Mapa final'!$AA$42="Leve"),CONCATENATE("R6C",'Mapa final'!$O$42),"")</f>
        <v/>
      </c>
      <c r="K11" s="63" t="str">
        <f>IF(AND('Mapa final'!$Y$44="Muy Alta",'Mapa final'!$AA$44="Leve"),CONCATENATE("R6C",'Mapa final'!$O$44),"")</f>
        <v/>
      </c>
      <c r="L11" s="63" t="str">
        <f>IF(AND('Mapa final'!$Y$45="Muy Alta",'Mapa final'!$AA$45="Leve"),CONCATENATE("R6C",'Mapa final'!$O$45),"")</f>
        <v/>
      </c>
      <c r="M11" s="63" t="str">
        <f>IF(AND('Mapa final'!$Y$46="Muy Alta",'Mapa final'!$AA$46="Leve"),CONCATENATE("R6C",'Mapa final'!$O$46),"")</f>
        <v/>
      </c>
      <c r="N11" s="63" t="str">
        <f>IF(AND('Mapa final'!$Y$47="Muy Alta",'Mapa final'!$AA$47="Leve"),CONCATENATE("R6C",'Mapa final'!$O$47),"")</f>
        <v/>
      </c>
      <c r="O11" s="64" t="str">
        <f>IF(AND('Mapa final'!$Y$48="Muy Alta",'Mapa final'!$AA$48="Leve"),CONCATENATE("R6C",'Mapa final'!$O$48),"")</f>
        <v/>
      </c>
      <c r="P11" s="62" t="str">
        <f>IF(AND('Mapa final'!$Y$42="Muy Alta",'Mapa final'!$AA$42="Menor"),CONCATENATE("R6C",'Mapa final'!$O$42),"")</f>
        <v/>
      </c>
      <c r="Q11" s="63" t="str">
        <f>IF(AND('Mapa final'!$Y$44="Muy Alta",'Mapa final'!$AA$44="Menor"),CONCATENATE("R6C",'Mapa final'!$O$44),"")</f>
        <v/>
      </c>
      <c r="R11" s="63" t="str">
        <f>IF(AND('Mapa final'!$Y$45="Muy Alta",'Mapa final'!$AA$45="Menor"),CONCATENATE("R6C",'Mapa final'!$O$45),"")</f>
        <v/>
      </c>
      <c r="S11" s="63" t="str">
        <f>IF(AND('Mapa final'!$Y$46="Muy Alta",'Mapa final'!$AA$46="Menor"),CONCATENATE("R6C",'Mapa final'!$O$46),"")</f>
        <v/>
      </c>
      <c r="T11" s="63" t="str">
        <f>IF(AND('Mapa final'!$Y$47="Muy Alta",'Mapa final'!$AA$47="Menor"),CONCATENATE("R6C",'Mapa final'!$O$47),"")</f>
        <v/>
      </c>
      <c r="U11" s="64" t="str">
        <f>IF(AND('Mapa final'!$Y$48="Muy Alta",'Mapa final'!$AA$48="Menor"),CONCATENATE("R6C",'Mapa final'!$O$48),"")</f>
        <v/>
      </c>
      <c r="V11" s="62" t="str">
        <f>IF(AND('Mapa final'!$Y$42="Muy Alta",'Mapa final'!$AA$42="Moderado"),CONCATENATE("R6C",'Mapa final'!$O$42),"")</f>
        <v/>
      </c>
      <c r="W11" s="63" t="str">
        <f>IF(AND('Mapa final'!$Y$44="Muy Alta",'Mapa final'!$AA$44="Moderado"),CONCATENATE("R6C",'Mapa final'!$O$44),"")</f>
        <v/>
      </c>
      <c r="X11" s="63" t="str">
        <f>IF(AND('Mapa final'!$Y$45="Muy Alta",'Mapa final'!$AA$45="Moderado"),CONCATENATE("R6C",'Mapa final'!$O$45),"")</f>
        <v/>
      </c>
      <c r="Y11" s="63" t="str">
        <f>IF(AND('Mapa final'!$Y$46="Muy Alta",'Mapa final'!$AA$46="Moderado"),CONCATENATE("R6C",'Mapa final'!$O$46),"")</f>
        <v/>
      </c>
      <c r="Z11" s="63" t="str">
        <f>IF(AND('Mapa final'!$Y$47="Muy Alta",'Mapa final'!$AA$47="Moderado"),CONCATENATE("R6C",'Mapa final'!$O$47),"")</f>
        <v/>
      </c>
      <c r="AA11" s="64" t="str">
        <f>IF(AND('Mapa final'!$Y$48="Muy Alta",'Mapa final'!$AA$48="Moderado"),CONCATENATE("R6C",'Mapa final'!$O$48),"")</f>
        <v/>
      </c>
      <c r="AB11" s="62" t="str">
        <f>IF(AND('Mapa final'!$Y$42="Muy Alta",'Mapa final'!$AA$42="Mayor"),CONCATENATE("R6C",'Mapa final'!$O$42),"")</f>
        <v/>
      </c>
      <c r="AC11" s="63" t="str">
        <f>IF(AND('Mapa final'!$Y$44="Muy Alta",'Mapa final'!$AA$44="Mayor"),CONCATENATE("R6C",'Mapa final'!$O$44),"")</f>
        <v/>
      </c>
      <c r="AD11" s="63" t="str">
        <f>IF(AND('Mapa final'!$Y$45="Muy Alta",'Mapa final'!$AA$45="Mayor"),CONCATENATE("R6C",'Mapa final'!$O$45),"")</f>
        <v/>
      </c>
      <c r="AE11" s="63" t="str">
        <f>IF(AND('Mapa final'!$Y$46="Muy Alta",'Mapa final'!$AA$46="Mayor"),CONCATENATE("R6C",'Mapa final'!$O$46),"")</f>
        <v/>
      </c>
      <c r="AF11" s="63" t="str">
        <f>IF(AND('Mapa final'!$Y$47="Muy Alta",'Mapa final'!$AA$47="Mayor"),CONCATENATE("R6C",'Mapa final'!$O$47),"")</f>
        <v/>
      </c>
      <c r="AG11" s="64" t="str">
        <f>IF(AND('Mapa final'!$Y$48="Muy Alta",'Mapa final'!$AA$48="Mayor"),CONCATENATE("R6C",'Mapa final'!$O$48),"")</f>
        <v/>
      </c>
      <c r="AH11" s="65" t="str">
        <f>IF(AND('Mapa final'!$Y$42="Muy Alta",'Mapa final'!$AA$42="Catastrófico"),CONCATENATE("R6C",'Mapa final'!$O$42),"")</f>
        <v/>
      </c>
      <c r="AI11" s="66" t="str">
        <f>IF(AND('Mapa final'!$Y$44="Muy Alta",'Mapa final'!$AA$44="Catastrófico"),CONCATENATE("R6C",'Mapa final'!$O$44),"")</f>
        <v/>
      </c>
      <c r="AJ11" s="66" t="str">
        <f>IF(AND('Mapa final'!$Y$45="Muy Alta",'Mapa final'!$AA$45="Catastrófico"),CONCATENATE("R6C",'Mapa final'!$O$45),"")</f>
        <v/>
      </c>
      <c r="AK11" s="66" t="str">
        <f>IF(AND('Mapa final'!$Y$46="Muy Alta",'Mapa final'!$AA$46="Catastrófico"),CONCATENATE("R6C",'Mapa final'!$O$46),"")</f>
        <v/>
      </c>
      <c r="AL11" s="66" t="str">
        <f>IF(AND('Mapa final'!$Y$47="Muy Alta",'Mapa final'!$AA$47="Catastrófico"),CONCATENATE("R6C",'Mapa final'!$O$47),"")</f>
        <v/>
      </c>
      <c r="AM11" s="67" t="str">
        <f>IF(AND('Mapa final'!$Y$48="Muy Alta",'Mapa final'!$AA$48="Catastrófico"),CONCATENATE("R6C",'Mapa final'!$O$48),"")</f>
        <v/>
      </c>
      <c r="AN11" s="86"/>
      <c r="AO11" s="528"/>
      <c r="AP11" s="529"/>
      <c r="AQ11" s="529"/>
      <c r="AR11" s="529"/>
      <c r="AS11" s="529"/>
      <c r="AT11" s="530"/>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row>
    <row r="12" spans="1:91" ht="15" customHeight="1" x14ac:dyDescent="0.25">
      <c r="A12" s="86"/>
      <c r="B12" s="474"/>
      <c r="C12" s="474"/>
      <c r="D12" s="475"/>
      <c r="E12" s="543"/>
      <c r="F12" s="556"/>
      <c r="G12" s="556"/>
      <c r="H12" s="556"/>
      <c r="I12" s="557"/>
      <c r="J12" s="62" t="str">
        <f>IF(AND('Mapa final'!$Y$49="Muy Alta",'Mapa final'!$AA$49="Leve"),CONCATENATE("R7C",'Mapa final'!$O$49),"")</f>
        <v/>
      </c>
      <c r="K12" s="63" t="str">
        <f>IF(AND('Mapa final'!$Y$50="Muy Alta",'Mapa final'!$AA$50="Leve"),CONCATENATE("R7C",'Mapa final'!$O$50),"")</f>
        <v/>
      </c>
      <c r="L12" s="63" t="str">
        <f>IF(AND('Mapa final'!$Y$51="Muy Alta",'Mapa final'!$AA$51="Leve"),CONCATENATE("R7C",'Mapa final'!$O$51),"")</f>
        <v/>
      </c>
      <c r="M12" s="63" t="str">
        <f>IF(AND('Mapa final'!$Y$52="Muy Alta",'Mapa final'!$AA$52="Leve"),CONCATENATE("R7C",'Mapa final'!$O$52),"")</f>
        <v/>
      </c>
      <c r="N12" s="63" t="str">
        <f>IF(AND('Mapa final'!$Y$53="Muy Alta",'Mapa final'!$AA$53="Leve"),CONCATENATE("R7C",'Mapa final'!$O$53),"")</f>
        <v/>
      </c>
      <c r="O12" s="64" t="str">
        <f>IF(AND('Mapa final'!$Y$54="Muy Alta",'Mapa final'!$AA$54="Leve"),CONCATENATE("R7C",'Mapa final'!$O$54),"")</f>
        <v/>
      </c>
      <c r="P12" s="62" t="str">
        <f>IF(AND('Mapa final'!$Y$49="Muy Alta",'Mapa final'!$AA$49="Menor"),CONCATENATE("R7C",'Mapa final'!$O$49),"")</f>
        <v/>
      </c>
      <c r="Q12" s="63" t="str">
        <f>IF(AND('Mapa final'!$Y$50="Muy Alta",'Mapa final'!$AA$50="Menor"),CONCATENATE("R7C",'Mapa final'!$O$50),"")</f>
        <v/>
      </c>
      <c r="R12" s="63" t="str">
        <f>IF(AND('Mapa final'!$Y$51="Muy Alta",'Mapa final'!$AA$51="Menor"),CONCATENATE("R7C",'Mapa final'!$O$51),"")</f>
        <v/>
      </c>
      <c r="S12" s="63" t="str">
        <f>IF(AND('Mapa final'!$Y$52="Muy Alta",'Mapa final'!$AA$52="Menor"),CONCATENATE("R7C",'Mapa final'!$O$52),"")</f>
        <v/>
      </c>
      <c r="T12" s="63" t="str">
        <f>IF(AND('Mapa final'!$Y$53="Muy Alta",'Mapa final'!$AA$53="Menor"),CONCATENATE("R7C",'Mapa final'!$O$53),"")</f>
        <v/>
      </c>
      <c r="U12" s="64" t="str">
        <f>IF(AND('Mapa final'!$Y$54="Muy Alta",'Mapa final'!$AA$54="Menor"),CONCATENATE("R7C",'Mapa final'!$O$54),"")</f>
        <v/>
      </c>
      <c r="V12" s="62" t="str">
        <f>IF(AND('Mapa final'!$Y$49="Muy Alta",'Mapa final'!$AA$49="Moderado"),CONCATENATE("R7C",'Mapa final'!$O$49),"")</f>
        <v/>
      </c>
      <c r="W12" s="63" t="str">
        <f>IF(AND('Mapa final'!$Y$50="Muy Alta",'Mapa final'!$AA$50="Moderado"),CONCATENATE("R7C",'Mapa final'!$O$50),"")</f>
        <v/>
      </c>
      <c r="X12" s="63" t="str">
        <f>IF(AND('Mapa final'!$Y$51="Muy Alta",'Mapa final'!$AA$51="Moderado"),CONCATENATE("R7C",'Mapa final'!$O$51),"")</f>
        <v/>
      </c>
      <c r="Y12" s="63" t="str">
        <f>IF(AND('Mapa final'!$Y$52="Muy Alta",'Mapa final'!$AA$52="Moderado"),CONCATENATE("R7C",'Mapa final'!$O$52),"")</f>
        <v/>
      </c>
      <c r="Z12" s="63" t="str">
        <f>IF(AND('Mapa final'!$Y$53="Muy Alta",'Mapa final'!$AA$53="Moderado"),CONCATENATE("R7C",'Mapa final'!$O$53),"")</f>
        <v/>
      </c>
      <c r="AA12" s="64" t="str">
        <f>IF(AND('Mapa final'!$Y$54="Muy Alta",'Mapa final'!$AA$54="Moderado"),CONCATENATE("R7C",'Mapa final'!$O$54),"")</f>
        <v/>
      </c>
      <c r="AB12" s="62" t="str">
        <f>IF(AND('Mapa final'!$Y$49="Muy Alta",'Mapa final'!$AA$49="Mayor"),CONCATENATE("R7C",'Mapa final'!$O$49),"")</f>
        <v/>
      </c>
      <c r="AC12" s="63" t="str">
        <f>IF(AND('Mapa final'!$Y$50="Muy Alta",'Mapa final'!$AA$50="Mayor"),CONCATENATE("R7C",'Mapa final'!$O$50),"")</f>
        <v/>
      </c>
      <c r="AD12" s="63" t="str">
        <f>IF(AND('Mapa final'!$Y$51="Muy Alta",'Mapa final'!$AA$51="Mayor"),CONCATENATE("R7C",'Mapa final'!$O$51),"")</f>
        <v/>
      </c>
      <c r="AE12" s="63" t="str">
        <f>IF(AND('Mapa final'!$Y$52="Muy Alta",'Mapa final'!$AA$52="Mayor"),CONCATENATE("R7C",'Mapa final'!$O$52),"")</f>
        <v/>
      </c>
      <c r="AF12" s="63" t="str">
        <f>IF(AND('Mapa final'!$Y$53="Muy Alta",'Mapa final'!$AA$53="Mayor"),CONCATENATE("R7C",'Mapa final'!$O$53),"")</f>
        <v/>
      </c>
      <c r="AG12" s="64" t="str">
        <f>IF(AND('Mapa final'!$Y$54="Muy Alta",'Mapa final'!$AA$54="Mayor"),CONCATENATE("R7C",'Mapa final'!$O$54),"")</f>
        <v/>
      </c>
      <c r="AH12" s="65" t="str">
        <f>IF(AND('Mapa final'!$Y$49="Muy Alta",'Mapa final'!$AA$49="Catastrófico"),CONCATENATE("R7C",'Mapa final'!$O$49),"")</f>
        <v/>
      </c>
      <c r="AI12" s="66" t="str">
        <f>IF(AND('Mapa final'!$Y$50="Muy Alta",'Mapa final'!$AA$50="Catastrófico"),CONCATENATE("R7C",'Mapa final'!$O$50),"")</f>
        <v/>
      </c>
      <c r="AJ12" s="66" t="str">
        <f>IF(AND('Mapa final'!$Y$51="Muy Alta",'Mapa final'!$AA$51="Catastrófico"),CONCATENATE("R7C",'Mapa final'!$O$51),"")</f>
        <v/>
      </c>
      <c r="AK12" s="66" t="str">
        <f>IF(AND('Mapa final'!$Y$52="Muy Alta",'Mapa final'!$AA$52="Catastrófico"),CONCATENATE("R7C",'Mapa final'!$O$52),"")</f>
        <v/>
      </c>
      <c r="AL12" s="66" t="str">
        <f>IF(AND('Mapa final'!$Y$53="Muy Alta",'Mapa final'!$AA$53="Catastrófico"),CONCATENATE("R7C",'Mapa final'!$O$53),"")</f>
        <v/>
      </c>
      <c r="AM12" s="67" t="str">
        <f>IF(AND('Mapa final'!$Y$54="Muy Alta",'Mapa final'!$AA$54="Catastrófico"),CONCATENATE("R7C",'Mapa final'!$O$54),"")</f>
        <v/>
      </c>
      <c r="AN12" s="86"/>
      <c r="AO12" s="528"/>
      <c r="AP12" s="529"/>
      <c r="AQ12" s="529"/>
      <c r="AR12" s="529"/>
      <c r="AS12" s="529"/>
      <c r="AT12" s="530"/>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row>
    <row r="13" spans="1:91" ht="15" customHeight="1" x14ac:dyDescent="0.25">
      <c r="A13" s="86"/>
      <c r="B13" s="474"/>
      <c r="C13" s="474"/>
      <c r="D13" s="475"/>
      <c r="E13" s="543"/>
      <c r="F13" s="556"/>
      <c r="G13" s="556"/>
      <c r="H13" s="556"/>
      <c r="I13" s="557"/>
      <c r="J13" s="62" t="str">
        <f>IF(AND('Mapa final'!$Y$55="Muy Alta",'Mapa final'!$AA$55="Leve"),CONCATENATE("R8C",'Mapa final'!$O$55),"")</f>
        <v/>
      </c>
      <c r="K13" s="63" t="str">
        <f>IF(AND('Mapa final'!$Y$56="Muy Alta",'Mapa final'!$AA$56="Leve"),CONCATENATE("R8C",'Mapa final'!$O$56),"")</f>
        <v/>
      </c>
      <c r="L13" s="63" t="str">
        <f>IF(AND('Mapa final'!$Y$57="Muy Alta",'Mapa final'!$AA$57="Leve"),CONCATENATE("R8C",'Mapa final'!$O$57),"")</f>
        <v/>
      </c>
      <c r="M13" s="63" t="str">
        <f>IF(AND('Mapa final'!$Y$58="Muy Alta",'Mapa final'!$AA$58="Leve"),CONCATENATE("R8C",'Mapa final'!$O$58),"")</f>
        <v/>
      </c>
      <c r="N13" s="63" t="str">
        <f>IF(AND('Mapa final'!$Y$59="Muy Alta",'Mapa final'!$AA$59="Leve"),CONCATENATE("R8C",'Mapa final'!$O$59),"")</f>
        <v/>
      </c>
      <c r="O13" s="64" t="str">
        <f>IF(AND('Mapa final'!$Y$60="Muy Alta",'Mapa final'!$AA$60="Leve"),CONCATENATE("R8C",'Mapa final'!$O$60),"")</f>
        <v/>
      </c>
      <c r="P13" s="62" t="str">
        <f>IF(AND('Mapa final'!$Y$55="Muy Alta",'Mapa final'!$AA$55="Menor"),CONCATENATE("R8C",'Mapa final'!$O$55),"")</f>
        <v/>
      </c>
      <c r="Q13" s="63" t="str">
        <f>IF(AND('Mapa final'!$Y$56="Muy Alta",'Mapa final'!$AA$56="Menor"),CONCATENATE("R8C",'Mapa final'!$O$56),"")</f>
        <v/>
      </c>
      <c r="R13" s="63" t="str">
        <f>IF(AND('Mapa final'!$Y$57="Muy Alta",'Mapa final'!$AA$57="Menor"),CONCATENATE("R8C",'Mapa final'!$O$57),"")</f>
        <v/>
      </c>
      <c r="S13" s="63" t="str">
        <f>IF(AND('Mapa final'!$Y$58="Muy Alta",'Mapa final'!$AA$58="Menor"),CONCATENATE("R8C",'Mapa final'!$O$58),"")</f>
        <v/>
      </c>
      <c r="T13" s="63" t="str">
        <f>IF(AND('Mapa final'!$Y$59="Muy Alta",'Mapa final'!$AA$59="Menor"),CONCATENATE("R8C",'Mapa final'!$O$59),"")</f>
        <v/>
      </c>
      <c r="U13" s="64" t="str">
        <f>IF(AND('Mapa final'!$Y$60="Muy Alta",'Mapa final'!$AA$60="Menor"),CONCATENATE("R8C",'Mapa final'!$O$60),"")</f>
        <v/>
      </c>
      <c r="V13" s="62" t="str">
        <f>IF(AND('Mapa final'!$Y$55="Muy Alta",'Mapa final'!$AA$55="Moderado"),CONCATENATE("R8C",'Mapa final'!$O$55),"")</f>
        <v/>
      </c>
      <c r="W13" s="63" t="str">
        <f>IF(AND('Mapa final'!$Y$56="Muy Alta",'Mapa final'!$AA$56="Moderado"),CONCATENATE("R8C",'Mapa final'!$O$56),"")</f>
        <v/>
      </c>
      <c r="X13" s="63" t="str">
        <f>IF(AND('Mapa final'!$Y$57="Muy Alta",'Mapa final'!$AA$57="Moderado"),CONCATENATE("R8C",'Mapa final'!$O$57),"")</f>
        <v/>
      </c>
      <c r="Y13" s="63" t="str">
        <f>IF(AND('Mapa final'!$Y$58="Muy Alta",'Mapa final'!$AA$58="Moderado"),CONCATENATE("R8C",'Mapa final'!$O$58),"")</f>
        <v/>
      </c>
      <c r="Z13" s="63" t="str">
        <f>IF(AND('Mapa final'!$Y$59="Muy Alta",'Mapa final'!$AA$59="Moderado"),CONCATENATE("R8C",'Mapa final'!$O$59),"")</f>
        <v/>
      </c>
      <c r="AA13" s="64" t="str">
        <f>IF(AND('Mapa final'!$Y$60="Muy Alta",'Mapa final'!$AA$60="Moderado"),CONCATENATE("R8C",'Mapa final'!$O$60),"")</f>
        <v/>
      </c>
      <c r="AB13" s="62" t="str">
        <f>IF(AND('Mapa final'!$Y$55="Muy Alta",'Mapa final'!$AA$55="Mayor"),CONCATENATE("R8C",'Mapa final'!$O$55),"")</f>
        <v/>
      </c>
      <c r="AC13" s="63" t="str">
        <f>IF(AND('Mapa final'!$Y$56="Muy Alta",'Mapa final'!$AA$56="Mayor"),CONCATENATE("R8C",'Mapa final'!$O$56),"")</f>
        <v/>
      </c>
      <c r="AD13" s="63" t="str">
        <f>IF(AND('Mapa final'!$Y$57="Muy Alta",'Mapa final'!$AA$57="Mayor"),CONCATENATE("R8C",'Mapa final'!$O$57),"")</f>
        <v/>
      </c>
      <c r="AE13" s="63" t="str">
        <f>IF(AND('Mapa final'!$Y$58="Muy Alta",'Mapa final'!$AA$58="Mayor"),CONCATENATE("R8C",'Mapa final'!$O$58),"")</f>
        <v/>
      </c>
      <c r="AF13" s="63" t="str">
        <f>IF(AND('Mapa final'!$Y$59="Muy Alta",'Mapa final'!$AA$59="Mayor"),CONCATENATE("R8C",'Mapa final'!$O$59),"")</f>
        <v/>
      </c>
      <c r="AG13" s="64" t="str">
        <f>IF(AND('Mapa final'!$Y$60="Muy Alta",'Mapa final'!$AA$60="Mayor"),CONCATENATE("R8C",'Mapa final'!$O$60),"")</f>
        <v/>
      </c>
      <c r="AH13" s="65" t="str">
        <f>IF(AND('Mapa final'!$Y$55="Muy Alta",'Mapa final'!$AA$55="Catastrófico"),CONCATENATE("R8C",'Mapa final'!$O$55),"")</f>
        <v/>
      </c>
      <c r="AI13" s="66" t="str">
        <f>IF(AND('Mapa final'!$Y$56="Muy Alta",'Mapa final'!$AA$56="Catastrófico"),CONCATENATE("R8C",'Mapa final'!$O$56),"")</f>
        <v/>
      </c>
      <c r="AJ13" s="66" t="str">
        <f>IF(AND('Mapa final'!$Y$57="Muy Alta",'Mapa final'!$AA$57="Catastrófico"),CONCATENATE("R8C",'Mapa final'!$O$57),"")</f>
        <v/>
      </c>
      <c r="AK13" s="66" t="str">
        <f>IF(AND('Mapa final'!$Y$58="Muy Alta",'Mapa final'!$AA$58="Catastrófico"),CONCATENATE("R8C",'Mapa final'!$O$58),"")</f>
        <v/>
      </c>
      <c r="AL13" s="66" t="str">
        <f>IF(AND('Mapa final'!$Y$59="Muy Alta",'Mapa final'!$AA$59="Catastrófico"),CONCATENATE("R8C",'Mapa final'!$O$59),"")</f>
        <v/>
      </c>
      <c r="AM13" s="67" t="str">
        <f>IF(AND('Mapa final'!$Y$60="Muy Alta",'Mapa final'!$AA$60="Catastrófico"),CONCATENATE("R8C",'Mapa final'!$O$60),"")</f>
        <v/>
      </c>
      <c r="AN13" s="86"/>
      <c r="AO13" s="528"/>
      <c r="AP13" s="529"/>
      <c r="AQ13" s="529"/>
      <c r="AR13" s="529"/>
      <c r="AS13" s="529"/>
      <c r="AT13" s="530"/>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row>
    <row r="14" spans="1:91" ht="15" customHeight="1" x14ac:dyDescent="0.25">
      <c r="A14" s="86"/>
      <c r="B14" s="474"/>
      <c r="C14" s="474"/>
      <c r="D14" s="475"/>
      <c r="E14" s="543"/>
      <c r="F14" s="556"/>
      <c r="G14" s="556"/>
      <c r="H14" s="556"/>
      <c r="I14" s="557"/>
      <c r="J14" s="62" t="str">
        <f>IF(AND('Mapa final'!$Y$61="Muy Alta",'Mapa final'!$AA$61="Leve"),CONCATENATE("R9C",'Mapa final'!$O$61),"")</f>
        <v/>
      </c>
      <c r="K14" s="63" t="str">
        <f>IF(AND('Mapa final'!$Y$62="Muy Alta",'Mapa final'!$AA$62="Leve"),CONCATENATE("R9C",'Mapa final'!$O$62),"")</f>
        <v/>
      </c>
      <c r="L14" s="63" t="str">
        <f>IF(AND('Mapa final'!$Y$63="Muy Alta",'Mapa final'!$AA$63="Leve"),CONCATENATE("R9C",'Mapa final'!$O$63),"")</f>
        <v/>
      </c>
      <c r="M14" s="63" t="str">
        <f>IF(AND('Mapa final'!$Y$64="Muy Alta",'Mapa final'!$AA$64="Leve"),CONCATENATE("R9C",'Mapa final'!$O$64),"")</f>
        <v/>
      </c>
      <c r="N14" s="63" t="str">
        <f>IF(AND('Mapa final'!$Y$65="Muy Alta",'Mapa final'!$AA$65="Leve"),CONCATENATE("R9C",'Mapa final'!$O$65),"")</f>
        <v/>
      </c>
      <c r="O14" s="64" t="str">
        <f>IF(AND('Mapa final'!$Y$66="Muy Alta",'Mapa final'!$AA$66="Leve"),CONCATENATE("R9C",'Mapa final'!$O$66),"")</f>
        <v/>
      </c>
      <c r="P14" s="62" t="str">
        <f>IF(AND('Mapa final'!$Y$61="Muy Alta",'Mapa final'!$AA$61="Menor"),CONCATENATE("R9C",'Mapa final'!$O$61),"")</f>
        <v/>
      </c>
      <c r="Q14" s="63" t="str">
        <f>IF(AND('Mapa final'!$Y$62="Muy Alta",'Mapa final'!$AA$62="Menor"),CONCATENATE("R9C",'Mapa final'!$O$62),"")</f>
        <v/>
      </c>
      <c r="R14" s="63" t="str">
        <f>IF(AND('Mapa final'!$Y$63="Muy Alta",'Mapa final'!$AA$63="Menor"),CONCATENATE("R9C",'Mapa final'!$O$63),"")</f>
        <v/>
      </c>
      <c r="S14" s="63" t="str">
        <f>IF(AND('Mapa final'!$Y$64="Muy Alta",'Mapa final'!$AA$64="Menor"),CONCATENATE("R9C",'Mapa final'!$O$64),"")</f>
        <v/>
      </c>
      <c r="T14" s="63" t="str">
        <f>IF(AND('Mapa final'!$Y$65="Muy Alta",'Mapa final'!$AA$65="Menor"),CONCATENATE("R9C",'Mapa final'!$O$65),"")</f>
        <v/>
      </c>
      <c r="U14" s="64" t="str">
        <f>IF(AND('Mapa final'!$Y$66="Muy Alta",'Mapa final'!$AA$66="Menor"),CONCATENATE("R9C",'Mapa final'!$O$66),"")</f>
        <v/>
      </c>
      <c r="V14" s="62" t="str">
        <f>IF(AND('Mapa final'!$Y$61="Muy Alta",'Mapa final'!$AA$61="Moderado"),CONCATENATE("R9C",'Mapa final'!$O$61),"")</f>
        <v/>
      </c>
      <c r="W14" s="63" t="str">
        <f>IF(AND('Mapa final'!$Y$62="Muy Alta",'Mapa final'!$AA$62="Moderado"),CONCATENATE("R9C",'Mapa final'!$O$62),"")</f>
        <v/>
      </c>
      <c r="X14" s="63" t="str">
        <f>IF(AND('Mapa final'!$Y$63="Muy Alta",'Mapa final'!$AA$63="Moderado"),CONCATENATE("R9C",'Mapa final'!$O$63),"")</f>
        <v/>
      </c>
      <c r="Y14" s="63" t="str">
        <f>IF(AND('Mapa final'!$Y$64="Muy Alta",'Mapa final'!$AA$64="Moderado"),CONCATENATE("R9C",'Mapa final'!$O$64),"")</f>
        <v/>
      </c>
      <c r="Z14" s="63" t="str">
        <f>IF(AND('Mapa final'!$Y$65="Muy Alta",'Mapa final'!$AA$65="Moderado"),CONCATENATE("R9C",'Mapa final'!$O$65),"")</f>
        <v/>
      </c>
      <c r="AA14" s="64" t="str">
        <f>IF(AND('Mapa final'!$Y$66="Muy Alta",'Mapa final'!$AA$66="Moderado"),CONCATENATE("R9C",'Mapa final'!$O$66),"")</f>
        <v/>
      </c>
      <c r="AB14" s="62" t="str">
        <f>IF(AND('Mapa final'!$Y$61="Muy Alta",'Mapa final'!$AA$61="Mayor"),CONCATENATE("R9C",'Mapa final'!$O$61),"")</f>
        <v/>
      </c>
      <c r="AC14" s="63" t="str">
        <f>IF(AND('Mapa final'!$Y$62="Muy Alta",'Mapa final'!$AA$62="Mayor"),CONCATENATE("R9C",'Mapa final'!$O$62),"")</f>
        <v/>
      </c>
      <c r="AD14" s="63" t="str">
        <f>IF(AND('Mapa final'!$Y$63="Muy Alta",'Mapa final'!$AA$63="Mayor"),CONCATENATE("R9C",'Mapa final'!$O$63),"")</f>
        <v/>
      </c>
      <c r="AE14" s="63" t="str">
        <f>IF(AND('Mapa final'!$Y$64="Muy Alta",'Mapa final'!$AA$64="Mayor"),CONCATENATE("R9C",'Mapa final'!$O$64),"")</f>
        <v/>
      </c>
      <c r="AF14" s="63" t="str">
        <f>IF(AND('Mapa final'!$Y$65="Muy Alta",'Mapa final'!$AA$65="Mayor"),CONCATENATE("R9C",'Mapa final'!$O$65),"")</f>
        <v/>
      </c>
      <c r="AG14" s="64" t="str">
        <f>IF(AND('Mapa final'!$Y$66="Muy Alta",'Mapa final'!$AA$66="Mayor"),CONCATENATE("R9C",'Mapa final'!$O$66),"")</f>
        <v/>
      </c>
      <c r="AH14" s="65" t="str">
        <f>IF(AND('Mapa final'!$Y$61="Muy Alta",'Mapa final'!$AA$61="Catastrófico"),CONCATENATE("R9C",'Mapa final'!$O$61),"")</f>
        <v/>
      </c>
      <c r="AI14" s="66" t="str">
        <f>IF(AND('Mapa final'!$Y$62="Muy Alta",'Mapa final'!$AA$62="Catastrófico"),CONCATENATE("R9C",'Mapa final'!$O$62),"")</f>
        <v/>
      </c>
      <c r="AJ14" s="66" t="str">
        <f>IF(AND('Mapa final'!$Y$63="Muy Alta",'Mapa final'!$AA$63="Catastrófico"),CONCATENATE("R9C",'Mapa final'!$O$63),"")</f>
        <v/>
      </c>
      <c r="AK14" s="66" t="str">
        <f>IF(AND('Mapa final'!$Y$64="Muy Alta",'Mapa final'!$AA$64="Catastrófico"),CONCATENATE("R9C",'Mapa final'!$O$64),"")</f>
        <v/>
      </c>
      <c r="AL14" s="66" t="str">
        <f>IF(AND('Mapa final'!$Y$65="Muy Alta",'Mapa final'!$AA$65="Catastrófico"),CONCATENATE("R9C",'Mapa final'!$O$65),"")</f>
        <v/>
      </c>
      <c r="AM14" s="67" t="str">
        <f>IF(AND('Mapa final'!$Y$66="Muy Alta",'Mapa final'!$AA$66="Catastrófico"),CONCATENATE("R9C",'Mapa final'!$O$66),"")</f>
        <v/>
      </c>
      <c r="AN14" s="86"/>
      <c r="AO14" s="528"/>
      <c r="AP14" s="529"/>
      <c r="AQ14" s="529"/>
      <c r="AR14" s="529"/>
      <c r="AS14" s="529"/>
      <c r="AT14" s="530"/>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row>
    <row r="15" spans="1:91" ht="15.75" customHeight="1" x14ac:dyDescent="0.25">
      <c r="A15" s="86"/>
      <c r="B15" s="474"/>
      <c r="C15" s="474"/>
      <c r="D15" s="475"/>
      <c r="E15" s="543"/>
      <c r="F15" s="556"/>
      <c r="G15" s="556"/>
      <c r="H15" s="556"/>
      <c r="I15" s="557"/>
      <c r="J15" s="62" t="str">
        <f>IF(AND('Mapa final'!$Y$67="Muy Alta",'Mapa final'!$AA$67="Leve"),CONCATENATE("R10C",'Mapa final'!$O$67),"")</f>
        <v/>
      </c>
      <c r="K15" s="63" t="str">
        <f>IF(AND('Mapa final'!$Y$68="Muy Alta",'Mapa final'!$AA$68="Leve"),CONCATENATE("R10C",'Mapa final'!$O$68),"")</f>
        <v/>
      </c>
      <c r="L15" s="63" t="str">
        <f>IF(AND('Mapa final'!$Y$69="Muy Alta",'Mapa final'!$AA$69="Leve"),CONCATENATE("R10C",'Mapa final'!$O$69),"")</f>
        <v/>
      </c>
      <c r="M15" s="63" t="str">
        <f>IF(AND('Mapa final'!$Y$70="Muy Alta",'Mapa final'!$AA$70="Leve"),CONCATENATE("R10C",'Mapa final'!$O$70),"")</f>
        <v/>
      </c>
      <c r="N15" s="63" t="str">
        <f>IF(AND('Mapa final'!$Y$71="Muy Alta",'Mapa final'!$AA$71="Leve"),CONCATENATE("R10C",'Mapa final'!$O$71),"")</f>
        <v/>
      </c>
      <c r="O15" s="64" t="str">
        <f>IF(AND('Mapa final'!$Y$72="Muy Alta",'Mapa final'!$AA$72="Leve"),CONCATENATE("R10C",'Mapa final'!$O$72),"")</f>
        <v/>
      </c>
      <c r="P15" s="62" t="str">
        <f>IF(AND('Mapa final'!$Y$67="Muy Alta",'Mapa final'!$AA$67="Menor"),CONCATENATE("R10C",'Mapa final'!$O$67),"")</f>
        <v/>
      </c>
      <c r="Q15" s="63" t="str">
        <f>IF(AND('Mapa final'!$Y$68="Muy Alta",'Mapa final'!$AA$68="Menor"),CONCATENATE("R10C",'Mapa final'!$O$68),"")</f>
        <v/>
      </c>
      <c r="R15" s="63" t="str">
        <f>IF(AND('Mapa final'!$Y$69="Muy Alta",'Mapa final'!$AA$69="Menor"),CONCATENATE("R10C",'Mapa final'!$O$69),"")</f>
        <v/>
      </c>
      <c r="S15" s="63" t="str">
        <f>IF(AND('Mapa final'!$Y$70="Muy Alta",'Mapa final'!$AA$70="Menor"),CONCATENATE("R10C",'Mapa final'!$O$70),"")</f>
        <v/>
      </c>
      <c r="T15" s="63" t="str">
        <f>IF(AND('Mapa final'!$Y$71="Muy Alta",'Mapa final'!$AA$71="Menor"),CONCATENATE("R10C",'Mapa final'!$O$71),"")</f>
        <v/>
      </c>
      <c r="U15" s="64" t="str">
        <f>IF(AND('Mapa final'!$Y$72="Muy Alta",'Mapa final'!$AA$72="Menor"),CONCATENATE("R10C",'Mapa final'!$O$72),"")</f>
        <v/>
      </c>
      <c r="V15" s="62" t="str">
        <f>IF(AND('Mapa final'!$Y$67="Muy Alta",'Mapa final'!$AA$67="Moderado"),CONCATENATE("R10C",'Mapa final'!$O$67),"")</f>
        <v/>
      </c>
      <c r="W15" s="63" t="str">
        <f>IF(AND('Mapa final'!$Y$68="Muy Alta",'Mapa final'!$AA$68="Moderado"),CONCATENATE("R10C",'Mapa final'!$O$68),"")</f>
        <v/>
      </c>
      <c r="X15" s="63" t="str">
        <f>IF(AND('Mapa final'!$Y$69="Muy Alta",'Mapa final'!$AA$69="Moderado"),CONCATENATE("R10C",'Mapa final'!$O$69),"")</f>
        <v/>
      </c>
      <c r="Y15" s="63" t="str">
        <f>IF(AND('Mapa final'!$Y$70="Muy Alta",'Mapa final'!$AA$70="Moderado"),CONCATENATE("R10C",'Mapa final'!$O$70),"")</f>
        <v/>
      </c>
      <c r="Z15" s="63" t="str">
        <f>IF(AND('Mapa final'!$Y$71="Muy Alta",'Mapa final'!$AA$71="Moderado"),CONCATENATE("R10C",'Mapa final'!$O$71),"")</f>
        <v/>
      </c>
      <c r="AA15" s="64" t="str">
        <f>IF(AND('Mapa final'!$Y$72="Muy Alta",'Mapa final'!$AA$72="Moderado"),CONCATENATE("R10C",'Mapa final'!$O$72),"")</f>
        <v/>
      </c>
      <c r="AB15" s="62" t="str">
        <f>IF(AND('Mapa final'!$Y$67="Muy Alta",'Mapa final'!$AA$67="Mayor"),CONCATENATE("R10C",'Mapa final'!$O$67),"")</f>
        <v/>
      </c>
      <c r="AC15" s="63" t="str">
        <f>IF(AND('Mapa final'!$Y$68="Muy Alta",'Mapa final'!$AA$68="Mayor"),CONCATENATE("R10C",'Mapa final'!$O$68),"")</f>
        <v/>
      </c>
      <c r="AD15" s="63" t="str">
        <f>IF(AND('Mapa final'!$Y$69="Muy Alta",'Mapa final'!$AA$69="Mayor"),CONCATENATE("R10C",'Mapa final'!$O$69),"")</f>
        <v/>
      </c>
      <c r="AE15" s="63" t="str">
        <f>IF(AND('Mapa final'!$Y$70="Muy Alta",'Mapa final'!$AA$70="Mayor"),CONCATENATE("R10C",'Mapa final'!$O$70),"")</f>
        <v/>
      </c>
      <c r="AF15" s="63" t="str">
        <f>IF(AND('Mapa final'!$Y$71="Muy Alta",'Mapa final'!$AA$71="Mayor"),CONCATENATE("R10C",'Mapa final'!$O$71),"")</f>
        <v/>
      </c>
      <c r="AG15" s="64" t="str">
        <f>IF(AND('Mapa final'!$Y$72="Muy Alta",'Mapa final'!$AA$72="Mayor"),CONCATENATE("R10C",'Mapa final'!$O$72),"")</f>
        <v/>
      </c>
      <c r="AH15" s="65" t="str">
        <f>IF(AND('Mapa final'!$Y$67="Muy Alta",'Mapa final'!$AA$67="Catastrófico"),CONCATENATE("R10C",'Mapa final'!$O$67),"")</f>
        <v/>
      </c>
      <c r="AI15" s="66" t="str">
        <f>IF(AND('Mapa final'!$Y$68="Muy Alta",'Mapa final'!$AA$68="Catastrófico"),CONCATENATE("R10C",'Mapa final'!$O$68),"")</f>
        <v/>
      </c>
      <c r="AJ15" s="66" t="str">
        <f>IF(AND('Mapa final'!$Y$69="Muy Alta",'Mapa final'!$AA$69="Catastrófico"),CONCATENATE("R10C",'Mapa final'!$O$69),"")</f>
        <v/>
      </c>
      <c r="AK15" s="66" t="str">
        <f>IF(AND('Mapa final'!$Y$70="Muy Alta",'Mapa final'!$AA$70="Catastrófico"),CONCATENATE("R10C",'Mapa final'!$O$70),"")</f>
        <v/>
      </c>
      <c r="AL15" s="66" t="str">
        <f>IF(AND('Mapa final'!$Y$71="Muy Alta",'Mapa final'!$AA$71="Catastrófico"),CONCATENATE("R10C",'Mapa final'!$O$71),"")</f>
        <v/>
      </c>
      <c r="AM15" s="67" t="str">
        <f>IF(AND('Mapa final'!$Y$72="Muy Alta",'Mapa final'!$AA$72="Catastrófico"),CONCATENATE("R10C",'Mapa final'!$O$72),"")</f>
        <v/>
      </c>
      <c r="AN15" s="86"/>
      <c r="AO15" s="528"/>
      <c r="AP15" s="529"/>
      <c r="AQ15" s="529"/>
      <c r="AR15" s="529"/>
      <c r="AS15" s="529"/>
      <c r="AT15" s="530"/>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row>
    <row r="16" spans="1:91" ht="15.75" customHeight="1" x14ac:dyDescent="0.25">
      <c r="A16" s="86"/>
      <c r="B16" s="474"/>
      <c r="C16" s="474"/>
      <c r="D16" s="475"/>
      <c r="E16" s="543"/>
      <c r="F16" s="556"/>
      <c r="G16" s="556"/>
      <c r="H16" s="556"/>
      <c r="I16" s="557"/>
      <c r="J16" s="62" t="str">
        <f>IF(AND('Mapa final'!$Y$73="Muy Alta",'Mapa final'!$AA$73="Leve"),CONCATENATE("R10C",'Mapa final'!$O$73),"")</f>
        <v/>
      </c>
      <c r="K16" s="63" t="str">
        <f>IF(AND('Mapa final'!$Y$74="Muy Alta",'Mapa final'!$AA$74="Leve"),CONCATENATE("R10C",'Mapa final'!$O$74),"")</f>
        <v/>
      </c>
      <c r="L16" s="63" t="str">
        <f>IF(AND('Mapa final'!$Y$75="Muy Alta",'Mapa final'!$AA$75="Leve"),CONCATENATE("R10C",'Mapa final'!$O$75),"")</f>
        <v/>
      </c>
      <c r="M16" s="63" t="str">
        <f>IF(AND('Mapa final'!$Y$76="Muy Alta",'Mapa final'!$AA$76="Leve"),CONCATENATE("R10C",'Mapa final'!$O$76),"")</f>
        <v/>
      </c>
      <c r="N16" s="63" t="str">
        <f>IF(AND('Mapa final'!$Y$77="Muy Alta",'Mapa final'!$AA$77="Leve"),CONCATENATE("R10C",'Mapa final'!$O$77),"")</f>
        <v/>
      </c>
      <c r="O16" s="64" t="str">
        <f>IF(AND('Mapa final'!$Y$78="Muy Alta",'Mapa final'!$AA$78="Leve"),CONCATENATE("R10C",'Mapa final'!$O$78),"")</f>
        <v/>
      </c>
      <c r="P16" s="62" t="str">
        <f>IF(AND('Mapa final'!$Y$73="Muy Alta",'Mapa final'!$AA$73="Menor"),CONCATENATE("R10C",'Mapa final'!$O$73),"")</f>
        <v/>
      </c>
      <c r="Q16" s="63" t="str">
        <f>IF(AND('Mapa final'!$Y$74="Muy Alta",'Mapa final'!$AA$74="Menor"),CONCATENATE("R10C",'Mapa final'!$O$74),"")</f>
        <v/>
      </c>
      <c r="R16" s="63" t="str">
        <f>IF(AND('Mapa final'!$Y$75="Muy Alta",'Mapa final'!$AA$75="Menor"),CONCATENATE("R10C",'Mapa final'!$O$75),"")</f>
        <v/>
      </c>
      <c r="S16" s="63" t="str">
        <f>IF(AND('Mapa final'!$Y$76="Muy Alta",'Mapa final'!$AA$76="Menor"),CONCATENATE("R10C",'Mapa final'!$O$76),"")</f>
        <v/>
      </c>
      <c r="T16" s="63" t="str">
        <f>IF(AND('Mapa final'!$Y$77="Muy Alta",'Mapa final'!$AA$77="Menor"),CONCATENATE("R10C",'Mapa final'!$O$77),"")</f>
        <v/>
      </c>
      <c r="U16" s="64" t="str">
        <f>IF(AND('Mapa final'!$Y$78="Muy Alta",'Mapa final'!$AA$78="Menor"),CONCATENATE("R10C",'Mapa final'!$O$78),"")</f>
        <v/>
      </c>
      <c r="V16" s="62" t="str">
        <f>IF(AND('Mapa final'!$Y$73="Muy Alta",'Mapa final'!$AA$73="Moderado"),CONCATENATE("R10C",'Mapa final'!$O$73),"")</f>
        <v/>
      </c>
      <c r="W16" s="63" t="str">
        <f>IF(AND('Mapa final'!$Y$74="Muy Alta",'Mapa final'!$AA$74="Moderado"),CONCATENATE("R10C",'Mapa final'!$O$74),"")</f>
        <v/>
      </c>
      <c r="X16" s="63" t="str">
        <f>IF(AND('Mapa final'!$Y$75="Muy Alta",'Mapa final'!$AA$75="Moderado"),CONCATENATE("R10C",'Mapa final'!$O$75),"")</f>
        <v/>
      </c>
      <c r="Y16" s="63" t="str">
        <f>IF(AND('Mapa final'!$Y$76="Muy Alta",'Mapa final'!$AA$76="Moderado"),CONCATENATE("R10C",'Mapa final'!$O$76),"")</f>
        <v/>
      </c>
      <c r="Z16" s="63" t="str">
        <f>IF(AND('Mapa final'!$Y$77="Muy Alta",'Mapa final'!$AA$77="Moderado"),CONCATENATE("R10C",'Mapa final'!$O$77),"")</f>
        <v/>
      </c>
      <c r="AA16" s="64" t="str">
        <f>IF(AND('Mapa final'!$Y$78="Muy Alta",'Mapa final'!$AA$78="Moderado"),CONCATENATE("R10C",'Mapa final'!$O$78),"")</f>
        <v/>
      </c>
      <c r="AB16" s="62" t="str">
        <f>IF(AND('Mapa final'!$Y$73="Muy Alta",'Mapa final'!$AA$73="Mayor"),CONCATENATE("R10C",'Mapa final'!$O$73),"")</f>
        <v/>
      </c>
      <c r="AC16" s="63" t="str">
        <f>IF(AND('Mapa final'!$Y$74="Muy Alta",'Mapa final'!$AA$74="Mayor"),CONCATENATE("R10C",'Mapa final'!$O$74),"")</f>
        <v/>
      </c>
      <c r="AD16" s="63" t="str">
        <f>IF(AND('Mapa final'!$Y$75="Muy Alta",'Mapa final'!$AA$75="Mayor"),CONCATENATE("R10C",'Mapa final'!$O$75),"")</f>
        <v/>
      </c>
      <c r="AE16" s="63" t="str">
        <f>IF(AND('Mapa final'!$Y$76="Muy Alta",'Mapa final'!$AA$76="Mayor"),CONCATENATE("R10C",'Mapa final'!$O$76),"")</f>
        <v/>
      </c>
      <c r="AF16" s="63" t="str">
        <f>IF(AND('Mapa final'!$Y$77="Muy Alta",'Mapa final'!$AA$77="Mayor"),CONCATENATE("R10C",'Mapa final'!$O$77),"")</f>
        <v/>
      </c>
      <c r="AG16" s="64" t="str">
        <f>IF(AND('Mapa final'!$Y$78="Muy Alta",'Mapa final'!$AA$78="Mayor"),CONCATENATE("R10C",'Mapa final'!$O$78),"")</f>
        <v/>
      </c>
      <c r="AH16" s="65" t="str">
        <f>IF(AND('Mapa final'!$Y$73="Muy Alta",'Mapa final'!$AA$73="Catastrófico"),CONCATENATE("R10C",'Mapa final'!$O$73),"")</f>
        <v/>
      </c>
      <c r="AI16" s="66" t="str">
        <f>IF(AND('Mapa final'!$Y$74="Muy Alta",'Mapa final'!$AA$74="Catastrófico"),CONCATENATE("R10C",'Mapa final'!$O$74),"")</f>
        <v/>
      </c>
      <c r="AJ16" s="66" t="str">
        <f>IF(AND('Mapa final'!$Y$75="Muy Alta",'Mapa final'!$AA$75="Catastrófico"),CONCATENATE("R10C",'Mapa final'!$O$75),"")</f>
        <v/>
      </c>
      <c r="AK16" s="66" t="str">
        <f>IF(AND('Mapa final'!$Y$76="Muy Alta",'Mapa final'!$AA$76="Catastrófico"),CONCATENATE("R10C",'Mapa final'!$O$76),"")</f>
        <v/>
      </c>
      <c r="AL16" s="66" t="str">
        <f>IF(AND('Mapa final'!$Y$77="Muy Alta",'Mapa final'!$AA$77="Catastrófico"),CONCATENATE("R10C",'Mapa final'!$O$77),"")</f>
        <v/>
      </c>
      <c r="AM16" s="67" t="str">
        <f>IF(AND('Mapa final'!$Y$78="Muy Alta",'Mapa final'!$AA$78="Catastrófico"),CONCATENATE("R10C",'Mapa final'!$O$78),"")</f>
        <v/>
      </c>
      <c r="AN16" s="86"/>
      <c r="AO16" s="528"/>
      <c r="AP16" s="529"/>
      <c r="AQ16" s="529"/>
      <c r="AR16" s="529"/>
      <c r="AS16" s="529"/>
      <c r="AT16" s="530"/>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row>
    <row r="17" spans="1:76" ht="15.75" customHeight="1" x14ac:dyDescent="0.25">
      <c r="A17" s="86"/>
      <c r="B17" s="474"/>
      <c r="C17" s="474"/>
      <c r="D17" s="475"/>
      <c r="E17" s="543"/>
      <c r="F17" s="556"/>
      <c r="G17" s="556"/>
      <c r="H17" s="556"/>
      <c r="I17" s="557"/>
      <c r="J17" s="62" t="str">
        <f>IF(AND('Mapa final'!$Y$79="Muy Alta",'Mapa final'!$AA$79="Leve"),CONCATENATE("R10C",'Mapa final'!$O$79),"")</f>
        <v/>
      </c>
      <c r="K17" s="63" t="str">
        <f>IF(AND('Mapa final'!$Y$80="Muy Alta",'Mapa final'!$AA$80="Leve"),CONCATENATE("R10C",'Mapa final'!$O$80),"")</f>
        <v/>
      </c>
      <c r="L17" s="63" t="str">
        <f>IF(AND('Mapa final'!$Y$81="Muy Alta",'Mapa final'!$AA$81="Leve"),CONCATENATE("R10C",'Mapa final'!$O$81),"")</f>
        <v/>
      </c>
      <c r="M17" s="63" t="str">
        <f>IF(AND('Mapa final'!$Y$82="Muy Alta",'Mapa final'!$AA$82="Leve"),CONCATENATE("R10C",'Mapa final'!$O$82),"")</f>
        <v/>
      </c>
      <c r="N17" s="63" t="str">
        <f>IF(AND('Mapa final'!$Y$83="Muy Alta",'Mapa final'!$AA$83="Leve"),CONCATENATE("R10C",'Mapa final'!$O$83),"")</f>
        <v/>
      </c>
      <c r="O17" s="64" t="str">
        <f>IF(AND('Mapa final'!$Y$84="Muy Alta",'Mapa final'!$AA$84="Leve"),CONCATENATE("R10C",'Mapa final'!$O$84),"")</f>
        <v/>
      </c>
      <c r="P17" s="62" t="str">
        <f>IF(AND('Mapa final'!$Y$79="Muy Alta",'Mapa final'!$AA$79="Menor"),CONCATENATE("R10C",'Mapa final'!$O$79),"")</f>
        <v/>
      </c>
      <c r="Q17" s="63" t="str">
        <f>IF(AND('Mapa final'!$Y$80="Muy Alta",'Mapa final'!$AA$80="Menor"),CONCATENATE("R10C",'Mapa final'!$O$80),"")</f>
        <v/>
      </c>
      <c r="R17" s="63" t="str">
        <f>IF(AND('Mapa final'!$Y$81="Muy Alta",'Mapa final'!$AA$81="Menor"),CONCATENATE("R10C",'Mapa final'!$O$81),"")</f>
        <v/>
      </c>
      <c r="S17" s="63" t="str">
        <f>IF(AND('Mapa final'!$Y$82="Muy Alta",'Mapa final'!$AA$82="Menor"),CONCATENATE("R10C",'Mapa final'!$O$82),"")</f>
        <v/>
      </c>
      <c r="T17" s="63" t="str">
        <f>IF(AND('Mapa final'!$Y$83="Muy Alta",'Mapa final'!$AA$83="Menor"),CONCATENATE("R10C",'Mapa final'!$O$83),"")</f>
        <v/>
      </c>
      <c r="U17" s="64" t="str">
        <f>IF(AND('Mapa final'!$Y$84="Muy Alta",'Mapa final'!$AA$84="Menor"),CONCATENATE("R10C",'Mapa final'!$O$84),"")</f>
        <v/>
      </c>
      <c r="V17" s="62" t="str">
        <f>IF(AND('Mapa final'!$Y$79="Muy Alta",'Mapa final'!$AA$79="Moderado"),CONCATENATE("R10C",'Mapa final'!$O$79),"")</f>
        <v/>
      </c>
      <c r="W17" s="63" t="str">
        <f>IF(AND('Mapa final'!$Y$80="Muy Alta",'Mapa final'!$AA$80="Moderado"),CONCATENATE("R10C",'Mapa final'!$O$80),"")</f>
        <v/>
      </c>
      <c r="X17" s="63" t="str">
        <f>IF(AND('Mapa final'!$Y$81="Muy Alta",'Mapa final'!$AA$81="Moderado"),CONCATENATE("R10C",'Mapa final'!$O$81),"")</f>
        <v/>
      </c>
      <c r="Y17" s="63" t="str">
        <f>IF(AND('Mapa final'!$Y$82="Muy Alta",'Mapa final'!$AA$82="Moderado"),CONCATENATE("R10C",'Mapa final'!$O$82),"")</f>
        <v/>
      </c>
      <c r="Z17" s="63" t="str">
        <f>IF(AND('Mapa final'!$Y$83="Muy Alta",'Mapa final'!$AA$83="Moderado"),CONCATENATE("R10C",'Mapa final'!$O$83),"")</f>
        <v/>
      </c>
      <c r="AA17" s="64" t="str">
        <f>IF(AND('Mapa final'!$Y$84="Muy Alta",'Mapa final'!$AA$84="Moderado"),CONCATENATE("R10C",'Mapa final'!$O$84),"")</f>
        <v/>
      </c>
      <c r="AB17" s="62" t="str">
        <f>IF(AND('Mapa final'!$Y$79="Muy Alta",'Mapa final'!$AA$79="Mayor"),CONCATENATE("R10C",'Mapa final'!$O$79),"")</f>
        <v/>
      </c>
      <c r="AC17" s="63" t="str">
        <f>IF(AND('Mapa final'!$Y$80="Muy Alta",'Mapa final'!$AA$80="Mayor"),CONCATENATE("R10C",'Mapa final'!$O$80),"")</f>
        <v/>
      </c>
      <c r="AD17" s="63" t="str">
        <f>IF(AND('Mapa final'!$Y$81="Muy Alta",'Mapa final'!$AA$81="Mayor"),CONCATENATE("R10C",'Mapa final'!$O$81),"")</f>
        <v/>
      </c>
      <c r="AE17" s="63" t="str">
        <f>IF(AND('Mapa final'!$Y$82="Muy Alta",'Mapa final'!$AA$82="Mayor"),CONCATENATE("R10C",'Mapa final'!$O$82),"")</f>
        <v/>
      </c>
      <c r="AF17" s="63" t="str">
        <f>IF(AND('Mapa final'!$Y$83="Muy Alta",'Mapa final'!$AA$83="Mayor"),CONCATENATE("R10C",'Mapa final'!$O$83),"")</f>
        <v/>
      </c>
      <c r="AG17" s="64" t="str">
        <f>IF(AND('Mapa final'!$Y$84="Muy Alta",'Mapa final'!$AA$84="Mayor"),CONCATENATE("R10C",'Mapa final'!$O$84),"")</f>
        <v/>
      </c>
      <c r="AH17" s="65" t="str">
        <f>IF(AND('Mapa final'!$Y$79="Muy Alta",'Mapa final'!$AA$79="Catastrófico"),CONCATENATE("R10C",'Mapa final'!$O$79),"")</f>
        <v/>
      </c>
      <c r="AI17" s="66" t="str">
        <f>IF(AND('Mapa final'!$Y$80="Muy Alta",'Mapa final'!$AA$80="Catastrófico"),CONCATENATE("R10C",'Mapa final'!$O$80),"")</f>
        <v/>
      </c>
      <c r="AJ17" s="66" t="str">
        <f>IF(AND('Mapa final'!$Y$81="Muy Alta",'Mapa final'!$AA$81="Catastrófico"),CONCATENATE("R10C",'Mapa final'!$O$81),"")</f>
        <v/>
      </c>
      <c r="AK17" s="66" t="str">
        <f>IF(AND('Mapa final'!$Y$82="Muy Alta",'Mapa final'!$AA$82="Catastrófico"),CONCATENATE("R10C",'Mapa final'!$O$82),"")</f>
        <v/>
      </c>
      <c r="AL17" s="66" t="str">
        <f>IF(AND('Mapa final'!$Y$83="Muy Alta",'Mapa final'!$AA$83="Catastrófico"),CONCATENATE("R10C",'Mapa final'!$O$83),"")</f>
        <v/>
      </c>
      <c r="AM17" s="67" t="str">
        <f>IF(AND('Mapa final'!$Y$84="Muy Alta",'Mapa final'!$AA$84="Catastrófico"),CONCATENATE("R10C",'Mapa final'!$O$84),"")</f>
        <v/>
      </c>
      <c r="AN17" s="86"/>
      <c r="AO17" s="528"/>
      <c r="AP17" s="529"/>
      <c r="AQ17" s="529"/>
      <c r="AR17" s="529"/>
      <c r="AS17" s="529"/>
      <c r="AT17" s="530"/>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row>
    <row r="18" spans="1:76" ht="15.75" customHeight="1" x14ac:dyDescent="0.25">
      <c r="A18" s="86"/>
      <c r="B18" s="474"/>
      <c r="C18" s="474"/>
      <c r="D18" s="475"/>
      <c r="E18" s="543"/>
      <c r="F18" s="556"/>
      <c r="G18" s="556"/>
      <c r="H18" s="556"/>
      <c r="I18" s="557"/>
      <c r="J18" s="62" t="str">
        <f>IF(AND('Mapa final'!$Y$85="Muy Alta",'Mapa final'!$AA$85="Leve"),CONCATENATE("R10C",'Mapa final'!$O$85),"")</f>
        <v/>
      </c>
      <c r="K18" s="63" t="str">
        <f>IF(AND('Mapa final'!$Y$86="Muy Alta",'Mapa final'!$AA$86="Leve"),CONCATENATE("R10C",'Mapa final'!$O$86),"")</f>
        <v/>
      </c>
      <c r="L18" s="63" t="str">
        <f>IF(AND('Mapa final'!$Y$87="Muy Alta",'Mapa final'!$AA$87="Leve"),CONCATENATE("R10C",'Mapa final'!$O$87),"")</f>
        <v/>
      </c>
      <c r="M18" s="63" t="str">
        <f>IF(AND('Mapa final'!$Y$88="Muy Alta",'Mapa final'!$AA$88="Leve"),CONCATENATE("R10C",'Mapa final'!$O$88),"")</f>
        <v/>
      </c>
      <c r="N18" s="63" t="str">
        <f>IF(AND('Mapa final'!$Y$89="Muy Alta",'Mapa final'!$AA$89="Leve"),CONCATENATE("R10C",'Mapa final'!$O$89),"")</f>
        <v/>
      </c>
      <c r="O18" s="64" t="str">
        <f>IF(AND('Mapa final'!$Y$90="Muy Alta",'Mapa final'!$AA$90="Leve"),CONCATENATE("R10C",'Mapa final'!$O$90),"")</f>
        <v/>
      </c>
      <c r="P18" s="62" t="str">
        <f>IF(AND('Mapa final'!$Y$85="Muy Alta",'Mapa final'!$AA$85="Menor"),CONCATENATE("R10C",'Mapa final'!$O$85),"")</f>
        <v/>
      </c>
      <c r="Q18" s="63" t="str">
        <f>IF(AND('Mapa final'!$Y$86="Muy Alta",'Mapa final'!$AA$86="Menor"),CONCATENATE("R10C",'Mapa final'!$O$86),"")</f>
        <v/>
      </c>
      <c r="R18" s="63" t="str">
        <f>IF(AND('Mapa final'!$Y$87="Muy Alta",'Mapa final'!$AA$87="Menor"),CONCATENATE("R10C",'Mapa final'!$O$87),"")</f>
        <v/>
      </c>
      <c r="S18" s="63" t="str">
        <f>IF(AND('Mapa final'!$Y$88="Muy Alta",'Mapa final'!$AA$88="Menor"),CONCATENATE("R10C",'Mapa final'!$O$88),"")</f>
        <v/>
      </c>
      <c r="T18" s="63" t="str">
        <f>IF(AND('Mapa final'!$Y$89="Muy Alta",'Mapa final'!$AA$89="Menor"),CONCATENATE("R10C",'Mapa final'!$O$89),"")</f>
        <v/>
      </c>
      <c r="U18" s="64" t="str">
        <f>IF(AND('Mapa final'!$Y$90="Muy Alta",'Mapa final'!$AA$90="Menor"),CONCATENATE("R10C",'Mapa final'!$O$90),"")</f>
        <v/>
      </c>
      <c r="V18" s="62" t="str">
        <f>IF(AND('Mapa final'!$Y$85="Muy Alta",'Mapa final'!$AA$85="Moderado"),CONCATENATE("R10C",'Mapa final'!$O$85),"")</f>
        <v/>
      </c>
      <c r="W18" s="63" t="str">
        <f>IF(AND('Mapa final'!$Y$86="Muy Alta",'Mapa final'!$AA$86="Moderado"),CONCATENATE("R10C",'Mapa final'!$O$86),"")</f>
        <v/>
      </c>
      <c r="X18" s="63" t="str">
        <f>IF(AND('Mapa final'!$Y$87="Muy Alta",'Mapa final'!$AA$87="Moderado"),CONCATENATE("R10C",'Mapa final'!$O$87),"")</f>
        <v/>
      </c>
      <c r="Y18" s="63" t="str">
        <f>IF(AND('Mapa final'!$Y$88="Muy Alta",'Mapa final'!$AA$88="Moderado"),CONCATENATE("R10C",'Mapa final'!$O$88),"")</f>
        <v/>
      </c>
      <c r="Z18" s="63" t="str">
        <f>IF(AND('Mapa final'!$Y$89="Muy Alta",'Mapa final'!$AA$89="Moderado"),CONCATENATE("R10C",'Mapa final'!$O$89),"")</f>
        <v/>
      </c>
      <c r="AA18" s="64" t="str">
        <f>IF(AND('Mapa final'!$Y$90="Muy Alta",'Mapa final'!$AA$90="Moderado"),CONCATENATE("R10C",'Mapa final'!$O$90),"")</f>
        <v/>
      </c>
      <c r="AB18" s="62" t="str">
        <f>IF(AND('Mapa final'!$Y$85="Muy Alta",'Mapa final'!$AA$85="Mayor"),CONCATENATE("R10C",'Mapa final'!$O$85),"")</f>
        <v/>
      </c>
      <c r="AC18" s="63" t="str">
        <f>IF(AND('Mapa final'!$Y$86="Muy Alta",'Mapa final'!$AA$86="Mayor"),CONCATENATE("R10C",'Mapa final'!$O$86),"")</f>
        <v/>
      </c>
      <c r="AD18" s="63" t="str">
        <f>IF(AND('Mapa final'!$Y$87="Muy Alta",'Mapa final'!$AA$87="Mayor"),CONCATENATE("R10C",'Mapa final'!$O$87),"")</f>
        <v/>
      </c>
      <c r="AE18" s="63" t="str">
        <f>IF(AND('Mapa final'!$Y$88="Muy Alta",'Mapa final'!$AA$88="Mayor"),CONCATENATE("R10C",'Mapa final'!$O$88),"")</f>
        <v/>
      </c>
      <c r="AF18" s="63" t="str">
        <f>IF(AND('Mapa final'!$Y$89="Muy Alta",'Mapa final'!$AA$89="Mayor"),CONCATENATE("R10C",'Mapa final'!$O$89),"")</f>
        <v/>
      </c>
      <c r="AG18" s="64" t="str">
        <f>IF(AND('Mapa final'!$Y$90="Muy Alta",'Mapa final'!$AA$90="Mayor"),CONCATENATE("R10C",'Mapa final'!$O$90),"")</f>
        <v/>
      </c>
      <c r="AH18" s="65" t="str">
        <f>IF(AND('Mapa final'!$Y$85="Muy Alta",'Mapa final'!$AA$85="Catastrófico"),CONCATENATE("R10C",'Mapa final'!$O$85),"")</f>
        <v/>
      </c>
      <c r="AI18" s="66" t="str">
        <f>IF(AND('Mapa final'!$Y$86="Muy Alta",'Mapa final'!$AA$86="Catastrófico"),CONCATENATE("R10C",'Mapa final'!$O$86),"")</f>
        <v/>
      </c>
      <c r="AJ18" s="66" t="str">
        <f>IF(AND('Mapa final'!$Y$87="Muy Alta",'Mapa final'!$AA$87="Catastrófico"),CONCATENATE("R10C",'Mapa final'!$O$87),"")</f>
        <v/>
      </c>
      <c r="AK18" s="66" t="str">
        <f>IF(AND('Mapa final'!$Y$88="Muy Alta",'Mapa final'!$AA$88="Catastrófico"),CONCATENATE("R10C",'Mapa final'!$O$88),"")</f>
        <v/>
      </c>
      <c r="AL18" s="66" t="str">
        <f>IF(AND('Mapa final'!$Y$89="Muy Alta",'Mapa final'!$AA$89="Catastrófico"),CONCATENATE("R10C",'Mapa final'!$O$89),"")</f>
        <v/>
      </c>
      <c r="AM18" s="67" t="str">
        <f>IF(AND('Mapa final'!$Y$90="Muy Alta",'Mapa final'!$AA$90="Catastrófico"),CONCATENATE("R10C",'Mapa final'!$O$90),"")</f>
        <v/>
      </c>
      <c r="AN18" s="86"/>
      <c r="AO18" s="528"/>
      <c r="AP18" s="529"/>
      <c r="AQ18" s="529"/>
      <c r="AR18" s="529"/>
      <c r="AS18" s="529"/>
      <c r="AT18" s="530"/>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row>
    <row r="19" spans="1:76" ht="15.75" customHeight="1" x14ac:dyDescent="0.25">
      <c r="A19" s="86"/>
      <c r="B19" s="474"/>
      <c r="C19" s="474"/>
      <c r="D19" s="475"/>
      <c r="E19" s="543"/>
      <c r="F19" s="556"/>
      <c r="G19" s="556"/>
      <c r="H19" s="556"/>
      <c r="I19" s="557"/>
      <c r="J19" s="62" t="str">
        <f>IF(AND('Mapa final'!$Y$91="Muy Alta",'Mapa final'!$AA$91="Leve"),CONCATENATE("R10C",'Mapa final'!$O$91),"")</f>
        <v/>
      </c>
      <c r="K19" s="63" t="str">
        <f>IF(AND('Mapa final'!$Y$92="Muy Alta",'Mapa final'!$AA$92="Leve"),CONCATENATE("R10C",'Mapa final'!$O$92),"")</f>
        <v/>
      </c>
      <c r="L19" s="63" t="str">
        <f>IF(AND('Mapa final'!$Y$93="Muy Alta",'Mapa final'!$AA$93="Leve"),CONCATENATE("R10C",'Mapa final'!$O$93),"")</f>
        <v/>
      </c>
      <c r="M19" s="63" t="str">
        <f>IF(AND('Mapa final'!$Y$94="Muy Alta",'Mapa final'!$AA$94="Leve"),CONCATENATE("R10C",'Mapa final'!$O$94),"")</f>
        <v/>
      </c>
      <c r="N19" s="63" t="str">
        <f>IF(AND('Mapa final'!$Y$95="Muy Alta",'Mapa final'!$AA$95="Leve"),CONCATENATE("R10C",'Mapa final'!$O$95),"")</f>
        <v/>
      </c>
      <c r="O19" s="64" t="str">
        <f>IF(AND('Mapa final'!$Y$96="Muy Alta",'Mapa final'!$AA$96="Leve"),CONCATENATE("R10C",'Mapa final'!$O$96),"")</f>
        <v/>
      </c>
      <c r="P19" s="62" t="str">
        <f>IF(AND('Mapa final'!$Y$91="Muy Alta",'Mapa final'!$AA$91="Menor"),CONCATENATE("R10C",'Mapa final'!$O$91),"")</f>
        <v/>
      </c>
      <c r="Q19" s="63" t="str">
        <f>IF(AND('Mapa final'!$Y$92="Muy Alta",'Mapa final'!$AA$92="Menor"),CONCATENATE("R10C",'Mapa final'!$O$92),"")</f>
        <v/>
      </c>
      <c r="R19" s="63" t="str">
        <f>IF(AND('Mapa final'!$Y$93="Muy Alta",'Mapa final'!$AA$93="Menor"),CONCATENATE("R10C",'Mapa final'!$O$93),"")</f>
        <v/>
      </c>
      <c r="S19" s="63" t="str">
        <f>IF(AND('Mapa final'!$Y$94="Muy Alta",'Mapa final'!$AA$94="Menor"),CONCATENATE("R10C",'Mapa final'!$O$94),"")</f>
        <v/>
      </c>
      <c r="T19" s="63" t="str">
        <f>IF(AND('Mapa final'!$Y$95="Muy Alta",'Mapa final'!$AA$95="Menor"),CONCATENATE("R10C",'Mapa final'!$O$95),"")</f>
        <v/>
      </c>
      <c r="U19" s="64" t="str">
        <f>IF(AND('Mapa final'!$Y$96="Muy Alta",'Mapa final'!$AA$96="Menor"),CONCATENATE("R10C",'Mapa final'!$O$96),"")</f>
        <v/>
      </c>
      <c r="V19" s="62" t="str">
        <f>IF(AND('Mapa final'!$Y$91="Muy Alta",'Mapa final'!$AA$91="Moderado"),CONCATENATE("R10C",'Mapa final'!$O$91),"")</f>
        <v/>
      </c>
      <c r="W19" s="63" t="str">
        <f>IF(AND('Mapa final'!$Y$92="Muy Alta",'Mapa final'!$AA$92="Moderado"),CONCATENATE("R10C",'Mapa final'!$O$92),"")</f>
        <v/>
      </c>
      <c r="X19" s="63" t="str">
        <f>IF(AND('Mapa final'!$Y$93="Muy Alta",'Mapa final'!$AA$93="Moderado"),CONCATENATE("R10C",'Mapa final'!$O$93),"")</f>
        <v/>
      </c>
      <c r="Y19" s="63" t="str">
        <f>IF(AND('Mapa final'!$Y$94="Muy Alta",'Mapa final'!$AA$94="Moderado"),CONCATENATE("R10C",'Mapa final'!$O$94),"")</f>
        <v/>
      </c>
      <c r="Z19" s="63" t="str">
        <f>IF(AND('Mapa final'!$Y$95="Muy Alta",'Mapa final'!$AA$95="Moderado"),CONCATENATE("R10C",'Mapa final'!$O$95),"")</f>
        <v/>
      </c>
      <c r="AA19" s="64" t="str">
        <f>IF(AND('Mapa final'!$Y$96="Muy Alta",'Mapa final'!$AA$96="Moderado"),CONCATENATE("R10C",'Mapa final'!$O$96),"")</f>
        <v/>
      </c>
      <c r="AB19" s="62" t="str">
        <f>IF(AND('Mapa final'!$Y$91="Muy Alta",'Mapa final'!$AA$91="Mayor"),CONCATENATE("R10C",'Mapa final'!$O$91),"")</f>
        <v/>
      </c>
      <c r="AC19" s="63" t="str">
        <f>IF(AND('Mapa final'!$Y$92="Muy Alta",'Mapa final'!$AA$92="Mayor"),CONCATENATE("R10C",'Mapa final'!$O$92),"")</f>
        <v/>
      </c>
      <c r="AD19" s="63" t="str">
        <f>IF(AND('Mapa final'!$Y$93="Muy Alta",'Mapa final'!$AA$93="Mayor"),CONCATENATE("R10C",'Mapa final'!$O$93),"")</f>
        <v/>
      </c>
      <c r="AE19" s="63" t="str">
        <f>IF(AND('Mapa final'!$Y$94="Muy Alta",'Mapa final'!$AA$94="Mayor"),CONCATENATE("R10C",'Mapa final'!$O$94),"")</f>
        <v/>
      </c>
      <c r="AF19" s="63" t="str">
        <f>IF(AND('Mapa final'!$Y$95="Muy Alta",'Mapa final'!$AA$95="Mayor"),CONCATENATE("R10C",'Mapa final'!$O$95),"")</f>
        <v/>
      </c>
      <c r="AG19" s="64" t="str">
        <f>IF(AND('Mapa final'!$Y$96="Muy Alta",'Mapa final'!$AA$96="Mayor"),CONCATENATE("R10C",'Mapa final'!$O$96),"")</f>
        <v/>
      </c>
      <c r="AH19" s="65" t="str">
        <f>IF(AND('Mapa final'!$Y$91="Muy Alta",'Mapa final'!$AA$91="Catastrófico"),CONCATENATE("R10C",'Mapa final'!$O$91),"")</f>
        <v/>
      </c>
      <c r="AI19" s="66" t="str">
        <f>IF(AND('Mapa final'!$Y$92="Muy Alta",'Mapa final'!$AA$92="Catastrófico"),CONCATENATE("R10C",'Mapa final'!$O$92),"")</f>
        <v/>
      </c>
      <c r="AJ19" s="66" t="str">
        <f>IF(AND('Mapa final'!$Y$93="Muy Alta",'Mapa final'!$AA$93="Catastrófico"),CONCATENATE("R10C",'Mapa final'!$O$93),"")</f>
        <v/>
      </c>
      <c r="AK19" s="66" t="str">
        <f>IF(AND('Mapa final'!$Y$94="Muy Alta",'Mapa final'!$AA$94="Catastrófico"),CONCATENATE("R10C",'Mapa final'!$O$94),"")</f>
        <v/>
      </c>
      <c r="AL19" s="66" t="str">
        <f>IF(AND('Mapa final'!$Y$95="Muy Alta",'Mapa final'!$AA$95="Catastrófico"),CONCATENATE("R10C",'Mapa final'!$O$95),"")</f>
        <v/>
      </c>
      <c r="AM19" s="67" t="str">
        <f>IF(AND('Mapa final'!$Y$96="Muy Alta",'Mapa final'!$AA$96="Catastrófico"),CONCATENATE("R10C",'Mapa final'!$O$96),"")</f>
        <v/>
      </c>
      <c r="AN19" s="86"/>
      <c r="AO19" s="528"/>
      <c r="AP19" s="529"/>
      <c r="AQ19" s="529"/>
      <c r="AR19" s="529"/>
      <c r="AS19" s="529"/>
      <c r="AT19" s="530"/>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row>
    <row r="20" spans="1:76" ht="15.75" customHeight="1" x14ac:dyDescent="0.25">
      <c r="A20" s="86"/>
      <c r="B20" s="474"/>
      <c r="C20" s="474"/>
      <c r="D20" s="475"/>
      <c r="E20" s="543"/>
      <c r="F20" s="556"/>
      <c r="G20" s="556"/>
      <c r="H20" s="556"/>
      <c r="I20" s="557"/>
      <c r="J20" s="62" t="str">
        <f>IF(AND('Mapa final'!$Y$97="Muy Alta",'Mapa final'!$AA$97="Leve"),CONCATENATE("R10C",'Mapa final'!$O$97),"")</f>
        <v/>
      </c>
      <c r="K20" s="63" t="str">
        <f>IF(AND('Mapa final'!$Y$98="Muy Alta",'Mapa final'!$AA$98="Leve"),CONCATENATE("R10C",'Mapa final'!$O$98),"")</f>
        <v/>
      </c>
      <c r="L20" s="63" t="str">
        <f>IF(AND('Mapa final'!$Y$99="Muy Alta",'Mapa final'!$AA$99="Leve"),CONCATENATE("R10C",'Mapa final'!$O$99),"")</f>
        <v/>
      </c>
      <c r="M20" s="63" t="str">
        <f>IF(AND('Mapa final'!$Y$100="Muy Alta",'Mapa final'!$AA$100="Leve"),CONCATENATE("R10C",'Mapa final'!$O$100),"")</f>
        <v/>
      </c>
      <c r="N20" s="63" t="str">
        <f>IF(AND('Mapa final'!$Y$101="Muy Alta",'Mapa final'!$AA$101="Leve"),CONCATENATE("R10C",'Mapa final'!$O$101),"")</f>
        <v/>
      </c>
      <c r="O20" s="64" t="str">
        <f>IF(AND('Mapa final'!$Y$102="Muy Alta",'Mapa final'!$AA$102="Leve"),CONCATENATE("R10C",'Mapa final'!$O$102),"")</f>
        <v/>
      </c>
      <c r="P20" s="62" t="str">
        <f>IF(AND('Mapa final'!$Y$97="Muy Alta",'Mapa final'!$AA$97="Menor"),CONCATENATE("R10C",'Mapa final'!$O$97),"")</f>
        <v/>
      </c>
      <c r="Q20" s="63" t="str">
        <f>IF(AND('Mapa final'!$Y$98="Muy Alta",'Mapa final'!$AA$98="Menor"),CONCATENATE("R10C",'Mapa final'!$O$98),"")</f>
        <v/>
      </c>
      <c r="R20" s="63" t="str">
        <f>IF(AND('Mapa final'!$Y$99="Muy Alta",'Mapa final'!$AA$99="Menor"),CONCATENATE("R10C",'Mapa final'!$O$99),"")</f>
        <v/>
      </c>
      <c r="S20" s="63" t="str">
        <f>IF(AND('Mapa final'!$Y$100="Muy Alta",'Mapa final'!$AA$100="Menor"),CONCATENATE("R10C",'Mapa final'!$O$100),"")</f>
        <v/>
      </c>
      <c r="T20" s="63" t="str">
        <f>IF(AND('Mapa final'!$Y$101="Muy Alta",'Mapa final'!$AA$101="Menor"),CONCATENATE("R10C",'Mapa final'!$O$101),"")</f>
        <v/>
      </c>
      <c r="U20" s="64" t="str">
        <f>IF(AND('Mapa final'!$Y$102="Muy Alta",'Mapa final'!$AA$102="Menor"),CONCATENATE("R10C",'Mapa final'!$O$102),"")</f>
        <v/>
      </c>
      <c r="V20" s="62" t="str">
        <f>IF(AND('Mapa final'!$Y$97="Muy Alta",'Mapa final'!$AA$97="Moderado"),CONCATENATE("R10C",'Mapa final'!$O$97),"")</f>
        <v/>
      </c>
      <c r="W20" s="63" t="str">
        <f>IF(AND('Mapa final'!$Y$98="Muy Alta",'Mapa final'!$AA$98="Moderado"),CONCATENATE("R10C",'Mapa final'!$O$98),"")</f>
        <v/>
      </c>
      <c r="X20" s="63" t="str">
        <f>IF(AND('Mapa final'!$Y$99="Muy Alta",'Mapa final'!$AA$99="Moderado"),CONCATENATE("R10C",'Mapa final'!$O$99),"")</f>
        <v/>
      </c>
      <c r="Y20" s="63" t="str">
        <f>IF(AND('Mapa final'!$Y$100="Muy Alta",'Mapa final'!$AA$100="Moderado"),CONCATENATE("R10C",'Mapa final'!$O$100),"")</f>
        <v/>
      </c>
      <c r="Z20" s="63" t="str">
        <f>IF(AND('Mapa final'!$Y$101="Muy Alta",'Mapa final'!$AA$101="Moderado"),CONCATENATE("R10C",'Mapa final'!$O$101),"")</f>
        <v/>
      </c>
      <c r="AA20" s="64" t="str">
        <f>IF(AND('Mapa final'!$Y$102="Muy Alta",'Mapa final'!$AA$102="Moderado"),CONCATENATE("R10C",'Mapa final'!$O$102),"")</f>
        <v/>
      </c>
      <c r="AB20" s="62" t="str">
        <f>IF(AND('Mapa final'!$Y$97="Muy Alta",'Mapa final'!$AA$97="Mayor"),CONCATENATE("R10C",'Mapa final'!$O$97),"")</f>
        <v/>
      </c>
      <c r="AC20" s="63" t="str">
        <f>IF(AND('Mapa final'!$Y$98="Muy Alta",'Mapa final'!$AA$98="Mayor"),CONCATENATE("R10C",'Mapa final'!$O$98),"")</f>
        <v/>
      </c>
      <c r="AD20" s="63" t="str">
        <f>IF(AND('Mapa final'!$Y$99="Muy Alta",'Mapa final'!$AA$99="Mayor"),CONCATENATE("R10C",'Mapa final'!$O$99),"")</f>
        <v/>
      </c>
      <c r="AE20" s="63" t="str">
        <f>IF(AND('Mapa final'!$Y$100="Muy Alta",'Mapa final'!$AA$100="Mayor"),CONCATENATE("R10C",'Mapa final'!$O$100),"")</f>
        <v/>
      </c>
      <c r="AF20" s="63" t="str">
        <f>IF(AND('Mapa final'!$Y$101="Muy Alta",'Mapa final'!$AA$101="Mayor"),CONCATENATE("R10C",'Mapa final'!$O$101),"")</f>
        <v/>
      </c>
      <c r="AG20" s="64" t="str">
        <f>IF(AND('Mapa final'!$Y$102="Muy Alta",'Mapa final'!$AA$102="Mayor"),CONCATENATE("R10C",'Mapa final'!$O$102),"")</f>
        <v/>
      </c>
      <c r="AH20" s="65" t="str">
        <f>IF(AND('Mapa final'!$Y$97="Muy Alta",'Mapa final'!$AA$97="Catastrófico"),CONCATENATE("R10C",'Mapa final'!$O$97),"")</f>
        <v/>
      </c>
      <c r="AI20" s="66" t="str">
        <f>IF(AND('Mapa final'!$Y$98="Muy Alta",'Mapa final'!$AA$98="Catastrófico"),CONCATENATE("R10C",'Mapa final'!$O$98),"")</f>
        <v/>
      </c>
      <c r="AJ20" s="66" t="str">
        <f>IF(AND('Mapa final'!$Y$99="Muy Alta",'Mapa final'!$AA$99="Catastrófico"),CONCATENATE("R10C",'Mapa final'!$O$99),"")</f>
        <v/>
      </c>
      <c r="AK20" s="66" t="str">
        <f>IF(AND('Mapa final'!$Y$100="Muy Alta",'Mapa final'!$AA$100="Catastrófico"),CONCATENATE("R10C",'Mapa final'!$O$100),"")</f>
        <v/>
      </c>
      <c r="AL20" s="66" t="str">
        <f>IF(AND('Mapa final'!$Y$101="Muy Alta",'Mapa final'!$AA$101="Catastrófico"),CONCATENATE("R10C",'Mapa final'!$O$101),"")</f>
        <v/>
      </c>
      <c r="AM20" s="67" t="str">
        <f>IF(AND('Mapa final'!$Y$102="Muy Alta",'Mapa final'!$AA$102="Catastrófico"),CONCATENATE("R10C",'Mapa final'!$O$102),"")</f>
        <v/>
      </c>
      <c r="AN20" s="86"/>
      <c r="AO20" s="528"/>
      <c r="AP20" s="529"/>
      <c r="AQ20" s="529"/>
      <c r="AR20" s="529"/>
      <c r="AS20" s="529"/>
      <c r="AT20" s="530"/>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row>
    <row r="21" spans="1:76" ht="15.75" customHeight="1" x14ac:dyDescent="0.25">
      <c r="A21" s="86"/>
      <c r="B21" s="474"/>
      <c r="C21" s="474"/>
      <c r="D21" s="475"/>
      <c r="E21" s="543"/>
      <c r="F21" s="556"/>
      <c r="G21" s="556"/>
      <c r="H21" s="556"/>
      <c r="I21" s="557"/>
      <c r="J21" s="62" t="str">
        <f>IF(AND('Mapa final'!$Y$103="Muy Alta",'Mapa final'!$AA$103="Leve"),CONCATENATE("R10C",'Mapa final'!$O$103),"")</f>
        <v/>
      </c>
      <c r="K21" s="63" t="str">
        <f>IF(AND('Mapa final'!$Y$104="Muy Alta",'Mapa final'!$AA$104="Leve"),CONCATENATE("R10C",'Mapa final'!$O$104),"")</f>
        <v/>
      </c>
      <c r="L21" s="63" t="str">
        <f>IF(AND('Mapa final'!$Y$105="Muy Alta",'Mapa final'!$AA$105="Leve"),CONCATENATE("R10C",'Mapa final'!$O$105),"")</f>
        <v/>
      </c>
      <c r="M21" s="63" t="str">
        <f>IF(AND('Mapa final'!$Y$106="Muy Alta",'Mapa final'!$AA$106="Leve"),CONCATENATE("R10C",'Mapa final'!$O$106),"")</f>
        <v/>
      </c>
      <c r="N21" s="63" t="str">
        <f>IF(AND('Mapa final'!$Y$107="Muy Alta",'Mapa final'!$AA$107="Leve"),CONCATENATE("R10C",'Mapa final'!$O$107),"")</f>
        <v/>
      </c>
      <c r="O21" s="64" t="str">
        <f>IF(AND('Mapa final'!$Y$108="Muy Alta",'Mapa final'!$AA$108="Leve"),CONCATENATE("R10C",'Mapa final'!$O$108),"")</f>
        <v/>
      </c>
      <c r="P21" s="62" t="str">
        <f>IF(AND('Mapa final'!$Y$103="Muy Alta",'Mapa final'!$AA$103="Menor"),CONCATENATE("R10C",'Mapa final'!$O$103),"")</f>
        <v/>
      </c>
      <c r="Q21" s="63" t="str">
        <f>IF(AND('Mapa final'!$Y$104="Muy Alta",'Mapa final'!$AA$104="Menor"),CONCATENATE("R10C",'Mapa final'!$O$104),"")</f>
        <v/>
      </c>
      <c r="R21" s="63" t="str">
        <f>IF(AND('Mapa final'!$Y$105="Muy Alta",'Mapa final'!$AA$105="Menor"),CONCATENATE("R10C",'Mapa final'!$O$105),"")</f>
        <v/>
      </c>
      <c r="S21" s="63" t="str">
        <f>IF(AND('Mapa final'!$Y$106="Muy Alta",'Mapa final'!$AA$106="Menor"),CONCATENATE("R10C",'Mapa final'!$O$106),"")</f>
        <v/>
      </c>
      <c r="T21" s="63" t="str">
        <f>IF(AND('Mapa final'!$Y$107="Muy Alta",'Mapa final'!$AA$107="Menor"),CONCATENATE("R10C",'Mapa final'!$O$107),"")</f>
        <v/>
      </c>
      <c r="U21" s="64" t="str">
        <f>IF(AND('Mapa final'!$Y$108="Muy Alta",'Mapa final'!$AA$108="Menor"),CONCATENATE("R10C",'Mapa final'!$O$108),"")</f>
        <v/>
      </c>
      <c r="V21" s="62" t="str">
        <f>IF(AND('Mapa final'!$Y$103="Muy Alta",'Mapa final'!$AA$103="Moderado"),CONCATENATE("R10C",'Mapa final'!$O$103),"")</f>
        <v/>
      </c>
      <c r="W21" s="63" t="str">
        <f>IF(AND('Mapa final'!$Y$104="Muy Alta",'Mapa final'!$AA$104="Moderado"),CONCATENATE("R10C",'Mapa final'!$O$104),"")</f>
        <v/>
      </c>
      <c r="X21" s="63" t="str">
        <f>IF(AND('Mapa final'!$Y$105="Muy Alta",'Mapa final'!$AA$105="Moderado"),CONCATENATE("R10C",'Mapa final'!$O$105),"")</f>
        <v/>
      </c>
      <c r="Y21" s="63" t="str">
        <f>IF(AND('Mapa final'!$Y$106="Muy Alta",'Mapa final'!$AA$106="Moderado"),CONCATENATE("R10C",'Mapa final'!$O$106),"")</f>
        <v/>
      </c>
      <c r="Z21" s="63" t="str">
        <f>IF(AND('Mapa final'!$Y$107="Muy Alta",'Mapa final'!$AA$107="Moderado"),CONCATENATE("R10C",'Mapa final'!$O$107),"")</f>
        <v/>
      </c>
      <c r="AA21" s="64" t="str">
        <f>IF(AND('Mapa final'!$Y$108="Muy Alta",'Mapa final'!$AA$108="Moderado"),CONCATENATE("R10C",'Mapa final'!$O$108),"")</f>
        <v/>
      </c>
      <c r="AB21" s="62" t="str">
        <f>IF(AND('Mapa final'!$Y$103="Muy Alta",'Mapa final'!$AA$103="Mayor"),CONCATENATE("R10C",'Mapa final'!$O$103),"")</f>
        <v/>
      </c>
      <c r="AC21" s="63" t="str">
        <f>IF(AND('Mapa final'!$Y$104="Muy Alta",'Mapa final'!$AA$104="Mayor"),CONCATENATE("R10C",'Mapa final'!$O$104),"")</f>
        <v/>
      </c>
      <c r="AD21" s="63" t="str">
        <f>IF(AND('Mapa final'!$Y$105="Muy Alta",'Mapa final'!$AA$105="Mayor"),CONCATENATE("R10C",'Mapa final'!$O$105),"")</f>
        <v/>
      </c>
      <c r="AE21" s="63" t="str">
        <f>IF(AND('Mapa final'!$Y$106="Muy Alta",'Mapa final'!$AA$106="Mayor"),CONCATENATE("R10C",'Mapa final'!$O$106),"")</f>
        <v/>
      </c>
      <c r="AF21" s="63" t="str">
        <f>IF(AND('Mapa final'!$Y$107="Muy Alta",'Mapa final'!$AA$107="Mayor"),CONCATENATE("R10C",'Mapa final'!$O$107),"")</f>
        <v/>
      </c>
      <c r="AG21" s="64" t="str">
        <f>IF(AND('Mapa final'!$Y$108="Muy Alta",'Mapa final'!$AA$108="Mayor"),CONCATENATE("R10C",'Mapa final'!$O$108),"")</f>
        <v/>
      </c>
      <c r="AH21" s="65" t="str">
        <f>IF(AND('Mapa final'!$Y$103="Muy Alta",'Mapa final'!$AA$103="Catastrófico"),CONCATENATE("R10C",'Mapa final'!$O$103),"")</f>
        <v/>
      </c>
      <c r="AI21" s="66" t="str">
        <f>IF(AND('Mapa final'!$Y$104="Muy Alta",'Mapa final'!$AA$104="Catastrófico"),CONCATENATE("R10C",'Mapa final'!$O$104),"")</f>
        <v/>
      </c>
      <c r="AJ21" s="66" t="str">
        <f>IF(AND('Mapa final'!$Y$105="Muy Alta",'Mapa final'!$AA$105="Catastrófico"),CONCATENATE("R10C",'Mapa final'!$O$105),"")</f>
        <v/>
      </c>
      <c r="AK21" s="66" t="str">
        <f>IF(AND('Mapa final'!$Y$106="Muy Alta",'Mapa final'!$AA$106="Catastrófico"),CONCATENATE("R10C",'Mapa final'!$O$106),"")</f>
        <v/>
      </c>
      <c r="AL21" s="66" t="str">
        <f>IF(AND('Mapa final'!$Y$107="Muy Alta",'Mapa final'!$AA$107="Catastrófico"),CONCATENATE("R10C",'Mapa final'!$O$107),"")</f>
        <v/>
      </c>
      <c r="AM21" s="67" t="str">
        <f>IF(AND('Mapa final'!$Y$108="Muy Alta",'Mapa final'!$AA$108="Catastrófico"),CONCATENATE("R10C",'Mapa final'!$O$108),"")</f>
        <v/>
      </c>
      <c r="AN21" s="86"/>
      <c r="AO21" s="528"/>
      <c r="AP21" s="529"/>
      <c r="AQ21" s="529"/>
      <c r="AR21" s="529"/>
      <c r="AS21" s="529"/>
      <c r="AT21" s="530"/>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row>
    <row r="22" spans="1:76" ht="15.75" customHeight="1" x14ac:dyDescent="0.25">
      <c r="A22" s="86"/>
      <c r="B22" s="474"/>
      <c r="C22" s="474"/>
      <c r="D22" s="475"/>
      <c r="E22" s="543"/>
      <c r="F22" s="556"/>
      <c r="G22" s="556"/>
      <c r="H22" s="556"/>
      <c r="I22" s="557"/>
      <c r="J22" s="62" t="str">
        <f>IF(AND('Mapa final'!$Y$109="Muy Alta",'Mapa final'!$AA$109="Leve"),CONCATENATE("R10C",'Mapa final'!$O$109),"")</f>
        <v/>
      </c>
      <c r="K22" s="63" t="str">
        <f>IF(AND('Mapa final'!$Y$110="Muy Alta",'Mapa final'!$AA$110="Leve"),CONCATENATE("R10C",'Mapa final'!$O$110),"")</f>
        <v/>
      </c>
      <c r="L22" s="63" t="str">
        <f>IF(AND('Mapa final'!$Y$111="Muy Alta",'Mapa final'!$AA$111="Leve"),CONCATENATE("R10C",'Mapa final'!$O$111),"")</f>
        <v/>
      </c>
      <c r="M22" s="63" t="str">
        <f>IF(AND('Mapa final'!$Y$112="Muy Alta",'Mapa final'!$AA$112="Leve"),CONCATENATE("R10C",'Mapa final'!$O$112),"")</f>
        <v/>
      </c>
      <c r="N22" s="63" t="str">
        <f>IF(AND('Mapa final'!$Y$113="Muy Alta",'Mapa final'!$AA$113="Leve"),CONCATENATE("R10C",'Mapa final'!$O$113),"")</f>
        <v/>
      </c>
      <c r="O22" s="64" t="str">
        <f>IF(AND('Mapa final'!$Y$114="Muy Alta",'Mapa final'!$AA$114="Leve"),CONCATENATE("R10C",'Mapa final'!$O$114),"")</f>
        <v/>
      </c>
      <c r="P22" s="62" t="str">
        <f>IF(AND('Mapa final'!$Y$109="Muy Alta",'Mapa final'!$AA$109="Menor"),CONCATENATE("R10C",'Mapa final'!$O$109),"")</f>
        <v/>
      </c>
      <c r="Q22" s="63" t="str">
        <f>IF(AND('Mapa final'!$Y$110="Muy Alta",'Mapa final'!$AA$110="Menor"),CONCATENATE("R10C",'Mapa final'!$O$110),"")</f>
        <v/>
      </c>
      <c r="R22" s="63" t="str">
        <f>IF(AND('Mapa final'!$Y$111="Muy Alta",'Mapa final'!$AA$111="Menor"),CONCATENATE("R10C",'Mapa final'!$O$111),"")</f>
        <v/>
      </c>
      <c r="S22" s="63" t="str">
        <f>IF(AND('Mapa final'!$Y$112="Muy Alta",'Mapa final'!$AA$112="Menor"),CONCATENATE("R10C",'Mapa final'!$O$112),"")</f>
        <v/>
      </c>
      <c r="T22" s="63" t="str">
        <f>IF(AND('Mapa final'!$Y$113="Muy Alta",'Mapa final'!$AA$113="Menor"),CONCATENATE("R10C",'Mapa final'!$O$113),"")</f>
        <v/>
      </c>
      <c r="U22" s="64" t="str">
        <f>IF(AND('Mapa final'!$Y$114="Muy Alta",'Mapa final'!$AA$114="Menor"),CONCATENATE("R10C",'Mapa final'!$O$114),"")</f>
        <v/>
      </c>
      <c r="V22" s="62" t="str">
        <f>IF(AND('Mapa final'!$Y$109="Muy Alta",'Mapa final'!$AA$109="Moderado"),CONCATENATE("R10C",'Mapa final'!$O$109),"")</f>
        <v/>
      </c>
      <c r="W22" s="63" t="str">
        <f>IF(AND('Mapa final'!$Y$110="Muy Alta",'Mapa final'!$AA$110="Moderado"),CONCATENATE("R10C",'Mapa final'!$O$110),"")</f>
        <v/>
      </c>
      <c r="X22" s="63" t="str">
        <f>IF(AND('Mapa final'!$Y$111="Muy Alta",'Mapa final'!$AA$111="Moderado"),CONCATENATE("R10C",'Mapa final'!$O$111),"")</f>
        <v/>
      </c>
      <c r="Y22" s="63" t="str">
        <f>IF(AND('Mapa final'!$Y$112="Muy Alta",'Mapa final'!$AA$112="Moderado"),CONCATENATE("R10C",'Mapa final'!$O$112),"")</f>
        <v/>
      </c>
      <c r="Z22" s="63" t="str">
        <f>IF(AND('Mapa final'!$Y$113="Muy Alta",'Mapa final'!$AA$113="Moderado"),CONCATENATE("R10C",'Mapa final'!$O$113),"")</f>
        <v/>
      </c>
      <c r="AA22" s="64" t="str">
        <f>IF(AND('Mapa final'!$Y$114="Muy Alta",'Mapa final'!$AA$114="Moderado"),CONCATENATE("R10C",'Mapa final'!$O$114),"")</f>
        <v/>
      </c>
      <c r="AB22" s="62" t="str">
        <f>IF(AND('Mapa final'!$Y$109="Muy Alta",'Mapa final'!$AA$109="Mayor"),CONCATENATE("R10C",'Mapa final'!$O$109),"")</f>
        <v/>
      </c>
      <c r="AC22" s="63" t="str">
        <f>IF(AND('Mapa final'!$Y$110="Muy Alta",'Mapa final'!$AA$110="Mayor"),CONCATENATE("R10C",'Mapa final'!$O$110),"")</f>
        <v/>
      </c>
      <c r="AD22" s="63" t="str">
        <f>IF(AND('Mapa final'!$Y$111="Muy Alta",'Mapa final'!$AA$111="Mayor"),CONCATENATE("R10C",'Mapa final'!$O$111),"")</f>
        <v/>
      </c>
      <c r="AE22" s="63" t="str">
        <f>IF(AND('Mapa final'!$Y$112="Muy Alta",'Mapa final'!$AA$112="Mayor"),CONCATENATE("R10C",'Mapa final'!$O$112),"")</f>
        <v/>
      </c>
      <c r="AF22" s="63" t="str">
        <f>IF(AND('Mapa final'!$Y$113="Muy Alta",'Mapa final'!$AA$113="Mayor"),CONCATENATE("R10C",'Mapa final'!$O$113),"")</f>
        <v/>
      </c>
      <c r="AG22" s="64" t="str">
        <f>IF(AND('Mapa final'!$Y$114="Muy Alta",'Mapa final'!$AA$114="Mayor"),CONCATENATE("R10C",'Mapa final'!$O$114),"")</f>
        <v/>
      </c>
      <c r="AH22" s="65" t="str">
        <f>IF(AND('Mapa final'!$Y$109="Muy Alta",'Mapa final'!$AA$109="Catastrófico"),CONCATENATE("R10C",'Mapa final'!$O$109),"")</f>
        <v/>
      </c>
      <c r="AI22" s="66" t="str">
        <f>IF(AND('Mapa final'!$Y$110="Muy Alta",'Mapa final'!$AA$110="Catastrófico"),CONCATENATE("R10C",'Mapa final'!$O$110),"")</f>
        <v/>
      </c>
      <c r="AJ22" s="66" t="str">
        <f>IF(AND('Mapa final'!$Y$111="Muy Alta",'Mapa final'!$AA$111="Catastrófico"),CONCATENATE("R10C",'Mapa final'!$O$111),"")</f>
        <v/>
      </c>
      <c r="AK22" s="66" t="str">
        <f>IF(AND('Mapa final'!$Y$112="Muy Alta",'Mapa final'!$AA$112="Catastrófico"),CONCATENATE("R10C",'Mapa final'!$O$112),"")</f>
        <v/>
      </c>
      <c r="AL22" s="66" t="str">
        <f>IF(AND('Mapa final'!$Y$113="Muy Alta",'Mapa final'!$AA$113="Catastrófico"),CONCATENATE("R10C",'Mapa final'!$O$113),"")</f>
        <v/>
      </c>
      <c r="AM22" s="67" t="str">
        <f>IF(AND('Mapa final'!$Y$114="Muy Alta",'Mapa final'!$AA$114="Catastrófico"),CONCATENATE("R10C",'Mapa final'!$O$114),"")</f>
        <v/>
      </c>
      <c r="AN22" s="86"/>
      <c r="AO22" s="528"/>
      <c r="AP22" s="529"/>
      <c r="AQ22" s="529"/>
      <c r="AR22" s="529"/>
      <c r="AS22" s="529"/>
      <c r="AT22" s="530"/>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row>
    <row r="23" spans="1:76" ht="15.75" customHeight="1" x14ac:dyDescent="0.25">
      <c r="A23" s="86"/>
      <c r="B23" s="474"/>
      <c r="C23" s="474"/>
      <c r="D23" s="475"/>
      <c r="E23" s="543"/>
      <c r="F23" s="556"/>
      <c r="G23" s="556"/>
      <c r="H23" s="556"/>
      <c r="I23" s="557"/>
      <c r="J23" s="62" t="str">
        <f>IF(AND('Mapa final'!$Y$115="Muy Alta",'Mapa final'!$AA$115="Leve"),CONCATENATE("R10C",'Mapa final'!$O$115),"")</f>
        <v/>
      </c>
      <c r="K23" s="63" t="str">
        <f>IF(AND('Mapa final'!$Y$116="Muy Alta",'Mapa final'!$AA$116="Leve"),CONCATENATE("R10C",'Mapa final'!$O$116),"")</f>
        <v/>
      </c>
      <c r="L23" s="63" t="str">
        <f>IF(AND('Mapa final'!$Y$117="Muy Alta",'Mapa final'!$AA$117="Leve"),CONCATENATE("R10C",'Mapa final'!$O$117),"")</f>
        <v/>
      </c>
      <c r="M23" s="63" t="str">
        <f>IF(AND('Mapa final'!$Y$118="Muy Alta",'Mapa final'!$AA$118="Leve"),CONCATENATE("R10C",'Mapa final'!$O$118),"")</f>
        <v/>
      </c>
      <c r="N23" s="63" t="str">
        <f>IF(AND('Mapa final'!$Y$119="Muy Alta",'Mapa final'!$AA$119="Leve"),CONCATENATE("R10C",'Mapa final'!$O$119),"")</f>
        <v/>
      </c>
      <c r="O23" s="64" t="str">
        <f>IF(AND('Mapa final'!$Y$120="Muy Alta",'Mapa final'!$AA$120="Leve"),CONCATENATE("R10C",'Mapa final'!$O$120),"")</f>
        <v/>
      </c>
      <c r="P23" s="62" t="str">
        <f>IF(AND('Mapa final'!$Y$115="Muy Alta",'Mapa final'!$AA$115="Menor"),CONCATENATE("R10C",'Mapa final'!$O$115),"")</f>
        <v/>
      </c>
      <c r="Q23" s="63" t="str">
        <f>IF(AND('Mapa final'!$Y$116="Muy Alta",'Mapa final'!$AA$116="Menor"),CONCATENATE("R10C",'Mapa final'!$O$116),"")</f>
        <v/>
      </c>
      <c r="R23" s="63" t="str">
        <f>IF(AND('Mapa final'!$Y$117="Muy Alta",'Mapa final'!$AA$117="Menor"),CONCATENATE("R10C",'Mapa final'!$O$117),"")</f>
        <v/>
      </c>
      <c r="S23" s="63" t="str">
        <f>IF(AND('Mapa final'!$Y$118="Muy Alta",'Mapa final'!$AA$118="Menor"),CONCATENATE("R10C",'Mapa final'!$O$118),"")</f>
        <v/>
      </c>
      <c r="T23" s="63" t="str">
        <f>IF(AND('Mapa final'!$Y$119="Muy Alta",'Mapa final'!$AA$119="Menor"),CONCATENATE("R10C",'Mapa final'!$O$119),"")</f>
        <v/>
      </c>
      <c r="U23" s="64" t="str">
        <f>IF(AND('Mapa final'!$Y$120="Muy Alta",'Mapa final'!$AA$120="Menor"),CONCATENATE("R10C",'Mapa final'!$O$120),"")</f>
        <v/>
      </c>
      <c r="V23" s="62" t="str">
        <f>IF(AND('Mapa final'!$Y$115="Muy Alta",'Mapa final'!$AA$115="Moderado"),CONCATENATE("R10C",'Mapa final'!$O$115),"")</f>
        <v/>
      </c>
      <c r="W23" s="63" t="str">
        <f>IF(AND('Mapa final'!$Y$116="Muy Alta",'Mapa final'!$AA$116="Moderado"),CONCATENATE("R10C",'Mapa final'!$O$116),"")</f>
        <v/>
      </c>
      <c r="X23" s="63" t="str">
        <f>IF(AND('Mapa final'!$Y$117="Muy Alta",'Mapa final'!$AA$117="Moderado"),CONCATENATE("R10C",'Mapa final'!$O$117),"")</f>
        <v/>
      </c>
      <c r="Y23" s="63" t="str">
        <f>IF(AND('Mapa final'!$Y$118="Muy Alta",'Mapa final'!$AA$118="Moderado"),CONCATENATE("R10C",'Mapa final'!$O$118),"")</f>
        <v/>
      </c>
      <c r="Z23" s="63" t="str">
        <f>IF(AND('Mapa final'!$Y$119="Muy Alta",'Mapa final'!$AA$119="Moderado"),CONCATENATE("R10C",'Mapa final'!$O$119),"")</f>
        <v/>
      </c>
      <c r="AA23" s="64" t="str">
        <f>IF(AND('Mapa final'!$Y$120="Muy Alta",'Mapa final'!$AA$120="Moderado"),CONCATENATE("R10C",'Mapa final'!$O$120),"")</f>
        <v/>
      </c>
      <c r="AB23" s="62" t="str">
        <f>IF(AND('Mapa final'!$Y$115="Muy Alta",'Mapa final'!$AA$115="Mayor"),CONCATENATE("R10C",'Mapa final'!$O$115),"")</f>
        <v/>
      </c>
      <c r="AC23" s="63" t="str">
        <f>IF(AND('Mapa final'!$Y$116="Muy Alta",'Mapa final'!$AA$116="Mayor"),CONCATENATE("R10C",'Mapa final'!$O$116),"")</f>
        <v/>
      </c>
      <c r="AD23" s="63" t="str">
        <f>IF(AND('Mapa final'!$Y$117="Muy Alta",'Mapa final'!$AA$117="Mayor"),CONCATENATE("R10C",'Mapa final'!$O$117),"")</f>
        <v/>
      </c>
      <c r="AE23" s="63" t="str">
        <f>IF(AND('Mapa final'!$Y$118="Muy Alta",'Mapa final'!$AA$118="Mayor"),CONCATENATE("R10C",'Mapa final'!$O$118),"")</f>
        <v/>
      </c>
      <c r="AF23" s="63" t="str">
        <f>IF(AND('Mapa final'!$Y$119="Muy Alta",'Mapa final'!$AA$119="Mayor"),CONCATENATE("R10C",'Mapa final'!$O$119),"")</f>
        <v/>
      </c>
      <c r="AG23" s="64" t="str">
        <f>IF(AND('Mapa final'!$Y$120="Muy Alta",'Mapa final'!$AA$120="Mayor"),CONCATENATE("R10C",'Mapa final'!$O$120),"")</f>
        <v/>
      </c>
      <c r="AH23" s="65" t="str">
        <f>IF(AND('Mapa final'!$Y$115="Muy Alta",'Mapa final'!$AA$115="Catastrófico"),CONCATENATE("R10C",'Mapa final'!$O$115),"")</f>
        <v/>
      </c>
      <c r="AI23" s="66" t="str">
        <f>IF(AND('Mapa final'!$Y$116="Muy Alta",'Mapa final'!$AA$116="Catastrófico"),CONCATENATE("R10C",'Mapa final'!$O$116),"")</f>
        <v/>
      </c>
      <c r="AJ23" s="66" t="str">
        <f>IF(AND('Mapa final'!$Y$117="Muy Alta",'Mapa final'!$AA$117="Catastrófico"),CONCATENATE("R10C",'Mapa final'!$O$117),"")</f>
        <v/>
      </c>
      <c r="AK23" s="66" t="str">
        <f>IF(AND('Mapa final'!$Y$118="Muy Alta",'Mapa final'!$AA$118="Catastrófico"),CONCATENATE("R10C",'Mapa final'!$O$118),"")</f>
        <v/>
      </c>
      <c r="AL23" s="66" t="str">
        <f>IF(AND('Mapa final'!$Y$119="Muy Alta",'Mapa final'!$AA$119="Catastrófico"),CONCATENATE("R10C",'Mapa final'!$O$119),"")</f>
        <v/>
      </c>
      <c r="AM23" s="67" t="str">
        <f>IF(AND('Mapa final'!$Y$120="Muy Alta",'Mapa final'!$AA$120="Catastrófico"),CONCATENATE("R10C",'Mapa final'!$O$120),"")</f>
        <v/>
      </c>
      <c r="AN23" s="86"/>
      <c r="AO23" s="528"/>
      <c r="AP23" s="529"/>
      <c r="AQ23" s="529"/>
      <c r="AR23" s="529"/>
      <c r="AS23" s="529"/>
      <c r="AT23" s="530"/>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row>
    <row r="24" spans="1:76" ht="15.75" customHeight="1" x14ac:dyDescent="0.25">
      <c r="A24" s="86"/>
      <c r="B24" s="474"/>
      <c r="C24" s="474"/>
      <c r="D24" s="475"/>
      <c r="E24" s="543"/>
      <c r="F24" s="556"/>
      <c r="G24" s="556"/>
      <c r="H24" s="556"/>
      <c r="I24" s="557"/>
      <c r="J24" s="62" t="str">
        <f>IF(AND('Mapa final'!$Y$121="Muy Alta",'Mapa final'!$AA$121="Leve"),CONCATENATE("R10C",'Mapa final'!$O$121),"")</f>
        <v/>
      </c>
      <c r="K24" s="63" t="str">
        <f>IF(AND('Mapa final'!$Y$122="Muy Alta",'Mapa final'!$AA$122="Leve"),CONCATENATE("R10C",'Mapa final'!$O$122),"")</f>
        <v/>
      </c>
      <c r="L24" s="63" t="str">
        <f>IF(AND('Mapa final'!$Y$123="Muy Alta",'Mapa final'!$AA$123="Leve"),CONCATENATE("R10C",'Mapa final'!$O$123),"")</f>
        <v/>
      </c>
      <c r="M24" s="63" t="str">
        <f>IF(AND('Mapa final'!$Y$124="Muy Alta",'Mapa final'!$AA$124="Leve"),CONCATENATE("R10C",'Mapa final'!$O$124),"")</f>
        <v/>
      </c>
      <c r="N24" s="63" t="str">
        <f>IF(AND('Mapa final'!$Y$125="Muy Alta",'Mapa final'!$AA$125="Leve"),CONCATENATE("R10C",'Mapa final'!$O$125),"")</f>
        <v/>
      </c>
      <c r="O24" s="64" t="str">
        <f>IF(AND('Mapa final'!$Y$126="Muy Alta",'Mapa final'!$AA$126="Leve"),CONCATENATE("R10C",'Mapa final'!$O$126),"")</f>
        <v/>
      </c>
      <c r="P24" s="62" t="str">
        <f>IF(AND('Mapa final'!$Y$121="Muy Alta",'Mapa final'!$AA$121="Menor"),CONCATENATE("R10C",'Mapa final'!$O$121),"")</f>
        <v/>
      </c>
      <c r="Q24" s="63" t="str">
        <f>IF(AND('Mapa final'!$Y$122="Muy Alta",'Mapa final'!$AA$122="Menor"),CONCATENATE("R10C",'Mapa final'!$O$122),"")</f>
        <v/>
      </c>
      <c r="R24" s="63" t="str">
        <f>IF(AND('Mapa final'!$Y$123="Muy Alta",'Mapa final'!$AA$123="Menor"),CONCATENATE("R10C",'Mapa final'!$O$123),"")</f>
        <v/>
      </c>
      <c r="S24" s="63" t="str">
        <f>IF(AND('Mapa final'!$Y$124="Muy Alta",'Mapa final'!$AA$124="Menor"),CONCATENATE("R10C",'Mapa final'!$O$124),"")</f>
        <v/>
      </c>
      <c r="T24" s="63" t="str">
        <f>IF(AND('Mapa final'!$Y$125="Muy Alta",'Mapa final'!$AA$125="Menor"),CONCATENATE("R10C",'Mapa final'!$O$125),"")</f>
        <v/>
      </c>
      <c r="U24" s="64" t="str">
        <f>IF(AND('Mapa final'!$Y$126="Muy Alta",'Mapa final'!$AA$126="Menor"),CONCATENATE("R10C",'Mapa final'!$O$126),"")</f>
        <v/>
      </c>
      <c r="V24" s="62" t="str">
        <f>IF(AND('Mapa final'!$Y$121="Muy Alta",'Mapa final'!$AA$121="Moderado"),CONCATENATE("R10C",'Mapa final'!$O$121),"")</f>
        <v/>
      </c>
      <c r="W24" s="63" t="str">
        <f>IF(AND('Mapa final'!$Y$122="Muy Alta",'Mapa final'!$AA$122="Moderado"),CONCATENATE("R10C",'Mapa final'!$O$122),"")</f>
        <v/>
      </c>
      <c r="X24" s="63" t="str">
        <f>IF(AND('Mapa final'!$Y$123="Muy Alta",'Mapa final'!$AA$123="Moderado"),CONCATENATE("R10C",'Mapa final'!$O$123),"")</f>
        <v/>
      </c>
      <c r="Y24" s="63" t="str">
        <f>IF(AND('Mapa final'!$Y$124="Muy Alta",'Mapa final'!$AA$124="Moderado"),CONCATENATE("R10C",'Mapa final'!$O$124),"")</f>
        <v/>
      </c>
      <c r="Z24" s="63" t="str">
        <f>IF(AND('Mapa final'!$Y$125="Muy Alta",'Mapa final'!$AA$125="Moderado"),CONCATENATE("R10C",'Mapa final'!$O$125),"")</f>
        <v/>
      </c>
      <c r="AA24" s="64" t="str">
        <f>IF(AND('Mapa final'!$Y$126="Muy Alta",'Mapa final'!$AA$126="Moderado"),CONCATENATE("R10C",'Mapa final'!$O$126),"")</f>
        <v/>
      </c>
      <c r="AB24" s="62" t="str">
        <f>IF(AND('Mapa final'!$Y$121="Muy Alta",'Mapa final'!$AA$121="Mayor"),CONCATENATE("R10C",'Mapa final'!$O$121),"")</f>
        <v/>
      </c>
      <c r="AC24" s="63" t="str">
        <f>IF(AND('Mapa final'!$Y$122="Muy Alta",'Mapa final'!$AA$122="Mayor"),CONCATENATE("R10C",'Mapa final'!$O$122),"")</f>
        <v/>
      </c>
      <c r="AD24" s="63" t="str">
        <f>IF(AND('Mapa final'!$Y$123="Muy Alta",'Mapa final'!$AA$123="Mayor"),CONCATENATE("R10C",'Mapa final'!$O$123),"")</f>
        <v/>
      </c>
      <c r="AE24" s="63" t="str">
        <f>IF(AND('Mapa final'!$Y$124="Muy Alta",'Mapa final'!$AA$124="Mayor"),CONCATENATE("R10C",'Mapa final'!$O$124),"")</f>
        <v/>
      </c>
      <c r="AF24" s="63" t="str">
        <f>IF(AND('Mapa final'!$Y$125="Muy Alta",'Mapa final'!$AA$125="Mayor"),CONCATENATE("R10C",'Mapa final'!$O$125),"")</f>
        <v/>
      </c>
      <c r="AG24" s="64" t="str">
        <f>IF(AND('Mapa final'!$Y$126="Muy Alta",'Mapa final'!$AA$126="Mayor"),CONCATENATE("R10C",'Mapa final'!$O$126),"")</f>
        <v/>
      </c>
      <c r="AH24" s="65" t="str">
        <f>IF(AND('Mapa final'!$Y$121="Muy Alta",'Mapa final'!$AA$121="Catastrófico"),CONCATENATE("R10C",'Mapa final'!$O$121),"")</f>
        <v/>
      </c>
      <c r="AI24" s="66" t="str">
        <f>IF(AND('Mapa final'!$Y$122="Muy Alta",'Mapa final'!$AA$122="Catastrófico"),CONCATENATE("R10C",'Mapa final'!$O$122),"")</f>
        <v/>
      </c>
      <c r="AJ24" s="66" t="str">
        <f>IF(AND('Mapa final'!$Y$123="Muy Alta",'Mapa final'!$AA$123="Catastrófico"),CONCATENATE("R10C",'Mapa final'!$O$123),"")</f>
        <v/>
      </c>
      <c r="AK24" s="66" t="str">
        <f>IF(AND('Mapa final'!$Y$124="Muy Alta",'Mapa final'!$AA$124="Catastrófico"),CONCATENATE("R10C",'Mapa final'!$O$124),"")</f>
        <v/>
      </c>
      <c r="AL24" s="66" t="str">
        <f>IF(AND('Mapa final'!$Y$125="Muy Alta",'Mapa final'!$AA$125="Catastrófico"),CONCATENATE("R10C",'Mapa final'!$O$125),"")</f>
        <v/>
      </c>
      <c r="AM24" s="67" t="str">
        <f>IF(AND('Mapa final'!$Y$126="Muy Alta",'Mapa final'!$AA$126="Catastrófico"),CONCATENATE("R10C",'Mapa final'!$O$126),"")</f>
        <v/>
      </c>
      <c r="AN24" s="86"/>
      <c r="AO24" s="528"/>
      <c r="AP24" s="529"/>
      <c r="AQ24" s="529"/>
      <c r="AR24" s="529"/>
      <c r="AS24" s="529"/>
      <c r="AT24" s="530"/>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row>
    <row r="25" spans="1:76" ht="15.75" customHeight="1" x14ac:dyDescent="0.25">
      <c r="A25" s="86"/>
      <c r="B25" s="474"/>
      <c r="C25" s="474"/>
      <c r="D25" s="475"/>
      <c r="E25" s="543"/>
      <c r="F25" s="556"/>
      <c r="G25" s="556"/>
      <c r="H25" s="556"/>
      <c r="I25" s="557"/>
      <c r="J25" s="62" t="str">
        <f>IF(AND('Mapa final'!$Y$127="Muy Alta",'Mapa final'!$AA$127="Leve"),CONCATENATE("R10C",'Mapa final'!$O$127),"")</f>
        <v/>
      </c>
      <c r="K25" s="63" t="str">
        <f>IF(AND('Mapa final'!$Y$128="Muy Alta",'Mapa final'!$AA$128="Leve"),CONCATENATE("R10C",'Mapa final'!$O$128),"")</f>
        <v/>
      </c>
      <c r="L25" s="63" t="str">
        <f>IF(AND('Mapa final'!$Y$129="Muy Alta",'Mapa final'!$AA$129="Leve"),CONCATENATE("R10C",'Mapa final'!$O$129),"")</f>
        <v/>
      </c>
      <c r="M25" s="63" t="str">
        <f>IF(AND('Mapa final'!$Y$130="Muy Alta",'Mapa final'!$AA$130="Leve"),CONCATENATE("R10C",'Mapa final'!$O$130),"")</f>
        <v/>
      </c>
      <c r="N25" s="63" t="str">
        <f>IF(AND('Mapa final'!$Y$131="Muy Alta",'Mapa final'!$AA$131="Leve"),CONCATENATE("R10C",'Mapa final'!$O$131),"")</f>
        <v/>
      </c>
      <c r="O25" s="64" t="str">
        <f>IF(AND('Mapa final'!$Y$132="Muy Alta",'Mapa final'!$AA$132="Leve"),CONCATENATE("R10C",'Mapa final'!$O$132),"")</f>
        <v/>
      </c>
      <c r="P25" s="62" t="str">
        <f>IF(AND('Mapa final'!$Y$127="Muy Alta",'Mapa final'!$AA$127="Menor"),CONCATENATE("R10C",'Mapa final'!$O$127),"")</f>
        <v/>
      </c>
      <c r="Q25" s="63" t="str">
        <f>IF(AND('Mapa final'!$Y$128="Muy Alta",'Mapa final'!$AA$128="Menor"),CONCATENATE("R10C",'Mapa final'!$O$128),"")</f>
        <v/>
      </c>
      <c r="R25" s="63" t="str">
        <f>IF(AND('Mapa final'!$Y$129="Muy Alta",'Mapa final'!$AA$129="Menor"),CONCATENATE("R10C",'Mapa final'!$O$129),"")</f>
        <v/>
      </c>
      <c r="S25" s="63" t="str">
        <f>IF(AND('Mapa final'!$Y$130="Muy Alta",'Mapa final'!$AA$130="Menor"),CONCATENATE("R10C",'Mapa final'!$O$130),"")</f>
        <v/>
      </c>
      <c r="T25" s="63" t="str">
        <f>IF(AND('Mapa final'!$Y$131="Muy Alta",'Mapa final'!$AA$131="Menor"),CONCATENATE("R10C",'Mapa final'!$O$131),"")</f>
        <v/>
      </c>
      <c r="U25" s="64" t="str">
        <f>IF(AND('Mapa final'!$Y$132="Muy Alta",'Mapa final'!$AA$132="Menor"),CONCATENATE("R10C",'Mapa final'!$O$132),"")</f>
        <v/>
      </c>
      <c r="V25" s="62" t="str">
        <f>IF(AND('Mapa final'!$Y$127="Muy Alta",'Mapa final'!$AA$127="Moderado"),CONCATENATE("R10C",'Mapa final'!$O$127),"")</f>
        <v/>
      </c>
      <c r="W25" s="63" t="str">
        <f>IF(AND('Mapa final'!$Y$128="Muy Alta",'Mapa final'!$AA$128="Moderado"),CONCATENATE("R10C",'Mapa final'!$O$128),"")</f>
        <v/>
      </c>
      <c r="X25" s="63" t="str">
        <f>IF(AND('Mapa final'!$Y$129="Muy Alta",'Mapa final'!$AA$129="Moderado"),CONCATENATE("R10C",'Mapa final'!$O$129),"")</f>
        <v/>
      </c>
      <c r="Y25" s="63" t="str">
        <f>IF(AND('Mapa final'!$Y$130="Muy Alta",'Mapa final'!$AA$130="Moderado"),CONCATENATE("R10C",'Mapa final'!$O$130),"")</f>
        <v/>
      </c>
      <c r="Z25" s="63" t="str">
        <f>IF(AND('Mapa final'!$Y$131="Muy Alta",'Mapa final'!$AA$131="Moderado"),CONCATENATE("R10C",'Mapa final'!$O$131),"")</f>
        <v/>
      </c>
      <c r="AA25" s="64" t="str">
        <f>IF(AND('Mapa final'!$Y$132="Muy Alta",'Mapa final'!$AA$132="Moderado"),CONCATENATE("R10C",'Mapa final'!$O$132),"")</f>
        <v/>
      </c>
      <c r="AB25" s="62" t="str">
        <f>IF(AND('Mapa final'!$Y$127="Muy Alta",'Mapa final'!$AA$127="Mayor"),CONCATENATE("R10C",'Mapa final'!$O$127),"")</f>
        <v/>
      </c>
      <c r="AC25" s="63" t="str">
        <f>IF(AND('Mapa final'!$Y$128="Muy Alta",'Mapa final'!$AA$128="Mayor"),CONCATENATE("R10C",'Mapa final'!$O$128),"")</f>
        <v/>
      </c>
      <c r="AD25" s="63" t="str">
        <f>IF(AND('Mapa final'!$Y$129="Muy Alta",'Mapa final'!$AA$129="Mayor"),CONCATENATE("R10C",'Mapa final'!$O$129),"")</f>
        <v/>
      </c>
      <c r="AE25" s="63" t="str">
        <f>IF(AND('Mapa final'!$Y$130="Muy Alta",'Mapa final'!$AA$130="Mayor"),CONCATENATE("R10C",'Mapa final'!$O$130),"")</f>
        <v/>
      </c>
      <c r="AF25" s="63" t="str">
        <f>IF(AND('Mapa final'!$Y$131="Muy Alta",'Mapa final'!$AA$131="Mayor"),CONCATENATE("R10C",'Mapa final'!$O$131),"")</f>
        <v/>
      </c>
      <c r="AG25" s="64" t="str">
        <f>IF(AND('Mapa final'!$Y$132="Muy Alta",'Mapa final'!$AA$132="Mayor"),CONCATENATE("R10C",'Mapa final'!$O$132),"")</f>
        <v/>
      </c>
      <c r="AH25" s="65" t="str">
        <f>IF(AND('Mapa final'!$Y$127="Muy Alta",'Mapa final'!$AA$127="Catastrófico"),CONCATENATE("R10C",'Mapa final'!$O$127),"")</f>
        <v/>
      </c>
      <c r="AI25" s="66" t="str">
        <f>IF(AND('Mapa final'!$Y$128="Muy Alta",'Mapa final'!$AA$128="Catastrófico"),CONCATENATE("R10C",'Mapa final'!$O$128),"")</f>
        <v/>
      </c>
      <c r="AJ25" s="66" t="str">
        <f>IF(AND('Mapa final'!$Y$129="Muy Alta",'Mapa final'!$AA$129="Catastrófico"),CONCATENATE("R10C",'Mapa final'!$O$129),"")</f>
        <v/>
      </c>
      <c r="AK25" s="66" t="str">
        <f>IF(AND('Mapa final'!$Y$130="Muy Alta",'Mapa final'!$AA$130="Catastrófico"),CONCATENATE("R10C",'Mapa final'!$O$130),"")</f>
        <v/>
      </c>
      <c r="AL25" s="66" t="str">
        <f>IF(AND('Mapa final'!$Y$131="Muy Alta",'Mapa final'!$AA$131="Catastrófico"),CONCATENATE("R10C",'Mapa final'!$O$131),"")</f>
        <v/>
      </c>
      <c r="AM25" s="67" t="str">
        <f>IF(AND('Mapa final'!$Y$132="Muy Alta",'Mapa final'!$AA$132="Catastrófico"),CONCATENATE("R10C",'Mapa final'!$O$132),"")</f>
        <v/>
      </c>
      <c r="AN25" s="86"/>
      <c r="AO25" s="528"/>
      <c r="AP25" s="529"/>
      <c r="AQ25" s="529"/>
      <c r="AR25" s="529"/>
      <c r="AS25" s="529"/>
      <c r="AT25" s="530"/>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row>
    <row r="26" spans="1:76" ht="15.75" customHeight="1" x14ac:dyDescent="0.25">
      <c r="A26" s="86"/>
      <c r="B26" s="474"/>
      <c r="C26" s="474"/>
      <c r="D26" s="475"/>
      <c r="E26" s="543"/>
      <c r="F26" s="556"/>
      <c r="G26" s="556"/>
      <c r="H26" s="556"/>
      <c r="I26" s="557"/>
      <c r="J26" s="62" t="str">
        <f>IF(AND('Mapa final'!$Y$133="Muy Alta",'Mapa final'!$AA$133="Leve"),CONCATENATE("R10C",'Mapa final'!$O$133),"")</f>
        <v/>
      </c>
      <c r="K26" s="63" t="str">
        <f>IF(AND('Mapa final'!$Y$134="Muy Alta",'Mapa final'!$AA$134="Leve"),CONCATENATE("R10C",'Mapa final'!$O$134),"")</f>
        <v/>
      </c>
      <c r="L26" s="63" t="str">
        <f>IF(AND('Mapa final'!$Y$135="Muy Alta",'Mapa final'!$AA$135="Leve"),CONCATENATE("R10C",'Mapa final'!$O$135),"")</f>
        <v/>
      </c>
      <c r="M26" s="63" t="str">
        <f>IF(AND('Mapa final'!$Y$136="Muy Alta",'Mapa final'!$AA$136="Leve"),CONCATENATE("R10C",'Mapa final'!$O$136),"")</f>
        <v/>
      </c>
      <c r="N26" s="63" t="str">
        <f>IF(AND('Mapa final'!$Y$137="Muy Alta",'Mapa final'!$AA$137="Leve"),CONCATENATE("R10C",'Mapa final'!$O$137),"")</f>
        <v/>
      </c>
      <c r="O26" s="64" t="str">
        <f>IF(AND('Mapa final'!$Y$138="Muy Alta",'Mapa final'!$AA$138="Leve"),CONCATENATE("R10C",'Mapa final'!$O$138),"")</f>
        <v/>
      </c>
      <c r="P26" s="62" t="str">
        <f>IF(AND('Mapa final'!$Y$133="Muy Alta",'Mapa final'!$AA$133="Menor"),CONCATENATE("R10C",'Mapa final'!$O$133),"")</f>
        <v/>
      </c>
      <c r="Q26" s="63" t="str">
        <f>IF(AND('Mapa final'!$Y$134="Muy Alta",'Mapa final'!$AA$134="Menor"),CONCATENATE("R10C",'Mapa final'!$O$134),"")</f>
        <v/>
      </c>
      <c r="R26" s="63" t="str">
        <f>IF(AND('Mapa final'!$Y$135="Muy Alta",'Mapa final'!$AA$135="Menor"),CONCATENATE("R10C",'Mapa final'!$O$135),"")</f>
        <v/>
      </c>
      <c r="S26" s="63" t="str">
        <f>IF(AND('Mapa final'!$Y$136="Muy Alta",'Mapa final'!$AA$136="Menor"),CONCATENATE("R10C",'Mapa final'!$O$136),"")</f>
        <v/>
      </c>
      <c r="T26" s="63" t="str">
        <f>IF(AND('Mapa final'!$Y$137="Muy Alta",'Mapa final'!$AA$137="Menor"),CONCATENATE("R10C",'Mapa final'!$O$137),"")</f>
        <v/>
      </c>
      <c r="U26" s="64" t="str">
        <f>IF(AND('Mapa final'!$Y$138="Muy Alta",'Mapa final'!$AA$138="Menor"),CONCATENATE("R10C",'Mapa final'!$O$138),"")</f>
        <v/>
      </c>
      <c r="V26" s="62" t="str">
        <f>IF(AND('Mapa final'!$Y$133="Muy Alta",'Mapa final'!$AA$133="Moderado"),CONCATENATE("R10C",'Mapa final'!$O$133),"")</f>
        <v/>
      </c>
      <c r="W26" s="63" t="str">
        <f>IF(AND('Mapa final'!$Y$134="Muy Alta",'Mapa final'!$AA$134="Moderado"),CONCATENATE("R10C",'Mapa final'!$O$134),"")</f>
        <v/>
      </c>
      <c r="X26" s="63" t="str">
        <f>IF(AND('Mapa final'!$Y$135="Muy Alta",'Mapa final'!$AA$135="Moderado"),CONCATENATE("R10C",'Mapa final'!$O$135),"")</f>
        <v/>
      </c>
      <c r="Y26" s="63" t="str">
        <f>IF(AND('Mapa final'!$Y$136="Muy Alta",'Mapa final'!$AA$136="Moderado"),CONCATENATE("R10C",'Mapa final'!$O$136),"")</f>
        <v/>
      </c>
      <c r="Z26" s="63" t="str">
        <f>IF(AND('Mapa final'!$Y$137="Muy Alta",'Mapa final'!$AA$137="Moderado"),CONCATENATE("R10C",'Mapa final'!$O$137),"")</f>
        <v/>
      </c>
      <c r="AA26" s="64" t="str">
        <f>IF(AND('Mapa final'!$Y$138="Muy Alta",'Mapa final'!$AA$138="Moderado"),CONCATENATE("R10C",'Mapa final'!$O$138),"")</f>
        <v/>
      </c>
      <c r="AB26" s="62" t="str">
        <f>IF(AND('Mapa final'!$Y$133="Muy Alta",'Mapa final'!$AA$133="Mayor"),CONCATENATE("R10C",'Mapa final'!$O$133),"")</f>
        <v/>
      </c>
      <c r="AC26" s="63" t="str">
        <f>IF(AND('Mapa final'!$Y$134="Muy Alta",'Mapa final'!$AA$134="Mayor"),CONCATENATE("R10C",'Mapa final'!$O$134),"")</f>
        <v/>
      </c>
      <c r="AD26" s="63" t="str">
        <f>IF(AND('Mapa final'!$Y$135="Muy Alta",'Mapa final'!$AA$135="Mayor"),CONCATENATE("R10C",'Mapa final'!$O$135),"")</f>
        <v/>
      </c>
      <c r="AE26" s="63" t="str">
        <f>IF(AND('Mapa final'!$Y$136="Muy Alta",'Mapa final'!$AA$136="Mayor"),CONCATENATE("R10C",'Mapa final'!$O$136),"")</f>
        <v/>
      </c>
      <c r="AF26" s="63" t="str">
        <f>IF(AND('Mapa final'!$Y$137="Muy Alta",'Mapa final'!$AA$137="Mayor"),CONCATENATE("R10C",'Mapa final'!$O$137),"")</f>
        <v/>
      </c>
      <c r="AG26" s="64" t="str">
        <f>IF(AND('Mapa final'!$Y$138="Muy Alta",'Mapa final'!$AA$138="Mayor"),CONCATENATE("R10C",'Mapa final'!$O$138),"")</f>
        <v/>
      </c>
      <c r="AH26" s="65" t="str">
        <f>IF(AND('Mapa final'!$Y$133="Muy Alta",'Mapa final'!$AA$133="Catastrófico"),CONCATENATE("R10C",'Mapa final'!$O$133),"")</f>
        <v/>
      </c>
      <c r="AI26" s="66" t="str">
        <f>IF(AND('Mapa final'!$Y$134="Muy Alta",'Mapa final'!$AA$134="Catastrófico"),CONCATENATE("R10C",'Mapa final'!$O$134),"")</f>
        <v/>
      </c>
      <c r="AJ26" s="66" t="str">
        <f>IF(AND('Mapa final'!$Y$135="Muy Alta",'Mapa final'!$AA$135="Catastrófico"),CONCATENATE("R10C",'Mapa final'!$O$135),"")</f>
        <v/>
      </c>
      <c r="AK26" s="66" t="str">
        <f>IF(AND('Mapa final'!$Y$136="Muy Alta",'Mapa final'!$AA$136="Catastrófico"),CONCATENATE("R10C",'Mapa final'!$O$136),"")</f>
        <v/>
      </c>
      <c r="AL26" s="66" t="str">
        <f>IF(AND('Mapa final'!$Y$137="Muy Alta",'Mapa final'!$AA$137="Catastrófico"),CONCATENATE("R10C",'Mapa final'!$O$137),"")</f>
        <v/>
      </c>
      <c r="AM26" s="67" t="str">
        <f>IF(AND('Mapa final'!$Y$138="Muy Alta",'Mapa final'!$AA$138="Catastrófico"),CONCATENATE("R10C",'Mapa final'!$O$138),"")</f>
        <v/>
      </c>
      <c r="AN26" s="86"/>
      <c r="AO26" s="528"/>
      <c r="AP26" s="529"/>
      <c r="AQ26" s="529"/>
      <c r="AR26" s="529"/>
      <c r="AS26" s="529"/>
      <c r="AT26" s="530"/>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row>
    <row r="27" spans="1:76" ht="15.75" customHeight="1" x14ac:dyDescent="0.25">
      <c r="A27" s="86"/>
      <c r="B27" s="474"/>
      <c r="C27" s="474"/>
      <c r="D27" s="475"/>
      <c r="E27" s="543"/>
      <c r="F27" s="556"/>
      <c r="G27" s="556"/>
      <c r="H27" s="556"/>
      <c r="I27" s="557"/>
      <c r="J27" s="62" t="str">
        <f>IF(AND('Mapa final'!$Y$139="Muy Alta",'Mapa final'!$AA$139="Leve"),CONCATENATE("R10C",'Mapa final'!$O$139),"")</f>
        <v/>
      </c>
      <c r="K27" s="63" t="str">
        <f>IF(AND('Mapa final'!$Y$140="Muy Alta",'Mapa final'!$AA$140="Leve"),CONCATENATE("R10C",'Mapa final'!$O$140),"")</f>
        <v/>
      </c>
      <c r="L27" s="63" t="str">
        <f>IF(AND('Mapa final'!$Y$141="Muy Alta",'Mapa final'!$AA$141="Leve"),CONCATENATE("R10C",'Mapa final'!$O$141),"")</f>
        <v/>
      </c>
      <c r="M27" s="63" t="str">
        <f>IF(AND('Mapa final'!$Y$142="Muy Alta",'Mapa final'!$AA$142="Leve"),CONCATENATE("R10C",'Mapa final'!$O$142),"")</f>
        <v/>
      </c>
      <c r="N27" s="63" t="str">
        <f>IF(AND('Mapa final'!$Y$143="Muy Alta",'Mapa final'!$AA$143="Leve"),CONCATENATE("R10C",'Mapa final'!$O$143),"")</f>
        <v/>
      </c>
      <c r="O27" s="64" t="str">
        <f>IF(AND('Mapa final'!$Y$144="Muy Alta",'Mapa final'!$AA$144="Leve"),CONCATENATE("R10C",'Mapa final'!$O$144),"")</f>
        <v/>
      </c>
      <c r="P27" s="62" t="str">
        <f>IF(AND('Mapa final'!$Y$139="Muy Alta",'Mapa final'!$AA$139="Menor"),CONCATENATE("R10C",'Mapa final'!$O$139),"")</f>
        <v/>
      </c>
      <c r="Q27" s="63" t="str">
        <f>IF(AND('Mapa final'!$Y$140="Muy Alta",'Mapa final'!$AA$140="Menor"),CONCATENATE("R10C",'Mapa final'!$O$140),"")</f>
        <v/>
      </c>
      <c r="R27" s="63" t="str">
        <f>IF(AND('Mapa final'!$Y$141="Muy Alta",'Mapa final'!$AA$141="Menor"),CONCATENATE("R10C",'Mapa final'!$O$141),"")</f>
        <v/>
      </c>
      <c r="S27" s="63" t="str">
        <f>IF(AND('Mapa final'!$Y$142="Muy Alta",'Mapa final'!$AA$142="Menor"),CONCATENATE("R10C",'Mapa final'!$O$142),"")</f>
        <v/>
      </c>
      <c r="T27" s="63" t="str">
        <f>IF(AND('Mapa final'!$Y$143="Muy Alta",'Mapa final'!$AA$143="Menor"),CONCATENATE("R10C",'Mapa final'!$O$143),"")</f>
        <v/>
      </c>
      <c r="U27" s="64" t="str">
        <f>IF(AND('Mapa final'!$Y$144="Muy Alta",'Mapa final'!$AA$144="Menor"),CONCATENATE("R10C",'Mapa final'!$O$144),"")</f>
        <v/>
      </c>
      <c r="V27" s="62" t="str">
        <f>IF(AND('Mapa final'!$Y$139="Muy Alta",'Mapa final'!$AA$139="Moderado"),CONCATENATE("R10C",'Mapa final'!$O$139),"")</f>
        <v/>
      </c>
      <c r="W27" s="63" t="str">
        <f>IF(AND('Mapa final'!$Y$140="Muy Alta",'Mapa final'!$AA$140="Moderado"),CONCATENATE("R10C",'Mapa final'!$O$140),"")</f>
        <v/>
      </c>
      <c r="X27" s="63" t="str">
        <f>IF(AND('Mapa final'!$Y$141="Muy Alta",'Mapa final'!$AA$141="Moderado"),CONCATENATE("R10C",'Mapa final'!$O$141),"")</f>
        <v/>
      </c>
      <c r="Y27" s="63" t="str">
        <f>IF(AND('Mapa final'!$Y$142="Muy Alta",'Mapa final'!$AA$142="Moderado"),CONCATENATE("R10C",'Mapa final'!$O$142),"")</f>
        <v/>
      </c>
      <c r="Z27" s="63" t="str">
        <f>IF(AND('Mapa final'!$Y$143="Muy Alta",'Mapa final'!$AA$143="Moderado"),CONCATENATE("R10C",'Mapa final'!$O$143),"")</f>
        <v/>
      </c>
      <c r="AA27" s="64" t="str">
        <f>IF(AND('Mapa final'!$Y$144="Muy Alta",'Mapa final'!$AA$144="Moderado"),CONCATENATE("R10C",'Mapa final'!$O$144),"")</f>
        <v/>
      </c>
      <c r="AB27" s="62" t="str">
        <f>IF(AND('Mapa final'!$Y$139="Muy Alta",'Mapa final'!$AA$139="Mayor"),CONCATENATE("R10C",'Mapa final'!$O$139),"")</f>
        <v/>
      </c>
      <c r="AC27" s="63" t="str">
        <f>IF(AND('Mapa final'!$Y$140="Muy Alta",'Mapa final'!$AA$140="Mayor"),CONCATENATE("R10C",'Mapa final'!$O$140),"")</f>
        <v/>
      </c>
      <c r="AD27" s="63" t="str">
        <f>IF(AND('Mapa final'!$Y$141="Muy Alta",'Mapa final'!$AA$141="Mayor"),CONCATENATE("R10C",'Mapa final'!$O$141),"")</f>
        <v/>
      </c>
      <c r="AE27" s="63" t="str">
        <f>IF(AND('Mapa final'!$Y$142="Muy Alta",'Mapa final'!$AA$142="Mayor"),CONCATENATE("R10C",'Mapa final'!$O$142),"")</f>
        <v/>
      </c>
      <c r="AF27" s="63" t="str">
        <f>IF(AND('Mapa final'!$Y$143="Muy Alta",'Mapa final'!$AA$143="Mayor"),CONCATENATE("R10C",'Mapa final'!$O$143),"")</f>
        <v/>
      </c>
      <c r="AG27" s="64" t="str">
        <f>IF(AND('Mapa final'!$Y$144="Muy Alta",'Mapa final'!$AA$144="Mayor"),CONCATENATE("R10C",'Mapa final'!$O$144),"")</f>
        <v/>
      </c>
      <c r="AH27" s="65" t="str">
        <f>IF(AND('Mapa final'!$Y$139="Muy Alta",'Mapa final'!$AA$139="Catastrófico"),CONCATENATE("R10C",'Mapa final'!$O$139),"")</f>
        <v/>
      </c>
      <c r="AI27" s="66" t="str">
        <f>IF(AND('Mapa final'!$Y$140="Muy Alta",'Mapa final'!$AA$140="Catastrófico"),CONCATENATE("R10C",'Mapa final'!$O$140),"")</f>
        <v/>
      </c>
      <c r="AJ27" s="66" t="str">
        <f>IF(AND('Mapa final'!$Y$141="Muy Alta",'Mapa final'!$AA$141="Catastrófico"),CONCATENATE("R10C",'Mapa final'!$O$141),"")</f>
        <v/>
      </c>
      <c r="AK27" s="66" t="str">
        <f>IF(AND('Mapa final'!$Y$142="Muy Alta",'Mapa final'!$AA$142="Catastrófico"),CONCATENATE("R10C",'Mapa final'!$O$142),"")</f>
        <v/>
      </c>
      <c r="AL27" s="66" t="str">
        <f>IF(AND('Mapa final'!$Y$143="Muy Alta",'Mapa final'!$AA$143="Catastrófico"),CONCATENATE("R10C",'Mapa final'!$O$143),"")</f>
        <v/>
      </c>
      <c r="AM27" s="67" t="str">
        <f>IF(AND('Mapa final'!$Y$144="Muy Alta",'Mapa final'!$AA$144="Catastrófico"),CONCATENATE("R10C",'Mapa final'!$O$144),"")</f>
        <v/>
      </c>
      <c r="AN27" s="86"/>
      <c r="AO27" s="528"/>
      <c r="AP27" s="529"/>
      <c r="AQ27" s="529"/>
      <c r="AR27" s="529"/>
      <c r="AS27" s="529"/>
      <c r="AT27" s="530"/>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row>
    <row r="28" spans="1:76" ht="15.75" customHeight="1" x14ac:dyDescent="0.25">
      <c r="A28" s="86"/>
      <c r="B28" s="474"/>
      <c r="C28" s="474"/>
      <c r="D28" s="475"/>
      <c r="E28" s="543"/>
      <c r="F28" s="556"/>
      <c r="G28" s="556"/>
      <c r="H28" s="556"/>
      <c r="I28" s="557"/>
      <c r="J28" s="62" t="str">
        <f>IF(AND('Mapa final'!$Y$145="Muy Alta",'Mapa final'!$AA$145="Leve"),CONCATENATE("R10C",'Mapa final'!$O$145),"")</f>
        <v/>
      </c>
      <c r="K28" s="63" t="str">
        <f>IF(AND('Mapa final'!$Y$146="Muy Alta",'Mapa final'!$AA$146="Leve"),CONCATENATE("R10C",'Mapa final'!$O$146),"")</f>
        <v/>
      </c>
      <c r="L28" s="63" t="str">
        <f>IF(AND('Mapa final'!$Y$147="Muy Alta",'Mapa final'!$AA$147="Leve"),CONCATENATE("R10C",'Mapa final'!$O$147),"")</f>
        <v/>
      </c>
      <c r="M28" s="63" t="str">
        <f>IF(AND('Mapa final'!$Y$148="Muy Alta",'Mapa final'!$AA$148="Leve"),CONCATENATE("R10C",'Mapa final'!$O$148),"")</f>
        <v/>
      </c>
      <c r="N28" s="63" t="str">
        <f>IF(AND('Mapa final'!$Y$149="Muy Alta",'Mapa final'!$AA$149="Leve"),CONCATENATE("R10C",'Mapa final'!$O$149),"")</f>
        <v/>
      </c>
      <c r="O28" s="64" t="str">
        <f>IF(AND('Mapa final'!$Y$150="Muy Alta",'Mapa final'!$AA$150="Leve"),CONCATENATE("R10C",'Mapa final'!$O$150),"")</f>
        <v/>
      </c>
      <c r="P28" s="62" t="str">
        <f>IF(AND('Mapa final'!$Y$145="Muy Alta",'Mapa final'!$AA$145="Menor"),CONCATENATE("R10C",'Mapa final'!$O$145),"")</f>
        <v/>
      </c>
      <c r="Q28" s="63" t="str">
        <f>IF(AND('Mapa final'!$Y$146="Muy Alta",'Mapa final'!$AA$146="Menor"),CONCATENATE("R10C",'Mapa final'!$O$146),"")</f>
        <v/>
      </c>
      <c r="R28" s="63" t="str">
        <f>IF(AND('Mapa final'!$Y$147="Muy Alta",'Mapa final'!$AA$147="Menor"),CONCATENATE("R10C",'Mapa final'!$O$147),"")</f>
        <v/>
      </c>
      <c r="S28" s="63" t="str">
        <f>IF(AND('Mapa final'!$Y$148="Muy Alta",'Mapa final'!$AA$148="Menor"),CONCATENATE("R10C",'Mapa final'!$O$148),"")</f>
        <v/>
      </c>
      <c r="T28" s="63" t="str">
        <f>IF(AND('Mapa final'!$Y$149="Muy Alta",'Mapa final'!$AA$149="Menor"),CONCATENATE("R10C",'Mapa final'!$O$149),"")</f>
        <v/>
      </c>
      <c r="U28" s="64" t="str">
        <f>IF(AND('Mapa final'!$Y$150="Muy Alta",'Mapa final'!$AA$150="Menor"),CONCATENATE("R10C",'Mapa final'!$O$150),"")</f>
        <v/>
      </c>
      <c r="V28" s="62" t="str">
        <f>IF(AND('Mapa final'!$Y$145="Muy Alta",'Mapa final'!$AA$145="Moderado"),CONCATENATE("R10C",'Mapa final'!$O$145),"")</f>
        <v/>
      </c>
      <c r="W28" s="63" t="str">
        <f>IF(AND('Mapa final'!$Y$146="Muy Alta",'Mapa final'!$AA$146="Moderado"),CONCATENATE("R10C",'Mapa final'!$O$146),"")</f>
        <v/>
      </c>
      <c r="X28" s="63" t="str">
        <f>IF(AND('Mapa final'!$Y$147="Muy Alta",'Mapa final'!$AA$147="Moderado"),CONCATENATE("R10C",'Mapa final'!$O$147),"")</f>
        <v/>
      </c>
      <c r="Y28" s="63" t="str">
        <f>IF(AND('Mapa final'!$Y$148="Muy Alta",'Mapa final'!$AA$148="Moderado"),CONCATENATE("R10C",'Mapa final'!$O$148),"")</f>
        <v/>
      </c>
      <c r="Z28" s="63" t="str">
        <f>IF(AND('Mapa final'!$Y$149="Muy Alta",'Mapa final'!$AA$149="Moderado"),CONCATENATE("R10C",'Mapa final'!$O$149),"")</f>
        <v/>
      </c>
      <c r="AA28" s="64" t="str">
        <f>IF(AND('Mapa final'!$Y$150="Muy Alta",'Mapa final'!$AA$150="Moderado"),CONCATENATE("R10C",'Mapa final'!$O$150),"")</f>
        <v/>
      </c>
      <c r="AB28" s="62" t="str">
        <f>IF(AND('Mapa final'!$Y$145="Muy Alta",'Mapa final'!$AA$145="Mayor"),CONCATENATE("R10C",'Mapa final'!$O$145),"")</f>
        <v/>
      </c>
      <c r="AC28" s="63" t="str">
        <f>IF(AND('Mapa final'!$Y$146="Muy Alta",'Mapa final'!$AA$146="Mayor"),CONCATENATE("R10C",'Mapa final'!$O$146),"")</f>
        <v/>
      </c>
      <c r="AD28" s="63" t="str">
        <f>IF(AND('Mapa final'!$Y$147="Muy Alta",'Mapa final'!$AA$147="Mayor"),CONCATENATE("R10C",'Mapa final'!$O$147),"")</f>
        <v/>
      </c>
      <c r="AE28" s="63" t="str">
        <f>IF(AND('Mapa final'!$Y$148="Muy Alta",'Mapa final'!$AA$148="Mayor"),CONCATENATE("R10C",'Mapa final'!$O$148),"")</f>
        <v/>
      </c>
      <c r="AF28" s="63" t="str">
        <f>IF(AND('Mapa final'!$Y$149="Muy Alta",'Mapa final'!$AA$149="Mayor"),CONCATENATE("R10C",'Mapa final'!$O$149),"")</f>
        <v/>
      </c>
      <c r="AG28" s="64" t="str">
        <f>IF(AND('Mapa final'!$Y$150="Muy Alta",'Mapa final'!$AA$150="Mayor"),CONCATENATE("R10C",'Mapa final'!$O$150),"")</f>
        <v/>
      </c>
      <c r="AH28" s="65" t="str">
        <f>IF(AND('Mapa final'!$Y$145="Muy Alta",'Mapa final'!$AA$145="Catastrófico"),CONCATENATE("R10C",'Mapa final'!$O$145),"")</f>
        <v/>
      </c>
      <c r="AI28" s="66" t="str">
        <f>IF(AND('Mapa final'!$Y$146="Muy Alta",'Mapa final'!$AA$146="Catastrófico"),CONCATENATE("R10C",'Mapa final'!$O$146),"")</f>
        <v/>
      </c>
      <c r="AJ28" s="66" t="str">
        <f>IF(AND('Mapa final'!$Y$147="Muy Alta",'Mapa final'!$AA$147="Catastrófico"),CONCATENATE("R10C",'Mapa final'!$O$147),"")</f>
        <v/>
      </c>
      <c r="AK28" s="66" t="str">
        <f>IF(AND('Mapa final'!$Y$148="Muy Alta",'Mapa final'!$AA$148="Catastrófico"),CONCATENATE("R10C",'Mapa final'!$O$148),"")</f>
        <v/>
      </c>
      <c r="AL28" s="66" t="str">
        <f>IF(AND('Mapa final'!$Y$149="Muy Alta",'Mapa final'!$AA$149="Catastrófico"),CONCATENATE("R10C",'Mapa final'!$O$149),"")</f>
        <v/>
      </c>
      <c r="AM28" s="67" t="str">
        <f>IF(AND('Mapa final'!$Y$150="Muy Alta",'Mapa final'!$AA$150="Catastrófico"),CONCATENATE("R10C",'Mapa final'!$O$150),"")</f>
        <v/>
      </c>
      <c r="AN28" s="86"/>
      <c r="AO28" s="528"/>
      <c r="AP28" s="529"/>
      <c r="AQ28" s="529"/>
      <c r="AR28" s="529"/>
      <c r="AS28" s="529"/>
      <c r="AT28" s="530"/>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R28" s="86"/>
      <c r="BS28" s="86"/>
      <c r="BT28" s="86"/>
      <c r="BU28" s="86"/>
      <c r="BV28" s="86"/>
      <c r="BW28" s="86"/>
      <c r="BX28" s="86"/>
    </row>
    <row r="29" spans="1:76" ht="15.75" customHeight="1" thickBot="1" x14ac:dyDescent="0.3">
      <c r="A29" s="86"/>
      <c r="B29" s="474"/>
      <c r="C29" s="474"/>
      <c r="D29" s="475"/>
      <c r="E29" s="558"/>
      <c r="F29" s="559"/>
      <c r="G29" s="559"/>
      <c r="H29" s="559"/>
      <c r="I29" s="560"/>
      <c r="J29" s="62" t="str">
        <f>IF(AND('Mapa final'!$Y$151="Muy Alta",'Mapa final'!$AA$151="Leve"),CONCATENATE("R10C",'Mapa final'!$O$151),"")</f>
        <v/>
      </c>
      <c r="K29" s="63" t="str">
        <f>IF(AND('Mapa final'!$Y$152="Muy Alta",'Mapa final'!$AA$152="Leve"),CONCATENATE("R10C",'Mapa final'!$O$152),"")</f>
        <v/>
      </c>
      <c r="L29" s="63" t="str">
        <f>IF(AND('Mapa final'!$Y$153="Muy Alta",'Mapa final'!$AA$153="Leve"),CONCATENATE("R10C",'Mapa final'!$O$153),"")</f>
        <v/>
      </c>
      <c r="M29" s="63" t="str">
        <f>IF(AND('Mapa final'!$Y$154="Muy Alta",'Mapa final'!$AA$154="Leve"),CONCATENATE("R10C",'Mapa final'!$O$154),"")</f>
        <v/>
      </c>
      <c r="N29" s="63" t="str">
        <f>IF(AND('Mapa final'!$Y$155="Muy Alta",'Mapa final'!$AA$155="Leve"),CONCATENATE("R10C",'Mapa final'!$O$155),"")</f>
        <v/>
      </c>
      <c r="O29" s="64" t="str">
        <f>IF(AND('Mapa final'!$Y$156="Muy Alta",'Mapa final'!$AA$156="Leve"),CONCATENATE("R10C",'Mapa final'!$O$156),"")</f>
        <v/>
      </c>
      <c r="P29" s="62" t="str">
        <f>IF(AND('Mapa final'!$Y$151="Muy Alta",'Mapa final'!$AA$151="Menor"),CONCATENATE("R10C",'Mapa final'!$O$151),"")</f>
        <v/>
      </c>
      <c r="Q29" s="63" t="str">
        <f>IF(AND('Mapa final'!$Y$152="Muy Alta",'Mapa final'!$AA$152="Menor"),CONCATENATE("R10C",'Mapa final'!$O$152),"")</f>
        <v/>
      </c>
      <c r="R29" s="63" t="str">
        <f>IF(AND('Mapa final'!$Y$153="Muy Alta",'Mapa final'!$AA$153="Menor"),CONCATENATE("R10C",'Mapa final'!$O$153),"")</f>
        <v/>
      </c>
      <c r="S29" s="63" t="str">
        <f>IF(AND('Mapa final'!$Y$154="Muy Alta",'Mapa final'!$AA$154="Menor"),CONCATENATE("R10C",'Mapa final'!$O$154),"")</f>
        <v/>
      </c>
      <c r="T29" s="63" t="str">
        <f>IF(AND('Mapa final'!$Y$155="Muy Alta",'Mapa final'!$AA$155="Menor"),CONCATENATE("R10C",'Mapa final'!$O$155),"")</f>
        <v/>
      </c>
      <c r="U29" s="64" t="str">
        <f>IF(AND('Mapa final'!$Y$156="Muy Alta",'Mapa final'!$AA$156="Menor"),CONCATENATE("R10C",'Mapa final'!$O$156),"")</f>
        <v/>
      </c>
      <c r="V29" s="62" t="str">
        <f>IF(AND('Mapa final'!$Y$151="Muy Alta",'Mapa final'!$AA$151="Moderado"),CONCATENATE("R10C",'Mapa final'!$O$151),"")</f>
        <v/>
      </c>
      <c r="W29" s="63" t="str">
        <f>IF(AND('Mapa final'!$Y$152="Muy Alta",'Mapa final'!$AA$152="Moderado"),CONCATENATE("R10C",'Mapa final'!$O$152),"")</f>
        <v/>
      </c>
      <c r="X29" s="63" t="str">
        <f>IF(AND('Mapa final'!$Y$153="Muy Alta",'Mapa final'!$AA$153="Moderado"),CONCATENATE("R10C",'Mapa final'!$O$153),"")</f>
        <v/>
      </c>
      <c r="Y29" s="63" t="str">
        <f>IF(AND('Mapa final'!$Y$154="Muy Alta",'Mapa final'!$AA$154="Moderado"),CONCATENATE("R10C",'Mapa final'!$O$154),"")</f>
        <v/>
      </c>
      <c r="Z29" s="63" t="str">
        <f>IF(AND('Mapa final'!$Y$155="Muy Alta",'Mapa final'!$AA$155="Moderado"),CONCATENATE("R10C",'Mapa final'!$O$155),"")</f>
        <v/>
      </c>
      <c r="AA29" s="64" t="str">
        <f>IF(AND('Mapa final'!$Y$156="Muy Alta",'Mapa final'!$AA$156="Moderado"),CONCATENATE("R10C",'Mapa final'!$O$156),"")</f>
        <v/>
      </c>
      <c r="AB29" s="62" t="str">
        <f>IF(AND('Mapa final'!$Y$151="Muy Alta",'Mapa final'!$AA$151="Mayor"),CONCATENATE("R10C",'Mapa final'!$O$151),"")</f>
        <v/>
      </c>
      <c r="AC29" s="63" t="str">
        <f>IF(AND('Mapa final'!$Y$152="Muy Alta",'Mapa final'!$AA$152="Mayor"),CONCATENATE("R10C",'Mapa final'!$O$152),"")</f>
        <v/>
      </c>
      <c r="AD29" s="63" t="str">
        <f>IF(AND('Mapa final'!$Y$153="Muy Alta",'Mapa final'!$AA$153="Mayor"),CONCATENATE("R10C",'Mapa final'!$O$153),"")</f>
        <v/>
      </c>
      <c r="AE29" s="63" t="str">
        <f>IF(AND('Mapa final'!$Y$154="Muy Alta",'Mapa final'!$AA$154="Mayor"),CONCATENATE("R10C",'Mapa final'!$O$154),"")</f>
        <v/>
      </c>
      <c r="AF29" s="63" t="str">
        <f>IF(AND('Mapa final'!$Y$155="Muy Alta",'Mapa final'!$AA$155="Mayor"),CONCATENATE("R10C",'Mapa final'!$O$155),"")</f>
        <v/>
      </c>
      <c r="AG29" s="64" t="str">
        <f>IF(AND('Mapa final'!$Y$156="Muy Alta",'Mapa final'!$AA$156="Mayor"),CONCATENATE("R10C",'Mapa final'!$O$156),"")</f>
        <v/>
      </c>
      <c r="AH29" s="65" t="str">
        <f>IF(AND('Mapa final'!$Y$151="Muy Alta",'Mapa final'!$AA$151="Catastrófico"),CONCATENATE("R10C",'Mapa final'!$O$151),"")</f>
        <v/>
      </c>
      <c r="AI29" s="66" t="str">
        <f>IF(AND('Mapa final'!$Y$152="Muy Alta",'Mapa final'!$AA$152="Catastrófico"),CONCATENATE("R10C",'Mapa final'!$O$152),"")</f>
        <v/>
      </c>
      <c r="AJ29" s="66" t="str">
        <f>IF(AND('Mapa final'!$Y$153="Muy Alta",'Mapa final'!$AA$153="Catastrófico"),CONCATENATE("R10C",'Mapa final'!$O$153),"")</f>
        <v/>
      </c>
      <c r="AK29" s="66" t="str">
        <f>IF(AND('Mapa final'!$Y$154="Muy Alta",'Mapa final'!$AA$154="Catastrófico"),CONCATENATE("R10C",'Mapa final'!$O$154),"")</f>
        <v/>
      </c>
      <c r="AL29" s="66" t="str">
        <f>IF(AND('Mapa final'!$Y$155="Muy Alta",'Mapa final'!$AA$155="Catastrófico"),CONCATENATE("R10C",'Mapa final'!$O$155),"")</f>
        <v/>
      </c>
      <c r="AM29" s="67" t="str">
        <f>IF(AND('Mapa final'!$Y$156="Muy Alta",'Mapa final'!$AA$156="Catastrófico"),CONCATENATE("R10C",'Mapa final'!$O$156),"")</f>
        <v/>
      </c>
      <c r="AN29" s="86"/>
      <c r="AO29" s="531"/>
      <c r="AP29" s="532"/>
      <c r="AQ29" s="532"/>
      <c r="AR29" s="532"/>
      <c r="AS29" s="532"/>
      <c r="AT29" s="533"/>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6"/>
    </row>
    <row r="30" spans="1:76" ht="15" customHeight="1" x14ac:dyDescent="0.25">
      <c r="A30" s="86"/>
      <c r="B30" s="474"/>
      <c r="C30" s="474"/>
      <c r="D30" s="475"/>
      <c r="E30" s="513" t="s">
        <v>246</v>
      </c>
      <c r="F30" s="514"/>
      <c r="G30" s="514"/>
      <c r="H30" s="514"/>
      <c r="I30" s="514"/>
      <c r="J30" s="68" t="str">
        <f>IF(AND('Mapa final'!$Y$12="Alta",'Mapa final'!$AA$12="Leve"),CONCATENATE("R1C",'Mapa final'!$O$12),"")</f>
        <v/>
      </c>
      <c r="K30" s="69" t="str">
        <f>IF(AND('Mapa final'!$Y$13="Alta",'Mapa final'!$AA$13="Leve"),CONCATENATE("R1C",'Mapa final'!$O$13),"")</f>
        <v/>
      </c>
      <c r="L30" s="69" t="str">
        <f>IF(AND('Mapa final'!$Y$14="Alta",'Mapa final'!$AA$14="Leve"),CONCATENATE("R1C",'Mapa final'!$O$14),"")</f>
        <v/>
      </c>
      <c r="M30" s="69" t="str">
        <f>IF(AND('Mapa final'!$Y$15="Alta",'Mapa final'!$AA$15="Leve"),CONCATENATE("R1C",'Mapa final'!$O$15),"")</f>
        <v/>
      </c>
      <c r="N30" s="69" t="str">
        <f>IF(AND('Mapa final'!$Y$16="Alta",'Mapa final'!$AA$16="Leve"),CONCATENATE("R1C",'Mapa final'!$O$16),"")</f>
        <v/>
      </c>
      <c r="O30" s="70" t="str">
        <f>IF(AND('Mapa final'!$Y$17="Alta",'Mapa final'!$AA$17="Leve"),CONCATENATE("R1C",'Mapa final'!$O$17),"")</f>
        <v/>
      </c>
      <c r="P30" s="68" t="str">
        <f>IF(AND('Mapa final'!$Y$12="Alta",'Mapa final'!$AA$12="Menor"),CONCATENATE("R1C",'Mapa final'!$O$12),"")</f>
        <v/>
      </c>
      <c r="Q30" s="69" t="str">
        <f>IF(AND('Mapa final'!$Y$13="Alta",'Mapa final'!$AA$13="Menor"),CONCATENATE("R1C",'Mapa final'!$O$13),"")</f>
        <v/>
      </c>
      <c r="R30" s="69" t="str">
        <f>IF(AND('Mapa final'!$Y$14="Alta",'Mapa final'!$AA$14="Menor"),CONCATENATE("R1C",'Mapa final'!$O$14),"")</f>
        <v/>
      </c>
      <c r="S30" s="69" t="str">
        <f>IF(AND('Mapa final'!$Y$15="Alta",'Mapa final'!$AA$15="Menor"),CONCATENATE("R1C",'Mapa final'!$O$15),"")</f>
        <v/>
      </c>
      <c r="T30" s="69" t="str">
        <f>IF(AND('Mapa final'!$Y$16="Alta",'Mapa final'!$AA$16="Menor"),CONCATENATE("R1C",'Mapa final'!$O$16),"")</f>
        <v/>
      </c>
      <c r="U30" s="70" t="str">
        <f>IF(AND('Mapa final'!$Y$17="Alta",'Mapa final'!$AA$17="Menor"),CONCATENATE("R1C",'Mapa final'!$O$17),"")</f>
        <v/>
      </c>
      <c r="V30" s="56" t="str">
        <f>IF(AND('Mapa final'!$Y$12="Alta",'Mapa final'!$AA$12="Moderado"),CONCATENATE("R1C",'Mapa final'!$O$12),"")</f>
        <v/>
      </c>
      <c r="W30" s="57" t="str">
        <f>IF(AND('Mapa final'!$Y$13="Alta",'Mapa final'!$AA$13="Moderado"),CONCATENATE("R1C",'Mapa final'!$O$13),"")</f>
        <v/>
      </c>
      <c r="X30" s="57" t="str">
        <f>IF(AND('Mapa final'!$Y$14="Alta",'Mapa final'!$AA$14="Moderado"),CONCATENATE("R1C",'Mapa final'!$O$14),"")</f>
        <v/>
      </c>
      <c r="Y30" s="57" t="str">
        <f>IF(AND('Mapa final'!$Y$15="Alta",'Mapa final'!$AA$15="Moderado"),CONCATENATE("R1C",'Mapa final'!$O$15),"")</f>
        <v/>
      </c>
      <c r="Z30" s="57" t="str">
        <f>IF(AND('Mapa final'!$Y$16="Alta",'Mapa final'!$AA$16="Moderado"),CONCATENATE("R1C",'Mapa final'!$O$16),"")</f>
        <v/>
      </c>
      <c r="AA30" s="58" t="str">
        <f>IF(AND('Mapa final'!$Y$17="Alta",'Mapa final'!$AA$17="Moderado"),CONCATENATE("R1C",'Mapa final'!$O$17),"")</f>
        <v/>
      </c>
      <c r="AB30" s="56" t="str">
        <f>IF(AND('Mapa final'!$Y$12="Alta",'Mapa final'!$AA$12="Mayor"),CONCATENATE("R1C",'Mapa final'!$O$12),"")</f>
        <v/>
      </c>
      <c r="AC30" s="57" t="str">
        <f>IF(AND('Mapa final'!$Y$13="Alta",'Mapa final'!$AA$13="Mayor"),CONCATENATE("R1C",'Mapa final'!$O$13),"")</f>
        <v/>
      </c>
      <c r="AD30" s="57" t="str">
        <f>IF(AND('Mapa final'!$Y$14="Alta",'Mapa final'!$AA$14="Mayor"),CONCATENATE("R1C",'Mapa final'!$O$14),"")</f>
        <v/>
      </c>
      <c r="AE30" s="57" t="str">
        <f>IF(AND('Mapa final'!$Y$15="Alta",'Mapa final'!$AA$15="Mayor"),CONCATENATE("R1C",'Mapa final'!$O$15),"")</f>
        <v/>
      </c>
      <c r="AF30" s="57" t="str">
        <f>IF(AND('Mapa final'!$Y$16="Alta",'Mapa final'!$AA$16="Mayor"),CONCATENATE("R1C",'Mapa final'!$O$16),"")</f>
        <v/>
      </c>
      <c r="AG30" s="58" t="str">
        <f>IF(AND('Mapa final'!$Y$17="Alta",'Mapa final'!$AA$17="Mayor"),CONCATENATE("R1C",'Mapa final'!$O$17),"")</f>
        <v/>
      </c>
      <c r="AH30" s="59" t="str">
        <f>IF(AND('Mapa final'!$Y$12="Alta",'Mapa final'!$AA$12="Catastrófico"),CONCATENATE("R1C",'Mapa final'!$O$12),"")</f>
        <v/>
      </c>
      <c r="AI30" s="60" t="str">
        <f>IF(AND('Mapa final'!$Y$13="Alta",'Mapa final'!$AA$13="Catastrófico"),CONCATENATE("R1C",'Mapa final'!$O$13),"")</f>
        <v/>
      </c>
      <c r="AJ30" s="60" t="str">
        <f>IF(AND('Mapa final'!$Y$14="Alta",'Mapa final'!$AA$14="Catastrófico"),CONCATENATE("R1C",'Mapa final'!$O$14),"")</f>
        <v/>
      </c>
      <c r="AK30" s="60" t="str">
        <f>IF(AND('Mapa final'!$Y$15="Alta",'Mapa final'!$AA$15="Catastrófico"),CONCATENATE("R1C",'Mapa final'!$O$15),"")</f>
        <v/>
      </c>
      <c r="AL30" s="60" t="str">
        <f>IF(AND('Mapa final'!$Y$16="Alta",'Mapa final'!$AA$16="Catastrófico"),CONCATENATE("R1C",'Mapa final'!$O$16),"")</f>
        <v/>
      </c>
      <c r="AM30" s="61" t="str">
        <f>IF(AND('Mapa final'!$Y$17="Alta",'Mapa final'!$AA$17="Catastrófico"),CONCATENATE("R1C",'Mapa final'!$O$17),"")</f>
        <v/>
      </c>
      <c r="AN30" s="86"/>
      <c r="AO30" s="534" t="s">
        <v>247</v>
      </c>
      <c r="AP30" s="535"/>
      <c r="AQ30" s="535"/>
      <c r="AR30" s="535"/>
      <c r="AS30" s="535"/>
      <c r="AT30" s="53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row>
    <row r="31" spans="1:76" ht="15" customHeight="1" x14ac:dyDescent="0.25">
      <c r="A31" s="86"/>
      <c r="B31" s="474"/>
      <c r="C31" s="474"/>
      <c r="D31" s="475"/>
      <c r="E31" s="543"/>
      <c r="F31" s="517"/>
      <c r="G31" s="517"/>
      <c r="H31" s="517"/>
      <c r="I31" s="517"/>
      <c r="J31" s="71" t="str">
        <f>IF(AND('Mapa final'!$Y$18="Alta",'Mapa final'!$AA$18="Leve"),CONCATENATE("R2C",'Mapa final'!$O$18),"")</f>
        <v/>
      </c>
      <c r="K31" s="72" t="str">
        <f>IF(AND('Mapa final'!$Y$19="Alta",'Mapa final'!$AA$19="Leve"),CONCATENATE("R2C",'Mapa final'!$O$19),"")</f>
        <v/>
      </c>
      <c r="L31" s="72" t="str">
        <f>IF(AND('Mapa final'!$Y$20="Alta",'Mapa final'!$AA$20="Leve"),CONCATENATE("R2C",'Mapa final'!$O$20),"")</f>
        <v/>
      </c>
      <c r="M31" s="72" t="str">
        <f>IF(AND('Mapa final'!$Y$21="Alta",'Mapa final'!$AA$21="Leve"),CONCATENATE("R2C",'Mapa final'!$O$21),"")</f>
        <v/>
      </c>
      <c r="N31" s="72" t="str">
        <f>IF(AND('Mapa final'!$Y$22="Alta",'Mapa final'!$AA$22="Leve"),CONCATENATE("R2C",'Mapa final'!$O$22),"")</f>
        <v/>
      </c>
      <c r="O31" s="73" t="str">
        <f>IF(AND('Mapa final'!$Y$23="Alta",'Mapa final'!$AA$23="Leve"),CONCATENATE("R2C",'Mapa final'!$O$23),"")</f>
        <v/>
      </c>
      <c r="P31" s="71" t="str">
        <f>IF(AND('Mapa final'!$Y$18="Alta",'Mapa final'!$AA$18="Menor"),CONCATENATE("R2C",'Mapa final'!$O$18),"")</f>
        <v/>
      </c>
      <c r="Q31" s="72" t="str">
        <f>IF(AND('Mapa final'!$Y$19="Alta",'Mapa final'!$AA$19="Menor"),CONCATENATE("R2C",'Mapa final'!$O$19),"")</f>
        <v/>
      </c>
      <c r="R31" s="72" t="str">
        <f>IF(AND('Mapa final'!$Y$20="Alta",'Mapa final'!$AA$20="Menor"),CONCATENATE("R2C",'Mapa final'!$O$20),"")</f>
        <v/>
      </c>
      <c r="S31" s="72" t="str">
        <f>IF(AND('Mapa final'!$Y$21="Alta",'Mapa final'!$AA$21="Menor"),CONCATENATE("R2C",'Mapa final'!$O$21),"")</f>
        <v/>
      </c>
      <c r="T31" s="72" t="str">
        <f>IF(AND('Mapa final'!$Y$22="Alta",'Mapa final'!$AA$22="Menor"),CONCATENATE("R2C",'Mapa final'!$O$22),"")</f>
        <v/>
      </c>
      <c r="U31" s="73" t="str">
        <f>IF(AND('Mapa final'!$Y$23="Alta",'Mapa final'!$AA$23="Menor"),CONCATENATE("R2C",'Mapa final'!$O$23),"")</f>
        <v/>
      </c>
      <c r="V31" s="62" t="str">
        <f>IF(AND('Mapa final'!$Y$18="Alta",'Mapa final'!$AA$18="Moderado"),CONCATENATE("R2C",'Mapa final'!$O$18),"")</f>
        <v/>
      </c>
      <c r="W31" s="63" t="str">
        <f>IF(AND('Mapa final'!$Y$19="Alta",'Mapa final'!$AA$19="Moderado"),CONCATENATE("R2C",'Mapa final'!$O$19),"")</f>
        <v/>
      </c>
      <c r="X31" s="63" t="str">
        <f>IF(AND('Mapa final'!$Y$20="Alta",'Mapa final'!$AA$20="Moderado"),CONCATENATE("R2C",'Mapa final'!$O$20),"")</f>
        <v/>
      </c>
      <c r="Y31" s="63" t="str">
        <f>IF(AND('Mapa final'!$Y$21="Alta",'Mapa final'!$AA$21="Moderado"),CONCATENATE("R2C",'Mapa final'!$O$21),"")</f>
        <v/>
      </c>
      <c r="Z31" s="63" t="str">
        <f>IF(AND('Mapa final'!$Y$22="Alta",'Mapa final'!$AA$22="Moderado"),CONCATENATE("R2C",'Mapa final'!$O$22),"")</f>
        <v/>
      </c>
      <c r="AA31" s="64" t="str">
        <f>IF(AND('Mapa final'!$Y$23="Alta",'Mapa final'!$AA$23="Moderado"),CONCATENATE("R2C",'Mapa final'!$O$23),"")</f>
        <v/>
      </c>
      <c r="AB31" s="62" t="str">
        <f>IF(AND('Mapa final'!$Y$18="Alta",'Mapa final'!$AA$18="Mayor"),CONCATENATE("R2C",'Mapa final'!$O$18),"")</f>
        <v/>
      </c>
      <c r="AC31" s="63" t="str">
        <f>IF(AND('Mapa final'!$Y$19="Alta",'Mapa final'!$AA$19="Mayor"),CONCATENATE("R2C",'Mapa final'!$O$19),"")</f>
        <v/>
      </c>
      <c r="AD31" s="63" t="str">
        <f>IF(AND('Mapa final'!$Y$20="Alta",'Mapa final'!$AA$20="Mayor"),CONCATENATE("R2C",'Mapa final'!$O$20),"")</f>
        <v/>
      </c>
      <c r="AE31" s="63" t="str">
        <f>IF(AND('Mapa final'!$Y$21="Alta",'Mapa final'!$AA$21="Mayor"),CONCATENATE("R2C",'Mapa final'!$O$21),"")</f>
        <v/>
      </c>
      <c r="AF31" s="63" t="str">
        <f>IF(AND('Mapa final'!$Y$22="Alta",'Mapa final'!$AA$22="Mayor"),CONCATENATE("R2C",'Mapa final'!$O$22),"")</f>
        <v/>
      </c>
      <c r="AG31" s="64" t="str">
        <f>IF(AND('Mapa final'!$Y$23="Alta",'Mapa final'!$AA$23="Mayor"),CONCATENATE("R2C",'Mapa final'!$O$23),"")</f>
        <v/>
      </c>
      <c r="AH31" s="65" t="str">
        <f>IF(AND('Mapa final'!$Y$18="Alta",'Mapa final'!$AA$18="Catastrófico"),CONCATENATE("R2C",'Mapa final'!$O$18),"")</f>
        <v/>
      </c>
      <c r="AI31" s="66" t="str">
        <f>IF(AND('Mapa final'!$Y$19="Alta",'Mapa final'!$AA$19="Catastrófico"),CONCATENATE("R2C",'Mapa final'!$O$19),"")</f>
        <v/>
      </c>
      <c r="AJ31" s="66" t="str">
        <f>IF(AND('Mapa final'!$Y$20="Alta",'Mapa final'!$AA$20="Catastrófico"),CONCATENATE("R2C",'Mapa final'!$O$20),"")</f>
        <v/>
      </c>
      <c r="AK31" s="66" t="str">
        <f>IF(AND('Mapa final'!$Y$21="Alta",'Mapa final'!$AA$21="Catastrófico"),CONCATENATE("R2C",'Mapa final'!$O$21),"")</f>
        <v/>
      </c>
      <c r="AL31" s="66" t="str">
        <f>IF(AND('Mapa final'!$Y$22="Alta",'Mapa final'!$AA$22="Catastrófico"),CONCATENATE("R2C",'Mapa final'!$O$22),"")</f>
        <v/>
      </c>
      <c r="AM31" s="67" t="str">
        <f>IF(AND('Mapa final'!$Y$23="Alta",'Mapa final'!$AA$23="Catastrófico"),CONCATENATE("R2C",'Mapa final'!$O$23),"")</f>
        <v/>
      </c>
      <c r="AN31" s="86"/>
      <c r="AO31" s="537"/>
      <c r="AP31" s="538"/>
      <c r="AQ31" s="538"/>
      <c r="AR31" s="538"/>
      <c r="AS31" s="538"/>
      <c r="AT31" s="539"/>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row>
    <row r="32" spans="1:76" ht="15" customHeight="1" x14ac:dyDescent="0.25">
      <c r="A32" s="86"/>
      <c r="B32" s="474"/>
      <c r="C32" s="474"/>
      <c r="D32" s="475"/>
      <c r="E32" s="516"/>
      <c r="F32" s="517"/>
      <c r="G32" s="517"/>
      <c r="H32" s="517"/>
      <c r="I32" s="517"/>
      <c r="J32" s="71" t="str">
        <f>IF(AND('Mapa final'!$Y$24="Alta",'Mapa final'!$AA$24="Leve"),CONCATENATE("R3C",'Mapa final'!$O$24),"")</f>
        <v/>
      </c>
      <c r="K32" s="72" t="str">
        <f>IF(AND('Mapa final'!$Y$25="Alta",'Mapa final'!$AA$25="Leve"),CONCATENATE("R3C",'Mapa final'!$O$25),"")</f>
        <v/>
      </c>
      <c r="L32" s="72" t="str">
        <f>IF(AND('Mapa final'!$Y$26="Alta",'Mapa final'!$AA$26="Leve"),CONCATENATE("R3C",'Mapa final'!$O$26),"")</f>
        <v/>
      </c>
      <c r="M32" s="72" t="str">
        <f>IF(AND('Mapa final'!$Y$27="Alta",'Mapa final'!$AA$27="Leve"),CONCATENATE("R3C",'Mapa final'!$O$27),"")</f>
        <v/>
      </c>
      <c r="N32" s="72" t="str">
        <f>IF(AND('Mapa final'!$Y$28="Alta",'Mapa final'!$AA$28="Leve"),CONCATENATE("R3C",'Mapa final'!$O$28),"")</f>
        <v/>
      </c>
      <c r="O32" s="73" t="str">
        <f>IF(AND('Mapa final'!$Y$29="Alta",'Mapa final'!$AA$29="Leve"),CONCATENATE("R3C",'Mapa final'!$O$29),"")</f>
        <v/>
      </c>
      <c r="P32" s="71" t="str">
        <f>IF(AND('Mapa final'!$Y$24="Alta",'Mapa final'!$AA$24="Menor"),CONCATENATE("R3C",'Mapa final'!$O$24),"")</f>
        <v/>
      </c>
      <c r="Q32" s="72" t="str">
        <f>IF(AND('Mapa final'!$Y$25="Alta",'Mapa final'!$AA$25="Menor"),CONCATENATE("R3C",'Mapa final'!$O$25),"")</f>
        <v/>
      </c>
      <c r="R32" s="72" t="str">
        <f>IF(AND('Mapa final'!$Y$26="Alta",'Mapa final'!$AA$26="Menor"),CONCATENATE("R3C",'Mapa final'!$O$26),"")</f>
        <v/>
      </c>
      <c r="S32" s="72" t="str">
        <f>IF(AND('Mapa final'!$Y$27="Alta",'Mapa final'!$AA$27="Menor"),CONCATENATE("R3C",'Mapa final'!$O$27),"")</f>
        <v/>
      </c>
      <c r="T32" s="72" t="str">
        <f>IF(AND('Mapa final'!$Y$28="Alta",'Mapa final'!$AA$28="Menor"),CONCATENATE("R3C",'Mapa final'!$O$28),"")</f>
        <v/>
      </c>
      <c r="U32" s="73" t="str">
        <f>IF(AND('Mapa final'!$Y$29="Alta",'Mapa final'!$AA$29="Menor"),CONCATENATE("R3C",'Mapa final'!$O$29),"")</f>
        <v/>
      </c>
      <c r="V32" s="62" t="str">
        <f>IF(AND('Mapa final'!$Y$24="Alta",'Mapa final'!$AA$24="Moderado"),CONCATENATE("R3C",'Mapa final'!$O$24),"")</f>
        <v/>
      </c>
      <c r="W32" s="63" t="str">
        <f>IF(AND('Mapa final'!$Y$25="Alta",'Mapa final'!$AA$25="Moderado"),CONCATENATE("R3C",'Mapa final'!$O$25),"")</f>
        <v/>
      </c>
      <c r="X32" s="63" t="str">
        <f>IF(AND('Mapa final'!$Y$26="Alta",'Mapa final'!$AA$26="Moderado"),CONCATENATE("R3C",'Mapa final'!$O$26),"")</f>
        <v/>
      </c>
      <c r="Y32" s="63" t="str">
        <f>IF(AND('Mapa final'!$Y$27="Alta",'Mapa final'!$AA$27="Moderado"),CONCATENATE("R3C",'Mapa final'!$O$27),"")</f>
        <v/>
      </c>
      <c r="Z32" s="63" t="str">
        <f>IF(AND('Mapa final'!$Y$28="Alta",'Mapa final'!$AA$28="Moderado"),CONCATENATE("R3C",'Mapa final'!$O$28),"")</f>
        <v/>
      </c>
      <c r="AA32" s="64" t="str">
        <f>IF(AND('Mapa final'!$Y$29="Alta",'Mapa final'!$AA$29="Moderado"),CONCATENATE("R3C",'Mapa final'!$O$29),"")</f>
        <v/>
      </c>
      <c r="AB32" s="62" t="str">
        <f>IF(AND('Mapa final'!$Y$24="Alta",'Mapa final'!$AA$24="Mayor"),CONCATENATE("R3C",'Mapa final'!$O$24),"")</f>
        <v/>
      </c>
      <c r="AC32" s="63" t="str">
        <f>IF(AND('Mapa final'!$Y$25="Alta",'Mapa final'!$AA$25="Mayor"),CONCATENATE("R3C",'Mapa final'!$O$25),"")</f>
        <v/>
      </c>
      <c r="AD32" s="63" t="str">
        <f>IF(AND('Mapa final'!$Y$26="Alta",'Mapa final'!$AA$26="Mayor"),CONCATENATE("R3C",'Mapa final'!$O$26),"")</f>
        <v/>
      </c>
      <c r="AE32" s="63" t="str">
        <f>IF(AND('Mapa final'!$Y$27="Alta",'Mapa final'!$AA$27="Mayor"),CONCATENATE("R3C",'Mapa final'!$O$27),"")</f>
        <v/>
      </c>
      <c r="AF32" s="63" t="str">
        <f>IF(AND('Mapa final'!$Y$28="Alta",'Mapa final'!$AA$28="Mayor"),CONCATENATE("R3C",'Mapa final'!$O$28),"")</f>
        <v/>
      </c>
      <c r="AG32" s="64" t="str">
        <f>IF(AND('Mapa final'!$Y$29="Alta",'Mapa final'!$AA$29="Mayor"),CONCATENATE("R3C",'Mapa final'!$O$29),"")</f>
        <v/>
      </c>
      <c r="AH32" s="65" t="str">
        <f>IF(AND('Mapa final'!$Y$24="Alta",'Mapa final'!$AA$24="Catastrófico"),CONCATENATE("R3C",'Mapa final'!$O$24),"")</f>
        <v/>
      </c>
      <c r="AI32" s="66" t="str">
        <f>IF(AND('Mapa final'!$Y$25="Alta",'Mapa final'!$AA$25="Catastrófico"),CONCATENATE("R3C",'Mapa final'!$O$25),"")</f>
        <v/>
      </c>
      <c r="AJ32" s="66" t="str">
        <f>IF(AND('Mapa final'!$Y$26="Alta",'Mapa final'!$AA$26="Catastrófico"),CONCATENATE("R3C",'Mapa final'!$O$26),"")</f>
        <v/>
      </c>
      <c r="AK32" s="66" t="str">
        <f>IF(AND('Mapa final'!$Y$27="Alta",'Mapa final'!$AA$27="Catastrófico"),CONCATENATE("R3C",'Mapa final'!$O$27),"")</f>
        <v/>
      </c>
      <c r="AL32" s="66" t="str">
        <f>IF(AND('Mapa final'!$Y$28="Alta",'Mapa final'!$AA$28="Catastrófico"),CONCATENATE("R3C",'Mapa final'!$O$28),"")</f>
        <v/>
      </c>
      <c r="AM32" s="67" t="str">
        <f>IF(AND('Mapa final'!$Y$29="Alta",'Mapa final'!$AA$29="Catastrófico"),CONCATENATE("R3C",'Mapa final'!$O$29),"")</f>
        <v/>
      </c>
      <c r="AN32" s="86"/>
      <c r="AO32" s="537"/>
      <c r="AP32" s="538"/>
      <c r="AQ32" s="538"/>
      <c r="AR32" s="538"/>
      <c r="AS32" s="538"/>
      <c r="AT32" s="539"/>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row>
    <row r="33" spans="1:76" ht="15" customHeight="1" x14ac:dyDescent="0.25">
      <c r="A33" s="86"/>
      <c r="B33" s="474"/>
      <c r="C33" s="474"/>
      <c r="D33" s="475"/>
      <c r="E33" s="516"/>
      <c r="F33" s="517"/>
      <c r="G33" s="517"/>
      <c r="H33" s="517"/>
      <c r="I33" s="517"/>
      <c r="J33" s="71" t="str">
        <f>IF(AND('Mapa final'!$Y$30="Alta",'Mapa final'!$AA$30="Leve"),CONCATENATE("R4C",'Mapa final'!$O$30),"")</f>
        <v/>
      </c>
      <c r="K33" s="72" t="str">
        <f>IF(AND('Mapa final'!$Y$31="Alta",'Mapa final'!$AA$31="Leve"),CONCATENATE("R4C",'Mapa final'!$O$31),"")</f>
        <v/>
      </c>
      <c r="L33" s="72" t="str">
        <f>IF(AND('Mapa final'!$Y$32="Alta",'Mapa final'!$AA$32="Leve"),CONCATENATE("R4C",'Mapa final'!$O$32),"")</f>
        <v/>
      </c>
      <c r="M33" s="72" t="str">
        <f>IF(AND('Mapa final'!$Y$33="Alta",'Mapa final'!$AA$33="Leve"),CONCATENATE("R4C",'Mapa final'!$O$33),"")</f>
        <v/>
      </c>
      <c r="N33" s="72" t="str">
        <f>IF(AND('Mapa final'!$Y$34="Alta",'Mapa final'!$AA$34="Leve"),CONCATENATE("R4C",'Mapa final'!$O$34),"")</f>
        <v/>
      </c>
      <c r="O33" s="73" t="str">
        <f>IF(AND('Mapa final'!$Y$35="Alta",'Mapa final'!$AA$35="Leve"),CONCATENATE("R4C",'Mapa final'!$O$35),"")</f>
        <v/>
      </c>
      <c r="P33" s="71" t="str">
        <f>IF(AND('Mapa final'!$Y$30="Alta",'Mapa final'!$AA$30="Menor"),CONCATENATE("R4C",'Mapa final'!$O$30),"")</f>
        <v/>
      </c>
      <c r="Q33" s="72" t="str">
        <f>IF(AND('Mapa final'!$Y$31="Alta",'Mapa final'!$AA$31="Menor"),CONCATENATE("R4C",'Mapa final'!$O$31),"")</f>
        <v/>
      </c>
      <c r="R33" s="72" t="str">
        <f>IF(AND('Mapa final'!$Y$32="Alta",'Mapa final'!$AA$32="Menor"),CONCATENATE("R4C",'Mapa final'!$O$32),"")</f>
        <v/>
      </c>
      <c r="S33" s="72" t="str">
        <f>IF(AND('Mapa final'!$Y$33="Alta",'Mapa final'!$AA$33="Menor"),CONCATENATE("R4C",'Mapa final'!$O$33),"")</f>
        <v/>
      </c>
      <c r="T33" s="72" t="str">
        <f>IF(AND('Mapa final'!$Y$34="Alta",'Mapa final'!$AA$34="Menor"),CONCATENATE("R4C",'Mapa final'!$O$34),"")</f>
        <v/>
      </c>
      <c r="U33" s="73" t="str">
        <f>IF(AND('Mapa final'!$Y$35="Alta",'Mapa final'!$AA$35="Menor"),CONCATENATE("R4C",'Mapa final'!$O$35),"")</f>
        <v/>
      </c>
      <c r="V33" s="62" t="str">
        <f>IF(AND('Mapa final'!$Y$30="Alta",'Mapa final'!$AA$30="Moderado"),CONCATENATE("R4C",'Mapa final'!$O$30),"")</f>
        <v/>
      </c>
      <c r="W33" s="63" t="str">
        <f>IF(AND('Mapa final'!$Y$31="Alta",'Mapa final'!$AA$31="Moderado"),CONCATENATE("R4C",'Mapa final'!$O$31),"")</f>
        <v/>
      </c>
      <c r="X33" s="63" t="str">
        <f>IF(AND('Mapa final'!$Y$32="Alta",'Mapa final'!$AA$32="Moderado"),CONCATENATE("R4C",'Mapa final'!$O$32),"")</f>
        <v/>
      </c>
      <c r="Y33" s="63" t="str">
        <f>IF(AND('Mapa final'!$Y$33="Alta",'Mapa final'!$AA$33="Moderado"),CONCATENATE("R4C",'Mapa final'!$O$33),"")</f>
        <v/>
      </c>
      <c r="Z33" s="63" t="str">
        <f>IF(AND('Mapa final'!$Y$34="Alta",'Mapa final'!$AA$34="Moderado"),CONCATENATE("R4C",'Mapa final'!$O$34),"")</f>
        <v/>
      </c>
      <c r="AA33" s="64" t="str">
        <f>IF(AND('Mapa final'!$Y$35="Alta",'Mapa final'!$AA$35="Moderado"),CONCATENATE("R4C",'Mapa final'!$O$35),"")</f>
        <v/>
      </c>
      <c r="AB33" s="62" t="str">
        <f>IF(AND('Mapa final'!$Y$30="Alta",'Mapa final'!$AA$30="Mayor"),CONCATENATE("R4C",'Mapa final'!$O$30),"")</f>
        <v/>
      </c>
      <c r="AC33" s="63" t="str">
        <f>IF(AND('Mapa final'!$Y$31="Alta",'Mapa final'!$AA$31="Mayor"),CONCATENATE("R4C",'Mapa final'!$O$31),"")</f>
        <v/>
      </c>
      <c r="AD33" s="63" t="str">
        <f>IF(AND('Mapa final'!$Y$32="Alta",'Mapa final'!$AA$32="Mayor"),CONCATENATE("R4C",'Mapa final'!$O$32),"")</f>
        <v/>
      </c>
      <c r="AE33" s="63" t="str">
        <f>IF(AND('Mapa final'!$Y$33="Alta",'Mapa final'!$AA$33="Mayor"),CONCATENATE("R4C",'Mapa final'!$O$33),"")</f>
        <v/>
      </c>
      <c r="AF33" s="63" t="str">
        <f>IF(AND('Mapa final'!$Y$34="Alta",'Mapa final'!$AA$34="Mayor"),CONCATENATE("R4C",'Mapa final'!$O$34),"")</f>
        <v/>
      </c>
      <c r="AG33" s="64" t="str">
        <f>IF(AND('Mapa final'!$Y$35="Alta",'Mapa final'!$AA$35="Mayor"),CONCATENATE("R4C",'Mapa final'!$O$35),"")</f>
        <v/>
      </c>
      <c r="AH33" s="65" t="str">
        <f>IF(AND('Mapa final'!$Y$30="Alta",'Mapa final'!$AA$30="Catastrófico"),CONCATENATE("R4C",'Mapa final'!$O$30),"")</f>
        <v/>
      </c>
      <c r="AI33" s="66" t="str">
        <f>IF(AND('Mapa final'!$Y$31="Alta",'Mapa final'!$AA$31="Catastrófico"),CONCATENATE("R4C",'Mapa final'!$O$31),"")</f>
        <v/>
      </c>
      <c r="AJ33" s="66" t="str">
        <f>IF(AND('Mapa final'!$Y$32="Alta",'Mapa final'!$AA$32="Catastrófico"),CONCATENATE("R4C",'Mapa final'!$O$32),"")</f>
        <v/>
      </c>
      <c r="AK33" s="66" t="str">
        <f>IF(AND('Mapa final'!$Y$33="Alta",'Mapa final'!$AA$33="Catastrófico"),CONCATENATE("R4C",'Mapa final'!$O$33),"")</f>
        <v/>
      </c>
      <c r="AL33" s="66" t="str">
        <f>IF(AND('Mapa final'!$Y$34="Alta",'Mapa final'!$AA$34="Catastrófico"),CONCATENATE("R4C",'Mapa final'!$O$34),"")</f>
        <v/>
      </c>
      <c r="AM33" s="67" t="str">
        <f>IF(AND('Mapa final'!$Y$35="Alta",'Mapa final'!$AA$35="Catastrófico"),CONCATENATE("R4C",'Mapa final'!$O$35),"")</f>
        <v/>
      </c>
      <c r="AN33" s="86"/>
      <c r="AO33" s="537"/>
      <c r="AP33" s="538"/>
      <c r="AQ33" s="538"/>
      <c r="AR33" s="538"/>
      <c r="AS33" s="538"/>
      <c r="AT33" s="539"/>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row>
    <row r="34" spans="1:76" ht="15" customHeight="1" x14ac:dyDescent="0.25">
      <c r="A34" s="86"/>
      <c r="B34" s="474"/>
      <c r="C34" s="474"/>
      <c r="D34" s="475"/>
      <c r="E34" s="516"/>
      <c r="F34" s="517"/>
      <c r="G34" s="517"/>
      <c r="H34" s="517"/>
      <c r="I34" s="517"/>
      <c r="J34" s="71" t="str">
        <f>IF(AND('Mapa final'!$Y$36="Alta",'Mapa final'!$AA$36="Leve"),CONCATENATE("R5C",'Mapa final'!$O$36),"")</f>
        <v/>
      </c>
      <c r="K34" s="72" t="str">
        <f>IF(AND('Mapa final'!$Y$37="Alta",'Mapa final'!$AA$37="Leve"),CONCATENATE("R5C",'Mapa final'!$O$37),"")</f>
        <v/>
      </c>
      <c r="L34" s="72" t="str">
        <f>IF(AND('Mapa final'!$Y$38="Alta",'Mapa final'!$AA$38="Leve"),CONCATENATE("R5C",'Mapa final'!$O$38),"")</f>
        <v/>
      </c>
      <c r="M34" s="72" t="str">
        <f>IF(AND('Mapa final'!$Y$39="Alta",'Mapa final'!$AA$39="Leve"),CONCATENATE("R5C",'Mapa final'!$O$39),"")</f>
        <v/>
      </c>
      <c r="N34" s="72" t="str">
        <f>IF(AND('Mapa final'!$Y$40="Alta",'Mapa final'!$AA$40="Leve"),CONCATENATE("R5C",'Mapa final'!$O$40),"")</f>
        <v/>
      </c>
      <c r="O34" s="73" t="str">
        <f>IF(AND('Mapa final'!$Y$41="Alta",'Mapa final'!$AA$41="Leve"),CONCATENATE("R5C",'Mapa final'!$O$41),"")</f>
        <v/>
      </c>
      <c r="P34" s="71" t="str">
        <f>IF(AND('Mapa final'!$Y$36="Alta",'Mapa final'!$AA$36="Menor"),CONCATENATE("R5C",'Mapa final'!$O$36),"")</f>
        <v/>
      </c>
      <c r="Q34" s="72" t="str">
        <f>IF(AND('Mapa final'!$Y$37="Alta",'Mapa final'!$AA$37="Menor"),CONCATENATE("R5C",'Mapa final'!$O$37),"")</f>
        <v/>
      </c>
      <c r="R34" s="72" t="str">
        <f>IF(AND('Mapa final'!$Y$38="Alta",'Mapa final'!$AA$38="Menor"),CONCATENATE("R5C",'Mapa final'!$O$38),"")</f>
        <v/>
      </c>
      <c r="S34" s="72" t="str">
        <f>IF(AND('Mapa final'!$Y$39="Alta",'Mapa final'!$AA$39="Menor"),CONCATENATE("R5C",'Mapa final'!$O$39),"")</f>
        <v/>
      </c>
      <c r="T34" s="72" t="str">
        <f>IF(AND('Mapa final'!$Y$40="Alta",'Mapa final'!$AA$40="Menor"),CONCATENATE("R5C",'Mapa final'!$O$40),"")</f>
        <v/>
      </c>
      <c r="U34" s="73" t="str">
        <f>IF(AND('Mapa final'!$Y$41="Alta",'Mapa final'!$AA$41="Menor"),CONCATENATE("R5C",'Mapa final'!$O$41),"")</f>
        <v/>
      </c>
      <c r="V34" s="62" t="str">
        <f>IF(AND('Mapa final'!$Y$36="Alta",'Mapa final'!$AA$36="Moderado"),CONCATENATE("R5C",'Mapa final'!$O$36),"")</f>
        <v/>
      </c>
      <c r="W34" s="63" t="str">
        <f>IF(AND('Mapa final'!$Y$37="Alta",'Mapa final'!$AA$37="Moderado"),CONCATENATE("R5C",'Mapa final'!$O$37),"")</f>
        <v/>
      </c>
      <c r="X34" s="63" t="str">
        <f>IF(AND('Mapa final'!$Y$38="Alta",'Mapa final'!$AA$38="Moderado"),CONCATENATE("R5C",'Mapa final'!$O$38),"")</f>
        <v/>
      </c>
      <c r="Y34" s="63" t="str">
        <f>IF(AND('Mapa final'!$Y$39="Alta",'Mapa final'!$AA$39="Moderado"),CONCATENATE("R5C",'Mapa final'!$O$39),"")</f>
        <v/>
      </c>
      <c r="Z34" s="63" t="str">
        <f>IF(AND('Mapa final'!$Y$40="Alta",'Mapa final'!$AA$40="Moderado"),CONCATENATE("R5C",'Mapa final'!$O$40),"")</f>
        <v/>
      </c>
      <c r="AA34" s="64" t="str">
        <f>IF(AND('Mapa final'!$Y$41="Alta",'Mapa final'!$AA$41="Moderado"),CONCATENATE("R5C",'Mapa final'!$O$41),"")</f>
        <v/>
      </c>
      <c r="AB34" s="62" t="str">
        <f>IF(AND('Mapa final'!$Y$36="Alta",'Mapa final'!$AA$36="Mayor"),CONCATENATE("R5C",'Mapa final'!$O$36),"")</f>
        <v/>
      </c>
      <c r="AC34" s="63" t="str">
        <f>IF(AND('Mapa final'!$Y$37="Alta",'Mapa final'!$AA$37="Mayor"),CONCATENATE("R5C",'Mapa final'!$O$37),"")</f>
        <v/>
      </c>
      <c r="AD34" s="63" t="str">
        <f>IF(AND('Mapa final'!$Y$38="Alta",'Mapa final'!$AA$38="Mayor"),CONCATENATE("R5C",'Mapa final'!$O$38),"")</f>
        <v/>
      </c>
      <c r="AE34" s="63" t="str">
        <f>IF(AND('Mapa final'!$Y$39="Alta",'Mapa final'!$AA$39="Mayor"),CONCATENATE("R5C",'Mapa final'!$O$39),"")</f>
        <v/>
      </c>
      <c r="AF34" s="63" t="str">
        <f>IF(AND('Mapa final'!$Y$40="Alta",'Mapa final'!$AA$40="Mayor"),CONCATENATE("R5C",'Mapa final'!$O$40),"")</f>
        <v/>
      </c>
      <c r="AG34" s="64" t="str">
        <f>IF(AND('Mapa final'!$Y$41="Alta",'Mapa final'!$AA$41="Mayor"),CONCATENATE("R5C",'Mapa final'!$O$41),"")</f>
        <v/>
      </c>
      <c r="AH34" s="65" t="str">
        <f>IF(AND('Mapa final'!$Y$36="Alta",'Mapa final'!$AA$36="Catastrófico"),CONCATENATE("R5C",'Mapa final'!$O$36),"")</f>
        <v/>
      </c>
      <c r="AI34" s="66" t="str">
        <f>IF(AND('Mapa final'!$Y$37="Alta",'Mapa final'!$AA$37="Catastrófico"),CONCATENATE("R5C",'Mapa final'!$O$37),"")</f>
        <v/>
      </c>
      <c r="AJ34" s="66" t="str">
        <f>IF(AND('Mapa final'!$Y$38="Alta",'Mapa final'!$AA$38="Catastrófico"),CONCATENATE("R5C",'Mapa final'!$O$38),"")</f>
        <v/>
      </c>
      <c r="AK34" s="66" t="str">
        <f>IF(AND('Mapa final'!$Y$39="Alta",'Mapa final'!$AA$39="Catastrófico"),CONCATENATE("R5C",'Mapa final'!$O$39),"")</f>
        <v/>
      </c>
      <c r="AL34" s="66" t="str">
        <f>IF(AND('Mapa final'!$Y$40="Alta",'Mapa final'!$AA$40="Catastrófico"),CONCATENATE("R5C",'Mapa final'!$O$40),"")</f>
        <v/>
      </c>
      <c r="AM34" s="67" t="str">
        <f>IF(AND('Mapa final'!$Y$41="Alta",'Mapa final'!$AA$41="Catastrófico"),CONCATENATE("R5C",'Mapa final'!$O$41),"")</f>
        <v/>
      </c>
      <c r="AN34" s="86"/>
      <c r="AO34" s="537"/>
      <c r="AP34" s="538"/>
      <c r="AQ34" s="538"/>
      <c r="AR34" s="538"/>
      <c r="AS34" s="538"/>
      <c r="AT34" s="539"/>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row>
    <row r="35" spans="1:76" ht="15" customHeight="1" x14ac:dyDescent="0.25">
      <c r="A35" s="86"/>
      <c r="B35" s="474"/>
      <c r="C35" s="474"/>
      <c r="D35" s="475"/>
      <c r="E35" s="516"/>
      <c r="F35" s="517"/>
      <c r="G35" s="517"/>
      <c r="H35" s="517"/>
      <c r="I35" s="517"/>
      <c r="J35" s="71" t="str">
        <f>IF(AND('Mapa final'!$Y$42="Alta",'Mapa final'!$AA$42="Leve"),CONCATENATE("R6C",'Mapa final'!$O$42),"")</f>
        <v/>
      </c>
      <c r="K35" s="72" t="str">
        <f>IF(AND('Mapa final'!$Y$44="Alta",'Mapa final'!$AA$44="Leve"),CONCATENATE("R6C",'Mapa final'!$O$44),"")</f>
        <v/>
      </c>
      <c r="L35" s="72" t="str">
        <f>IF(AND('Mapa final'!$Y$45="Alta",'Mapa final'!$AA$45="Leve"),CONCATENATE("R6C",'Mapa final'!$O$45),"")</f>
        <v/>
      </c>
      <c r="M35" s="72" t="str">
        <f>IF(AND('Mapa final'!$Y$46="Alta",'Mapa final'!$AA$46="Leve"),CONCATENATE("R6C",'Mapa final'!$O$46),"")</f>
        <v/>
      </c>
      <c r="N35" s="72" t="str">
        <f>IF(AND('Mapa final'!$Y$47="Alta",'Mapa final'!$AA$47="Leve"),CONCATENATE("R6C",'Mapa final'!$O$47),"")</f>
        <v/>
      </c>
      <c r="O35" s="73" t="str">
        <f>IF(AND('Mapa final'!$Y$48="Alta",'Mapa final'!$AA$48="Leve"),CONCATENATE("R6C",'Mapa final'!$O$48),"")</f>
        <v/>
      </c>
      <c r="P35" s="71" t="str">
        <f>IF(AND('Mapa final'!$Y$42="Alta",'Mapa final'!$AA$42="Menor"),CONCATENATE("R6C",'Mapa final'!$O$42),"")</f>
        <v/>
      </c>
      <c r="Q35" s="72" t="str">
        <f>IF(AND('Mapa final'!$Y$44="Alta",'Mapa final'!$AA$44="Menor"),CONCATENATE("R6C",'Mapa final'!$O$44),"")</f>
        <v/>
      </c>
      <c r="R35" s="72" t="str">
        <f>IF(AND('Mapa final'!$Y$45="Alta",'Mapa final'!$AA$45="Menor"),CONCATENATE("R6C",'Mapa final'!$O$45),"")</f>
        <v/>
      </c>
      <c r="S35" s="72" t="str">
        <f>IF(AND('Mapa final'!$Y$46="Alta",'Mapa final'!$AA$46="Menor"),CONCATENATE("R6C",'Mapa final'!$O$46),"")</f>
        <v/>
      </c>
      <c r="T35" s="72" t="str">
        <f>IF(AND('Mapa final'!$Y$47="Alta",'Mapa final'!$AA$47="Menor"),CONCATENATE("R6C",'Mapa final'!$O$47),"")</f>
        <v/>
      </c>
      <c r="U35" s="73" t="str">
        <f>IF(AND('Mapa final'!$Y$48="Alta",'Mapa final'!$AA$48="Menor"),CONCATENATE("R6C",'Mapa final'!$O$48),"")</f>
        <v/>
      </c>
      <c r="V35" s="62" t="str">
        <f>IF(AND('Mapa final'!$Y$42="Alta",'Mapa final'!$AA$42="Moderado"),CONCATENATE("R6C",'Mapa final'!$O$42),"")</f>
        <v/>
      </c>
      <c r="W35" s="63" t="str">
        <f>IF(AND('Mapa final'!$Y$44="Alta",'Mapa final'!$AA$44="Moderado"),CONCATENATE("R6C",'Mapa final'!$O$44),"")</f>
        <v/>
      </c>
      <c r="X35" s="63" t="str">
        <f>IF(AND('Mapa final'!$Y$45="Alta",'Mapa final'!$AA$45="Moderado"),CONCATENATE("R6C",'Mapa final'!$O$45),"")</f>
        <v/>
      </c>
      <c r="Y35" s="63" t="str">
        <f>IF(AND('Mapa final'!$Y$46="Alta",'Mapa final'!$AA$46="Moderado"),CONCATENATE("R6C",'Mapa final'!$O$46),"")</f>
        <v/>
      </c>
      <c r="Z35" s="63" t="str">
        <f>IF(AND('Mapa final'!$Y$47="Alta",'Mapa final'!$AA$47="Moderado"),CONCATENATE("R6C",'Mapa final'!$O$47),"")</f>
        <v/>
      </c>
      <c r="AA35" s="64" t="str">
        <f>IF(AND('Mapa final'!$Y$48="Alta",'Mapa final'!$AA$48="Moderado"),CONCATENATE("R6C",'Mapa final'!$O$48),"")</f>
        <v/>
      </c>
      <c r="AB35" s="62" t="str">
        <f>IF(AND('Mapa final'!$Y$42="Alta",'Mapa final'!$AA$42="Mayor"),CONCATENATE("R6C",'Mapa final'!$O$42),"")</f>
        <v/>
      </c>
      <c r="AC35" s="63" t="str">
        <f>IF(AND('Mapa final'!$Y$44="Alta",'Mapa final'!$AA$44="Mayor"),CONCATENATE("R6C",'Mapa final'!$O$44),"")</f>
        <v/>
      </c>
      <c r="AD35" s="63" t="str">
        <f>IF(AND('Mapa final'!$Y$45="Alta",'Mapa final'!$AA$45="Mayor"),CONCATENATE("R6C",'Mapa final'!$O$45),"")</f>
        <v/>
      </c>
      <c r="AE35" s="63" t="str">
        <f>IF(AND('Mapa final'!$Y$46="Alta",'Mapa final'!$AA$46="Mayor"),CONCATENATE("R6C",'Mapa final'!$O$46),"")</f>
        <v/>
      </c>
      <c r="AF35" s="63" t="str">
        <f>IF(AND('Mapa final'!$Y$47="Alta",'Mapa final'!$AA$47="Mayor"),CONCATENATE("R6C",'Mapa final'!$O$47),"")</f>
        <v/>
      </c>
      <c r="AG35" s="64" t="str">
        <f>IF(AND('Mapa final'!$Y$48="Alta",'Mapa final'!$AA$48="Mayor"),CONCATENATE("R6C",'Mapa final'!$O$48),"")</f>
        <v/>
      </c>
      <c r="AH35" s="65" t="str">
        <f>IF(AND('Mapa final'!$Y$42="Alta",'Mapa final'!$AA$42="Catastrófico"),CONCATENATE("R6C",'Mapa final'!$O$42),"")</f>
        <v/>
      </c>
      <c r="AI35" s="66" t="str">
        <f>IF(AND('Mapa final'!$Y$44="Alta",'Mapa final'!$AA$44="Catastrófico"),CONCATENATE("R6C",'Mapa final'!$O$44),"")</f>
        <v/>
      </c>
      <c r="AJ35" s="66" t="str">
        <f>IF(AND('Mapa final'!$Y$45="Alta",'Mapa final'!$AA$45="Catastrófico"),CONCATENATE("R6C",'Mapa final'!$O$45),"")</f>
        <v/>
      </c>
      <c r="AK35" s="66" t="str">
        <f>IF(AND('Mapa final'!$Y$46="Alta",'Mapa final'!$AA$46="Catastrófico"),CONCATENATE("R6C",'Mapa final'!$O$46),"")</f>
        <v/>
      </c>
      <c r="AL35" s="66" t="str">
        <f>IF(AND('Mapa final'!$Y$47="Alta",'Mapa final'!$AA$47="Catastrófico"),CONCATENATE("R6C",'Mapa final'!$O$47),"")</f>
        <v/>
      </c>
      <c r="AM35" s="67" t="str">
        <f>IF(AND('Mapa final'!$Y$48="Alta",'Mapa final'!$AA$48="Catastrófico"),CONCATENATE("R6C",'Mapa final'!$O$48),"")</f>
        <v/>
      </c>
      <c r="AN35" s="86"/>
      <c r="AO35" s="537"/>
      <c r="AP35" s="538"/>
      <c r="AQ35" s="538"/>
      <c r="AR35" s="538"/>
      <c r="AS35" s="538"/>
      <c r="AT35" s="539"/>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row>
    <row r="36" spans="1:76" ht="15" customHeight="1" x14ac:dyDescent="0.25">
      <c r="A36" s="86"/>
      <c r="B36" s="474"/>
      <c r="C36" s="474"/>
      <c r="D36" s="475"/>
      <c r="E36" s="516"/>
      <c r="F36" s="517"/>
      <c r="G36" s="517"/>
      <c r="H36" s="517"/>
      <c r="I36" s="517"/>
      <c r="J36" s="71" t="str">
        <f>IF(AND('Mapa final'!$Y$49="Alta",'Mapa final'!$AA$49="Leve"),CONCATENATE("R7C",'Mapa final'!$O$49),"")</f>
        <v/>
      </c>
      <c r="K36" s="72" t="str">
        <f>IF(AND('Mapa final'!$Y$50="Alta",'Mapa final'!$AA$50="Leve"),CONCATENATE("R7C",'Mapa final'!$O$50),"")</f>
        <v/>
      </c>
      <c r="L36" s="72" t="str">
        <f>IF(AND('Mapa final'!$Y$51="Alta",'Mapa final'!$AA$51="Leve"),CONCATENATE("R7C",'Mapa final'!$O$51),"")</f>
        <v/>
      </c>
      <c r="M36" s="72" t="str">
        <f>IF(AND('Mapa final'!$Y$52="Alta",'Mapa final'!$AA$52="Leve"),CONCATENATE("R7C",'Mapa final'!$O$52),"")</f>
        <v/>
      </c>
      <c r="N36" s="72" t="str">
        <f>IF(AND('Mapa final'!$Y$53="Alta",'Mapa final'!$AA$53="Leve"),CONCATENATE("R7C",'Mapa final'!$O$53),"")</f>
        <v/>
      </c>
      <c r="O36" s="73" t="str">
        <f>IF(AND('Mapa final'!$Y$54="Alta",'Mapa final'!$AA$54="Leve"),CONCATENATE("R7C",'Mapa final'!$O$54),"")</f>
        <v/>
      </c>
      <c r="P36" s="71" t="str">
        <f>IF(AND('Mapa final'!$Y$49="Alta",'Mapa final'!$AA$49="Menor"),CONCATENATE("R7C",'Mapa final'!$O$49),"")</f>
        <v/>
      </c>
      <c r="Q36" s="72" t="str">
        <f>IF(AND('Mapa final'!$Y$50="Alta",'Mapa final'!$AA$50="Menor"),CONCATENATE("R7C",'Mapa final'!$O$50),"")</f>
        <v/>
      </c>
      <c r="R36" s="72" t="str">
        <f>IF(AND('Mapa final'!$Y$51="Alta",'Mapa final'!$AA$51="Menor"),CONCATENATE("R7C",'Mapa final'!$O$51),"")</f>
        <v/>
      </c>
      <c r="S36" s="72" t="str">
        <f>IF(AND('Mapa final'!$Y$52="Alta",'Mapa final'!$AA$52="Menor"),CONCATENATE("R7C",'Mapa final'!$O$52),"")</f>
        <v/>
      </c>
      <c r="T36" s="72" t="str">
        <f>IF(AND('Mapa final'!$Y$53="Alta",'Mapa final'!$AA$53="Menor"),CONCATENATE("R7C",'Mapa final'!$O$53),"")</f>
        <v/>
      </c>
      <c r="U36" s="73" t="str">
        <f>IF(AND('Mapa final'!$Y$54="Alta",'Mapa final'!$AA$54="Menor"),CONCATENATE("R7C",'Mapa final'!$O$54),"")</f>
        <v/>
      </c>
      <c r="V36" s="62" t="str">
        <f>IF(AND('Mapa final'!$Y$49="Alta",'Mapa final'!$AA$49="Moderado"),CONCATENATE("R7C",'Mapa final'!$O$49),"")</f>
        <v/>
      </c>
      <c r="W36" s="63" t="str">
        <f>IF(AND('Mapa final'!$Y$50="Alta",'Mapa final'!$AA$50="Moderado"),CONCATENATE("R7C",'Mapa final'!$O$50),"")</f>
        <v/>
      </c>
      <c r="X36" s="63" t="str">
        <f>IF(AND('Mapa final'!$Y$51="Alta",'Mapa final'!$AA$51="Moderado"),CONCATENATE("R7C",'Mapa final'!$O$51),"")</f>
        <v/>
      </c>
      <c r="Y36" s="63" t="str">
        <f>IF(AND('Mapa final'!$Y$52="Alta",'Mapa final'!$AA$52="Moderado"),CONCATENATE("R7C",'Mapa final'!$O$52),"")</f>
        <v/>
      </c>
      <c r="Z36" s="63" t="str">
        <f>IF(AND('Mapa final'!$Y$53="Alta",'Mapa final'!$AA$53="Moderado"),CONCATENATE("R7C",'Mapa final'!$O$53),"")</f>
        <v/>
      </c>
      <c r="AA36" s="64" t="str">
        <f>IF(AND('Mapa final'!$Y$54="Alta",'Mapa final'!$AA$54="Moderado"),CONCATENATE("R7C",'Mapa final'!$O$54),"")</f>
        <v/>
      </c>
      <c r="AB36" s="62" t="str">
        <f>IF(AND('Mapa final'!$Y$49="Alta",'Mapa final'!$AA$49="Mayor"),CONCATENATE("R7C",'Mapa final'!$O$49),"")</f>
        <v/>
      </c>
      <c r="AC36" s="63" t="str">
        <f>IF(AND('Mapa final'!$Y$50="Alta",'Mapa final'!$AA$50="Mayor"),CONCATENATE("R7C",'Mapa final'!$O$50),"")</f>
        <v/>
      </c>
      <c r="AD36" s="63" t="str">
        <f>IF(AND('Mapa final'!$Y$51="Alta",'Mapa final'!$AA$51="Mayor"),CONCATENATE("R7C",'Mapa final'!$O$51),"")</f>
        <v/>
      </c>
      <c r="AE36" s="63" t="str">
        <f>IF(AND('Mapa final'!$Y$52="Alta",'Mapa final'!$AA$52="Mayor"),CONCATENATE("R7C",'Mapa final'!$O$52),"")</f>
        <v/>
      </c>
      <c r="AF36" s="63" t="str">
        <f>IF(AND('Mapa final'!$Y$53="Alta",'Mapa final'!$AA$53="Mayor"),CONCATENATE("R7C",'Mapa final'!$O$53),"")</f>
        <v/>
      </c>
      <c r="AG36" s="64" t="str">
        <f>IF(AND('Mapa final'!$Y$54="Alta",'Mapa final'!$AA$54="Mayor"),CONCATENATE("R7C",'Mapa final'!$O$54),"")</f>
        <v/>
      </c>
      <c r="AH36" s="65" t="str">
        <f>IF(AND('Mapa final'!$Y$49="Alta",'Mapa final'!$AA$49="Catastrófico"),CONCATENATE("R7C",'Mapa final'!$O$49),"")</f>
        <v/>
      </c>
      <c r="AI36" s="66" t="str">
        <f>IF(AND('Mapa final'!$Y$50="Alta",'Mapa final'!$AA$50="Catastrófico"),CONCATENATE("R7C",'Mapa final'!$O$50),"")</f>
        <v/>
      </c>
      <c r="AJ36" s="66" t="str">
        <f>IF(AND('Mapa final'!$Y$51="Alta",'Mapa final'!$AA$51="Catastrófico"),CONCATENATE("R7C",'Mapa final'!$O$51),"")</f>
        <v/>
      </c>
      <c r="AK36" s="66" t="str">
        <f>IF(AND('Mapa final'!$Y$52="Alta",'Mapa final'!$AA$52="Catastrófico"),CONCATENATE("R7C",'Mapa final'!$O$52),"")</f>
        <v/>
      </c>
      <c r="AL36" s="66" t="str">
        <f>IF(AND('Mapa final'!$Y$53="Alta",'Mapa final'!$AA$53="Catastrófico"),CONCATENATE("R7C",'Mapa final'!$O$53),"")</f>
        <v/>
      </c>
      <c r="AM36" s="67" t="str">
        <f>IF(AND('Mapa final'!$Y$54="Alta",'Mapa final'!$AA$54="Catastrófico"),CONCATENATE("R7C",'Mapa final'!$O$54),"")</f>
        <v/>
      </c>
      <c r="AN36" s="86"/>
      <c r="AO36" s="537"/>
      <c r="AP36" s="538"/>
      <c r="AQ36" s="538"/>
      <c r="AR36" s="538"/>
      <c r="AS36" s="538"/>
      <c r="AT36" s="539"/>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row>
    <row r="37" spans="1:76" ht="15" customHeight="1" x14ac:dyDescent="0.25">
      <c r="A37" s="86"/>
      <c r="B37" s="474"/>
      <c r="C37" s="474"/>
      <c r="D37" s="475"/>
      <c r="E37" s="516"/>
      <c r="F37" s="517"/>
      <c r="G37" s="517"/>
      <c r="H37" s="517"/>
      <c r="I37" s="517"/>
      <c r="J37" s="71" t="str">
        <f>IF(AND('Mapa final'!$Y$55="Alta",'Mapa final'!$AA$55="Leve"),CONCATENATE("R8C",'Mapa final'!$O$55),"")</f>
        <v/>
      </c>
      <c r="K37" s="72" t="str">
        <f>IF(AND('Mapa final'!$Y$56="Alta",'Mapa final'!$AA$56="Leve"),CONCATENATE("R8C",'Mapa final'!$O$56),"")</f>
        <v/>
      </c>
      <c r="L37" s="72" t="str">
        <f>IF(AND('Mapa final'!$Y$57="Alta",'Mapa final'!$AA$57="Leve"),CONCATENATE("R8C",'Mapa final'!$O$57),"")</f>
        <v/>
      </c>
      <c r="M37" s="72" t="str">
        <f>IF(AND('Mapa final'!$Y$58="Alta",'Mapa final'!$AA$58="Leve"),CONCATENATE("R8C",'Mapa final'!$O$58),"")</f>
        <v/>
      </c>
      <c r="N37" s="72" t="str">
        <f>IF(AND('Mapa final'!$Y$59="Alta",'Mapa final'!$AA$59="Leve"),CONCATENATE("R8C",'Mapa final'!$O$59),"")</f>
        <v/>
      </c>
      <c r="O37" s="73" t="str">
        <f>IF(AND('Mapa final'!$Y$60="Alta",'Mapa final'!$AA$60="Leve"),CONCATENATE("R8C",'Mapa final'!$O$60),"")</f>
        <v/>
      </c>
      <c r="P37" s="71" t="str">
        <f>IF(AND('Mapa final'!$Y$55="Alta",'Mapa final'!$AA$55="Menor"),CONCATENATE("R8C",'Mapa final'!$O$55),"")</f>
        <v/>
      </c>
      <c r="Q37" s="72" t="str">
        <f>IF(AND('Mapa final'!$Y$56="Alta",'Mapa final'!$AA$56="Menor"),CONCATENATE("R8C",'Mapa final'!$O$56),"")</f>
        <v/>
      </c>
      <c r="R37" s="72" t="str">
        <f>IF(AND('Mapa final'!$Y$57="Alta",'Mapa final'!$AA$57="Menor"),CONCATENATE("R8C",'Mapa final'!$O$57),"")</f>
        <v/>
      </c>
      <c r="S37" s="72" t="str">
        <f>IF(AND('Mapa final'!$Y$58="Alta",'Mapa final'!$AA$58="Menor"),CONCATENATE("R8C",'Mapa final'!$O$58),"")</f>
        <v/>
      </c>
      <c r="T37" s="72" t="str">
        <f>IF(AND('Mapa final'!$Y$59="Alta",'Mapa final'!$AA$59="Menor"),CONCATENATE("R8C",'Mapa final'!$O$59),"")</f>
        <v/>
      </c>
      <c r="U37" s="73" t="str">
        <f>IF(AND('Mapa final'!$Y$60="Alta",'Mapa final'!$AA$60="Menor"),CONCATENATE("R8C",'Mapa final'!$O$60),"")</f>
        <v/>
      </c>
      <c r="V37" s="62" t="str">
        <f>IF(AND('Mapa final'!$Y$55="Alta",'Mapa final'!$AA$55="Moderado"),CONCATENATE("R8C",'Mapa final'!$O$55),"")</f>
        <v/>
      </c>
      <c r="W37" s="63" t="str">
        <f>IF(AND('Mapa final'!$Y$56="Alta",'Mapa final'!$AA$56="Moderado"),CONCATENATE("R8C",'Mapa final'!$O$56),"")</f>
        <v/>
      </c>
      <c r="X37" s="63" t="str">
        <f>IF(AND('Mapa final'!$Y$57="Alta",'Mapa final'!$AA$57="Moderado"),CONCATENATE("R8C",'Mapa final'!$O$57),"")</f>
        <v/>
      </c>
      <c r="Y37" s="63" t="str">
        <f>IF(AND('Mapa final'!$Y$58="Alta",'Mapa final'!$AA$58="Moderado"),CONCATENATE("R8C",'Mapa final'!$O$58),"")</f>
        <v/>
      </c>
      <c r="Z37" s="63" t="str">
        <f>IF(AND('Mapa final'!$Y$59="Alta",'Mapa final'!$AA$59="Moderado"),CONCATENATE("R8C",'Mapa final'!$O$59),"")</f>
        <v/>
      </c>
      <c r="AA37" s="64" t="str">
        <f>IF(AND('Mapa final'!$Y$60="Alta",'Mapa final'!$AA$60="Moderado"),CONCATENATE("R8C",'Mapa final'!$O$60),"")</f>
        <v/>
      </c>
      <c r="AB37" s="62" t="str">
        <f>IF(AND('Mapa final'!$Y$55="Alta",'Mapa final'!$AA$55="Mayor"),CONCATENATE("R8C",'Mapa final'!$O$55),"")</f>
        <v/>
      </c>
      <c r="AC37" s="63" t="str">
        <f>IF(AND('Mapa final'!$Y$56="Alta",'Mapa final'!$AA$56="Mayor"),CONCATENATE("R8C",'Mapa final'!$O$56),"")</f>
        <v/>
      </c>
      <c r="AD37" s="63" t="str">
        <f>IF(AND('Mapa final'!$Y$57="Alta",'Mapa final'!$AA$57="Mayor"),CONCATENATE("R8C",'Mapa final'!$O$57),"")</f>
        <v/>
      </c>
      <c r="AE37" s="63" t="str">
        <f>IF(AND('Mapa final'!$Y$58="Alta",'Mapa final'!$AA$58="Mayor"),CONCATENATE("R8C",'Mapa final'!$O$58),"")</f>
        <v/>
      </c>
      <c r="AF37" s="63" t="str">
        <f>IF(AND('Mapa final'!$Y$59="Alta",'Mapa final'!$AA$59="Mayor"),CONCATENATE("R8C",'Mapa final'!$O$59),"")</f>
        <v/>
      </c>
      <c r="AG37" s="64" t="str">
        <f>IF(AND('Mapa final'!$Y$60="Alta",'Mapa final'!$AA$60="Mayor"),CONCATENATE("R8C",'Mapa final'!$O$60),"")</f>
        <v/>
      </c>
      <c r="AH37" s="65" t="str">
        <f>IF(AND('Mapa final'!$Y$55="Alta",'Mapa final'!$AA$55="Catastrófico"),CONCATENATE("R8C",'Mapa final'!$O$55),"")</f>
        <v/>
      </c>
      <c r="AI37" s="66" t="str">
        <f>IF(AND('Mapa final'!$Y$56="Alta",'Mapa final'!$AA$56="Catastrófico"),CONCATENATE("R8C",'Mapa final'!$O$56),"")</f>
        <v/>
      </c>
      <c r="AJ37" s="66" t="str">
        <f>IF(AND('Mapa final'!$Y$57="Alta",'Mapa final'!$AA$57="Catastrófico"),CONCATENATE("R8C",'Mapa final'!$O$57),"")</f>
        <v/>
      </c>
      <c r="AK37" s="66" t="str">
        <f>IF(AND('Mapa final'!$Y$58="Alta",'Mapa final'!$AA$58="Catastrófico"),CONCATENATE("R8C",'Mapa final'!$O$58),"")</f>
        <v/>
      </c>
      <c r="AL37" s="66" t="str">
        <f>IF(AND('Mapa final'!$Y$59="Alta",'Mapa final'!$AA$59="Catastrófico"),CONCATENATE("R8C",'Mapa final'!$O$59),"")</f>
        <v/>
      </c>
      <c r="AM37" s="67" t="str">
        <f>IF(AND('Mapa final'!$Y$60="Alta",'Mapa final'!$AA$60="Catastrófico"),CONCATENATE("R8C",'Mapa final'!$O$60),"")</f>
        <v/>
      </c>
      <c r="AN37" s="86"/>
      <c r="AO37" s="537"/>
      <c r="AP37" s="538"/>
      <c r="AQ37" s="538"/>
      <c r="AR37" s="538"/>
      <c r="AS37" s="538"/>
      <c r="AT37" s="539"/>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row>
    <row r="38" spans="1:76" ht="15" customHeight="1" x14ac:dyDescent="0.25">
      <c r="A38" s="86"/>
      <c r="B38" s="474"/>
      <c r="C38" s="474"/>
      <c r="D38" s="475"/>
      <c r="E38" s="516"/>
      <c r="F38" s="517"/>
      <c r="G38" s="517"/>
      <c r="H38" s="517"/>
      <c r="I38" s="517"/>
      <c r="J38" s="71" t="str">
        <f>IF(AND('Mapa final'!$Y$61="Alta",'Mapa final'!$AA$61="Leve"),CONCATENATE("R9C",'Mapa final'!$O$61),"")</f>
        <v/>
      </c>
      <c r="K38" s="72" t="str">
        <f>IF(AND('Mapa final'!$Y$62="Alta",'Mapa final'!$AA$62="Leve"),CONCATENATE("R9C",'Mapa final'!$O$62),"")</f>
        <v/>
      </c>
      <c r="L38" s="72" t="str">
        <f>IF(AND('Mapa final'!$Y$63="Alta",'Mapa final'!$AA$63="Leve"),CONCATENATE("R9C",'Mapa final'!$O$63),"")</f>
        <v/>
      </c>
      <c r="M38" s="72" t="str">
        <f>IF(AND('Mapa final'!$Y$64="Alta",'Mapa final'!$AA$64="Leve"),CONCATENATE("R9C",'Mapa final'!$O$64),"")</f>
        <v/>
      </c>
      <c r="N38" s="72" t="str">
        <f>IF(AND('Mapa final'!$Y$65="Alta",'Mapa final'!$AA$65="Leve"),CONCATENATE("R9C",'Mapa final'!$O$65),"")</f>
        <v/>
      </c>
      <c r="O38" s="73" t="str">
        <f>IF(AND('Mapa final'!$Y$66="Alta",'Mapa final'!$AA$66="Leve"),CONCATENATE("R9C",'Mapa final'!$O$66),"")</f>
        <v/>
      </c>
      <c r="P38" s="71" t="str">
        <f>IF(AND('Mapa final'!$Y$61="Alta",'Mapa final'!$AA$61="Menor"),CONCATENATE("R9C",'Mapa final'!$O$61),"")</f>
        <v/>
      </c>
      <c r="Q38" s="72" t="str">
        <f>IF(AND('Mapa final'!$Y$62="Alta",'Mapa final'!$AA$62="Menor"),CONCATENATE("R9C",'Mapa final'!$O$62),"")</f>
        <v/>
      </c>
      <c r="R38" s="72" t="str">
        <f>IF(AND('Mapa final'!$Y$63="Alta",'Mapa final'!$AA$63="Menor"),CONCATENATE("R9C",'Mapa final'!$O$63),"")</f>
        <v/>
      </c>
      <c r="S38" s="72" t="str">
        <f>IF(AND('Mapa final'!$Y$64="Alta",'Mapa final'!$AA$64="Menor"),CONCATENATE("R9C",'Mapa final'!$O$64),"")</f>
        <v/>
      </c>
      <c r="T38" s="72" t="str">
        <f>IF(AND('Mapa final'!$Y$65="Alta",'Mapa final'!$AA$65="Menor"),CONCATENATE("R9C",'Mapa final'!$O$65),"")</f>
        <v/>
      </c>
      <c r="U38" s="73" t="str">
        <f>IF(AND('Mapa final'!$Y$66="Alta",'Mapa final'!$AA$66="Menor"),CONCATENATE("R9C",'Mapa final'!$O$66),"")</f>
        <v/>
      </c>
      <c r="V38" s="62" t="str">
        <f>IF(AND('Mapa final'!$Y$61="Alta",'Mapa final'!$AA$61="Moderado"),CONCATENATE("R9C",'Mapa final'!$O$61),"")</f>
        <v/>
      </c>
      <c r="W38" s="63" t="str">
        <f>IF(AND('Mapa final'!$Y$62="Alta",'Mapa final'!$AA$62="Moderado"),CONCATENATE("R9C",'Mapa final'!$O$62),"")</f>
        <v/>
      </c>
      <c r="X38" s="63" t="str">
        <f>IF(AND('Mapa final'!$Y$63="Alta",'Mapa final'!$AA$63="Moderado"),CONCATENATE("R9C",'Mapa final'!$O$63),"")</f>
        <v/>
      </c>
      <c r="Y38" s="63" t="str">
        <f>IF(AND('Mapa final'!$Y$64="Alta",'Mapa final'!$AA$64="Moderado"),CONCATENATE("R9C",'Mapa final'!$O$64),"")</f>
        <v/>
      </c>
      <c r="Z38" s="63" t="str">
        <f>IF(AND('Mapa final'!$Y$65="Alta",'Mapa final'!$AA$65="Moderado"),CONCATENATE("R9C",'Mapa final'!$O$65),"")</f>
        <v/>
      </c>
      <c r="AA38" s="64" t="str">
        <f>IF(AND('Mapa final'!$Y$66="Alta",'Mapa final'!$AA$66="Moderado"),CONCATENATE("R9C",'Mapa final'!$O$66),"")</f>
        <v/>
      </c>
      <c r="AB38" s="62" t="str">
        <f>IF(AND('Mapa final'!$Y$61="Alta",'Mapa final'!$AA$61="Mayor"),CONCATENATE("R9C",'Mapa final'!$O$61),"")</f>
        <v/>
      </c>
      <c r="AC38" s="63" t="str">
        <f>IF(AND('Mapa final'!$Y$62="Alta",'Mapa final'!$AA$62="Mayor"),CONCATENATE("R9C",'Mapa final'!$O$62),"")</f>
        <v/>
      </c>
      <c r="AD38" s="63" t="str">
        <f>IF(AND('Mapa final'!$Y$63="Alta",'Mapa final'!$AA$63="Mayor"),CONCATENATE("R9C",'Mapa final'!$O$63),"")</f>
        <v/>
      </c>
      <c r="AE38" s="63" t="str">
        <f>IF(AND('Mapa final'!$Y$64="Alta",'Mapa final'!$AA$64="Mayor"),CONCATENATE("R9C",'Mapa final'!$O$64),"")</f>
        <v/>
      </c>
      <c r="AF38" s="63" t="str">
        <f>IF(AND('Mapa final'!$Y$65="Alta",'Mapa final'!$AA$65="Mayor"),CONCATENATE("R9C",'Mapa final'!$O$65),"")</f>
        <v/>
      </c>
      <c r="AG38" s="64" t="str">
        <f>IF(AND('Mapa final'!$Y$66="Alta",'Mapa final'!$AA$66="Mayor"),CONCATENATE("R9C",'Mapa final'!$O$66),"")</f>
        <v/>
      </c>
      <c r="AH38" s="65" t="str">
        <f>IF(AND('Mapa final'!$Y$61="Alta",'Mapa final'!$AA$61="Catastrófico"),CONCATENATE("R9C",'Mapa final'!$O$61),"")</f>
        <v/>
      </c>
      <c r="AI38" s="66" t="str">
        <f>IF(AND('Mapa final'!$Y$62="Alta",'Mapa final'!$AA$62="Catastrófico"),CONCATENATE("R9C",'Mapa final'!$O$62),"")</f>
        <v/>
      </c>
      <c r="AJ38" s="66" t="str">
        <f>IF(AND('Mapa final'!$Y$63="Alta",'Mapa final'!$AA$63="Catastrófico"),CONCATENATE("R9C",'Mapa final'!$O$63),"")</f>
        <v/>
      </c>
      <c r="AK38" s="66" t="str">
        <f>IF(AND('Mapa final'!$Y$64="Alta",'Mapa final'!$AA$64="Catastrófico"),CONCATENATE("R9C",'Mapa final'!$O$64),"")</f>
        <v/>
      </c>
      <c r="AL38" s="66" t="str">
        <f>IF(AND('Mapa final'!$Y$65="Alta",'Mapa final'!$AA$65="Catastrófico"),CONCATENATE("R9C",'Mapa final'!$O$65),"")</f>
        <v/>
      </c>
      <c r="AM38" s="67" t="str">
        <f>IF(AND('Mapa final'!$Y$66="Alta",'Mapa final'!$AA$66="Catastrófico"),CONCATENATE("R9C",'Mapa final'!$O$66),"")</f>
        <v/>
      </c>
      <c r="AN38" s="86"/>
      <c r="AO38" s="537"/>
      <c r="AP38" s="538"/>
      <c r="AQ38" s="538"/>
      <c r="AR38" s="538"/>
      <c r="AS38" s="538"/>
      <c r="AT38" s="539"/>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row>
    <row r="39" spans="1:76" ht="15" customHeight="1" x14ac:dyDescent="0.25">
      <c r="A39" s="86"/>
      <c r="B39" s="474"/>
      <c r="C39" s="474"/>
      <c r="D39" s="475"/>
      <c r="E39" s="516"/>
      <c r="F39" s="517"/>
      <c r="G39" s="517"/>
      <c r="H39" s="517"/>
      <c r="I39" s="517"/>
      <c r="J39" s="71" t="str">
        <f>IF(AND('Mapa final'!$Y$67="Alta",'Mapa final'!$AA$67="Leve"),CONCATENATE("R10C",'Mapa final'!$O$67),"")</f>
        <v/>
      </c>
      <c r="K39" s="72" t="str">
        <f>IF(AND('Mapa final'!$Y$68="Alta",'Mapa final'!$AA$68="Leve"),CONCATENATE("R10C",'Mapa final'!$O$68),"")</f>
        <v/>
      </c>
      <c r="L39" s="72" t="str">
        <f>IF(AND('Mapa final'!$Y$69="Alta",'Mapa final'!$AA$69="Leve"),CONCATENATE("R10C",'Mapa final'!$O$69),"")</f>
        <v/>
      </c>
      <c r="M39" s="72" t="str">
        <f>IF(AND('Mapa final'!$Y$70="Alta",'Mapa final'!$AA$70="Leve"),CONCATENATE("R10C",'Mapa final'!$O$70),"")</f>
        <v/>
      </c>
      <c r="N39" s="72" t="str">
        <f>IF(AND('Mapa final'!$Y$71="Alta",'Mapa final'!$AA$71="Leve"),CONCATENATE("R10C",'Mapa final'!$O$71),"")</f>
        <v/>
      </c>
      <c r="O39" s="73" t="str">
        <f>IF(AND('Mapa final'!$Y$72="Alta",'Mapa final'!$AA$72="Leve"),CONCATENATE("R10C",'Mapa final'!$O$72),"")</f>
        <v/>
      </c>
      <c r="P39" s="71" t="str">
        <f>IF(AND('Mapa final'!$Y$67="Alta",'Mapa final'!$AA$67="Menor"),CONCATENATE("R10C",'Mapa final'!$O$67),"")</f>
        <v/>
      </c>
      <c r="Q39" s="72" t="str">
        <f>IF(AND('Mapa final'!$Y$68="Alta",'Mapa final'!$AA$68="Menor"),CONCATENATE("R10C",'Mapa final'!$O$68),"")</f>
        <v/>
      </c>
      <c r="R39" s="72" t="str">
        <f>IF(AND('Mapa final'!$Y$69="Alta",'Mapa final'!$AA$69="Menor"),CONCATENATE("R10C",'Mapa final'!$O$69),"")</f>
        <v/>
      </c>
      <c r="S39" s="72" t="str">
        <f>IF(AND('Mapa final'!$Y$70="Alta",'Mapa final'!$AA$70="Menor"),CONCATENATE("R10C",'Mapa final'!$O$70),"")</f>
        <v/>
      </c>
      <c r="T39" s="72" t="str">
        <f>IF(AND('Mapa final'!$Y$71="Alta",'Mapa final'!$AA$71="Menor"),CONCATENATE("R10C",'Mapa final'!$O$71),"")</f>
        <v/>
      </c>
      <c r="U39" s="73" t="str">
        <f>IF(AND('Mapa final'!$Y$72="Alta",'Mapa final'!$AA$72="Menor"),CONCATENATE("R10C",'Mapa final'!$O$72),"")</f>
        <v/>
      </c>
      <c r="V39" s="62" t="str">
        <f>IF(AND('Mapa final'!$Y$67="Alta",'Mapa final'!$AA$67="Moderado"),CONCATENATE("R10C",'Mapa final'!$O$67),"")</f>
        <v/>
      </c>
      <c r="W39" s="63" t="str">
        <f>IF(AND('Mapa final'!$Y$68="Alta",'Mapa final'!$AA$68="Moderado"),CONCATENATE("R10C",'Mapa final'!$O$68),"")</f>
        <v/>
      </c>
      <c r="X39" s="63" t="str">
        <f>IF(AND('Mapa final'!$Y$69="Alta",'Mapa final'!$AA$69="Moderado"),CONCATENATE("R10C",'Mapa final'!$O$69),"")</f>
        <v/>
      </c>
      <c r="Y39" s="63" t="str">
        <f>IF(AND('Mapa final'!$Y$70="Alta",'Mapa final'!$AA$70="Moderado"),CONCATENATE("R10C",'Mapa final'!$O$70),"")</f>
        <v/>
      </c>
      <c r="Z39" s="63" t="str">
        <f>IF(AND('Mapa final'!$Y$71="Alta",'Mapa final'!$AA$71="Moderado"),CONCATENATE("R10C",'Mapa final'!$O$71),"")</f>
        <v/>
      </c>
      <c r="AA39" s="64" t="str">
        <f>IF(AND('Mapa final'!$Y$72="Alta",'Mapa final'!$AA$72="Moderado"),CONCATENATE("R10C",'Mapa final'!$O$72),"")</f>
        <v/>
      </c>
      <c r="AB39" s="62" t="str">
        <f>IF(AND('Mapa final'!$Y$67="Alta",'Mapa final'!$AA$67="Mayor"),CONCATENATE("R10C",'Mapa final'!$O$67),"")</f>
        <v/>
      </c>
      <c r="AC39" s="63" t="str">
        <f>IF(AND('Mapa final'!$Y$68="Alta",'Mapa final'!$AA$68="Mayor"),CONCATENATE("R10C",'Mapa final'!$O$68),"")</f>
        <v/>
      </c>
      <c r="AD39" s="63" t="str">
        <f>IF(AND('Mapa final'!$Y$69="Alta",'Mapa final'!$AA$69="Mayor"),CONCATENATE("R10C",'Mapa final'!$O$69),"")</f>
        <v/>
      </c>
      <c r="AE39" s="63" t="str">
        <f>IF(AND('Mapa final'!$Y$70="Alta",'Mapa final'!$AA$70="Mayor"),CONCATENATE("R10C",'Mapa final'!$O$70),"")</f>
        <v/>
      </c>
      <c r="AF39" s="63" t="str">
        <f>IF(AND('Mapa final'!$Y$71="Alta",'Mapa final'!$AA$71="Mayor"),CONCATENATE("R10C",'Mapa final'!$O$71),"")</f>
        <v/>
      </c>
      <c r="AG39" s="64" t="str">
        <f>IF(AND('Mapa final'!$Y$72="Alta",'Mapa final'!$AA$72="Mayor"),CONCATENATE("R10C",'Mapa final'!$O$72),"")</f>
        <v/>
      </c>
      <c r="AH39" s="65" t="str">
        <f>IF(AND('Mapa final'!$Y$67="Alta",'Mapa final'!$AA$67="Catastrófico"),CONCATENATE("R10C",'Mapa final'!$O$67),"")</f>
        <v/>
      </c>
      <c r="AI39" s="66" t="str">
        <f>IF(AND('Mapa final'!$Y$68="Alta",'Mapa final'!$AA$68="Catastrófico"),CONCATENATE("R10C",'Mapa final'!$O$68),"")</f>
        <v/>
      </c>
      <c r="AJ39" s="66" t="str">
        <f>IF(AND('Mapa final'!$Y$69="Alta",'Mapa final'!$AA$69="Catastrófico"),CONCATENATE("R10C",'Mapa final'!$O$69),"")</f>
        <v/>
      </c>
      <c r="AK39" s="66" t="str">
        <f>IF(AND('Mapa final'!$Y$70="Alta",'Mapa final'!$AA$70="Catastrófico"),CONCATENATE("R10C",'Mapa final'!$O$70),"")</f>
        <v/>
      </c>
      <c r="AL39" s="66" t="str">
        <f>IF(AND('Mapa final'!$Y$71="Alta",'Mapa final'!$AA$71="Catastrófico"),CONCATENATE("R10C",'Mapa final'!$O$71),"")</f>
        <v/>
      </c>
      <c r="AM39" s="67" t="str">
        <f>IF(AND('Mapa final'!$Y$72="Alta",'Mapa final'!$AA$72="Catastrófico"),CONCATENATE("R10C",'Mapa final'!$O$72),"")</f>
        <v/>
      </c>
      <c r="AN39" s="86"/>
      <c r="AO39" s="537"/>
      <c r="AP39" s="538"/>
      <c r="AQ39" s="538"/>
      <c r="AR39" s="538"/>
      <c r="AS39" s="538"/>
      <c r="AT39" s="539"/>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R39" s="86"/>
      <c r="BS39" s="86"/>
      <c r="BT39" s="86"/>
      <c r="BU39" s="86"/>
      <c r="BV39" s="86"/>
      <c r="BW39" s="86"/>
      <c r="BX39" s="86"/>
    </row>
    <row r="40" spans="1:76" ht="15" customHeight="1" x14ac:dyDescent="0.25">
      <c r="A40" s="86"/>
      <c r="B40" s="474"/>
      <c r="C40" s="474"/>
      <c r="D40" s="475"/>
      <c r="E40" s="516"/>
      <c r="F40" s="517"/>
      <c r="G40" s="517"/>
      <c r="H40" s="517"/>
      <c r="I40" s="517"/>
      <c r="J40" s="71" t="str">
        <f>IF(AND('Mapa final'!$Y$73="Alta",'Mapa final'!$AA$73="Leve"),CONCATENATE("R10C",'Mapa final'!$O$73),"")</f>
        <v/>
      </c>
      <c r="K40" s="72" t="str">
        <f>IF(AND('Mapa final'!$Y$74="Alta",'Mapa final'!$AA$74="Leve"),CONCATENATE("R10C",'Mapa final'!$O$74),"")</f>
        <v/>
      </c>
      <c r="L40" s="72" t="str">
        <f>IF(AND('Mapa final'!$Y$75="Alta",'Mapa final'!$AA$75="Leve"),CONCATENATE("R10C",'Mapa final'!$O$75),"")</f>
        <v/>
      </c>
      <c r="M40" s="72" t="str">
        <f>IF(AND('Mapa final'!$Y$76="Alta",'Mapa final'!$AA$76="Leve"),CONCATENATE("R10C",'Mapa final'!$O$76),"")</f>
        <v/>
      </c>
      <c r="N40" s="72" t="str">
        <f>IF(AND('Mapa final'!$Y$77="Alta",'Mapa final'!$AA$77="Leve"),CONCATENATE("R10C",'Mapa final'!$O$77),"")</f>
        <v/>
      </c>
      <c r="O40" s="73" t="str">
        <f>IF(AND('Mapa final'!$Y$78="Alta",'Mapa final'!$AA$78="Leve"),CONCATENATE("R10C",'Mapa final'!$O$78),"")</f>
        <v/>
      </c>
      <c r="P40" s="71" t="str">
        <f>IF(AND('Mapa final'!$Y$73="Alta",'Mapa final'!$AA$73="Menor"),CONCATENATE("R10C",'Mapa final'!$O$73),"")</f>
        <v/>
      </c>
      <c r="Q40" s="72" t="str">
        <f>IF(AND('Mapa final'!$Y$74="Alta",'Mapa final'!$AA$74="Menor"),CONCATENATE("R10C",'Mapa final'!$O$74),"")</f>
        <v/>
      </c>
      <c r="R40" s="72" t="str">
        <f>IF(AND('Mapa final'!$Y$75="Alta",'Mapa final'!$AA$75="Menor"),CONCATENATE("R10C",'Mapa final'!$O$75),"")</f>
        <v/>
      </c>
      <c r="S40" s="72" t="str">
        <f>IF(AND('Mapa final'!$Y$76="Alta",'Mapa final'!$AA$76="Menor"),CONCATENATE("R10C",'Mapa final'!$O$76),"")</f>
        <v/>
      </c>
      <c r="T40" s="72" t="str">
        <f>IF(AND('Mapa final'!$Y$77="Alta",'Mapa final'!$AA$77="Menor"),CONCATENATE("R10C",'Mapa final'!$O$77),"")</f>
        <v/>
      </c>
      <c r="U40" s="73" t="str">
        <f>IF(AND('Mapa final'!$Y$78="Alta",'Mapa final'!$AA$78="Menor"),CONCATENATE("R10C",'Mapa final'!$O$78),"")</f>
        <v/>
      </c>
      <c r="V40" s="62" t="str">
        <f>IF(AND('Mapa final'!$Y$73="Alta",'Mapa final'!$AA$73="Moderado"),CONCATENATE("R10C",'Mapa final'!$O$73),"")</f>
        <v/>
      </c>
      <c r="W40" s="63" t="str">
        <f>IF(AND('Mapa final'!$Y$74="Alta",'Mapa final'!$AA$74="Moderado"),CONCATENATE("R10C",'Mapa final'!$O$74),"")</f>
        <v/>
      </c>
      <c r="X40" s="63" t="str">
        <f>IF(AND('Mapa final'!$Y$75="Alta",'Mapa final'!$AA$75="Moderado"),CONCATENATE("R10C",'Mapa final'!$O$75),"")</f>
        <v/>
      </c>
      <c r="Y40" s="63" t="str">
        <f>IF(AND('Mapa final'!$Y$76="Alta",'Mapa final'!$AA$76="Moderado"),CONCATENATE("R10C",'Mapa final'!$O$76),"")</f>
        <v/>
      </c>
      <c r="Z40" s="63" t="str">
        <f>IF(AND('Mapa final'!$Y$77="Alta",'Mapa final'!$AA$77="Moderado"),CONCATENATE("R10C",'Mapa final'!$O$77),"")</f>
        <v/>
      </c>
      <c r="AA40" s="64" t="str">
        <f>IF(AND('Mapa final'!$Y$78="Alta",'Mapa final'!$AA$78="Moderado"),CONCATENATE("R10C",'Mapa final'!$O$78),"")</f>
        <v/>
      </c>
      <c r="AB40" s="62" t="str">
        <f>IF(AND('Mapa final'!$Y$73="Alta",'Mapa final'!$AA$73="Mayor"),CONCATENATE("R10C",'Mapa final'!$O$73),"")</f>
        <v/>
      </c>
      <c r="AC40" s="63" t="str">
        <f>IF(AND('Mapa final'!$Y$74="Alta",'Mapa final'!$AA$74="Mayor"),CONCATENATE("R10C",'Mapa final'!$O$74),"")</f>
        <v/>
      </c>
      <c r="AD40" s="63" t="str">
        <f>IF(AND('Mapa final'!$Y$75="Alta",'Mapa final'!$AA$75="Mayor"),CONCATENATE("R10C",'Mapa final'!$O$75),"")</f>
        <v/>
      </c>
      <c r="AE40" s="63" t="str">
        <f>IF(AND('Mapa final'!$Y$76="Alta",'Mapa final'!$AA$76="Mayor"),CONCATENATE("R10C",'Mapa final'!$O$76),"")</f>
        <v/>
      </c>
      <c r="AF40" s="63" t="str">
        <f>IF(AND('Mapa final'!$Y$77="Alta",'Mapa final'!$AA$77="Mayor"),CONCATENATE("R10C",'Mapa final'!$O$77),"")</f>
        <v/>
      </c>
      <c r="AG40" s="64" t="str">
        <f>IF(AND('Mapa final'!$Y$78="Alta",'Mapa final'!$AA$78="Mayor"),CONCATENATE("R10C",'Mapa final'!$O$78),"")</f>
        <v/>
      </c>
      <c r="AH40" s="65" t="str">
        <f>IF(AND('Mapa final'!$Y$73="Alta",'Mapa final'!$AA$73="Catastrófico"),CONCATENATE("R10C",'Mapa final'!$O$73),"")</f>
        <v/>
      </c>
      <c r="AI40" s="66" t="str">
        <f>IF(AND('Mapa final'!$Y$74="Alta",'Mapa final'!$AA$74="Catastrófico"),CONCATENATE("R10C",'Mapa final'!$O$74),"")</f>
        <v/>
      </c>
      <c r="AJ40" s="66" t="str">
        <f>IF(AND('Mapa final'!$Y$75="Alta",'Mapa final'!$AA$75="Catastrófico"),CONCATENATE("R10C",'Mapa final'!$O$75),"")</f>
        <v/>
      </c>
      <c r="AK40" s="66" t="str">
        <f>IF(AND('Mapa final'!$Y$76="Alta",'Mapa final'!$AA$76="Catastrófico"),CONCATENATE("R10C",'Mapa final'!$O$76),"")</f>
        <v/>
      </c>
      <c r="AL40" s="66" t="str">
        <f>IF(AND('Mapa final'!$Y$77="Alta",'Mapa final'!$AA$77="Catastrófico"),CONCATENATE("R10C",'Mapa final'!$O$77),"")</f>
        <v/>
      </c>
      <c r="AM40" s="67" t="str">
        <f>IF(AND('Mapa final'!$Y$78="Alta",'Mapa final'!$AA$78="Catastrófico"),CONCATENATE("R10C",'Mapa final'!$O$78),"")</f>
        <v/>
      </c>
      <c r="AN40" s="86"/>
      <c r="AO40" s="537"/>
      <c r="AP40" s="538"/>
      <c r="AQ40" s="538"/>
      <c r="AR40" s="538"/>
      <c r="AS40" s="538"/>
      <c r="AT40" s="539"/>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row>
    <row r="41" spans="1:76" ht="15" customHeight="1" x14ac:dyDescent="0.25">
      <c r="A41" s="86"/>
      <c r="B41" s="474"/>
      <c r="C41" s="474"/>
      <c r="D41" s="475"/>
      <c r="E41" s="516"/>
      <c r="F41" s="517"/>
      <c r="G41" s="517"/>
      <c r="H41" s="517"/>
      <c r="I41" s="517"/>
      <c r="J41" s="71" t="str">
        <f>IF(AND('Mapa final'!$Y$79="Alta",'Mapa final'!$AA$79="Leve"),CONCATENATE("R10C",'Mapa final'!$O$79),"")</f>
        <v/>
      </c>
      <c r="K41" s="72" t="str">
        <f>IF(AND('Mapa final'!$Y$80="Alta",'Mapa final'!$AA$80="Leve"),CONCATENATE("R10C",'Mapa final'!$O$80),"")</f>
        <v/>
      </c>
      <c r="L41" s="72" t="str">
        <f>IF(AND('Mapa final'!$Y$81="Alta",'Mapa final'!$AA$81="Leve"),CONCATENATE("R10C",'Mapa final'!$O$81),"")</f>
        <v/>
      </c>
      <c r="M41" s="72" t="str">
        <f>IF(AND('Mapa final'!$Y$82="Alta",'Mapa final'!$AA$82="Leve"),CONCATENATE("R10C",'Mapa final'!$O$82),"")</f>
        <v/>
      </c>
      <c r="N41" s="72" t="str">
        <f>IF(AND('Mapa final'!$Y$83="Alta",'Mapa final'!$AA$83="Leve"),CONCATENATE("R10C",'Mapa final'!$O$83),"")</f>
        <v/>
      </c>
      <c r="O41" s="73" t="str">
        <f>IF(AND('Mapa final'!$Y$84="Alta",'Mapa final'!$AA$84="Leve"),CONCATENATE("R10C",'Mapa final'!$O$84),"")</f>
        <v/>
      </c>
      <c r="P41" s="71" t="str">
        <f>IF(AND('Mapa final'!$Y$79="Alta",'Mapa final'!$AA$79="Menor"),CONCATENATE("R10C",'Mapa final'!$O$79),"")</f>
        <v/>
      </c>
      <c r="Q41" s="72" t="str">
        <f>IF(AND('Mapa final'!$Y$80="Alta",'Mapa final'!$AA$80="Menor"),CONCATENATE("R10C",'Mapa final'!$O$80),"")</f>
        <v/>
      </c>
      <c r="R41" s="72" t="str">
        <f>IF(AND('Mapa final'!$Y$81="Alta",'Mapa final'!$AA$81="Menor"),CONCATENATE("R10C",'Mapa final'!$O$81),"")</f>
        <v/>
      </c>
      <c r="S41" s="72" t="str">
        <f>IF(AND('Mapa final'!$Y$82="Alta",'Mapa final'!$AA$82="Menor"),CONCATENATE("R10C",'Mapa final'!$O$82),"")</f>
        <v/>
      </c>
      <c r="T41" s="72" t="str">
        <f>IF(AND('Mapa final'!$Y$83="Alta",'Mapa final'!$AA$83="Menor"),CONCATENATE("R10C",'Mapa final'!$O$83),"")</f>
        <v/>
      </c>
      <c r="U41" s="73" t="str">
        <f>IF(AND('Mapa final'!$Y$84="Alta",'Mapa final'!$AA$84="Menor"),CONCATENATE("R10C",'Mapa final'!$O$84),"")</f>
        <v/>
      </c>
      <c r="V41" s="62" t="str">
        <f>IF(AND('Mapa final'!$Y$79="Alta",'Mapa final'!$AA$79="Moderado"),CONCATENATE("R10C",'Mapa final'!$O$79),"")</f>
        <v/>
      </c>
      <c r="W41" s="63" t="str">
        <f>IF(AND('Mapa final'!$Y$80="Alta",'Mapa final'!$AA$80="Moderado"),CONCATENATE("R10C",'Mapa final'!$O$80),"")</f>
        <v/>
      </c>
      <c r="X41" s="63" t="str">
        <f>IF(AND('Mapa final'!$Y$81="Alta",'Mapa final'!$AA$81="Moderado"),CONCATENATE("R10C",'Mapa final'!$O$81),"")</f>
        <v/>
      </c>
      <c r="Y41" s="63" t="str">
        <f>IF(AND('Mapa final'!$Y$82="Alta",'Mapa final'!$AA$82="Moderado"),CONCATENATE("R10C",'Mapa final'!$O$82),"")</f>
        <v/>
      </c>
      <c r="Z41" s="63" t="str">
        <f>IF(AND('Mapa final'!$Y$83="Alta",'Mapa final'!$AA$83="Moderado"),CONCATENATE("R10C",'Mapa final'!$O$83),"")</f>
        <v/>
      </c>
      <c r="AA41" s="64" t="str">
        <f>IF(AND('Mapa final'!$Y$84="Alta",'Mapa final'!$AA$84="Moderado"),CONCATENATE("R10C",'Mapa final'!$O$84),"")</f>
        <v/>
      </c>
      <c r="AB41" s="62" t="str">
        <f>IF(AND('Mapa final'!$Y$79="Alta",'Mapa final'!$AA$79="Mayor"),CONCATENATE("R10C",'Mapa final'!$O$79),"")</f>
        <v/>
      </c>
      <c r="AC41" s="63" t="str">
        <f>IF(AND('Mapa final'!$Y$80="Alta",'Mapa final'!$AA$80="Mayor"),CONCATENATE("R10C",'Mapa final'!$O$80),"")</f>
        <v/>
      </c>
      <c r="AD41" s="63" t="str">
        <f>IF(AND('Mapa final'!$Y$81="Alta",'Mapa final'!$AA$81="Mayor"),CONCATENATE("R10C",'Mapa final'!$O$81),"")</f>
        <v/>
      </c>
      <c r="AE41" s="63" t="str">
        <f>IF(AND('Mapa final'!$Y$82="Alta",'Mapa final'!$AA$82="Mayor"),CONCATENATE("R10C",'Mapa final'!$O$82),"")</f>
        <v/>
      </c>
      <c r="AF41" s="63" t="str">
        <f>IF(AND('Mapa final'!$Y$83="Alta",'Mapa final'!$AA$83="Mayor"),CONCATENATE("R10C",'Mapa final'!$O$83),"")</f>
        <v/>
      </c>
      <c r="AG41" s="64" t="str">
        <f>IF(AND('Mapa final'!$Y$84="Alta",'Mapa final'!$AA$84="Mayor"),CONCATENATE("R10C",'Mapa final'!$O$84),"")</f>
        <v/>
      </c>
      <c r="AH41" s="65" t="str">
        <f>IF(AND('Mapa final'!$Y$79="Alta",'Mapa final'!$AA$79="Catastrófico"),CONCATENATE("R10C",'Mapa final'!$O$79),"")</f>
        <v/>
      </c>
      <c r="AI41" s="66" t="str">
        <f>IF(AND('Mapa final'!$Y$80="Alta",'Mapa final'!$AA$80="Catastrófico"),CONCATENATE("R10C",'Mapa final'!$O$80),"")</f>
        <v/>
      </c>
      <c r="AJ41" s="66" t="str">
        <f>IF(AND('Mapa final'!$Y$81="Alta",'Mapa final'!$AA$81="Catastrófico"),CONCATENATE("R10C",'Mapa final'!$O$81),"")</f>
        <v/>
      </c>
      <c r="AK41" s="66" t="str">
        <f>IF(AND('Mapa final'!$Y$82="Alta",'Mapa final'!$AA$82="Catastrófico"),CONCATENATE("R10C",'Mapa final'!$O$82),"")</f>
        <v/>
      </c>
      <c r="AL41" s="66" t="str">
        <f>IF(AND('Mapa final'!$Y$83="Alta",'Mapa final'!$AA$83="Catastrófico"),CONCATENATE("R10C",'Mapa final'!$O$83),"")</f>
        <v/>
      </c>
      <c r="AM41" s="67" t="str">
        <f>IF(AND('Mapa final'!$Y$84="Alta",'Mapa final'!$AA$84="Catastrófico"),CONCATENATE("R10C",'Mapa final'!$O$84),"")</f>
        <v/>
      </c>
      <c r="AN41" s="86"/>
      <c r="AO41" s="537"/>
      <c r="AP41" s="538"/>
      <c r="AQ41" s="538"/>
      <c r="AR41" s="538"/>
      <c r="AS41" s="538"/>
      <c r="AT41" s="539"/>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row>
    <row r="42" spans="1:76" ht="15" customHeight="1" x14ac:dyDescent="0.25">
      <c r="A42" s="86"/>
      <c r="B42" s="474"/>
      <c r="C42" s="474"/>
      <c r="D42" s="475"/>
      <c r="E42" s="516"/>
      <c r="F42" s="517"/>
      <c r="G42" s="517"/>
      <c r="H42" s="517"/>
      <c r="I42" s="517"/>
      <c r="J42" s="71" t="str">
        <f>IF(AND('Mapa final'!$Y$85="Alta",'Mapa final'!$AA$85="Leve"),CONCATENATE("R10C",'Mapa final'!$O$85),"")</f>
        <v/>
      </c>
      <c r="K42" s="72" t="str">
        <f>IF(AND('Mapa final'!$Y$86="Alta",'Mapa final'!$AA$86="Leve"),CONCATENATE("R10C",'Mapa final'!$O$86),"")</f>
        <v/>
      </c>
      <c r="L42" s="72" t="str">
        <f>IF(AND('Mapa final'!$Y$87="Alta",'Mapa final'!$AA$87="Leve"),CONCATENATE("R10C",'Mapa final'!$O$87),"")</f>
        <v/>
      </c>
      <c r="M42" s="72" t="str">
        <f>IF(AND('Mapa final'!$Y$88="Alta",'Mapa final'!$AA$88="Leve"),CONCATENATE("R10C",'Mapa final'!$O$88),"")</f>
        <v/>
      </c>
      <c r="N42" s="72" t="str">
        <f>IF(AND('Mapa final'!$Y$89="Alta",'Mapa final'!$AA$89="Leve"),CONCATENATE("R10C",'Mapa final'!$O$89),"")</f>
        <v/>
      </c>
      <c r="O42" s="73" t="str">
        <f>IF(AND('Mapa final'!$Y$90="Alta",'Mapa final'!$AA$90="Leve"),CONCATENATE("R10C",'Mapa final'!$O$90),"")</f>
        <v/>
      </c>
      <c r="P42" s="71" t="str">
        <f>IF(AND('Mapa final'!$Y$85="Alta",'Mapa final'!$AA$85="Menor"),CONCATENATE("R10C",'Mapa final'!$O$85),"")</f>
        <v/>
      </c>
      <c r="Q42" s="72" t="str">
        <f>IF(AND('Mapa final'!$Y$86="Alta",'Mapa final'!$AA$86="Menor"),CONCATENATE("R10C",'Mapa final'!$O$86),"")</f>
        <v/>
      </c>
      <c r="R42" s="72" t="str">
        <f>IF(AND('Mapa final'!$Y$87="Alta",'Mapa final'!$AA$87="Menor"),CONCATENATE("R10C",'Mapa final'!$O$87),"")</f>
        <v/>
      </c>
      <c r="S42" s="72" t="str">
        <f>IF(AND('Mapa final'!$Y$88="Alta",'Mapa final'!$AA$88="Menor"),CONCATENATE("R10C",'Mapa final'!$O$88),"")</f>
        <v/>
      </c>
      <c r="T42" s="72" t="str">
        <f>IF(AND('Mapa final'!$Y$89="Alta",'Mapa final'!$AA$89="Menor"),CONCATENATE("R10C",'Mapa final'!$O$89),"")</f>
        <v/>
      </c>
      <c r="U42" s="73" t="str">
        <f>IF(AND('Mapa final'!$Y$90="Alta",'Mapa final'!$AA$90="Menor"),CONCATENATE("R10C",'Mapa final'!$O$90),"")</f>
        <v/>
      </c>
      <c r="V42" s="62" t="str">
        <f>IF(AND('Mapa final'!$Y$85="Alta",'Mapa final'!$AA$85="Moderado"),CONCATENATE("R10C",'Mapa final'!$O$85),"")</f>
        <v/>
      </c>
      <c r="W42" s="63" t="str">
        <f>IF(AND('Mapa final'!$Y$86="Alta",'Mapa final'!$AA$86="Moderado"),CONCATENATE("R10C",'Mapa final'!$O$86),"")</f>
        <v/>
      </c>
      <c r="X42" s="63" t="str">
        <f>IF(AND('Mapa final'!$Y$87="Alta",'Mapa final'!$AA$87="Moderado"),CONCATENATE("R10C",'Mapa final'!$O$87),"")</f>
        <v/>
      </c>
      <c r="Y42" s="63" t="str">
        <f>IF(AND('Mapa final'!$Y$88="Alta",'Mapa final'!$AA$88="Moderado"),CONCATENATE("R10C",'Mapa final'!$O$88),"")</f>
        <v/>
      </c>
      <c r="Z42" s="63" t="str">
        <f>IF(AND('Mapa final'!$Y$89="Alta",'Mapa final'!$AA$89="Moderado"),CONCATENATE("R10C",'Mapa final'!$O$89),"")</f>
        <v/>
      </c>
      <c r="AA42" s="64" t="str">
        <f>IF(AND('Mapa final'!$Y$90="Alta",'Mapa final'!$AA$90="Moderado"),CONCATENATE("R10C",'Mapa final'!$O$90),"")</f>
        <v/>
      </c>
      <c r="AB42" s="62" t="str">
        <f>IF(AND('Mapa final'!$Y$85="Alta",'Mapa final'!$AA$85="Mayor"),CONCATENATE("R10C",'Mapa final'!$O$85),"")</f>
        <v/>
      </c>
      <c r="AC42" s="63" t="str">
        <f>IF(AND('Mapa final'!$Y$86="Alta",'Mapa final'!$AA$86="Mayor"),CONCATENATE("R10C",'Mapa final'!$O$86),"")</f>
        <v/>
      </c>
      <c r="AD42" s="63" t="str">
        <f>IF(AND('Mapa final'!$Y$87="Alta",'Mapa final'!$AA$87="Mayor"),CONCATENATE("R10C",'Mapa final'!$O$87),"")</f>
        <v/>
      </c>
      <c r="AE42" s="63" t="str">
        <f>IF(AND('Mapa final'!$Y$88="Alta",'Mapa final'!$AA$88="Mayor"),CONCATENATE("R10C",'Mapa final'!$O$88),"")</f>
        <v/>
      </c>
      <c r="AF42" s="63" t="str">
        <f>IF(AND('Mapa final'!$Y$89="Alta",'Mapa final'!$AA$89="Mayor"),CONCATENATE("R10C",'Mapa final'!$O$89),"")</f>
        <v/>
      </c>
      <c r="AG42" s="64" t="str">
        <f>IF(AND('Mapa final'!$Y$90="Alta",'Mapa final'!$AA$90="Mayor"),CONCATENATE("R10C",'Mapa final'!$O$90),"")</f>
        <v/>
      </c>
      <c r="AH42" s="65" t="str">
        <f>IF(AND('Mapa final'!$Y$85="Alta",'Mapa final'!$AA$85="Catastrófico"),CONCATENATE("R10C",'Mapa final'!$O$85),"")</f>
        <v/>
      </c>
      <c r="AI42" s="66" t="str">
        <f>IF(AND('Mapa final'!$Y$86="Alta",'Mapa final'!$AA$86="Catastrófico"),CONCATENATE("R10C",'Mapa final'!$O$86),"")</f>
        <v/>
      </c>
      <c r="AJ42" s="66" t="str">
        <f>IF(AND('Mapa final'!$Y$87="Alta",'Mapa final'!$AA$87="Catastrófico"),CONCATENATE("R10C",'Mapa final'!$O$87),"")</f>
        <v/>
      </c>
      <c r="AK42" s="66" t="str">
        <f>IF(AND('Mapa final'!$Y$88="Alta",'Mapa final'!$AA$88="Catastrófico"),CONCATENATE("R10C",'Mapa final'!$O$88),"")</f>
        <v/>
      </c>
      <c r="AL42" s="66" t="str">
        <f>IF(AND('Mapa final'!$Y$89="Alta",'Mapa final'!$AA$89="Catastrófico"),CONCATENATE("R10C",'Mapa final'!$O$89),"")</f>
        <v/>
      </c>
      <c r="AM42" s="67" t="str">
        <f>IF(AND('Mapa final'!$Y$90="Alta",'Mapa final'!$AA$90="Catastrófico"),CONCATENATE("R10C",'Mapa final'!$O$90),"")</f>
        <v/>
      </c>
      <c r="AN42" s="86"/>
      <c r="AO42" s="537"/>
      <c r="AP42" s="538"/>
      <c r="AQ42" s="538"/>
      <c r="AR42" s="538"/>
      <c r="AS42" s="538"/>
      <c r="AT42" s="539"/>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row>
    <row r="43" spans="1:76" ht="15" customHeight="1" x14ac:dyDescent="0.25">
      <c r="A43" s="86"/>
      <c r="B43" s="474"/>
      <c r="C43" s="474"/>
      <c r="D43" s="475"/>
      <c r="E43" s="516"/>
      <c r="F43" s="517"/>
      <c r="G43" s="517"/>
      <c r="H43" s="517"/>
      <c r="I43" s="517"/>
      <c r="J43" s="71" t="str">
        <f>IF(AND('Mapa final'!$Y$91="Alta",'Mapa final'!$AA$91="Leve"),CONCATENATE("R10C",'Mapa final'!$O$91),"")</f>
        <v/>
      </c>
      <c r="K43" s="72" t="str">
        <f>IF(AND('Mapa final'!$Y$92="Alta",'Mapa final'!$AA$92="Leve"),CONCATENATE("R10C",'Mapa final'!$O$92),"")</f>
        <v/>
      </c>
      <c r="L43" s="72" t="str">
        <f>IF(AND('Mapa final'!$Y$93="Alta",'Mapa final'!$AA$93="Leve"),CONCATENATE("R10C",'Mapa final'!$O$93),"")</f>
        <v/>
      </c>
      <c r="M43" s="72" t="str">
        <f>IF(AND('Mapa final'!$Y$94="Alta",'Mapa final'!$AA$94="Leve"),CONCATENATE("R10C",'Mapa final'!$O$94),"")</f>
        <v/>
      </c>
      <c r="N43" s="72" t="str">
        <f>IF(AND('Mapa final'!$Y$95="Alta",'Mapa final'!$AA$95="Leve"),CONCATENATE("R10C",'Mapa final'!$O$95),"")</f>
        <v/>
      </c>
      <c r="O43" s="73" t="str">
        <f>IF(AND('Mapa final'!$Y$96="Alta",'Mapa final'!$AA$96="Leve"),CONCATENATE("R10C",'Mapa final'!$O$96),"")</f>
        <v/>
      </c>
      <c r="P43" s="71" t="str">
        <f>IF(AND('Mapa final'!$Y$91="Alta",'Mapa final'!$AA$91="Menor"),CONCATENATE("R10C",'Mapa final'!$O$91),"")</f>
        <v/>
      </c>
      <c r="Q43" s="72" t="str">
        <f>IF(AND('Mapa final'!$Y$92="Alta",'Mapa final'!$AA$92="Menor"),CONCATENATE("R10C",'Mapa final'!$O$92),"")</f>
        <v/>
      </c>
      <c r="R43" s="72" t="str">
        <f>IF(AND('Mapa final'!$Y$93="Alta",'Mapa final'!$AA$93="Menor"),CONCATENATE("R10C",'Mapa final'!$O$93),"")</f>
        <v/>
      </c>
      <c r="S43" s="72" t="str">
        <f>IF(AND('Mapa final'!$Y$94="Alta",'Mapa final'!$AA$94="Menor"),CONCATENATE("R10C",'Mapa final'!$O$94),"")</f>
        <v/>
      </c>
      <c r="T43" s="72" t="str">
        <f>IF(AND('Mapa final'!$Y$95="Alta",'Mapa final'!$AA$95="Menor"),CONCATENATE("R10C",'Mapa final'!$O$95),"")</f>
        <v/>
      </c>
      <c r="U43" s="73" t="str">
        <f>IF(AND('Mapa final'!$Y$96="Alta",'Mapa final'!$AA$96="Menor"),CONCATENATE("R10C",'Mapa final'!$O$96),"")</f>
        <v/>
      </c>
      <c r="V43" s="62" t="str">
        <f>IF(AND('Mapa final'!$Y$91="Alta",'Mapa final'!$AA$91="Moderado"),CONCATENATE("R10C",'Mapa final'!$O$91),"")</f>
        <v/>
      </c>
      <c r="W43" s="63" t="str">
        <f>IF(AND('Mapa final'!$Y$92="Alta",'Mapa final'!$AA$92="Moderado"),CONCATENATE("R10C",'Mapa final'!$O$92),"")</f>
        <v/>
      </c>
      <c r="X43" s="63" t="str">
        <f>IF(AND('Mapa final'!$Y$93="Alta",'Mapa final'!$AA$93="Moderado"),CONCATENATE("R10C",'Mapa final'!$O$93),"")</f>
        <v/>
      </c>
      <c r="Y43" s="63" t="str">
        <f>IF(AND('Mapa final'!$Y$94="Alta",'Mapa final'!$AA$94="Moderado"),CONCATENATE("R10C",'Mapa final'!$O$94),"")</f>
        <v/>
      </c>
      <c r="Z43" s="63" t="str">
        <f>IF(AND('Mapa final'!$Y$95="Alta",'Mapa final'!$AA$95="Moderado"),CONCATENATE("R10C",'Mapa final'!$O$95),"")</f>
        <v/>
      </c>
      <c r="AA43" s="64" t="str">
        <f>IF(AND('Mapa final'!$Y$96="Alta",'Mapa final'!$AA$96="Moderado"),CONCATENATE("R10C",'Mapa final'!$O$96),"")</f>
        <v/>
      </c>
      <c r="AB43" s="62" t="str">
        <f>IF(AND('Mapa final'!$Y$91="Alta",'Mapa final'!$AA$91="Mayor"),CONCATENATE("R10C",'Mapa final'!$O$91),"")</f>
        <v/>
      </c>
      <c r="AC43" s="63" t="str">
        <f>IF(AND('Mapa final'!$Y$92="Alta",'Mapa final'!$AA$92="Mayor"),CONCATENATE("R10C",'Mapa final'!$O$92),"")</f>
        <v/>
      </c>
      <c r="AD43" s="63" t="str">
        <f>IF(AND('Mapa final'!$Y$93="Alta",'Mapa final'!$AA$93="Mayor"),CONCATENATE("R10C",'Mapa final'!$O$93),"")</f>
        <v/>
      </c>
      <c r="AE43" s="63" t="str">
        <f>IF(AND('Mapa final'!$Y$94="Alta",'Mapa final'!$AA$94="Mayor"),CONCATENATE("R10C",'Mapa final'!$O$94),"")</f>
        <v/>
      </c>
      <c r="AF43" s="63" t="str">
        <f>IF(AND('Mapa final'!$Y$95="Alta",'Mapa final'!$AA$95="Mayor"),CONCATENATE("R10C",'Mapa final'!$O$95),"")</f>
        <v/>
      </c>
      <c r="AG43" s="64" t="str">
        <f>IF(AND('Mapa final'!$Y$96="Alta",'Mapa final'!$AA$96="Mayor"),CONCATENATE("R10C",'Mapa final'!$O$96),"")</f>
        <v/>
      </c>
      <c r="AH43" s="65" t="str">
        <f>IF(AND('Mapa final'!$Y$91="Alta",'Mapa final'!$AA$91="Catastrófico"),CONCATENATE("R10C",'Mapa final'!$O$91),"")</f>
        <v/>
      </c>
      <c r="AI43" s="66" t="str">
        <f>IF(AND('Mapa final'!$Y$92="Alta",'Mapa final'!$AA$92="Catastrófico"),CONCATENATE("R10C",'Mapa final'!$O$92),"")</f>
        <v/>
      </c>
      <c r="AJ43" s="66" t="str">
        <f>IF(AND('Mapa final'!$Y$93="Alta",'Mapa final'!$AA$93="Catastrófico"),CONCATENATE("R10C",'Mapa final'!$O$93),"")</f>
        <v/>
      </c>
      <c r="AK43" s="66" t="str">
        <f>IF(AND('Mapa final'!$Y$94="Alta",'Mapa final'!$AA$94="Catastrófico"),CONCATENATE("R10C",'Mapa final'!$O$94),"")</f>
        <v/>
      </c>
      <c r="AL43" s="66" t="str">
        <f>IF(AND('Mapa final'!$Y$95="Alta",'Mapa final'!$AA$95="Catastrófico"),CONCATENATE("R10C",'Mapa final'!$O$95),"")</f>
        <v/>
      </c>
      <c r="AM43" s="67" t="str">
        <f>IF(AND('Mapa final'!$Y$96="Alta",'Mapa final'!$AA$96="Catastrófico"),CONCATENATE("R10C",'Mapa final'!$O$96),"")</f>
        <v/>
      </c>
      <c r="AN43" s="86"/>
      <c r="AO43" s="537"/>
      <c r="AP43" s="538"/>
      <c r="AQ43" s="538"/>
      <c r="AR43" s="538"/>
      <c r="AS43" s="538"/>
      <c r="AT43" s="539"/>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6"/>
      <c r="BV43" s="86"/>
      <c r="BW43" s="86"/>
      <c r="BX43" s="86"/>
    </row>
    <row r="44" spans="1:76" ht="15" customHeight="1" x14ac:dyDescent="0.25">
      <c r="A44" s="86"/>
      <c r="B44" s="474"/>
      <c r="C44" s="474"/>
      <c r="D44" s="475"/>
      <c r="E44" s="516"/>
      <c r="F44" s="517"/>
      <c r="G44" s="517"/>
      <c r="H44" s="517"/>
      <c r="I44" s="517"/>
      <c r="J44" s="71" t="str">
        <f>IF(AND('Mapa final'!$Y$97="Alta",'Mapa final'!$AA$97="Leve"),CONCATENATE("R10C",'Mapa final'!$O$97),"")</f>
        <v/>
      </c>
      <c r="K44" s="72" t="str">
        <f>IF(AND('Mapa final'!$Y$98="Alta",'Mapa final'!$AA$98="Leve"),CONCATENATE("R10C",'Mapa final'!$O$98),"")</f>
        <v/>
      </c>
      <c r="L44" s="72" t="str">
        <f>IF(AND('Mapa final'!$Y$99="Alta",'Mapa final'!$AA$99="Leve"),CONCATENATE("R10C",'Mapa final'!$O$99),"")</f>
        <v/>
      </c>
      <c r="M44" s="72" t="str">
        <f>IF(AND('Mapa final'!$Y$100="Alta",'Mapa final'!$AA$100="Leve"),CONCATENATE("R10C",'Mapa final'!$O$100),"")</f>
        <v/>
      </c>
      <c r="N44" s="72" t="str">
        <f>IF(AND('Mapa final'!$Y$101="Alta",'Mapa final'!$AA$101="Leve"),CONCATENATE("R10C",'Mapa final'!$O$101),"")</f>
        <v/>
      </c>
      <c r="O44" s="73" t="str">
        <f>IF(AND('Mapa final'!$Y$102="Alta",'Mapa final'!$AA$102="Leve"),CONCATENATE("R10C",'Mapa final'!$O$102),"")</f>
        <v/>
      </c>
      <c r="P44" s="71" t="str">
        <f>IF(AND('Mapa final'!$Y$97="Alta",'Mapa final'!$AA$97="Menor"),CONCATENATE("R10C",'Mapa final'!$O$97),"")</f>
        <v/>
      </c>
      <c r="Q44" s="72" t="str">
        <f>IF(AND('Mapa final'!$Y$98="Alta",'Mapa final'!$AA$98="Menor"),CONCATENATE("R10C",'Mapa final'!$O$98),"")</f>
        <v/>
      </c>
      <c r="R44" s="72" t="str">
        <f>IF(AND('Mapa final'!$Y$99="Alta",'Mapa final'!$AA$99="Menor"),CONCATENATE("R10C",'Mapa final'!$O$99),"")</f>
        <v/>
      </c>
      <c r="S44" s="72" t="str">
        <f>IF(AND('Mapa final'!$Y$100="Alta",'Mapa final'!$AA$100="Menor"),CONCATENATE("R10C",'Mapa final'!$O$100),"")</f>
        <v/>
      </c>
      <c r="T44" s="72" t="str">
        <f>IF(AND('Mapa final'!$Y$101="Alta",'Mapa final'!$AA$101="Menor"),CONCATENATE("R10C",'Mapa final'!$O$101),"")</f>
        <v/>
      </c>
      <c r="U44" s="73" t="str">
        <f>IF(AND('Mapa final'!$Y$102="Alta",'Mapa final'!$AA$102="Menor"),CONCATENATE("R10C",'Mapa final'!$O$102),"")</f>
        <v/>
      </c>
      <c r="V44" s="62" t="str">
        <f>IF(AND('Mapa final'!$Y$97="Alta",'Mapa final'!$AA$97="Moderado"),CONCATENATE("R10C",'Mapa final'!$O$97),"")</f>
        <v/>
      </c>
      <c r="W44" s="63" t="str">
        <f>IF(AND('Mapa final'!$Y$98="Alta",'Mapa final'!$AA$98="Moderado"),CONCATENATE("R10C",'Mapa final'!$O$98),"")</f>
        <v/>
      </c>
      <c r="X44" s="63" t="str">
        <f>IF(AND('Mapa final'!$Y$99="Alta",'Mapa final'!$AA$99="Moderado"),CONCATENATE("R10C",'Mapa final'!$O$99),"")</f>
        <v/>
      </c>
      <c r="Y44" s="63" t="str">
        <f>IF(AND('Mapa final'!$Y$100="Alta",'Mapa final'!$AA$100="Moderado"),CONCATENATE("R10C",'Mapa final'!$O$100),"")</f>
        <v/>
      </c>
      <c r="Z44" s="63" t="str">
        <f>IF(AND('Mapa final'!$Y$101="Alta",'Mapa final'!$AA$101="Moderado"),CONCATENATE("R10C",'Mapa final'!$O$101),"")</f>
        <v/>
      </c>
      <c r="AA44" s="64" t="str">
        <f>IF(AND('Mapa final'!$Y$102="Alta",'Mapa final'!$AA$102="Moderado"),CONCATENATE("R10C",'Mapa final'!$O$102),"")</f>
        <v/>
      </c>
      <c r="AB44" s="62" t="str">
        <f>IF(AND('Mapa final'!$Y$97="Alta",'Mapa final'!$AA$97="Mayor"),CONCATENATE("R10C",'Mapa final'!$O$97),"")</f>
        <v/>
      </c>
      <c r="AC44" s="63" t="str">
        <f>IF(AND('Mapa final'!$Y$98="Alta",'Mapa final'!$AA$98="Mayor"),CONCATENATE("R10C",'Mapa final'!$O$98),"")</f>
        <v/>
      </c>
      <c r="AD44" s="63" t="str">
        <f>IF(AND('Mapa final'!$Y$99="Alta",'Mapa final'!$AA$99="Mayor"),CONCATENATE("R10C",'Mapa final'!$O$99),"")</f>
        <v/>
      </c>
      <c r="AE44" s="63" t="str">
        <f>IF(AND('Mapa final'!$Y$100="Alta",'Mapa final'!$AA$100="Mayor"),CONCATENATE("R10C",'Mapa final'!$O$100),"")</f>
        <v/>
      </c>
      <c r="AF44" s="63" t="str">
        <f>IF(AND('Mapa final'!$Y$101="Alta",'Mapa final'!$AA$101="Mayor"),CONCATENATE("R10C",'Mapa final'!$O$101),"")</f>
        <v/>
      </c>
      <c r="AG44" s="64" t="str">
        <f>IF(AND('Mapa final'!$Y$102="Alta",'Mapa final'!$AA$102="Mayor"),CONCATENATE("R10C",'Mapa final'!$O$102),"")</f>
        <v/>
      </c>
      <c r="AH44" s="65" t="str">
        <f>IF(AND('Mapa final'!$Y$97="Alta",'Mapa final'!$AA$97="Catastrófico"),CONCATENATE("R10C",'Mapa final'!$O$97),"")</f>
        <v/>
      </c>
      <c r="AI44" s="66" t="str">
        <f>IF(AND('Mapa final'!$Y$98="Alta",'Mapa final'!$AA$98="Catastrófico"),CONCATENATE("R10C",'Mapa final'!$O$98),"")</f>
        <v/>
      </c>
      <c r="AJ44" s="66" t="str">
        <f>IF(AND('Mapa final'!$Y$99="Alta",'Mapa final'!$AA$99="Catastrófico"),CONCATENATE("R10C",'Mapa final'!$O$99),"")</f>
        <v/>
      </c>
      <c r="AK44" s="66" t="str">
        <f>IF(AND('Mapa final'!$Y$100="Alta",'Mapa final'!$AA$100="Catastrófico"),CONCATENATE("R10C",'Mapa final'!$O$100),"")</f>
        <v/>
      </c>
      <c r="AL44" s="66" t="str">
        <f>IF(AND('Mapa final'!$Y$101="Alta",'Mapa final'!$AA$101="Catastrófico"),CONCATENATE("R10C",'Mapa final'!$O$101),"")</f>
        <v/>
      </c>
      <c r="AM44" s="67" t="str">
        <f>IF(AND('Mapa final'!$Y$102="Alta",'Mapa final'!$AA$102="Catastrófico"),CONCATENATE("R10C",'Mapa final'!$O$102),"")</f>
        <v/>
      </c>
      <c r="AN44" s="86"/>
      <c r="AO44" s="537"/>
      <c r="AP44" s="538"/>
      <c r="AQ44" s="538"/>
      <c r="AR44" s="538"/>
      <c r="AS44" s="538"/>
      <c r="AT44" s="539"/>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row>
    <row r="45" spans="1:76" ht="15" customHeight="1" x14ac:dyDescent="0.25">
      <c r="A45" s="86"/>
      <c r="B45" s="474"/>
      <c r="C45" s="474"/>
      <c r="D45" s="475"/>
      <c r="E45" s="516"/>
      <c r="F45" s="517"/>
      <c r="G45" s="517"/>
      <c r="H45" s="517"/>
      <c r="I45" s="517"/>
      <c r="J45" s="71" t="str">
        <f>IF(AND('Mapa final'!$Y$103="Alta",'Mapa final'!$AA$103="Leve"),CONCATENATE("R10C",'Mapa final'!$O$103),"")</f>
        <v/>
      </c>
      <c r="K45" s="72" t="str">
        <f>IF(AND('Mapa final'!$Y$104="Alta",'Mapa final'!$AA$104="Leve"),CONCATENATE("R10C",'Mapa final'!$O$104),"")</f>
        <v/>
      </c>
      <c r="L45" s="72" t="str">
        <f>IF(AND('Mapa final'!$Y$105="Alta",'Mapa final'!$AA$105="Leve"),CONCATENATE("R10C",'Mapa final'!$O$105),"")</f>
        <v/>
      </c>
      <c r="M45" s="72" t="str">
        <f>IF(AND('Mapa final'!$Y$106="Alta",'Mapa final'!$AA$106="Leve"),CONCATENATE("R10C",'Mapa final'!$O$106),"")</f>
        <v/>
      </c>
      <c r="N45" s="72" t="str">
        <f>IF(AND('Mapa final'!$Y$107="Alta",'Mapa final'!$AA$107="Leve"),CONCATENATE("R10C",'Mapa final'!$O$107),"")</f>
        <v/>
      </c>
      <c r="O45" s="73" t="str">
        <f>IF(AND('Mapa final'!$Y$108="Alta",'Mapa final'!$AA$108="Leve"),CONCATENATE("R10C",'Mapa final'!$O$108),"")</f>
        <v/>
      </c>
      <c r="P45" s="71" t="str">
        <f>IF(AND('Mapa final'!$Y$103="Alta",'Mapa final'!$AA$103="Menor"),CONCATENATE("R10C",'Mapa final'!$O$103),"")</f>
        <v/>
      </c>
      <c r="Q45" s="72" t="str">
        <f>IF(AND('Mapa final'!$Y$104="Alta",'Mapa final'!$AA$104="Menor"),CONCATENATE("R10C",'Mapa final'!$O$104),"")</f>
        <v/>
      </c>
      <c r="R45" s="72" t="str">
        <f>IF(AND('Mapa final'!$Y$105="Alta",'Mapa final'!$AA$105="Menor"),CONCATENATE("R10C",'Mapa final'!$O$105),"")</f>
        <v/>
      </c>
      <c r="S45" s="72" t="str">
        <f>IF(AND('Mapa final'!$Y$106="Alta",'Mapa final'!$AA$106="Menor"),CONCATENATE("R10C",'Mapa final'!$O$106),"")</f>
        <v/>
      </c>
      <c r="T45" s="72" t="str">
        <f>IF(AND('Mapa final'!$Y$107="Alta",'Mapa final'!$AA$107="Menor"),CONCATENATE("R10C",'Mapa final'!$O$107),"")</f>
        <v/>
      </c>
      <c r="U45" s="73" t="str">
        <f>IF(AND('Mapa final'!$Y$108="Alta",'Mapa final'!$AA$108="Menor"),CONCATENATE("R10C",'Mapa final'!$O$108),"")</f>
        <v/>
      </c>
      <c r="V45" s="62" t="str">
        <f>IF(AND('Mapa final'!$Y$103="Alta",'Mapa final'!$AA$103="Moderado"),CONCATENATE("R10C",'Mapa final'!$O$103),"")</f>
        <v/>
      </c>
      <c r="W45" s="63" t="str">
        <f>IF(AND('Mapa final'!$Y$104="Alta",'Mapa final'!$AA$104="Moderado"),CONCATENATE("R10C",'Mapa final'!$O$104),"")</f>
        <v/>
      </c>
      <c r="X45" s="63" t="str">
        <f>IF(AND('Mapa final'!$Y$105="Alta",'Mapa final'!$AA$105="Moderado"),CONCATENATE("R10C",'Mapa final'!$O$105),"")</f>
        <v/>
      </c>
      <c r="Y45" s="63" t="str">
        <f>IF(AND('Mapa final'!$Y$106="Alta",'Mapa final'!$AA$106="Moderado"),CONCATENATE("R10C",'Mapa final'!$O$106),"")</f>
        <v/>
      </c>
      <c r="Z45" s="63" t="str">
        <f>IF(AND('Mapa final'!$Y$107="Alta",'Mapa final'!$AA$107="Moderado"),CONCATENATE("R10C",'Mapa final'!$O$107),"")</f>
        <v/>
      </c>
      <c r="AA45" s="64" t="str">
        <f>IF(AND('Mapa final'!$Y$108="Alta",'Mapa final'!$AA$108="Moderado"),CONCATENATE("R10C",'Mapa final'!$O$108),"")</f>
        <v/>
      </c>
      <c r="AB45" s="62" t="str">
        <f>IF(AND('Mapa final'!$Y$103="Alta",'Mapa final'!$AA$103="Mayor"),CONCATENATE("R10C",'Mapa final'!$O$103),"")</f>
        <v/>
      </c>
      <c r="AC45" s="63" t="str">
        <f>IF(AND('Mapa final'!$Y$104="Alta",'Mapa final'!$AA$104="Mayor"),CONCATENATE("R10C",'Mapa final'!$O$104),"")</f>
        <v/>
      </c>
      <c r="AD45" s="63" t="str">
        <f>IF(AND('Mapa final'!$Y$105="Alta",'Mapa final'!$AA$105="Mayor"),CONCATENATE("R10C",'Mapa final'!$O$105),"")</f>
        <v/>
      </c>
      <c r="AE45" s="63" t="str">
        <f>IF(AND('Mapa final'!$Y$106="Alta",'Mapa final'!$AA$106="Mayor"),CONCATENATE("R10C",'Mapa final'!$O$106),"")</f>
        <v/>
      </c>
      <c r="AF45" s="63" t="str">
        <f>IF(AND('Mapa final'!$Y$107="Alta",'Mapa final'!$AA$107="Mayor"),CONCATENATE("R10C",'Mapa final'!$O$107),"")</f>
        <v/>
      </c>
      <c r="AG45" s="64" t="str">
        <f>IF(AND('Mapa final'!$Y$108="Alta",'Mapa final'!$AA$108="Mayor"),CONCATENATE("R10C",'Mapa final'!$O$108),"")</f>
        <v/>
      </c>
      <c r="AH45" s="65" t="str">
        <f>IF(AND('Mapa final'!$Y$103="Alta",'Mapa final'!$AA$103="Catastrófico"),CONCATENATE("R10C",'Mapa final'!$O$103),"")</f>
        <v/>
      </c>
      <c r="AI45" s="66" t="str">
        <f>IF(AND('Mapa final'!$Y$104="Alta",'Mapa final'!$AA$104="Catastrófico"),CONCATENATE("R10C",'Mapa final'!$O$104),"")</f>
        <v/>
      </c>
      <c r="AJ45" s="66" t="str">
        <f>IF(AND('Mapa final'!$Y$105="Alta",'Mapa final'!$AA$105="Catastrófico"),CONCATENATE("R10C",'Mapa final'!$O$105),"")</f>
        <v/>
      </c>
      <c r="AK45" s="66" t="str">
        <f>IF(AND('Mapa final'!$Y$106="Alta",'Mapa final'!$AA$106="Catastrófico"),CONCATENATE("R10C",'Mapa final'!$O$106),"")</f>
        <v/>
      </c>
      <c r="AL45" s="66" t="str">
        <f>IF(AND('Mapa final'!$Y$107="Alta",'Mapa final'!$AA$107="Catastrófico"),CONCATENATE("R10C",'Mapa final'!$O$107),"")</f>
        <v/>
      </c>
      <c r="AM45" s="67" t="str">
        <f>IF(AND('Mapa final'!$Y$108="Alta",'Mapa final'!$AA$108="Catastrófico"),CONCATENATE("R10C",'Mapa final'!$O$108),"")</f>
        <v/>
      </c>
      <c r="AN45" s="86"/>
      <c r="AO45" s="537"/>
      <c r="AP45" s="538"/>
      <c r="AQ45" s="538"/>
      <c r="AR45" s="538"/>
      <c r="AS45" s="538"/>
      <c r="AT45" s="539"/>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row>
    <row r="46" spans="1:76" ht="15" customHeight="1" x14ac:dyDescent="0.25">
      <c r="A46" s="86"/>
      <c r="B46" s="474"/>
      <c r="C46" s="474"/>
      <c r="D46" s="475"/>
      <c r="E46" s="516"/>
      <c r="F46" s="517"/>
      <c r="G46" s="517"/>
      <c r="H46" s="517"/>
      <c r="I46" s="517"/>
      <c r="J46" s="71" t="str">
        <f>IF(AND('Mapa final'!$Y$109="Alta",'Mapa final'!$AA$109="Leve"),CONCATENATE("R10C",'Mapa final'!$O$109),"")</f>
        <v/>
      </c>
      <c r="K46" s="72" t="str">
        <f>IF(AND('Mapa final'!$Y$110="Alta",'Mapa final'!$AA$110="Leve"),CONCATENATE("R10C",'Mapa final'!$O$110),"")</f>
        <v/>
      </c>
      <c r="L46" s="72" t="str">
        <f>IF(AND('Mapa final'!$Y$111="Alta",'Mapa final'!$AA$111="Leve"),CONCATENATE("R10C",'Mapa final'!$O$111),"")</f>
        <v/>
      </c>
      <c r="M46" s="72" t="str">
        <f>IF(AND('Mapa final'!$Y$112="Alta",'Mapa final'!$AA$112="Leve"),CONCATENATE("R10C",'Mapa final'!$O$112),"")</f>
        <v/>
      </c>
      <c r="N46" s="72" t="str">
        <f>IF(AND('Mapa final'!$Y$113="Alta",'Mapa final'!$AA$113="Leve"),CONCATENATE("R10C",'Mapa final'!$O$113),"")</f>
        <v/>
      </c>
      <c r="O46" s="73" t="str">
        <f>IF(AND('Mapa final'!$Y$114="Alta",'Mapa final'!$AA$114="Leve"),CONCATENATE("R10C",'Mapa final'!$O$114),"")</f>
        <v/>
      </c>
      <c r="P46" s="71" t="str">
        <f>IF(AND('Mapa final'!$Y$109="Alta",'Mapa final'!$AA$109="Menor"),CONCATENATE("R10C",'Mapa final'!$O$109),"")</f>
        <v/>
      </c>
      <c r="Q46" s="72" t="str">
        <f>IF(AND('Mapa final'!$Y$110="Alta",'Mapa final'!$AA$110="Menor"),CONCATENATE("R10C",'Mapa final'!$O$110),"")</f>
        <v/>
      </c>
      <c r="R46" s="72" t="str">
        <f>IF(AND('Mapa final'!$Y$111="Alta",'Mapa final'!$AA$111="Menor"),CONCATENATE("R10C",'Mapa final'!$O$111),"")</f>
        <v/>
      </c>
      <c r="S46" s="72" t="str">
        <f>IF(AND('Mapa final'!$Y$112="Alta",'Mapa final'!$AA$112="Menor"),CONCATENATE("R10C",'Mapa final'!$O$112),"")</f>
        <v/>
      </c>
      <c r="T46" s="72" t="str">
        <f>IF(AND('Mapa final'!$Y$113="Alta",'Mapa final'!$AA$113="Menor"),CONCATENATE("R10C",'Mapa final'!$O$113),"")</f>
        <v/>
      </c>
      <c r="U46" s="73" t="str">
        <f>IF(AND('Mapa final'!$Y$114="Alta",'Mapa final'!$AA$114="Menor"),CONCATENATE("R10C",'Mapa final'!$O$114),"")</f>
        <v/>
      </c>
      <c r="V46" s="62" t="str">
        <f>IF(AND('Mapa final'!$Y$109="Alta",'Mapa final'!$AA$109="Moderado"),CONCATENATE("R10C",'Mapa final'!$O$109),"")</f>
        <v/>
      </c>
      <c r="W46" s="63" t="str">
        <f>IF(AND('Mapa final'!$Y$110="Alta",'Mapa final'!$AA$110="Moderado"),CONCATENATE("R10C",'Mapa final'!$O$110),"")</f>
        <v/>
      </c>
      <c r="X46" s="63" t="str">
        <f>IF(AND('Mapa final'!$Y$111="Alta",'Mapa final'!$AA$111="Moderado"),CONCATENATE("R10C",'Mapa final'!$O$111),"")</f>
        <v/>
      </c>
      <c r="Y46" s="63" t="str">
        <f>IF(AND('Mapa final'!$Y$112="Alta",'Mapa final'!$AA$112="Moderado"),CONCATENATE("R10C",'Mapa final'!$O$112),"")</f>
        <v/>
      </c>
      <c r="Z46" s="63" t="str">
        <f>IF(AND('Mapa final'!$Y$113="Alta",'Mapa final'!$AA$113="Moderado"),CONCATENATE("R10C",'Mapa final'!$O$113),"")</f>
        <v/>
      </c>
      <c r="AA46" s="64" t="str">
        <f>IF(AND('Mapa final'!$Y$114="Alta",'Mapa final'!$AA$114="Moderado"),CONCATENATE("R10C",'Mapa final'!$O$114),"")</f>
        <v/>
      </c>
      <c r="AB46" s="62" t="str">
        <f>IF(AND('Mapa final'!$Y$109="Alta",'Mapa final'!$AA$109="Mayor"),CONCATENATE("R10C",'Mapa final'!$O$109),"")</f>
        <v/>
      </c>
      <c r="AC46" s="63" t="str">
        <f>IF(AND('Mapa final'!$Y$110="Alta",'Mapa final'!$AA$110="Mayor"),CONCATENATE("R10C",'Mapa final'!$O$110),"")</f>
        <v/>
      </c>
      <c r="AD46" s="63" t="str">
        <f>IF(AND('Mapa final'!$Y$111="Alta",'Mapa final'!$AA$111="Mayor"),CONCATENATE("R10C",'Mapa final'!$O$111),"")</f>
        <v/>
      </c>
      <c r="AE46" s="63" t="str">
        <f>IF(AND('Mapa final'!$Y$112="Alta",'Mapa final'!$AA$112="Mayor"),CONCATENATE("R10C",'Mapa final'!$O$112),"")</f>
        <v/>
      </c>
      <c r="AF46" s="63" t="str">
        <f>IF(AND('Mapa final'!$Y$113="Alta",'Mapa final'!$AA$113="Mayor"),CONCATENATE("R10C",'Mapa final'!$O$113),"")</f>
        <v/>
      </c>
      <c r="AG46" s="64" t="str">
        <f>IF(AND('Mapa final'!$Y$114="Alta",'Mapa final'!$AA$114="Mayor"),CONCATENATE("R10C",'Mapa final'!$O$114),"")</f>
        <v/>
      </c>
      <c r="AH46" s="65" t="str">
        <f>IF(AND('Mapa final'!$Y$109="Alta",'Mapa final'!$AA$109="Catastrófico"),CONCATENATE("R10C",'Mapa final'!$O$109),"")</f>
        <v/>
      </c>
      <c r="AI46" s="66" t="str">
        <f>IF(AND('Mapa final'!$Y$110="Alta",'Mapa final'!$AA$110="Catastrófico"),CONCATENATE("R10C",'Mapa final'!$O$110),"")</f>
        <v/>
      </c>
      <c r="AJ46" s="66" t="str">
        <f>IF(AND('Mapa final'!$Y$111="Alta",'Mapa final'!$AA$111="Catastrófico"),CONCATENATE("R10C",'Mapa final'!$O$111),"")</f>
        <v/>
      </c>
      <c r="AK46" s="66" t="str">
        <f>IF(AND('Mapa final'!$Y$112="Alta",'Mapa final'!$AA$112="Catastrófico"),CONCATENATE("R10C",'Mapa final'!$O$112),"")</f>
        <v/>
      </c>
      <c r="AL46" s="66" t="str">
        <f>IF(AND('Mapa final'!$Y$113="Alta",'Mapa final'!$AA$113="Catastrófico"),CONCATENATE("R10C",'Mapa final'!$O$113),"")</f>
        <v/>
      </c>
      <c r="AM46" s="67" t="str">
        <f>IF(AND('Mapa final'!$Y$114="Alta",'Mapa final'!$AA$114="Catastrófico"),CONCATENATE("R10C",'Mapa final'!$O$114),"")</f>
        <v/>
      </c>
      <c r="AN46" s="86"/>
      <c r="AO46" s="537"/>
      <c r="AP46" s="538"/>
      <c r="AQ46" s="538"/>
      <c r="AR46" s="538"/>
      <c r="AS46" s="538"/>
      <c r="AT46" s="539"/>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row>
    <row r="47" spans="1:76" ht="15" customHeight="1" x14ac:dyDescent="0.25">
      <c r="A47" s="86"/>
      <c r="B47" s="474"/>
      <c r="C47" s="474"/>
      <c r="D47" s="475"/>
      <c r="E47" s="516"/>
      <c r="F47" s="517"/>
      <c r="G47" s="517"/>
      <c r="H47" s="517"/>
      <c r="I47" s="517"/>
      <c r="J47" s="71" t="str">
        <f>IF(AND('Mapa final'!$Y$115="Alta",'Mapa final'!$AA$115="Leve"),CONCATENATE("R10C",'Mapa final'!$O$115),"")</f>
        <v/>
      </c>
      <c r="K47" s="72" t="str">
        <f>IF(AND('Mapa final'!$Y$116="Alta",'Mapa final'!$AA$116="Leve"),CONCATENATE("R10C",'Mapa final'!$O$116),"")</f>
        <v/>
      </c>
      <c r="L47" s="72" t="str">
        <f>IF(AND('Mapa final'!$Y$117="Alta",'Mapa final'!$AA$117="Leve"),CONCATENATE("R10C",'Mapa final'!$O$117),"")</f>
        <v/>
      </c>
      <c r="M47" s="72" t="str">
        <f>IF(AND('Mapa final'!$Y$118="Alta",'Mapa final'!$AA$118="Leve"),CONCATENATE("R10C",'Mapa final'!$O$118),"")</f>
        <v/>
      </c>
      <c r="N47" s="72" t="str">
        <f>IF(AND('Mapa final'!$Y$119="Alta",'Mapa final'!$AA$119="Leve"),CONCATENATE("R10C",'Mapa final'!$O$119),"")</f>
        <v/>
      </c>
      <c r="O47" s="73" t="str">
        <f>IF(AND('Mapa final'!$Y$120="Alta",'Mapa final'!$AA$120="Leve"),CONCATENATE("R10C",'Mapa final'!$O$120),"")</f>
        <v/>
      </c>
      <c r="P47" s="71" t="str">
        <f>IF(AND('Mapa final'!$Y$115="Alta",'Mapa final'!$AA$115="Menor"),CONCATENATE("R10C",'Mapa final'!$O$115),"")</f>
        <v/>
      </c>
      <c r="Q47" s="72" t="str">
        <f>IF(AND('Mapa final'!$Y$116="Alta",'Mapa final'!$AA$116="Menor"),CONCATENATE("R10C",'Mapa final'!$O$116),"")</f>
        <v/>
      </c>
      <c r="R47" s="72" t="str">
        <f>IF(AND('Mapa final'!$Y$117="Alta",'Mapa final'!$AA$117="Menor"),CONCATENATE("R10C",'Mapa final'!$O$117),"")</f>
        <v/>
      </c>
      <c r="S47" s="72" t="str">
        <f>IF(AND('Mapa final'!$Y$118="Alta",'Mapa final'!$AA$118="Menor"),CONCATENATE("R10C",'Mapa final'!$O$118),"")</f>
        <v/>
      </c>
      <c r="T47" s="72" t="str">
        <f>IF(AND('Mapa final'!$Y$119="Alta",'Mapa final'!$AA$119="Menor"),CONCATENATE("R10C",'Mapa final'!$O$119),"")</f>
        <v/>
      </c>
      <c r="U47" s="73" t="str">
        <f>IF(AND('Mapa final'!$Y$120="Alta",'Mapa final'!$AA$120="Menor"),CONCATENATE("R10C",'Mapa final'!$O$120),"")</f>
        <v/>
      </c>
      <c r="V47" s="62" t="str">
        <f>IF(AND('Mapa final'!$Y$115="Alta",'Mapa final'!$AA$115="Moderado"),CONCATENATE("R10C",'Mapa final'!$O$115),"")</f>
        <v/>
      </c>
      <c r="W47" s="63" t="str">
        <f>IF(AND('Mapa final'!$Y$116="Alta",'Mapa final'!$AA$116="Moderado"),CONCATENATE("R10C",'Mapa final'!$O$116),"")</f>
        <v/>
      </c>
      <c r="X47" s="63" t="str">
        <f>IF(AND('Mapa final'!$Y$117="Alta",'Mapa final'!$AA$117="Moderado"),CONCATENATE("R10C",'Mapa final'!$O$117),"")</f>
        <v/>
      </c>
      <c r="Y47" s="63" t="str">
        <f>IF(AND('Mapa final'!$Y$118="Alta",'Mapa final'!$AA$118="Moderado"),CONCATENATE("R10C",'Mapa final'!$O$118),"")</f>
        <v/>
      </c>
      <c r="Z47" s="63" t="str">
        <f>IF(AND('Mapa final'!$Y$119="Alta",'Mapa final'!$AA$119="Moderado"),CONCATENATE("R10C",'Mapa final'!$O$119),"")</f>
        <v/>
      </c>
      <c r="AA47" s="64" t="str">
        <f>IF(AND('Mapa final'!$Y$120="Alta",'Mapa final'!$AA$120="Moderado"),CONCATENATE("R10C",'Mapa final'!$O$120),"")</f>
        <v/>
      </c>
      <c r="AB47" s="62" t="str">
        <f>IF(AND('Mapa final'!$Y$115="Alta",'Mapa final'!$AA$115="Mayor"),CONCATENATE("R10C",'Mapa final'!$O$115),"")</f>
        <v/>
      </c>
      <c r="AC47" s="63" t="str">
        <f>IF(AND('Mapa final'!$Y$116="Alta",'Mapa final'!$AA$116="Mayor"),CONCATENATE("R10C",'Mapa final'!$O$116),"")</f>
        <v/>
      </c>
      <c r="AD47" s="63" t="str">
        <f>IF(AND('Mapa final'!$Y$117="Alta",'Mapa final'!$AA$117="Mayor"),CONCATENATE("R10C",'Mapa final'!$O$117),"")</f>
        <v/>
      </c>
      <c r="AE47" s="63" t="str">
        <f>IF(AND('Mapa final'!$Y$118="Alta",'Mapa final'!$AA$118="Mayor"),CONCATENATE("R10C",'Mapa final'!$O$118),"")</f>
        <v/>
      </c>
      <c r="AF47" s="63" t="str">
        <f>IF(AND('Mapa final'!$Y$119="Alta",'Mapa final'!$AA$119="Mayor"),CONCATENATE("R10C",'Mapa final'!$O$119),"")</f>
        <v/>
      </c>
      <c r="AG47" s="64" t="str">
        <f>IF(AND('Mapa final'!$Y$120="Alta",'Mapa final'!$AA$120="Mayor"),CONCATENATE("R10C",'Mapa final'!$O$120),"")</f>
        <v/>
      </c>
      <c r="AH47" s="65" t="str">
        <f>IF(AND('Mapa final'!$Y$115="Alta",'Mapa final'!$AA$115="Catastrófico"),CONCATENATE("R10C",'Mapa final'!$O$115),"")</f>
        <v/>
      </c>
      <c r="AI47" s="66" t="str">
        <f>IF(AND('Mapa final'!$Y$116="Alta",'Mapa final'!$AA$116="Catastrófico"),CONCATENATE("R10C",'Mapa final'!$O$116),"")</f>
        <v/>
      </c>
      <c r="AJ47" s="66" t="str">
        <f>IF(AND('Mapa final'!$Y$117="Alta",'Mapa final'!$AA$117="Catastrófico"),CONCATENATE("R10C",'Mapa final'!$O$117),"")</f>
        <v/>
      </c>
      <c r="AK47" s="66" t="str">
        <f>IF(AND('Mapa final'!$Y$118="Alta",'Mapa final'!$AA$118="Catastrófico"),CONCATENATE("R10C",'Mapa final'!$O$118),"")</f>
        <v/>
      </c>
      <c r="AL47" s="66" t="str">
        <f>IF(AND('Mapa final'!$Y$119="Alta",'Mapa final'!$AA$119="Catastrófico"),CONCATENATE("R10C",'Mapa final'!$O$119),"")</f>
        <v/>
      </c>
      <c r="AM47" s="67" t="str">
        <f>IF(AND('Mapa final'!$Y$120="Alta",'Mapa final'!$AA$120="Catastrófico"),CONCATENATE("R10C",'Mapa final'!$O$120),"")</f>
        <v/>
      </c>
      <c r="AN47" s="86"/>
      <c r="AO47" s="537"/>
      <c r="AP47" s="538"/>
      <c r="AQ47" s="538"/>
      <c r="AR47" s="538"/>
      <c r="AS47" s="538"/>
      <c r="AT47" s="539"/>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row>
    <row r="48" spans="1:76" ht="15" customHeight="1" x14ac:dyDescent="0.25">
      <c r="A48" s="86"/>
      <c r="B48" s="474"/>
      <c r="C48" s="474"/>
      <c r="D48" s="475"/>
      <c r="E48" s="516"/>
      <c r="F48" s="517"/>
      <c r="G48" s="517"/>
      <c r="H48" s="517"/>
      <c r="I48" s="517"/>
      <c r="J48" s="71" t="str">
        <f>IF(AND('Mapa final'!$Y$121="Alta",'Mapa final'!$AA$121="Leve"),CONCATENATE("R10C",'Mapa final'!$O$121),"")</f>
        <v/>
      </c>
      <c r="K48" s="72" t="str">
        <f>IF(AND('Mapa final'!$Y$122="Alta",'Mapa final'!$AA$122="Leve"),CONCATENATE("R10C",'Mapa final'!$O$122),"")</f>
        <v/>
      </c>
      <c r="L48" s="72" t="str">
        <f>IF(AND('Mapa final'!$Y$123="Alta",'Mapa final'!$AA$123="Leve"),CONCATENATE("R10C",'Mapa final'!$O$123),"")</f>
        <v/>
      </c>
      <c r="M48" s="72" t="str">
        <f>IF(AND('Mapa final'!$Y$124="Alta",'Mapa final'!$AA$124="Leve"),CONCATENATE("R10C",'Mapa final'!$O$124),"")</f>
        <v/>
      </c>
      <c r="N48" s="72" t="str">
        <f>IF(AND('Mapa final'!$Y$125="Alta",'Mapa final'!$AA$125="Leve"),CONCATENATE("R10C",'Mapa final'!$O$125),"")</f>
        <v/>
      </c>
      <c r="O48" s="73" t="str">
        <f>IF(AND('Mapa final'!$Y$126="Alta",'Mapa final'!$AA$126="Leve"),CONCATENATE("R10C",'Mapa final'!$O$126),"")</f>
        <v/>
      </c>
      <c r="P48" s="71" t="str">
        <f>IF(AND('Mapa final'!$Y$121="Alta",'Mapa final'!$AA$121="Menor"),CONCATENATE("R10C",'Mapa final'!$O$121),"")</f>
        <v/>
      </c>
      <c r="Q48" s="72" t="str">
        <f>IF(AND('Mapa final'!$Y$122="Alta",'Mapa final'!$AA$122="Menor"),CONCATENATE("R10C",'Mapa final'!$O$122),"")</f>
        <v/>
      </c>
      <c r="R48" s="72" t="str">
        <f>IF(AND('Mapa final'!$Y$123="Alta",'Mapa final'!$AA$123="Menor"),CONCATENATE("R10C",'Mapa final'!$O$123),"")</f>
        <v/>
      </c>
      <c r="S48" s="72" t="str">
        <f>IF(AND('Mapa final'!$Y$124="Alta",'Mapa final'!$AA$124="Menor"),CONCATENATE("R10C",'Mapa final'!$O$124),"")</f>
        <v/>
      </c>
      <c r="T48" s="72" t="str">
        <f>IF(AND('Mapa final'!$Y$125="Alta",'Mapa final'!$AA$125="Menor"),CONCATENATE("R10C",'Mapa final'!$O$125),"")</f>
        <v/>
      </c>
      <c r="U48" s="73" t="str">
        <f>IF(AND('Mapa final'!$Y$126="Alta",'Mapa final'!$AA$126="Menor"),CONCATENATE("R10C",'Mapa final'!$O$126),"")</f>
        <v/>
      </c>
      <c r="V48" s="62" t="str">
        <f>IF(AND('Mapa final'!$Y$121="Alta",'Mapa final'!$AA$121="Moderado"),CONCATENATE("R10C",'Mapa final'!$O$121),"")</f>
        <v/>
      </c>
      <c r="W48" s="63" t="str">
        <f>IF(AND('Mapa final'!$Y$122="Alta",'Mapa final'!$AA$122="Moderado"),CONCATENATE("R10C",'Mapa final'!$O$122),"")</f>
        <v/>
      </c>
      <c r="X48" s="63" t="str">
        <f>IF(AND('Mapa final'!$Y$123="Alta",'Mapa final'!$AA$123="Moderado"),CONCATENATE("R10C",'Mapa final'!$O$123),"")</f>
        <v/>
      </c>
      <c r="Y48" s="63" t="str">
        <f>IF(AND('Mapa final'!$Y$124="Alta",'Mapa final'!$AA$124="Moderado"),CONCATENATE("R10C",'Mapa final'!$O$124),"")</f>
        <v/>
      </c>
      <c r="Z48" s="63" t="str">
        <f>IF(AND('Mapa final'!$Y$125="Alta",'Mapa final'!$AA$125="Moderado"),CONCATENATE("R10C",'Mapa final'!$O$125),"")</f>
        <v/>
      </c>
      <c r="AA48" s="64" t="str">
        <f>IF(AND('Mapa final'!$Y$126="Alta",'Mapa final'!$AA$126="Moderado"),CONCATENATE("R10C",'Mapa final'!$O$126),"")</f>
        <v/>
      </c>
      <c r="AB48" s="62" t="str">
        <f>IF(AND('Mapa final'!$Y$121="Alta",'Mapa final'!$AA$121="Mayor"),CONCATENATE("R10C",'Mapa final'!$O$121),"")</f>
        <v/>
      </c>
      <c r="AC48" s="63" t="str">
        <f>IF(AND('Mapa final'!$Y$122="Alta",'Mapa final'!$AA$122="Mayor"),CONCATENATE("R10C",'Mapa final'!$O$122),"")</f>
        <v/>
      </c>
      <c r="AD48" s="63" t="str">
        <f>IF(AND('Mapa final'!$Y$123="Alta",'Mapa final'!$AA$123="Mayor"),CONCATENATE("R10C",'Mapa final'!$O$123),"")</f>
        <v/>
      </c>
      <c r="AE48" s="63" t="str">
        <f>IF(AND('Mapa final'!$Y$124="Alta",'Mapa final'!$AA$124="Mayor"),CONCATENATE("R10C",'Mapa final'!$O$124),"")</f>
        <v/>
      </c>
      <c r="AF48" s="63" t="str">
        <f>IF(AND('Mapa final'!$Y$125="Alta",'Mapa final'!$AA$125="Mayor"),CONCATENATE("R10C",'Mapa final'!$O$125),"")</f>
        <v/>
      </c>
      <c r="AG48" s="64" t="str">
        <f>IF(AND('Mapa final'!$Y$126="Alta",'Mapa final'!$AA$126="Mayor"),CONCATENATE("R10C",'Mapa final'!$O$126),"")</f>
        <v/>
      </c>
      <c r="AH48" s="65" t="str">
        <f>IF(AND('Mapa final'!$Y$121="Alta",'Mapa final'!$AA$121="Catastrófico"),CONCATENATE("R10C",'Mapa final'!$O$121),"")</f>
        <v/>
      </c>
      <c r="AI48" s="66" t="str">
        <f>IF(AND('Mapa final'!$Y$122="Alta",'Mapa final'!$AA$122="Catastrófico"),CONCATENATE("R10C",'Mapa final'!$O$122),"")</f>
        <v/>
      </c>
      <c r="AJ48" s="66" t="str">
        <f>IF(AND('Mapa final'!$Y$123="Alta",'Mapa final'!$AA$123="Catastrófico"),CONCATENATE("R10C",'Mapa final'!$O$123),"")</f>
        <v/>
      </c>
      <c r="AK48" s="66" t="str">
        <f>IF(AND('Mapa final'!$Y$124="Alta",'Mapa final'!$AA$124="Catastrófico"),CONCATENATE("R10C",'Mapa final'!$O$124),"")</f>
        <v/>
      </c>
      <c r="AL48" s="66" t="str">
        <f>IF(AND('Mapa final'!$Y$125="Alta",'Mapa final'!$AA$125="Catastrófico"),CONCATENATE("R10C",'Mapa final'!$O$125),"")</f>
        <v/>
      </c>
      <c r="AM48" s="67" t="str">
        <f>IF(AND('Mapa final'!$Y$126="Alta",'Mapa final'!$AA$126="Catastrófico"),CONCATENATE("R10C",'Mapa final'!$O$126),"")</f>
        <v/>
      </c>
      <c r="AN48" s="86"/>
      <c r="AO48" s="537"/>
      <c r="AP48" s="538"/>
      <c r="AQ48" s="538"/>
      <c r="AR48" s="538"/>
      <c r="AS48" s="538"/>
      <c r="AT48" s="539"/>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86"/>
      <c r="BS48" s="86"/>
      <c r="BT48" s="86"/>
      <c r="BU48" s="86"/>
      <c r="BV48" s="86"/>
      <c r="BW48" s="86"/>
      <c r="BX48" s="86"/>
    </row>
    <row r="49" spans="1:76" ht="15" customHeight="1" x14ac:dyDescent="0.25">
      <c r="A49" s="86"/>
      <c r="B49" s="474"/>
      <c r="C49" s="474"/>
      <c r="D49" s="475"/>
      <c r="E49" s="516"/>
      <c r="F49" s="517"/>
      <c r="G49" s="517"/>
      <c r="H49" s="517"/>
      <c r="I49" s="517"/>
      <c r="J49" s="71" t="str">
        <f>IF(AND('Mapa final'!$Y$127="Alta",'Mapa final'!$AA$127="Leve"),CONCATENATE("R10C",'Mapa final'!$O$127),"")</f>
        <v/>
      </c>
      <c r="K49" s="72" t="str">
        <f>IF(AND('Mapa final'!$Y$128="Alta",'Mapa final'!$AA$128="Leve"),CONCATENATE("R10C",'Mapa final'!$O$128),"")</f>
        <v/>
      </c>
      <c r="L49" s="72" t="str">
        <f>IF(AND('Mapa final'!$Y$129="Alta",'Mapa final'!$AA$129="Leve"),CONCATENATE("R10C",'Mapa final'!$O$129),"")</f>
        <v/>
      </c>
      <c r="M49" s="72" t="str">
        <f>IF(AND('Mapa final'!$Y$130="Alta",'Mapa final'!$AA$130="Leve"),CONCATENATE("R10C",'Mapa final'!$O$130),"")</f>
        <v/>
      </c>
      <c r="N49" s="72" t="str">
        <f>IF(AND('Mapa final'!$Y$131="Alta",'Mapa final'!$AA$131="Leve"),CONCATENATE("R10C",'Mapa final'!$O$131),"")</f>
        <v/>
      </c>
      <c r="O49" s="73" t="str">
        <f>IF(AND('Mapa final'!$Y$132="Alta",'Mapa final'!$AA$132="Leve"),CONCATENATE("R10C",'Mapa final'!$O$132),"")</f>
        <v/>
      </c>
      <c r="P49" s="71" t="str">
        <f>IF(AND('Mapa final'!$Y$127="Alta",'Mapa final'!$AA$127="Menor"),CONCATENATE("R10C",'Mapa final'!$O$127),"")</f>
        <v/>
      </c>
      <c r="Q49" s="72" t="str">
        <f>IF(AND('Mapa final'!$Y$128="Alta",'Mapa final'!$AA$128="Menor"),CONCATENATE("R10C",'Mapa final'!$O$128),"")</f>
        <v/>
      </c>
      <c r="R49" s="72" t="str">
        <f>IF(AND('Mapa final'!$Y$129="Alta",'Mapa final'!$AA$129="Menor"),CONCATENATE("R10C",'Mapa final'!$O$129),"")</f>
        <v/>
      </c>
      <c r="S49" s="72" t="str">
        <f>IF(AND('Mapa final'!$Y$130="Alta",'Mapa final'!$AA$130="Menor"),CONCATENATE("R10C",'Mapa final'!$O$130),"")</f>
        <v/>
      </c>
      <c r="T49" s="72" t="str">
        <f>IF(AND('Mapa final'!$Y$131="Alta",'Mapa final'!$AA$131="Menor"),CONCATENATE("R10C",'Mapa final'!$O$131),"")</f>
        <v/>
      </c>
      <c r="U49" s="73" t="str">
        <f>IF(AND('Mapa final'!$Y$132="Alta",'Mapa final'!$AA$132="Menor"),CONCATENATE("R10C",'Mapa final'!$O$132),"")</f>
        <v/>
      </c>
      <c r="V49" s="62" t="str">
        <f>IF(AND('Mapa final'!$Y$127="Alta",'Mapa final'!$AA$127="Moderado"),CONCATENATE("R10C",'Mapa final'!$O$127),"")</f>
        <v/>
      </c>
      <c r="W49" s="63" t="str">
        <f>IF(AND('Mapa final'!$Y$128="Alta",'Mapa final'!$AA$128="Moderado"),CONCATENATE("R10C",'Mapa final'!$O$128),"")</f>
        <v/>
      </c>
      <c r="X49" s="63" t="str">
        <f>IF(AND('Mapa final'!$Y$129="Alta",'Mapa final'!$AA$129="Moderado"),CONCATENATE("R10C",'Mapa final'!$O$129),"")</f>
        <v/>
      </c>
      <c r="Y49" s="63" t="str">
        <f>IF(AND('Mapa final'!$Y$130="Alta",'Mapa final'!$AA$130="Moderado"),CONCATENATE("R10C",'Mapa final'!$O$130),"")</f>
        <v/>
      </c>
      <c r="Z49" s="63" t="str">
        <f>IF(AND('Mapa final'!$Y$131="Alta",'Mapa final'!$AA$131="Moderado"),CONCATENATE("R10C",'Mapa final'!$O$131),"")</f>
        <v/>
      </c>
      <c r="AA49" s="64" t="str">
        <f>IF(AND('Mapa final'!$Y$132="Alta",'Mapa final'!$AA$132="Moderado"),CONCATENATE("R10C",'Mapa final'!$O$132),"")</f>
        <v/>
      </c>
      <c r="AB49" s="62" t="str">
        <f>IF(AND('Mapa final'!$Y$127="Alta",'Mapa final'!$AA$127="Mayor"),CONCATENATE("R10C",'Mapa final'!$O$127),"")</f>
        <v/>
      </c>
      <c r="AC49" s="63" t="str">
        <f>IF(AND('Mapa final'!$Y$128="Alta",'Mapa final'!$AA$128="Mayor"),CONCATENATE("R10C",'Mapa final'!$O$128),"")</f>
        <v/>
      </c>
      <c r="AD49" s="63" t="str">
        <f>IF(AND('Mapa final'!$Y$129="Alta",'Mapa final'!$AA$129="Mayor"),CONCATENATE("R10C",'Mapa final'!$O$129),"")</f>
        <v/>
      </c>
      <c r="AE49" s="63" t="str">
        <f>IF(AND('Mapa final'!$Y$130="Alta",'Mapa final'!$AA$130="Mayor"),CONCATENATE("R10C",'Mapa final'!$O$130),"")</f>
        <v/>
      </c>
      <c r="AF49" s="63" t="str">
        <f>IF(AND('Mapa final'!$Y$131="Alta",'Mapa final'!$AA$131="Mayor"),CONCATENATE("R10C",'Mapa final'!$O$131),"")</f>
        <v/>
      </c>
      <c r="AG49" s="64" t="str">
        <f>IF(AND('Mapa final'!$Y$132="Alta",'Mapa final'!$AA$132="Mayor"),CONCATENATE("R10C",'Mapa final'!$O$132),"")</f>
        <v/>
      </c>
      <c r="AH49" s="65" t="str">
        <f>IF(AND('Mapa final'!$Y$127="Alta",'Mapa final'!$AA$127="Catastrófico"),CONCATENATE("R10C",'Mapa final'!$O$127),"")</f>
        <v/>
      </c>
      <c r="AI49" s="66" t="str">
        <f>IF(AND('Mapa final'!$Y$128="Alta",'Mapa final'!$AA$128="Catastrófico"),CONCATENATE("R10C",'Mapa final'!$O$128),"")</f>
        <v/>
      </c>
      <c r="AJ49" s="66" t="str">
        <f>IF(AND('Mapa final'!$Y$129="Alta",'Mapa final'!$AA$129="Catastrófico"),CONCATENATE("R10C",'Mapa final'!$O$129),"")</f>
        <v/>
      </c>
      <c r="AK49" s="66" t="str">
        <f>IF(AND('Mapa final'!$Y$130="Alta",'Mapa final'!$AA$130="Catastrófico"),CONCATENATE("R10C",'Mapa final'!$O$130),"")</f>
        <v/>
      </c>
      <c r="AL49" s="66" t="str">
        <f>IF(AND('Mapa final'!$Y$131="Alta",'Mapa final'!$AA$131="Catastrófico"),CONCATENATE("R10C",'Mapa final'!$O$131),"")</f>
        <v/>
      </c>
      <c r="AM49" s="67" t="str">
        <f>IF(AND('Mapa final'!$Y$132="Alta",'Mapa final'!$AA$132="Catastrófico"),CONCATENATE("R10C",'Mapa final'!$O$132),"")</f>
        <v/>
      </c>
      <c r="AN49" s="86"/>
      <c r="AO49" s="537"/>
      <c r="AP49" s="538"/>
      <c r="AQ49" s="538"/>
      <c r="AR49" s="538"/>
      <c r="AS49" s="538"/>
      <c r="AT49" s="539"/>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c r="BU49" s="86"/>
      <c r="BV49" s="86"/>
      <c r="BW49" s="86"/>
      <c r="BX49" s="86"/>
    </row>
    <row r="50" spans="1:76" ht="15" customHeight="1" x14ac:dyDescent="0.25">
      <c r="A50" s="86"/>
      <c r="B50" s="474"/>
      <c r="C50" s="474"/>
      <c r="D50" s="475"/>
      <c r="E50" s="516"/>
      <c r="F50" s="517"/>
      <c r="G50" s="517"/>
      <c r="H50" s="517"/>
      <c r="I50" s="517"/>
      <c r="J50" s="71" t="str">
        <f>IF(AND('Mapa final'!$Y$133="Alta",'Mapa final'!$AA$133="Leve"),CONCATENATE("R10C",'Mapa final'!$O$133),"")</f>
        <v/>
      </c>
      <c r="K50" s="72" t="str">
        <f>IF(AND('Mapa final'!$Y$134="Alta",'Mapa final'!$AA$134="Leve"),CONCATENATE("R10C",'Mapa final'!$O$134),"")</f>
        <v/>
      </c>
      <c r="L50" s="72" t="str">
        <f>IF(AND('Mapa final'!$Y$135="Alta",'Mapa final'!$AA$135="Leve"),CONCATENATE("R10C",'Mapa final'!$O$135),"")</f>
        <v/>
      </c>
      <c r="M50" s="72" t="str">
        <f>IF(AND('Mapa final'!$Y$136="Alta",'Mapa final'!$AA$136="Leve"),CONCATENATE("R10C",'Mapa final'!$O$136),"")</f>
        <v/>
      </c>
      <c r="N50" s="72" t="str">
        <f>IF(AND('Mapa final'!$Y$137="Alta",'Mapa final'!$AA$137="Leve"),CONCATENATE("R10C",'Mapa final'!$O$137),"")</f>
        <v/>
      </c>
      <c r="O50" s="73" t="str">
        <f>IF(AND('Mapa final'!$Y$138="Alta",'Mapa final'!$AA$138="Leve"),CONCATENATE("R10C",'Mapa final'!$O$138),"")</f>
        <v/>
      </c>
      <c r="P50" s="71" t="str">
        <f>IF(AND('Mapa final'!$Y$133="Alta",'Mapa final'!$AA$133="Menor"),CONCATENATE("R10C",'Mapa final'!$O$133),"")</f>
        <v/>
      </c>
      <c r="Q50" s="72" t="str">
        <f>IF(AND('Mapa final'!$Y$134="Alta",'Mapa final'!$AA$134="Menor"),CONCATENATE("R10C",'Mapa final'!$O$134),"")</f>
        <v/>
      </c>
      <c r="R50" s="72" t="str">
        <f>IF(AND('Mapa final'!$Y$135="Alta",'Mapa final'!$AA$135="Menor"),CONCATENATE("R10C",'Mapa final'!$O$135),"")</f>
        <v/>
      </c>
      <c r="S50" s="72" t="str">
        <f>IF(AND('Mapa final'!$Y$136="Alta",'Mapa final'!$AA$136="Menor"),CONCATENATE("R10C",'Mapa final'!$O$136),"")</f>
        <v/>
      </c>
      <c r="T50" s="72" t="str">
        <f>IF(AND('Mapa final'!$Y$137="Alta",'Mapa final'!$AA$137="Menor"),CONCATENATE("R10C",'Mapa final'!$O$137),"")</f>
        <v/>
      </c>
      <c r="U50" s="73" t="str">
        <f>IF(AND('Mapa final'!$Y$138="Alta",'Mapa final'!$AA$138="Menor"),CONCATENATE("R10C",'Mapa final'!$O$138),"")</f>
        <v/>
      </c>
      <c r="V50" s="62" t="str">
        <f>IF(AND('Mapa final'!$Y$133="Alta",'Mapa final'!$AA$133="Moderado"),CONCATENATE("R10C",'Mapa final'!$O$133),"")</f>
        <v/>
      </c>
      <c r="W50" s="63" t="str">
        <f>IF(AND('Mapa final'!$Y$134="Alta",'Mapa final'!$AA$134="Moderado"),CONCATENATE("R10C",'Mapa final'!$O$134),"")</f>
        <v/>
      </c>
      <c r="X50" s="63" t="str">
        <f>IF(AND('Mapa final'!$Y$135="Alta",'Mapa final'!$AA$135="Moderado"),CONCATENATE("R10C",'Mapa final'!$O$135),"")</f>
        <v/>
      </c>
      <c r="Y50" s="63" t="str">
        <f>IF(AND('Mapa final'!$Y$136="Alta",'Mapa final'!$AA$136="Moderado"),CONCATENATE("R10C",'Mapa final'!$O$136),"")</f>
        <v/>
      </c>
      <c r="Z50" s="63" t="str">
        <f>IF(AND('Mapa final'!$Y$137="Alta",'Mapa final'!$AA$137="Moderado"),CONCATENATE("R10C",'Mapa final'!$O$137),"")</f>
        <v/>
      </c>
      <c r="AA50" s="64" t="str">
        <f>IF(AND('Mapa final'!$Y$138="Alta",'Mapa final'!$AA$138="Moderado"),CONCATENATE("R10C",'Mapa final'!$O$138),"")</f>
        <v/>
      </c>
      <c r="AB50" s="62" t="str">
        <f>IF(AND('Mapa final'!$Y$133="Alta",'Mapa final'!$AA$133="Mayor"),CONCATENATE("R10C",'Mapa final'!$O$133),"")</f>
        <v/>
      </c>
      <c r="AC50" s="63" t="str">
        <f>IF(AND('Mapa final'!$Y$134="Alta",'Mapa final'!$AA$134="Mayor"),CONCATENATE("R10C",'Mapa final'!$O$134),"")</f>
        <v/>
      </c>
      <c r="AD50" s="63" t="str">
        <f>IF(AND('Mapa final'!$Y$135="Alta",'Mapa final'!$AA$135="Mayor"),CONCATENATE("R10C",'Mapa final'!$O$135),"")</f>
        <v/>
      </c>
      <c r="AE50" s="63" t="str">
        <f>IF(AND('Mapa final'!$Y$136="Alta",'Mapa final'!$AA$136="Mayor"),CONCATENATE("R10C",'Mapa final'!$O$136),"")</f>
        <v/>
      </c>
      <c r="AF50" s="63" t="str">
        <f>IF(AND('Mapa final'!$Y$137="Alta",'Mapa final'!$AA$137="Mayor"),CONCATENATE("R10C",'Mapa final'!$O$137),"")</f>
        <v/>
      </c>
      <c r="AG50" s="64" t="str">
        <f>IF(AND('Mapa final'!$Y$138="Alta",'Mapa final'!$AA$138="Mayor"),CONCATENATE("R10C",'Mapa final'!$O$138),"")</f>
        <v/>
      </c>
      <c r="AH50" s="65" t="str">
        <f>IF(AND('Mapa final'!$Y$133="Alta",'Mapa final'!$AA$133="Catastrófico"),CONCATENATE("R10C",'Mapa final'!$O$133),"")</f>
        <v/>
      </c>
      <c r="AI50" s="66" t="str">
        <f>IF(AND('Mapa final'!$Y$134="Alta",'Mapa final'!$AA$134="Catastrófico"),CONCATENATE("R10C",'Mapa final'!$O$134),"")</f>
        <v/>
      </c>
      <c r="AJ50" s="66" t="str">
        <f>IF(AND('Mapa final'!$Y$135="Alta",'Mapa final'!$AA$135="Catastrófico"),CONCATENATE("R10C",'Mapa final'!$O$135),"")</f>
        <v/>
      </c>
      <c r="AK50" s="66" t="str">
        <f>IF(AND('Mapa final'!$Y$136="Alta",'Mapa final'!$AA$136="Catastrófico"),CONCATENATE("R10C",'Mapa final'!$O$136),"")</f>
        <v/>
      </c>
      <c r="AL50" s="66" t="str">
        <f>IF(AND('Mapa final'!$Y$137="Alta",'Mapa final'!$AA$137="Catastrófico"),CONCATENATE("R10C",'Mapa final'!$O$137),"")</f>
        <v/>
      </c>
      <c r="AM50" s="67" t="str">
        <f>IF(AND('Mapa final'!$Y$138="Alta",'Mapa final'!$AA$138="Catastrófico"),CONCATENATE("R10C",'Mapa final'!$O$138),"")</f>
        <v/>
      </c>
      <c r="AN50" s="86"/>
      <c r="AO50" s="537"/>
      <c r="AP50" s="538"/>
      <c r="AQ50" s="538"/>
      <c r="AR50" s="538"/>
      <c r="AS50" s="538"/>
      <c r="AT50" s="539"/>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86"/>
    </row>
    <row r="51" spans="1:76" ht="15" customHeight="1" x14ac:dyDescent="0.25">
      <c r="A51" s="86"/>
      <c r="B51" s="474"/>
      <c r="C51" s="474"/>
      <c r="D51" s="475"/>
      <c r="E51" s="516"/>
      <c r="F51" s="517"/>
      <c r="G51" s="517"/>
      <c r="H51" s="517"/>
      <c r="I51" s="517"/>
      <c r="J51" s="71" t="str">
        <f>IF(AND('Mapa final'!$Y$139="Alta",'Mapa final'!$AA$139="Leve"),CONCATENATE("R10C",'Mapa final'!$O$139),"")</f>
        <v/>
      </c>
      <c r="K51" s="72" t="str">
        <f>IF(AND('Mapa final'!$Y$140="Alta",'Mapa final'!$AA$140="Leve"),CONCATENATE("R10C",'Mapa final'!$O$140),"")</f>
        <v/>
      </c>
      <c r="L51" s="72" t="str">
        <f>IF(AND('Mapa final'!$Y$141="Alta",'Mapa final'!$AA$141="Leve"),CONCATENATE("R10C",'Mapa final'!$O$141),"")</f>
        <v/>
      </c>
      <c r="M51" s="72" t="str">
        <f>IF(AND('Mapa final'!$Y$142="Alta",'Mapa final'!$AA$142="Leve"),CONCATENATE("R10C",'Mapa final'!$O$142),"")</f>
        <v/>
      </c>
      <c r="N51" s="72" t="str">
        <f>IF(AND('Mapa final'!$Y$143="Alta",'Mapa final'!$AA$143="Leve"),CONCATENATE("R10C",'Mapa final'!$O$143),"")</f>
        <v/>
      </c>
      <c r="O51" s="73" t="str">
        <f>IF(AND('Mapa final'!$Y$144="Alta",'Mapa final'!$AA$144="Leve"),CONCATENATE("R10C",'Mapa final'!$O$144),"")</f>
        <v/>
      </c>
      <c r="P51" s="71" t="str">
        <f>IF(AND('Mapa final'!$Y$139="Alta",'Mapa final'!$AA$139="Menor"),CONCATENATE("R10C",'Mapa final'!$O$139),"")</f>
        <v/>
      </c>
      <c r="Q51" s="72" t="str">
        <f>IF(AND('Mapa final'!$Y$140="Alta",'Mapa final'!$AA$140="Menor"),CONCATENATE("R10C",'Mapa final'!$O$140),"")</f>
        <v/>
      </c>
      <c r="R51" s="72" t="str">
        <f>IF(AND('Mapa final'!$Y$141="Alta",'Mapa final'!$AA$141="Menor"),CONCATENATE("R10C",'Mapa final'!$O$141),"")</f>
        <v/>
      </c>
      <c r="S51" s="72" t="str">
        <f>IF(AND('Mapa final'!$Y$142="Alta",'Mapa final'!$AA$142="Menor"),CONCATENATE("R10C",'Mapa final'!$O$142),"")</f>
        <v/>
      </c>
      <c r="T51" s="72" t="str">
        <f>IF(AND('Mapa final'!$Y$143="Alta",'Mapa final'!$AA$143="Menor"),CONCATENATE("R10C",'Mapa final'!$O$143),"")</f>
        <v/>
      </c>
      <c r="U51" s="73" t="str">
        <f>IF(AND('Mapa final'!$Y$144="Alta",'Mapa final'!$AA$144="Menor"),CONCATENATE("R10C",'Mapa final'!$O$144),"")</f>
        <v/>
      </c>
      <c r="V51" s="62" t="str">
        <f>IF(AND('Mapa final'!$Y$139="Alta",'Mapa final'!$AA$139="Moderado"),CONCATENATE("R10C",'Mapa final'!$O$139),"")</f>
        <v/>
      </c>
      <c r="W51" s="63" t="str">
        <f>IF(AND('Mapa final'!$Y$140="Alta",'Mapa final'!$AA$140="Moderado"),CONCATENATE("R10C",'Mapa final'!$O$140),"")</f>
        <v/>
      </c>
      <c r="X51" s="63" t="str">
        <f>IF(AND('Mapa final'!$Y$141="Alta",'Mapa final'!$AA$141="Moderado"),CONCATENATE("R10C",'Mapa final'!$O$141),"")</f>
        <v/>
      </c>
      <c r="Y51" s="63" t="str">
        <f>IF(AND('Mapa final'!$Y$142="Alta",'Mapa final'!$AA$142="Moderado"),CONCATENATE("R10C",'Mapa final'!$O$142),"")</f>
        <v/>
      </c>
      <c r="Z51" s="63" t="str">
        <f>IF(AND('Mapa final'!$Y$143="Alta",'Mapa final'!$AA$143="Moderado"),CONCATENATE("R10C",'Mapa final'!$O$143),"")</f>
        <v/>
      </c>
      <c r="AA51" s="64" t="str">
        <f>IF(AND('Mapa final'!$Y$144="Alta",'Mapa final'!$AA$144="Moderado"),CONCATENATE("R10C",'Mapa final'!$O$144),"")</f>
        <v/>
      </c>
      <c r="AB51" s="62" t="str">
        <f>IF(AND('Mapa final'!$Y$139="Alta",'Mapa final'!$AA$139="Mayor"),CONCATENATE("R10C",'Mapa final'!$O$139),"")</f>
        <v/>
      </c>
      <c r="AC51" s="63" t="str">
        <f>IF(AND('Mapa final'!$Y$140="Alta",'Mapa final'!$AA$140="Mayor"),CONCATENATE("R10C",'Mapa final'!$O$140),"")</f>
        <v/>
      </c>
      <c r="AD51" s="63" t="str">
        <f>IF(AND('Mapa final'!$Y$141="Alta",'Mapa final'!$AA$141="Mayor"),CONCATENATE("R10C",'Mapa final'!$O$141),"")</f>
        <v/>
      </c>
      <c r="AE51" s="63" t="str">
        <f>IF(AND('Mapa final'!$Y$142="Alta",'Mapa final'!$AA$142="Mayor"),CONCATENATE("R10C",'Mapa final'!$O$142),"")</f>
        <v/>
      </c>
      <c r="AF51" s="63" t="str">
        <f>IF(AND('Mapa final'!$Y$143="Alta",'Mapa final'!$AA$143="Mayor"),CONCATENATE("R10C",'Mapa final'!$O$143),"")</f>
        <v/>
      </c>
      <c r="AG51" s="64" t="str">
        <f>IF(AND('Mapa final'!$Y$144="Alta",'Mapa final'!$AA$144="Mayor"),CONCATENATE("R10C",'Mapa final'!$O$144),"")</f>
        <v/>
      </c>
      <c r="AH51" s="65" t="str">
        <f>IF(AND('Mapa final'!$Y$139="Alta",'Mapa final'!$AA$139="Catastrófico"),CONCATENATE("R10C",'Mapa final'!$O$139),"")</f>
        <v/>
      </c>
      <c r="AI51" s="66" t="str">
        <f>IF(AND('Mapa final'!$Y$140="Alta",'Mapa final'!$AA$140="Catastrófico"),CONCATENATE("R10C",'Mapa final'!$O$140),"")</f>
        <v/>
      </c>
      <c r="AJ51" s="66" t="str">
        <f>IF(AND('Mapa final'!$Y$141="Alta",'Mapa final'!$AA$141="Catastrófico"),CONCATENATE("R10C",'Mapa final'!$O$141),"")</f>
        <v/>
      </c>
      <c r="AK51" s="66" t="str">
        <f>IF(AND('Mapa final'!$Y$142="Alta",'Mapa final'!$AA$142="Catastrófico"),CONCATENATE("R10C",'Mapa final'!$O$142),"")</f>
        <v/>
      </c>
      <c r="AL51" s="66" t="str">
        <f>IF(AND('Mapa final'!$Y$143="Alta",'Mapa final'!$AA$143="Catastrófico"),CONCATENATE("R10C",'Mapa final'!$O$143),"")</f>
        <v/>
      </c>
      <c r="AM51" s="67" t="str">
        <f>IF(AND('Mapa final'!$Y$144="Alta",'Mapa final'!$AA$144="Catastrófico"),CONCATENATE("R10C",'Mapa final'!$O$144),"")</f>
        <v/>
      </c>
      <c r="AN51" s="86"/>
      <c r="AO51" s="537"/>
      <c r="AP51" s="538"/>
      <c r="AQ51" s="538"/>
      <c r="AR51" s="538"/>
      <c r="AS51" s="538"/>
      <c r="AT51" s="539"/>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6"/>
    </row>
    <row r="52" spans="1:76" ht="15" customHeight="1" x14ac:dyDescent="0.25">
      <c r="A52" s="86"/>
      <c r="B52" s="474"/>
      <c r="C52" s="474"/>
      <c r="D52" s="475"/>
      <c r="E52" s="516"/>
      <c r="F52" s="517"/>
      <c r="G52" s="517"/>
      <c r="H52" s="517"/>
      <c r="I52" s="517"/>
      <c r="J52" s="71" t="str">
        <f>IF(AND('Mapa final'!$Y$145="Alta",'Mapa final'!$AA$145="Leve"),CONCATENATE("R10C",'Mapa final'!$O$145),"")</f>
        <v/>
      </c>
      <c r="K52" s="72" t="str">
        <f>IF(AND('Mapa final'!$Y$146="Alta",'Mapa final'!$AA$146="Leve"),CONCATENATE("R10C",'Mapa final'!$O$146),"")</f>
        <v/>
      </c>
      <c r="L52" s="72" t="str">
        <f>IF(AND('Mapa final'!$Y$147="Alta",'Mapa final'!$AA$147="Leve"),CONCATENATE("R10C",'Mapa final'!$O$147),"")</f>
        <v/>
      </c>
      <c r="M52" s="72" t="str">
        <f>IF(AND('Mapa final'!$Y$148="Alta",'Mapa final'!$AA$148="Leve"),CONCATENATE("R10C",'Mapa final'!$O$148),"")</f>
        <v/>
      </c>
      <c r="N52" s="72" t="str">
        <f>IF(AND('Mapa final'!$Y$149="Alta",'Mapa final'!$AA$149="Leve"),CONCATENATE("R10C",'Mapa final'!$O$149),"")</f>
        <v/>
      </c>
      <c r="O52" s="73" t="str">
        <f>IF(AND('Mapa final'!$Y$150="Alta",'Mapa final'!$AA$150="Leve"),CONCATENATE("R10C",'Mapa final'!$O$150),"")</f>
        <v/>
      </c>
      <c r="P52" s="71" t="str">
        <f>IF(AND('Mapa final'!$Y$145="Alta",'Mapa final'!$AA$145="Menor"),CONCATENATE("R10C",'Mapa final'!$O$145),"")</f>
        <v/>
      </c>
      <c r="Q52" s="72" t="str">
        <f>IF(AND('Mapa final'!$Y$146="Alta",'Mapa final'!$AA$146="Menor"),CONCATENATE("R10C",'Mapa final'!$O$146),"")</f>
        <v/>
      </c>
      <c r="R52" s="72" t="str">
        <f>IF(AND('Mapa final'!$Y$147="Alta",'Mapa final'!$AA$147="Menor"),CONCATENATE("R10C",'Mapa final'!$O$147),"")</f>
        <v/>
      </c>
      <c r="S52" s="72" t="str">
        <f>IF(AND('Mapa final'!$Y$148="Alta",'Mapa final'!$AA$148="Menor"),CONCATENATE("R10C",'Mapa final'!$O$148),"")</f>
        <v/>
      </c>
      <c r="T52" s="72" t="str">
        <f>IF(AND('Mapa final'!$Y$149="Alta",'Mapa final'!$AA$149="Menor"),CONCATENATE("R10C",'Mapa final'!$O$149),"")</f>
        <v/>
      </c>
      <c r="U52" s="73" t="str">
        <f>IF(AND('Mapa final'!$Y$150="Alta",'Mapa final'!$AA$150="Menor"),CONCATENATE("R10C",'Mapa final'!$O$150),"")</f>
        <v/>
      </c>
      <c r="V52" s="62" t="str">
        <f>IF(AND('Mapa final'!$Y$145="Alta",'Mapa final'!$AA$145="Moderado"),CONCATENATE("R10C",'Mapa final'!$O$145),"")</f>
        <v/>
      </c>
      <c r="W52" s="63" t="str">
        <f>IF(AND('Mapa final'!$Y$146="Alta",'Mapa final'!$AA$146="Moderado"),CONCATENATE("R10C",'Mapa final'!$O$146),"")</f>
        <v/>
      </c>
      <c r="X52" s="63" t="str">
        <f>IF(AND('Mapa final'!$Y$147="Alta",'Mapa final'!$AA$147="Moderado"),CONCATENATE("R10C",'Mapa final'!$O$147),"")</f>
        <v/>
      </c>
      <c r="Y52" s="63" t="str">
        <f>IF(AND('Mapa final'!$Y$148="Alta",'Mapa final'!$AA$148="Moderado"),CONCATENATE("R10C",'Mapa final'!$O$148),"")</f>
        <v/>
      </c>
      <c r="Z52" s="63" t="str">
        <f>IF(AND('Mapa final'!$Y$149="Alta",'Mapa final'!$AA$149="Moderado"),CONCATENATE("R10C",'Mapa final'!$O$149),"")</f>
        <v/>
      </c>
      <c r="AA52" s="64" t="str">
        <f>IF(AND('Mapa final'!$Y$150="Alta",'Mapa final'!$AA$150="Moderado"),CONCATENATE("R10C",'Mapa final'!$O$150),"")</f>
        <v/>
      </c>
      <c r="AB52" s="62" t="str">
        <f>IF(AND('Mapa final'!$Y$145="Alta",'Mapa final'!$AA$145="Mayor"),CONCATENATE("R10C",'Mapa final'!$O$145),"")</f>
        <v/>
      </c>
      <c r="AC52" s="63" t="str">
        <f>IF(AND('Mapa final'!$Y$146="Alta",'Mapa final'!$AA$146="Mayor"),CONCATENATE("R10C",'Mapa final'!$O$146),"")</f>
        <v/>
      </c>
      <c r="AD52" s="63" t="str">
        <f>IF(AND('Mapa final'!$Y$147="Alta",'Mapa final'!$AA$147="Mayor"),CONCATENATE("R10C",'Mapa final'!$O$147),"")</f>
        <v/>
      </c>
      <c r="AE52" s="63" t="str">
        <f>IF(AND('Mapa final'!$Y$148="Alta",'Mapa final'!$AA$148="Mayor"),CONCATENATE("R10C",'Mapa final'!$O$148),"")</f>
        <v/>
      </c>
      <c r="AF52" s="63" t="str">
        <f>IF(AND('Mapa final'!$Y$149="Alta",'Mapa final'!$AA$149="Mayor"),CONCATENATE("R10C",'Mapa final'!$O$149),"")</f>
        <v/>
      </c>
      <c r="AG52" s="64" t="str">
        <f>IF(AND('Mapa final'!$Y$150="Alta",'Mapa final'!$AA$150="Mayor"),CONCATENATE("R10C",'Mapa final'!$O$150),"")</f>
        <v/>
      </c>
      <c r="AH52" s="65" t="str">
        <f>IF(AND('Mapa final'!$Y$145="Alta",'Mapa final'!$AA$145="Catastrófico"),CONCATENATE("R10C",'Mapa final'!$O$145),"")</f>
        <v/>
      </c>
      <c r="AI52" s="66" t="str">
        <f>IF(AND('Mapa final'!$Y$146="Alta",'Mapa final'!$AA$146="Catastrófico"),CONCATENATE("R10C",'Mapa final'!$O$146),"")</f>
        <v/>
      </c>
      <c r="AJ52" s="66" t="str">
        <f>IF(AND('Mapa final'!$Y$147="Alta",'Mapa final'!$AA$147="Catastrófico"),CONCATENATE("R10C",'Mapa final'!$O$147),"")</f>
        <v/>
      </c>
      <c r="AK52" s="66" t="str">
        <f>IF(AND('Mapa final'!$Y$148="Alta",'Mapa final'!$AA$148="Catastrófico"),CONCATENATE("R10C",'Mapa final'!$O$148),"")</f>
        <v/>
      </c>
      <c r="AL52" s="66" t="str">
        <f>IF(AND('Mapa final'!$Y$149="Alta",'Mapa final'!$AA$149="Catastrófico"),CONCATENATE("R10C",'Mapa final'!$O$149),"")</f>
        <v/>
      </c>
      <c r="AM52" s="67" t="str">
        <f>IF(AND('Mapa final'!$Y$150="Alta",'Mapa final'!$AA$150="Catastrófico"),CONCATENATE("R10C",'Mapa final'!$O$150),"")</f>
        <v/>
      </c>
      <c r="AN52" s="86"/>
      <c r="AO52" s="537"/>
      <c r="AP52" s="538"/>
      <c r="AQ52" s="538"/>
      <c r="AR52" s="538"/>
      <c r="AS52" s="538"/>
      <c r="AT52" s="539"/>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c r="BU52" s="86"/>
      <c r="BV52" s="86"/>
      <c r="BW52" s="86"/>
      <c r="BX52" s="86"/>
    </row>
    <row r="53" spans="1:76" ht="15.75" customHeight="1" thickBot="1" x14ac:dyDescent="0.3">
      <c r="A53" s="86"/>
      <c r="B53" s="474"/>
      <c r="C53" s="474"/>
      <c r="D53" s="475"/>
      <c r="E53" s="519"/>
      <c r="F53" s="520"/>
      <c r="G53" s="520"/>
      <c r="H53" s="520"/>
      <c r="I53" s="520"/>
      <c r="J53" s="74" t="str">
        <f>IF(AND('Mapa final'!$Y$151="Alta",'Mapa final'!$AA$151="Leve"),CONCATENATE("R10C",'Mapa final'!$O$151),"")</f>
        <v/>
      </c>
      <c r="K53" s="75" t="str">
        <f>IF(AND('Mapa final'!$Y$152="Alta",'Mapa final'!$AA$152="Leve"),CONCATENATE("R10C",'Mapa final'!$O$152),"")</f>
        <v/>
      </c>
      <c r="L53" s="75" t="str">
        <f>IF(AND('Mapa final'!$Y$153="Alta",'Mapa final'!$AA$153="Leve"),CONCATENATE("R10C",'Mapa final'!$O$153),"")</f>
        <v/>
      </c>
      <c r="M53" s="75" t="str">
        <f>IF(AND('Mapa final'!$Y$154="Alta",'Mapa final'!$AA$154="Leve"),CONCATENATE("R10C",'Mapa final'!$O$154),"")</f>
        <v/>
      </c>
      <c r="N53" s="75" t="str">
        <f>IF(AND('Mapa final'!$Y$155="Alta",'Mapa final'!$AA$155="Leve"),CONCATENATE("R10C",'Mapa final'!$O$155),"")</f>
        <v/>
      </c>
      <c r="O53" s="76" t="str">
        <f>IF(AND('Mapa final'!$Y$156="Alta",'Mapa final'!$AA$156="Leve"),CONCATENATE("R10C",'Mapa final'!$O$156),"")</f>
        <v/>
      </c>
      <c r="P53" s="71" t="str">
        <f>IF(AND('Mapa final'!$Y$151="Alta",'Mapa final'!$AA$151="Menor"),CONCATENATE("R10C",'Mapa final'!$O$151),"")</f>
        <v/>
      </c>
      <c r="Q53" s="72" t="str">
        <f>IF(AND('Mapa final'!$Y$152="Alta",'Mapa final'!$AA$152="Menor"),CONCATENATE("R10C",'Mapa final'!$O$152),"")</f>
        <v/>
      </c>
      <c r="R53" s="72" t="str">
        <f>IF(AND('Mapa final'!$Y$153="Alta",'Mapa final'!$AA$153="Menor"),CONCATENATE("R10C",'Mapa final'!$O$153),"")</f>
        <v/>
      </c>
      <c r="S53" s="72" t="str">
        <f>IF(AND('Mapa final'!$Y$154="Alta",'Mapa final'!$AA$154="Menor"),CONCATENATE("R10C",'Mapa final'!$O$154),"")</f>
        <v/>
      </c>
      <c r="T53" s="72" t="str">
        <f>IF(AND('Mapa final'!$Y$155="Alta",'Mapa final'!$AA$155="Menor"),CONCATENATE("R10C",'Mapa final'!$O$155),"")</f>
        <v/>
      </c>
      <c r="U53" s="73" t="str">
        <f>IF(AND('Mapa final'!$Y$156="Alta",'Mapa final'!$AA$156="Menor"),CONCATENATE("R10C",'Mapa final'!$O$156),"")</f>
        <v/>
      </c>
      <c r="V53" s="62" t="str">
        <f>IF(AND('Mapa final'!$Y$151="Alta",'Mapa final'!$AA$151="Moderado"),CONCATENATE("R10C",'Mapa final'!$O$151),"")</f>
        <v/>
      </c>
      <c r="W53" s="63" t="str">
        <f>IF(AND('Mapa final'!$Y$152="Alta",'Mapa final'!$AA$152="Moderado"),CONCATENATE("R10C",'Mapa final'!$O$152),"")</f>
        <v/>
      </c>
      <c r="X53" s="63" t="str">
        <f>IF(AND('Mapa final'!$Y$153="Alta",'Mapa final'!$AA$153="Moderado"),CONCATENATE("R10C",'Mapa final'!$O$153),"")</f>
        <v/>
      </c>
      <c r="Y53" s="63" t="str">
        <f>IF(AND('Mapa final'!$Y$154="Alta",'Mapa final'!$AA$154="Moderado"),CONCATENATE("R10C",'Mapa final'!$O$154),"")</f>
        <v/>
      </c>
      <c r="Z53" s="63" t="str">
        <f>IF(AND('Mapa final'!$Y$155="Alta",'Mapa final'!$AA$155="Moderado"),CONCATENATE("R10C",'Mapa final'!$O$155),"")</f>
        <v/>
      </c>
      <c r="AA53" s="64" t="str">
        <f>IF(AND('Mapa final'!$Y$156="Alta",'Mapa final'!$AA$156="Moderado"),CONCATENATE("R10C",'Mapa final'!$O$156),"")</f>
        <v/>
      </c>
      <c r="AB53" s="62" t="str">
        <f>IF(AND('Mapa final'!$Y$151="Alta",'Mapa final'!$AA$151="Mayor"),CONCATENATE("R10C",'Mapa final'!$O$151),"")</f>
        <v/>
      </c>
      <c r="AC53" s="63" t="str">
        <f>IF(AND('Mapa final'!$Y$152="Alta",'Mapa final'!$AA$152="Mayor"),CONCATENATE("R10C",'Mapa final'!$O$152),"")</f>
        <v/>
      </c>
      <c r="AD53" s="63" t="str">
        <f>IF(AND('Mapa final'!$Y$153="Alta",'Mapa final'!$AA$153="Mayor"),CONCATENATE("R10C",'Mapa final'!$O$153),"")</f>
        <v/>
      </c>
      <c r="AE53" s="63" t="str">
        <f>IF(AND('Mapa final'!$Y$154="Alta",'Mapa final'!$AA$154="Mayor"),CONCATENATE("R10C",'Mapa final'!$O$154),"")</f>
        <v/>
      </c>
      <c r="AF53" s="63" t="str">
        <f>IF(AND('Mapa final'!$Y$155="Alta",'Mapa final'!$AA$155="Mayor"),CONCATENATE("R10C",'Mapa final'!$O$155),"")</f>
        <v/>
      </c>
      <c r="AG53" s="64" t="str">
        <f>IF(AND('Mapa final'!$Y$156="Alta",'Mapa final'!$AA$156="Mayor"),CONCATENATE("R10C",'Mapa final'!$O$156),"")</f>
        <v/>
      </c>
      <c r="AH53" s="65" t="str">
        <f>IF(AND('Mapa final'!$Y$151="Alta",'Mapa final'!$AA$151="Catastrófico"),CONCATENATE("R10C",'Mapa final'!$O$151),"")</f>
        <v/>
      </c>
      <c r="AI53" s="66" t="str">
        <f>IF(AND('Mapa final'!$Y$152="Alta",'Mapa final'!$AA$152="Catastrófico"),CONCATENATE("R10C",'Mapa final'!$O$152),"")</f>
        <v/>
      </c>
      <c r="AJ53" s="66" t="str">
        <f>IF(AND('Mapa final'!$Y$153="Alta",'Mapa final'!$AA$153="Catastrófico"),CONCATENATE("R10C",'Mapa final'!$O$153),"")</f>
        <v/>
      </c>
      <c r="AK53" s="66" t="str">
        <f>IF(AND('Mapa final'!$Y$154="Alta",'Mapa final'!$AA$154="Catastrófico"),CONCATENATE("R10C",'Mapa final'!$O$154),"")</f>
        <v/>
      </c>
      <c r="AL53" s="66" t="str">
        <f>IF(AND('Mapa final'!$Y$155="Alta",'Mapa final'!$AA$155="Catastrófico"),CONCATENATE("R10C",'Mapa final'!$O$155),"")</f>
        <v/>
      </c>
      <c r="AM53" s="67" t="str">
        <f>IF(AND('Mapa final'!$Y$156="Alta",'Mapa final'!$AA$156="Catastrófico"),CONCATENATE("R10C",'Mapa final'!$O$156),"")</f>
        <v/>
      </c>
      <c r="AN53" s="86"/>
      <c r="AO53" s="540"/>
      <c r="AP53" s="541"/>
      <c r="AQ53" s="541"/>
      <c r="AR53" s="541"/>
      <c r="AS53" s="541"/>
      <c r="AT53" s="542"/>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86"/>
    </row>
    <row r="54" spans="1:76" ht="15" customHeight="1" x14ac:dyDescent="0.25">
      <c r="A54" s="86"/>
      <c r="B54" s="474"/>
      <c r="C54" s="474"/>
      <c r="D54" s="475"/>
      <c r="E54" s="513" t="s">
        <v>248</v>
      </c>
      <c r="F54" s="514"/>
      <c r="G54" s="514"/>
      <c r="H54" s="514"/>
      <c r="I54" s="515"/>
      <c r="J54" s="68" t="str">
        <f>IF(AND('Mapa final'!$Y$12="Media",'Mapa final'!$AA$12="Leve"),CONCATENATE("R1C",'Mapa final'!$O$12),"")</f>
        <v/>
      </c>
      <c r="K54" s="69" t="str">
        <f>IF(AND('Mapa final'!$Y$13="Media",'Mapa final'!$AA$13="Leve"),CONCATENATE("R1C",'Mapa final'!$O$13),"")</f>
        <v/>
      </c>
      <c r="L54" s="69" t="str">
        <f>IF(AND('Mapa final'!$Y$14="Media",'Mapa final'!$AA$14="Leve"),CONCATENATE("R1C",'Mapa final'!$O$14),"")</f>
        <v/>
      </c>
      <c r="M54" s="69" t="str">
        <f>IF(AND('Mapa final'!$Y$15="Media",'Mapa final'!$AA$15="Leve"),CONCATENATE("R1C",'Mapa final'!$O$15),"")</f>
        <v/>
      </c>
      <c r="N54" s="69" t="str">
        <f>IF(AND('Mapa final'!$Y$16="Media",'Mapa final'!$AA$16="Leve"),CONCATENATE("R1C",'Mapa final'!$O$16),"")</f>
        <v/>
      </c>
      <c r="O54" s="70" t="str">
        <f>IF(AND('Mapa final'!$Y$17="Media",'Mapa final'!$AA$17="Leve"),CONCATENATE("R1C",'Mapa final'!$O$17),"")</f>
        <v/>
      </c>
      <c r="P54" s="68" t="str">
        <f>IF(AND('Mapa final'!$Y$12="Media",'Mapa final'!$AA$12="Menor"),CONCATENATE("R1C",'Mapa final'!$O$12),"")</f>
        <v/>
      </c>
      <c r="Q54" s="69" t="str">
        <f>IF(AND('Mapa final'!$Y$13="Media",'Mapa final'!$AA$13="Menor"),CONCATENATE("R1C",'Mapa final'!$O$13),"")</f>
        <v/>
      </c>
      <c r="R54" s="69" t="str">
        <f>IF(AND('Mapa final'!$Y$14="Media",'Mapa final'!$AA$14="Menor"),CONCATENATE("R1C",'Mapa final'!$O$14),"")</f>
        <v/>
      </c>
      <c r="S54" s="69" t="str">
        <f>IF(AND('Mapa final'!$Y$15="Media",'Mapa final'!$AA$15="Menor"),CONCATENATE("R1C",'Mapa final'!$O$15),"")</f>
        <v/>
      </c>
      <c r="T54" s="69" t="str">
        <f>IF(AND('Mapa final'!$Y$16="Media",'Mapa final'!$AA$16="Menor"),CONCATENATE("R1C",'Mapa final'!$O$16),"")</f>
        <v/>
      </c>
      <c r="U54" s="69" t="str">
        <f>IF(AND('Mapa final'!$Y$17="Media",'Mapa final'!$AA$17="Menor"),CONCATENATE("R1C",'Mapa final'!$O$17),"")</f>
        <v/>
      </c>
      <c r="V54" s="68" t="str">
        <f>IF(AND('Mapa final'!$Y$12="Media",'Mapa final'!$AA$12="Moderado"),CONCATENATE("R1C",'Mapa final'!$O$12),"")</f>
        <v/>
      </c>
      <c r="W54" s="69" t="str">
        <f>IF(AND('Mapa final'!$Y$13="Media",'Mapa final'!$AA$13="Moderado"),CONCATENATE("R1C",'Mapa final'!$O$13),"")</f>
        <v/>
      </c>
      <c r="X54" s="69" t="str">
        <f>IF(AND('Mapa final'!$Y$14="Media",'Mapa final'!$AA$14="Moderado"),CONCATENATE("R1C",'Mapa final'!$O$14),"")</f>
        <v/>
      </c>
      <c r="Y54" s="69" t="str">
        <f>IF(AND('Mapa final'!$Y$15="Media",'Mapa final'!$AA$15="Moderado"),CONCATENATE("R1C",'Mapa final'!$O$15),"")</f>
        <v/>
      </c>
      <c r="Z54" s="69" t="str">
        <f>IF(AND('Mapa final'!$Y$16="Media",'Mapa final'!$AA$16="Moderado"),CONCATENATE("R1C",'Mapa final'!$O$16),"")</f>
        <v/>
      </c>
      <c r="AA54" s="70" t="str">
        <f>IF(AND('Mapa final'!$Y$17="Media",'Mapa final'!$AA$17="Moderado"),CONCATENATE("R1C",'Mapa final'!$O$17),"")</f>
        <v/>
      </c>
      <c r="AB54" s="57" t="str">
        <f>IF(AND('Mapa final'!$Y$12="Media",'Mapa final'!$AA$12="Mayor"),CONCATENATE("R1C",'Mapa final'!$O$12),"")</f>
        <v/>
      </c>
      <c r="AC54" s="57" t="str">
        <f>IF(AND('Mapa final'!$Y$13="Media",'Mapa final'!$AA$13="Mayor"),CONCATENATE("R1C",'Mapa final'!$O$13),"")</f>
        <v/>
      </c>
      <c r="AD54" s="57" t="str">
        <f>IF(AND('Mapa final'!$Y$14="Media",'Mapa final'!$AA$14="Mayor"),CONCATENATE("R1C",'Mapa final'!$O$14),"")</f>
        <v/>
      </c>
      <c r="AE54" s="57" t="str">
        <f>IF(AND('Mapa final'!$Y$15="Media",'Mapa final'!$AA$15="Mayor"),CONCATENATE("R1C",'Mapa final'!$O$15),"")</f>
        <v/>
      </c>
      <c r="AF54" s="57" t="str">
        <f>IF(AND('Mapa final'!$Y$16="Media",'Mapa final'!$AA$16="Mayor"),CONCATENATE("R1C",'Mapa final'!$O$16),"")</f>
        <v/>
      </c>
      <c r="AG54" s="58" t="str">
        <f>IF(AND('Mapa final'!$Y$17="Media",'Mapa final'!$AA$17="Mayor"),CONCATENATE("R1C",'Mapa final'!$O$17),"")</f>
        <v/>
      </c>
      <c r="AH54" s="59" t="str">
        <f>IF(AND('Mapa final'!$Y$12="Media",'Mapa final'!$AA$12="Catastrófico"),CONCATENATE("R1C",'Mapa final'!$O$12),"")</f>
        <v/>
      </c>
      <c r="AI54" s="60" t="str">
        <f>IF(AND('Mapa final'!$Y$13="Media",'Mapa final'!$AA$13="Catastrófico"),CONCATENATE("R1C",'Mapa final'!$O$13),"")</f>
        <v/>
      </c>
      <c r="AJ54" s="60" t="str">
        <f>IF(AND('Mapa final'!$Y$14="Media",'Mapa final'!$AA$14="Catastrófico"),CONCATENATE("R1C",'Mapa final'!$O$14),"")</f>
        <v/>
      </c>
      <c r="AK54" s="60" t="str">
        <f>IF(AND('Mapa final'!$Y$15="Media",'Mapa final'!$AA$15="Catastrófico"),CONCATENATE("R1C",'Mapa final'!$O$15),"")</f>
        <v/>
      </c>
      <c r="AL54" s="60" t="str">
        <f>IF(AND('Mapa final'!$Y$16="Media",'Mapa final'!$AA$16="Catastrófico"),CONCATENATE("R1C",'Mapa final'!$O$16),"")</f>
        <v/>
      </c>
      <c r="AM54" s="61" t="str">
        <f>IF(AND('Mapa final'!$Y$17="Media",'Mapa final'!$AA$17="Catastrófico"),CONCATENATE("R1C",'Mapa final'!$O$17),"")</f>
        <v/>
      </c>
      <c r="AN54" s="86"/>
      <c r="AO54" s="546" t="s">
        <v>249</v>
      </c>
      <c r="AP54" s="547"/>
      <c r="AQ54" s="547"/>
      <c r="AR54" s="547"/>
      <c r="AS54" s="547"/>
      <c r="AT54" s="548"/>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86"/>
    </row>
    <row r="55" spans="1:76" ht="15" customHeight="1" x14ac:dyDescent="0.25">
      <c r="A55" s="86"/>
      <c r="B55" s="474"/>
      <c r="C55" s="474"/>
      <c r="D55" s="475"/>
      <c r="E55" s="543"/>
      <c r="F55" s="517"/>
      <c r="G55" s="517"/>
      <c r="H55" s="517"/>
      <c r="I55" s="518"/>
      <c r="J55" s="71" t="str">
        <f>IF(AND('Mapa final'!$Y$18="Media",'Mapa final'!$AA$18="Leve"),CONCATENATE("R2C",'Mapa final'!$O$18),"")</f>
        <v/>
      </c>
      <c r="K55" s="72" t="str">
        <f>IF(AND('Mapa final'!$Y$19="Media",'Mapa final'!$AA$19="Leve"),CONCATENATE("R2C",'Mapa final'!$O$19),"")</f>
        <v/>
      </c>
      <c r="L55" s="72" t="str">
        <f>IF(AND('Mapa final'!$Y$20="Media",'Mapa final'!$AA$20="Leve"),CONCATENATE("R2C",'Mapa final'!$O$20),"")</f>
        <v/>
      </c>
      <c r="M55" s="72" t="str">
        <f>IF(AND('Mapa final'!$Y$21="Media",'Mapa final'!$AA$21="Leve"),CONCATENATE("R2C",'Mapa final'!$O$21),"")</f>
        <v/>
      </c>
      <c r="N55" s="72" t="str">
        <f>IF(AND('Mapa final'!$Y$22="Media",'Mapa final'!$AA$22="Leve"),CONCATENATE("R2C",'Mapa final'!$O$22),"")</f>
        <v/>
      </c>
      <c r="O55" s="73" t="str">
        <f>IF(AND('Mapa final'!$Y$23="Media",'Mapa final'!$AA$23="Leve"),CONCATENATE("R2C",'Mapa final'!$O$23),"")</f>
        <v/>
      </c>
      <c r="P55" s="71" t="str">
        <f>IF(AND('Mapa final'!$Y$18="Media",'Mapa final'!$AA$18="Menor"),CONCATENATE("R2C",'Mapa final'!$O$18),"")</f>
        <v/>
      </c>
      <c r="Q55" s="72" t="str">
        <f>IF(AND('Mapa final'!$Y$19="Media",'Mapa final'!$AA$19="Menor"),CONCATENATE("R2C",'Mapa final'!$O$19),"")</f>
        <v/>
      </c>
      <c r="R55" s="72" t="str">
        <f>IF(AND('Mapa final'!$Y$20="Media",'Mapa final'!$AA$20="Menor"),CONCATENATE("R2C",'Mapa final'!$O$20),"")</f>
        <v/>
      </c>
      <c r="S55" s="72" t="str">
        <f>IF(AND('Mapa final'!$Y$21="Media",'Mapa final'!$AA$21="Menor"),CONCATENATE("R2C",'Mapa final'!$O$21),"")</f>
        <v/>
      </c>
      <c r="T55" s="72" t="str">
        <f>IF(AND('Mapa final'!$Y$22="Media",'Mapa final'!$AA$22="Menor"),CONCATENATE("R2C",'Mapa final'!$O$22),"")</f>
        <v/>
      </c>
      <c r="U55" s="72" t="str">
        <f>IF(AND('Mapa final'!$Y$23="Media",'Mapa final'!$AA$23="Menor"),CONCATENATE("R2C",'Mapa final'!$O$23),"")</f>
        <v/>
      </c>
      <c r="V55" s="71" t="str">
        <f>IF(AND('Mapa final'!$Y$18="Media",'Mapa final'!$AA$18="Moderado"),CONCATENATE("R2C",'Mapa final'!$O$18),"")</f>
        <v/>
      </c>
      <c r="W55" s="72" t="str">
        <f>IF(AND('Mapa final'!$Y$19="Media",'Mapa final'!$AA$19="Moderado"),CONCATENATE("R2C",'Mapa final'!$O$19),"")</f>
        <v/>
      </c>
      <c r="X55" s="72" t="str">
        <f>IF(AND('Mapa final'!$Y$20="Media",'Mapa final'!$AA$20="Moderado"),CONCATENATE("R2C",'Mapa final'!$O$20),"")</f>
        <v/>
      </c>
      <c r="Y55" s="72" t="str">
        <f>IF(AND('Mapa final'!$Y$21="Media",'Mapa final'!$AA$21="Moderado"),CONCATENATE("R2C",'Mapa final'!$O$21),"")</f>
        <v/>
      </c>
      <c r="Z55" s="72" t="str">
        <f>IF(AND('Mapa final'!$Y$22="Media",'Mapa final'!$AA$22="Moderado"),CONCATENATE("R2C",'Mapa final'!$O$22),"")</f>
        <v/>
      </c>
      <c r="AA55" s="73" t="str">
        <f>IF(AND('Mapa final'!$Y$23="Media",'Mapa final'!$AA$23="Moderado"),CONCATENATE("R2C",'Mapa final'!$O$23),"")</f>
        <v/>
      </c>
      <c r="AB55" s="63" t="str">
        <f>IF(AND('Mapa final'!$Y$18="Media",'Mapa final'!$AA$18="Mayor"),CONCATENATE("R2C",'Mapa final'!$O$18),"")</f>
        <v/>
      </c>
      <c r="AC55" s="63" t="str">
        <f>IF(AND('Mapa final'!$Y$19="Media",'Mapa final'!$AA$19="Mayor"),CONCATENATE("R2C",'Mapa final'!$O$19),"")</f>
        <v/>
      </c>
      <c r="AD55" s="63" t="str">
        <f>IF(AND('Mapa final'!$Y$20="Media",'Mapa final'!$AA$20="Mayor"),CONCATENATE("R2C",'Mapa final'!$O$20),"")</f>
        <v/>
      </c>
      <c r="AE55" s="63" t="str">
        <f>IF(AND('Mapa final'!$Y$21="Media",'Mapa final'!$AA$21="Mayor"),CONCATENATE("R2C",'Mapa final'!$O$21),"")</f>
        <v/>
      </c>
      <c r="AF55" s="63" t="str">
        <f>IF(AND('Mapa final'!$Y$22="Media",'Mapa final'!$AA$22="Mayor"),CONCATENATE("R2C",'Mapa final'!$O$22),"")</f>
        <v/>
      </c>
      <c r="AG55" s="64" t="str">
        <f>IF(AND('Mapa final'!$Y$23="Media",'Mapa final'!$AA$23="Mayor"),CONCATENATE("R2C",'Mapa final'!$O$23),"")</f>
        <v/>
      </c>
      <c r="AH55" s="65" t="str">
        <f>IF(AND('Mapa final'!$Y$18="Media",'Mapa final'!$AA$18="Catastrófico"),CONCATENATE("R2C",'Mapa final'!$O$18),"")</f>
        <v/>
      </c>
      <c r="AI55" s="66" t="str">
        <f>IF(AND('Mapa final'!$Y$19="Media",'Mapa final'!$AA$19="Catastrófico"),CONCATENATE("R2C",'Mapa final'!$O$19),"")</f>
        <v/>
      </c>
      <c r="AJ55" s="66" t="str">
        <f>IF(AND('Mapa final'!$Y$20="Media",'Mapa final'!$AA$20="Catastrófico"),CONCATENATE("R2C",'Mapa final'!$O$20),"")</f>
        <v/>
      </c>
      <c r="AK55" s="66" t="str">
        <f>IF(AND('Mapa final'!$Y$21="Media",'Mapa final'!$AA$21="Catastrófico"),CONCATENATE("R2C",'Mapa final'!$O$21),"")</f>
        <v/>
      </c>
      <c r="AL55" s="66" t="str">
        <f>IF(AND('Mapa final'!$Y$22="Media",'Mapa final'!$AA$22="Catastrófico"),CONCATENATE("R2C",'Mapa final'!$O$22),"")</f>
        <v/>
      </c>
      <c r="AM55" s="67" t="str">
        <f>IF(AND('Mapa final'!$Y$23="Media",'Mapa final'!$AA$23="Catastrófico"),CONCATENATE("R2C",'Mapa final'!$O$23),"")</f>
        <v/>
      </c>
      <c r="AN55" s="86"/>
      <c r="AO55" s="549"/>
      <c r="AP55" s="550"/>
      <c r="AQ55" s="550"/>
      <c r="AR55" s="550"/>
      <c r="AS55" s="550"/>
      <c r="AT55" s="551"/>
      <c r="AU55" s="86"/>
      <c r="AV55" s="86"/>
      <c r="AW55" s="86"/>
      <c r="AX55" s="86"/>
      <c r="AY55" s="86"/>
      <c r="AZ55" s="86"/>
      <c r="BA55" s="86"/>
      <c r="BB55" s="86"/>
      <c r="BC55" s="86"/>
      <c r="BD55" s="86"/>
      <c r="BE55" s="86"/>
      <c r="BF55" s="86"/>
      <c r="BG55" s="86"/>
      <c r="BH55" s="86"/>
      <c r="BI55" s="86"/>
      <c r="BJ55" s="86"/>
      <c r="BK55" s="86"/>
      <c r="BL55" s="86"/>
      <c r="BM55" s="86"/>
      <c r="BN55" s="86"/>
      <c r="BO55" s="86"/>
      <c r="BP55" s="86"/>
      <c r="BQ55" s="86"/>
      <c r="BR55" s="86"/>
      <c r="BS55" s="86"/>
      <c r="BT55" s="86"/>
      <c r="BU55" s="86"/>
      <c r="BV55" s="86"/>
      <c r="BW55" s="86"/>
      <c r="BX55" s="86"/>
    </row>
    <row r="56" spans="1:76" ht="15" customHeight="1" x14ac:dyDescent="0.25">
      <c r="A56" s="86"/>
      <c r="B56" s="474"/>
      <c r="C56" s="474"/>
      <c r="D56" s="475"/>
      <c r="E56" s="516"/>
      <c r="F56" s="517"/>
      <c r="G56" s="517"/>
      <c r="H56" s="517"/>
      <c r="I56" s="518"/>
      <c r="J56" s="71" t="str">
        <f>IF(AND('Mapa final'!$Y$24="Media",'Mapa final'!$AA$24="Leve"),CONCATENATE("R3C",'Mapa final'!$O$24),"")</f>
        <v/>
      </c>
      <c r="K56" s="72" t="str">
        <f>IF(AND('Mapa final'!$Y$25="Media",'Mapa final'!$AA$25="Leve"),CONCATENATE("R3C",'Mapa final'!$O$25),"")</f>
        <v/>
      </c>
      <c r="L56" s="72" t="str">
        <f>IF(AND('Mapa final'!$Y$26="Media",'Mapa final'!$AA$26="Leve"),CONCATENATE("R3C",'Mapa final'!$O$26),"")</f>
        <v/>
      </c>
      <c r="M56" s="72" t="str">
        <f>IF(AND('Mapa final'!$Y$27="Media",'Mapa final'!$AA$27="Leve"),CONCATENATE("R3C",'Mapa final'!$O$27),"")</f>
        <v/>
      </c>
      <c r="N56" s="72" t="str">
        <f>IF(AND('Mapa final'!$Y$28="Media",'Mapa final'!$AA$28="Leve"),CONCATENATE("R3C",'Mapa final'!$O$28),"")</f>
        <v/>
      </c>
      <c r="O56" s="73" t="str">
        <f>IF(AND('Mapa final'!$Y$29="Media",'Mapa final'!$AA$29="Leve"),CONCATENATE("R3C",'Mapa final'!$O$29),"")</f>
        <v/>
      </c>
      <c r="P56" s="71" t="str">
        <f>IF(AND('Mapa final'!$Y$24="Media",'Mapa final'!$AA$24="Menor"),CONCATENATE("R3C",'Mapa final'!$O$24),"")</f>
        <v/>
      </c>
      <c r="Q56" s="72" t="str">
        <f>IF(AND('Mapa final'!$Y$25="Media",'Mapa final'!$AA$25="Menor"),CONCATENATE("R3C",'Mapa final'!$O$25),"")</f>
        <v/>
      </c>
      <c r="R56" s="72" t="str">
        <f>IF(AND('Mapa final'!$Y$26="Media",'Mapa final'!$AA$26="Menor"),CONCATENATE("R3C",'Mapa final'!$O$26),"")</f>
        <v/>
      </c>
      <c r="S56" s="72" t="str">
        <f>IF(AND('Mapa final'!$Y$27="Media",'Mapa final'!$AA$27="Menor"),CONCATENATE("R3C",'Mapa final'!$O$27),"")</f>
        <v/>
      </c>
      <c r="T56" s="72" t="str">
        <f>IF(AND('Mapa final'!$Y$28="Media",'Mapa final'!$AA$28="Menor"),CONCATENATE("R3C",'Mapa final'!$O$28),"")</f>
        <v/>
      </c>
      <c r="U56" s="72" t="str">
        <f>IF(AND('Mapa final'!$Y$29="Media",'Mapa final'!$AA$29="Menor"),CONCATENATE("R3C",'Mapa final'!$O$29),"")</f>
        <v/>
      </c>
      <c r="V56" s="71" t="str">
        <f>IF(AND('Mapa final'!$Y$24="Media",'Mapa final'!$AA$24="Moderado"),CONCATENATE("R3C",'Mapa final'!$O$24),"")</f>
        <v/>
      </c>
      <c r="W56" s="72" t="str">
        <f>IF(AND('Mapa final'!$Y$25="Media",'Mapa final'!$AA$25="Moderado"),CONCATENATE("R3C",'Mapa final'!$O$25),"")</f>
        <v/>
      </c>
      <c r="X56" s="72" t="str">
        <f>IF(AND('Mapa final'!$Y$26="Media",'Mapa final'!$AA$26="Moderado"),CONCATENATE("R3C",'Mapa final'!$O$26),"")</f>
        <v/>
      </c>
      <c r="Y56" s="72" t="str">
        <f>IF(AND('Mapa final'!$Y$27="Media",'Mapa final'!$AA$27="Moderado"),CONCATENATE("R3C",'Mapa final'!$O$27),"")</f>
        <v/>
      </c>
      <c r="Z56" s="72" t="str">
        <f>IF(AND('Mapa final'!$Y$28="Media",'Mapa final'!$AA$28="Moderado"),CONCATENATE("R3C",'Mapa final'!$O$28),"")</f>
        <v/>
      </c>
      <c r="AA56" s="73" t="str">
        <f>IF(AND('Mapa final'!$Y$29="Media",'Mapa final'!$AA$29="Moderado"),CONCATENATE("R3C",'Mapa final'!$O$29),"")</f>
        <v/>
      </c>
      <c r="AB56" s="63" t="str">
        <f>IF(AND('Mapa final'!$Y$24="Media",'Mapa final'!$AA$24="Mayor"),CONCATENATE("R3C",'Mapa final'!$O$24),"")</f>
        <v/>
      </c>
      <c r="AC56" s="63" t="str">
        <f>IF(AND('Mapa final'!$Y$25="Media",'Mapa final'!$AA$25="Mayor"),CONCATENATE("R3C",'Mapa final'!$O$25),"")</f>
        <v/>
      </c>
      <c r="AD56" s="63" t="str">
        <f>IF(AND('Mapa final'!$Y$26="Media",'Mapa final'!$AA$26="Mayor"),CONCATENATE("R3C",'Mapa final'!$O$26),"")</f>
        <v/>
      </c>
      <c r="AE56" s="63" t="str">
        <f>IF(AND('Mapa final'!$Y$27="Media",'Mapa final'!$AA$27="Mayor"),CONCATENATE("R3C",'Mapa final'!$O$27),"")</f>
        <v/>
      </c>
      <c r="AF56" s="63" t="str">
        <f>IF(AND('Mapa final'!$Y$28="Media",'Mapa final'!$AA$28="Mayor"),CONCATENATE("R3C",'Mapa final'!$O$28),"")</f>
        <v/>
      </c>
      <c r="AG56" s="64" t="str">
        <f>IF(AND('Mapa final'!$Y$29="Media",'Mapa final'!$AA$29="Mayor"),CONCATENATE("R3C",'Mapa final'!$O$29),"")</f>
        <v/>
      </c>
      <c r="AH56" s="65" t="str">
        <f>IF(AND('Mapa final'!$Y$24="Media",'Mapa final'!$AA$24="Catastrófico"),CONCATENATE("R3C",'Mapa final'!$O$24),"")</f>
        <v/>
      </c>
      <c r="AI56" s="66" t="str">
        <f>IF(AND('Mapa final'!$Y$25="Media",'Mapa final'!$AA$25="Catastrófico"),CONCATENATE("R3C",'Mapa final'!$O$25),"")</f>
        <v/>
      </c>
      <c r="AJ56" s="66" t="str">
        <f>IF(AND('Mapa final'!$Y$26="Media",'Mapa final'!$AA$26="Catastrófico"),CONCATENATE("R3C",'Mapa final'!$O$26),"")</f>
        <v/>
      </c>
      <c r="AK56" s="66" t="str">
        <f>IF(AND('Mapa final'!$Y$27="Media",'Mapa final'!$AA$27="Catastrófico"),CONCATENATE("R3C",'Mapa final'!$O$27),"")</f>
        <v/>
      </c>
      <c r="AL56" s="66" t="str">
        <f>IF(AND('Mapa final'!$Y$28="Media",'Mapa final'!$AA$28="Catastrófico"),CONCATENATE("R3C",'Mapa final'!$O$28),"")</f>
        <v/>
      </c>
      <c r="AM56" s="67" t="str">
        <f>IF(AND('Mapa final'!$Y$29="Media",'Mapa final'!$AA$29="Catastrófico"),CONCATENATE("R3C",'Mapa final'!$O$29),"")</f>
        <v/>
      </c>
      <c r="AN56" s="86"/>
      <c r="AO56" s="549"/>
      <c r="AP56" s="550"/>
      <c r="AQ56" s="550"/>
      <c r="AR56" s="550"/>
      <c r="AS56" s="550"/>
      <c r="AT56" s="551"/>
      <c r="AU56" s="86"/>
      <c r="AV56" s="86"/>
      <c r="AW56" s="86"/>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86"/>
    </row>
    <row r="57" spans="1:76" ht="15" customHeight="1" x14ac:dyDescent="0.25">
      <c r="A57" s="86"/>
      <c r="B57" s="474"/>
      <c r="C57" s="474"/>
      <c r="D57" s="475"/>
      <c r="E57" s="516"/>
      <c r="F57" s="517"/>
      <c r="G57" s="517"/>
      <c r="H57" s="517"/>
      <c r="I57" s="518"/>
      <c r="J57" s="71" t="str">
        <f>IF(AND('Mapa final'!$Y$30="Media",'Mapa final'!$AA$30="Leve"),CONCATENATE("R4C",'Mapa final'!$O$30),"")</f>
        <v/>
      </c>
      <c r="K57" s="72" t="str">
        <f>IF(AND('Mapa final'!$Y$31="Media",'Mapa final'!$AA$31="Leve"),CONCATENATE("R4C",'Mapa final'!$O$31),"")</f>
        <v/>
      </c>
      <c r="L57" s="72" t="str">
        <f>IF(AND('Mapa final'!$Y$32="Media",'Mapa final'!$AA$32="Leve"),CONCATENATE("R4C",'Mapa final'!$O$32),"")</f>
        <v/>
      </c>
      <c r="M57" s="72" t="str">
        <f>IF(AND('Mapa final'!$Y$33="Media",'Mapa final'!$AA$33="Leve"),CONCATENATE("R4C",'Mapa final'!$O$33),"")</f>
        <v/>
      </c>
      <c r="N57" s="72" t="str">
        <f>IF(AND('Mapa final'!$Y$34="Media",'Mapa final'!$AA$34="Leve"),CONCATENATE("R4C",'Mapa final'!$O$34),"")</f>
        <v/>
      </c>
      <c r="O57" s="73" t="str">
        <f>IF(AND('Mapa final'!$Y$35="Media",'Mapa final'!$AA$35="Leve"),CONCATENATE("R4C",'Mapa final'!$O$35),"")</f>
        <v/>
      </c>
      <c r="P57" s="71" t="str">
        <f>IF(AND('Mapa final'!$Y$30="Media",'Mapa final'!$AA$30="Menor"),CONCATENATE("R4C",'Mapa final'!$O$30),"")</f>
        <v/>
      </c>
      <c r="Q57" s="72" t="str">
        <f>IF(AND('Mapa final'!$Y$31="Media",'Mapa final'!$AA$31="Menor"),CONCATENATE("R4C",'Mapa final'!$O$31),"")</f>
        <v/>
      </c>
      <c r="R57" s="72" t="str">
        <f>IF(AND('Mapa final'!$Y$32="Media",'Mapa final'!$AA$32="Menor"),CONCATENATE("R4C",'Mapa final'!$O$32),"")</f>
        <v/>
      </c>
      <c r="S57" s="72" t="str">
        <f>IF(AND('Mapa final'!$Y$33="Media",'Mapa final'!$AA$33="Menor"),CONCATENATE("R4C",'Mapa final'!$O$33),"")</f>
        <v/>
      </c>
      <c r="T57" s="72" t="str">
        <f>IF(AND('Mapa final'!$Y$34="Media",'Mapa final'!$AA$34="Menor"),CONCATENATE("R4C",'Mapa final'!$O$34),"")</f>
        <v/>
      </c>
      <c r="U57" s="72" t="str">
        <f>IF(AND('Mapa final'!$Y$35="Media",'Mapa final'!$AA$35="Menor"),CONCATENATE("R4C",'Mapa final'!$O$35),"")</f>
        <v/>
      </c>
      <c r="V57" s="71" t="str">
        <f>IF(AND('Mapa final'!$Y$30="Media",'Mapa final'!$AA$30="Moderado"),CONCATENATE("R4C",'Mapa final'!$O$30),"")</f>
        <v/>
      </c>
      <c r="W57" s="72" t="str">
        <f>IF(AND('Mapa final'!$Y$31="Media",'Mapa final'!$AA$31="Moderado"),CONCATENATE("R4C",'Mapa final'!$O$31),"")</f>
        <v/>
      </c>
      <c r="X57" s="72" t="str">
        <f>IF(AND('Mapa final'!$Y$32="Media",'Mapa final'!$AA$32="Moderado"),CONCATENATE("R4C",'Mapa final'!$O$32),"")</f>
        <v/>
      </c>
      <c r="Y57" s="72" t="str">
        <f>IF(AND('Mapa final'!$Y$33="Media",'Mapa final'!$AA$33="Moderado"),CONCATENATE("R4C",'Mapa final'!$O$33),"")</f>
        <v/>
      </c>
      <c r="Z57" s="72" t="str">
        <f>IF(AND('Mapa final'!$Y$34="Media",'Mapa final'!$AA$34="Moderado"),CONCATENATE("R4C",'Mapa final'!$O$34),"")</f>
        <v/>
      </c>
      <c r="AA57" s="73" t="str">
        <f>IF(AND('Mapa final'!$Y$35="Media",'Mapa final'!$AA$35="Moderado"),CONCATENATE("R4C",'Mapa final'!$O$35),"")</f>
        <v/>
      </c>
      <c r="AB57" s="63" t="str">
        <f>IF(AND('Mapa final'!$Y$30="Media",'Mapa final'!$AA$30="Mayor"),CONCATENATE("R4C",'Mapa final'!$O$30),"")</f>
        <v/>
      </c>
      <c r="AC57" s="63" t="str">
        <f>IF(AND('Mapa final'!$Y$31="Media",'Mapa final'!$AA$31="Mayor"),CONCATENATE("R4C",'Mapa final'!$O$31),"")</f>
        <v/>
      </c>
      <c r="AD57" s="63" t="str">
        <f>IF(AND('Mapa final'!$Y$32="Media",'Mapa final'!$AA$32="Mayor"),CONCATENATE("R4C",'Mapa final'!$O$32),"")</f>
        <v/>
      </c>
      <c r="AE57" s="63" t="str">
        <f>IF(AND('Mapa final'!$Y$33="Media",'Mapa final'!$AA$33="Mayor"),CONCATENATE("R4C",'Mapa final'!$O$33),"")</f>
        <v/>
      </c>
      <c r="AF57" s="63" t="str">
        <f>IF(AND('Mapa final'!$Y$34="Media",'Mapa final'!$AA$34="Mayor"),CONCATENATE("R4C",'Mapa final'!$O$34),"")</f>
        <v/>
      </c>
      <c r="AG57" s="64" t="str">
        <f>IF(AND('Mapa final'!$Y$35="Media",'Mapa final'!$AA$35="Mayor"),CONCATENATE("R4C",'Mapa final'!$O$35),"")</f>
        <v/>
      </c>
      <c r="AH57" s="65" t="str">
        <f>IF(AND('Mapa final'!$Y$30="Media",'Mapa final'!$AA$30="Catastrófico"),CONCATENATE("R4C",'Mapa final'!$O$30),"")</f>
        <v/>
      </c>
      <c r="AI57" s="66" t="str">
        <f>IF(AND('Mapa final'!$Y$31="Media",'Mapa final'!$AA$31="Catastrófico"),CONCATENATE("R4C",'Mapa final'!$O$31),"")</f>
        <v/>
      </c>
      <c r="AJ57" s="66" t="str">
        <f>IF(AND('Mapa final'!$Y$32="Media",'Mapa final'!$AA$32="Catastrófico"),CONCATENATE("R4C",'Mapa final'!$O$32),"")</f>
        <v/>
      </c>
      <c r="AK57" s="66" t="str">
        <f>IF(AND('Mapa final'!$Y$33="Media",'Mapa final'!$AA$33="Catastrófico"),CONCATENATE("R4C",'Mapa final'!$O$33),"")</f>
        <v/>
      </c>
      <c r="AL57" s="66" t="str">
        <f>IF(AND('Mapa final'!$Y$34="Media",'Mapa final'!$AA$34="Catastrófico"),CONCATENATE("R4C",'Mapa final'!$O$34),"")</f>
        <v/>
      </c>
      <c r="AM57" s="67" t="str">
        <f>IF(AND('Mapa final'!$Y$35="Media",'Mapa final'!$AA$35="Catastrófico"),CONCATENATE("R4C",'Mapa final'!$O$35),"")</f>
        <v/>
      </c>
      <c r="AN57" s="86"/>
      <c r="AO57" s="549"/>
      <c r="AP57" s="550"/>
      <c r="AQ57" s="550"/>
      <c r="AR57" s="550"/>
      <c r="AS57" s="550"/>
      <c r="AT57" s="551"/>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6"/>
      <c r="BW57" s="86"/>
      <c r="BX57" s="86"/>
    </row>
    <row r="58" spans="1:76" ht="15" customHeight="1" x14ac:dyDescent="0.25">
      <c r="A58" s="86"/>
      <c r="B58" s="474"/>
      <c r="C58" s="474"/>
      <c r="D58" s="475"/>
      <c r="E58" s="516"/>
      <c r="F58" s="517"/>
      <c r="G58" s="517"/>
      <c r="H58" s="517"/>
      <c r="I58" s="518"/>
      <c r="J58" s="71" t="str">
        <f>IF(AND('Mapa final'!$Y$36="Media",'Mapa final'!$AA$36="Leve"),CONCATENATE("R5C",'Mapa final'!$O$36),"")</f>
        <v/>
      </c>
      <c r="K58" s="72" t="str">
        <f>IF(AND('Mapa final'!$Y$37="Media",'Mapa final'!$AA$37="Leve"),CONCATENATE("R5C",'Mapa final'!$O$37),"")</f>
        <v/>
      </c>
      <c r="L58" s="72" t="str">
        <f>IF(AND('Mapa final'!$Y$38="Media",'Mapa final'!$AA$38="Leve"),CONCATENATE("R5C",'Mapa final'!$O$38),"")</f>
        <v/>
      </c>
      <c r="M58" s="72" t="str">
        <f>IF(AND('Mapa final'!$Y$39="Media",'Mapa final'!$AA$39="Leve"),CONCATENATE("R5C",'Mapa final'!$O$39),"")</f>
        <v/>
      </c>
      <c r="N58" s="72" t="str">
        <f>IF(AND('Mapa final'!$Y$40="Media",'Mapa final'!$AA$40="Leve"),CONCATENATE("R5C",'Mapa final'!$O$40),"")</f>
        <v/>
      </c>
      <c r="O58" s="73" t="str">
        <f>IF(AND('Mapa final'!$Y$41="Media",'Mapa final'!$AA$41="Leve"),CONCATENATE("R5C",'Mapa final'!$O$41),"")</f>
        <v/>
      </c>
      <c r="P58" s="71" t="str">
        <f>IF(AND('Mapa final'!$Y$36="Media",'Mapa final'!$AA$36="Menor"),CONCATENATE("R5C",'Mapa final'!$O$36),"")</f>
        <v/>
      </c>
      <c r="Q58" s="72" t="str">
        <f>IF(AND('Mapa final'!$Y$37="Media",'Mapa final'!$AA$37="Menor"),CONCATENATE("R5C",'Mapa final'!$O$37),"")</f>
        <v/>
      </c>
      <c r="R58" s="72" t="str">
        <f>IF(AND('Mapa final'!$Y$38="Media",'Mapa final'!$AA$38="Menor"),CONCATENATE("R5C",'Mapa final'!$O$38),"")</f>
        <v/>
      </c>
      <c r="S58" s="72" t="str">
        <f>IF(AND('Mapa final'!$Y$39="Media",'Mapa final'!$AA$39="Menor"),CONCATENATE("R5C",'Mapa final'!$O$39),"")</f>
        <v/>
      </c>
      <c r="T58" s="72" t="str">
        <f>IF(AND('Mapa final'!$Y$40="Media",'Mapa final'!$AA$40="Menor"),CONCATENATE("R5C",'Mapa final'!$O$40),"")</f>
        <v/>
      </c>
      <c r="U58" s="72" t="str">
        <f>IF(AND('Mapa final'!$Y$41="Media",'Mapa final'!$AA$41="Menor"),CONCATENATE("R5C",'Mapa final'!$O$41),"")</f>
        <v/>
      </c>
      <c r="V58" s="71" t="str">
        <f>IF(AND('Mapa final'!$Y$36="Media",'Mapa final'!$AA$36="Moderado"),CONCATENATE("R5C",'Mapa final'!$O$36),"")</f>
        <v>R5C1</v>
      </c>
      <c r="W58" s="72" t="str">
        <f>IF(AND('Mapa final'!$Y$37="Media",'Mapa final'!$AA$37="Moderado"),CONCATENATE("R5C",'Mapa final'!$O$37),"")</f>
        <v/>
      </c>
      <c r="X58" s="72" t="str">
        <f>IF(AND('Mapa final'!$Y$38="Media",'Mapa final'!$AA$38="Moderado"),CONCATENATE("R5C",'Mapa final'!$O$38),"")</f>
        <v/>
      </c>
      <c r="Y58" s="72" t="str">
        <f>IF(AND('Mapa final'!$Y$39="Media",'Mapa final'!$AA$39="Moderado"),CONCATENATE("R5C",'Mapa final'!$O$39),"")</f>
        <v/>
      </c>
      <c r="Z58" s="72" t="str">
        <f>IF(AND('Mapa final'!$Y$40="Media",'Mapa final'!$AA$40="Moderado"),CONCATENATE("R5C",'Mapa final'!$O$40),"")</f>
        <v/>
      </c>
      <c r="AA58" s="73" t="str">
        <f>IF(AND('Mapa final'!$Y$41="Media",'Mapa final'!$AA$41="Moderado"),CONCATENATE("R5C",'Mapa final'!$O$41),"")</f>
        <v/>
      </c>
      <c r="AB58" s="63" t="str">
        <f>IF(AND('Mapa final'!$Y$36="Media",'Mapa final'!$AA$36="Mayor"),CONCATENATE("R5C",'Mapa final'!$O$36),"")</f>
        <v/>
      </c>
      <c r="AC58" s="63" t="str">
        <f>IF(AND('Mapa final'!$Y$37="Media",'Mapa final'!$AA$37="Mayor"),CONCATENATE("R5C",'Mapa final'!$O$37),"")</f>
        <v/>
      </c>
      <c r="AD58" s="63" t="str">
        <f>IF(AND('Mapa final'!$Y$38="Media",'Mapa final'!$AA$38="Mayor"),CONCATENATE("R5C",'Mapa final'!$O$38),"")</f>
        <v/>
      </c>
      <c r="AE58" s="63" t="str">
        <f>IF(AND('Mapa final'!$Y$39="Media",'Mapa final'!$AA$39="Mayor"),CONCATENATE("R5C",'Mapa final'!$O$39),"")</f>
        <v/>
      </c>
      <c r="AF58" s="63" t="str">
        <f>IF(AND('Mapa final'!$Y$40="Media",'Mapa final'!$AA$40="Mayor"),CONCATENATE("R5C",'Mapa final'!$O$40),"")</f>
        <v/>
      </c>
      <c r="AG58" s="64" t="str">
        <f>IF(AND('Mapa final'!$Y$41="Media",'Mapa final'!$AA$41="Mayor"),CONCATENATE("R5C",'Mapa final'!$O$41),"")</f>
        <v/>
      </c>
      <c r="AH58" s="65" t="str">
        <f>IF(AND('Mapa final'!$Y$36="Media",'Mapa final'!$AA$36="Catastrófico"),CONCATENATE("R5C",'Mapa final'!$O$36),"")</f>
        <v/>
      </c>
      <c r="AI58" s="66" t="str">
        <f>IF(AND('Mapa final'!$Y$37="Media",'Mapa final'!$AA$37="Catastrófico"),CONCATENATE("R5C",'Mapa final'!$O$37),"")</f>
        <v/>
      </c>
      <c r="AJ58" s="66" t="str">
        <f>IF(AND('Mapa final'!$Y$38="Media",'Mapa final'!$AA$38="Catastrófico"),CONCATENATE("R5C",'Mapa final'!$O$38),"")</f>
        <v/>
      </c>
      <c r="AK58" s="66" t="str">
        <f>IF(AND('Mapa final'!$Y$39="Media",'Mapa final'!$AA$39="Catastrófico"),CONCATENATE("R5C",'Mapa final'!$O$39),"")</f>
        <v/>
      </c>
      <c r="AL58" s="66" t="str">
        <f>IF(AND('Mapa final'!$Y$40="Media",'Mapa final'!$AA$40="Catastrófico"),CONCATENATE("R5C",'Mapa final'!$O$40),"")</f>
        <v/>
      </c>
      <c r="AM58" s="67" t="str">
        <f>IF(AND('Mapa final'!$Y$41="Media",'Mapa final'!$AA$41="Catastrófico"),CONCATENATE("R5C",'Mapa final'!$O$41),"")</f>
        <v/>
      </c>
      <c r="AN58" s="86"/>
      <c r="AO58" s="549"/>
      <c r="AP58" s="550"/>
      <c r="AQ58" s="550"/>
      <c r="AR58" s="550"/>
      <c r="AS58" s="550"/>
      <c r="AT58" s="551"/>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row>
    <row r="59" spans="1:76" ht="15" customHeight="1" x14ac:dyDescent="0.25">
      <c r="A59" s="86"/>
      <c r="B59" s="474"/>
      <c r="C59" s="474"/>
      <c r="D59" s="475"/>
      <c r="E59" s="516"/>
      <c r="F59" s="517"/>
      <c r="G59" s="517"/>
      <c r="H59" s="517"/>
      <c r="I59" s="518"/>
      <c r="J59" s="71" t="str">
        <f>IF(AND('Mapa final'!$Y$42="Media",'Mapa final'!$AA$42="Leve"),CONCATENATE("R6C",'Mapa final'!$O$42),"")</f>
        <v/>
      </c>
      <c r="K59" s="72" t="str">
        <f>IF(AND('Mapa final'!$Y$44="Media",'Mapa final'!$AA$44="Leve"),CONCATENATE("R6C",'Mapa final'!$O$44),"")</f>
        <v/>
      </c>
      <c r="L59" s="72" t="str">
        <f>IF(AND('Mapa final'!$Y$45="Media",'Mapa final'!$AA$45="Leve"),CONCATENATE("R6C",'Mapa final'!$O$45),"")</f>
        <v/>
      </c>
      <c r="M59" s="72" t="str">
        <f>IF(AND('Mapa final'!$Y$46="Media",'Mapa final'!$AA$46="Leve"),CONCATENATE("R6C",'Mapa final'!$O$46),"")</f>
        <v/>
      </c>
      <c r="N59" s="72" t="str">
        <f>IF(AND('Mapa final'!$Y$47="Media",'Mapa final'!$AA$47="Leve"),CONCATENATE("R6C",'Mapa final'!$O$47),"")</f>
        <v/>
      </c>
      <c r="O59" s="73" t="str">
        <f>IF(AND('Mapa final'!$Y$48="Media",'Mapa final'!$AA$48="Leve"),CONCATENATE("R6C",'Mapa final'!$O$48),"")</f>
        <v/>
      </c>
      <c r="P59" s="71" t="str">
        <f>IF(AND('Mapa final'!$Y$42="Media",'Mapa final'!$AA$42="Menor"),CONCATENATE("R6C",'Mapa final'!$O$42),"")</f>
        <v/>
      </c>
      <c r="Q59" s="72" t="str">
        <f>IF(AND('Mapa final'!$Y$44="Media",'Mapa final'!$AA$44="Menor"),CONCATENATE("R6C",'Mapa final'!$O$44),"")</f>
        <v/>
      </c>
      <c r="R59" s="72" t="str">
        <f>IF(AND('Mapa final'!$Y$45="Media",'Mapa final'!$AA$45="Menor"),CONCATENATE("R6C",'Mapa final'!$O$45),"")</f>
        <v/>
      </c>
      <c r="S59" s="72" t="str">
        <f>IF(AND('Mapa final'!$Y$46="Media",'Mapa final'!$AA$46="Menor"),CONCATENATE("R6C",'Mapa final'!$O$46),"")</f>
        <v/>
      </c>
      <c r="T59" s="72" t="str">
        <f>IF(AND('Mapa final'!$Y$47="Media",'Mapa final'!$AA$47="Menor"),CONCATENATE("R6C",'Mapa final'!$O$47),"")</f>
        <v/>
      </c>
      <c r="U59" s="72" t="str">
        <f>IF(AND('Mapa final'!$Y$48="Media",'Mapa final'!$AA$48="Menor"),CONCATENATE("R6C",'Mapa final'!$O$48),"")</f>
        <v/>
      </c>
      <c r="V59" s="71" t="str">
        <f>IF(AND('Mapa final'!$Y$42="Media",'Mapa final'!$AA$42="Moderado"),CONCATENATE("R6C",'Mapa final'!$O$42),"")</f>
        <v/>
      </c>
      <c r="W59" s="72" t="str">
        <f>IF(AND('Mapa final'!$Y$44="Media",'Mapa final'!$AA$44="Moderado"),CONCATENATE("R6C",'Mapa final'!$O$44),"")</f>
        <v/>
      </c>
      <c r="X59" s="72" t="str">
        <f>IF(AND('Mapa final'!$Y$45="Media",'Mapa final'!$AA$45="Moderado"),CONCATENATE("R6C",'Mapa final'!$O$45),"")</f>
        <v/>
      </c>
      <c r="Y59" s="72" t="str">
        <f>IF(AND('Mapa final'!$Y$46="Media",'Mapa final'!$AA$46="Moderado"),CONCATENATE("R6C",'Mapa final'!$O$46),"")</f>
        <v/>
      </c>
      <c r="Z59" s="72" t="str">
        <f>IF(AND('Mapa final'!$Y$47="Media",'Mapa final'!$AA$47="Moderado"),CONCATENATE("R6C",'Mapa final'!$O$47),"")</f>
        <v/>
      </c>
      <c r="AA59" s="73" t="str">
        <f>IF(AND('Mapa final'!$Y$48="Media",'Mapa final'!$AA$48="Moderado"),CONCATENATE("R6C",'Mapa final'!$O$48),"")</f>
        <v/>
      </c>
      <c r="AB59" s="63" t="str">
        <f>IF(AND('Mapa final'!$Y$42="Media",'Mapa final'!$AA$42="Mayor"),CONCATENATE("R6C",'Mapa final'!$O$42),"")</f>
        <v/>
      </c>
      <c r="AC59" s="63" t="str">
        <f>IF(AND('Mapa final'!$Y$44="Media",'Mapa final'!$AA$44="Mayor"),CONCATENATE("R6C",'Mapa final'!$O$44),"")</f>
        <v/>
      </c>
      <c r="AD59" s="63" t="str">
        <f>IF(AND('Mapa final'!$Y$45="Media",'Mapa final'!$AA$45="Mayor"),CONCATENATE("R6C",'Mapa final'!$O$45),"")</f>
        <v/>
      </c>
      <c r="AE59" s="63" t="str">
        <f>IF(AND('Mapa final'!$Y$46="Media",'Mapa final'!$AA$46="Mayor"),CONCATENATE("R6C",'Mapa final'!$O$46),"")</f>
        <v/>
      </c>
      <c r="AF59" s="63" t="str">
        <f>IF(AND('Mapa final'!$Y$47="Media",'Mapa final'!$AA$47="Mayor"),CONCATENATE("R6C",'Mapa final'!$O$47),"")</f>
        <v/>
      </c>
      <c r="AG59" s="64" t="str">
        <f>IF(AND('Mapa final'!$Y$48="Media",'Mapa final'!$AA$48="Mayor"),CONCATENATE("R6C",'Mapa final'!$O$48),"")</f>
        <v/>
      </c>
      <c r="AH59" s="65" t="str">
        <f>IF(AND('Mapa final'!$Y$42="Media",'Mapa final'!$AA$42="Catastrófico"),CONCATENATE("R6C",'Mapa final'!$O$42),"")</f>
        <v/>
      </c>
      <c r="AI59" s="66" t="str">
        <f>IF(AND('Mapa final'!$Y$44="Media",'Mapa final'!$AA$44="Catastrófico"),CONCATENATE("R6C",'Mapa final'!$O$44),"")</f>
        <v/>
      </c>
      <c r="AJ59" s="66" t="str">
        <f>IF(AND('Mapa final'!$Y$45="Media",'Mapa final'!$AA$45="Catastrófico"),CONCATENATE("R6C",'Mapa final'!$O$45),"")</f>
        <v/>
      </c>
      <c r="AK59" s="66" t="str">
        <f>IF(AND('Mapa final'!$Y$46="Media",'Mapa final'!$AA$46="Catastrófico"),CONCATENATE("R6C",'Mapa final'!$O$46),"")</f>
        <v/>
      </c>
      <c r="AL59" s="66" t="str">
        <f>IF(AND('Mapa final'!$Y$47="Media",'Mapa final'!$AA$47="Catastrófico"),CONCATENATE("R6C",'Mapa final'!$O$47),"")</f>
        <v/>
      </c>
      <c r="AM59" s="67" t="str">
        <f>IF(AND('Mapa final'!$Y$48="Media",'Mapa final'!$AA$48="Catastrófico"),CONCATENATE("R6C",'Mapa final'!$O$48),"")</f>
        <v/>
      </c>
      <c r="AN59" s="86"/>
      <c r="AO59" s="549"/>
      <c r="AP59" s="550"/>
      <c r="AQ59" s="550"/>
      <c r="AR59" s="550"/>
      <c r="AS59" s="550"/>
      <c r="AT59" s="551"/>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86"/>
      <c r="BS59" s="86"/>
      <c r="BT59" s="86"/>
      <c r="BU59" s="86"/>
      <c r="BV59" s="86"/>
      <c r="BW59" s="86"/>
      <c r="BX59" s="86"/>
    </row>
    <row r="60" spans="1:76" ht="15" customHeight="1" x14ac:dyDescent="0.25">
      <c r="A60" s="86"/>
      <c r="B60" s="474"/>
      <c r="C60" s="474"/>
      <c r="D60" s="475"/>
      <c r="E60" s="516"/>
      <c r="F60" s="517"/>
      <c r="G60" s="517"/>
      <c r="H60" s="517"/>
      <c r="I60" s="518"/>
      <c r="J60" s="71" t="str">
        <f>IF(AND('Mapa final'!$Y$49="Media",'Mapa final'!$AA$49="Leve"),CONCATENATE("R7C",'Mapa final'!$O$49),"")</f>
        <v/>
      </c>
      <c r="K60" s="72" t="str">
        <f>IF(AND('Mapa final'!$Y$50="Media",'Mapa final'!$AA$50="Leve"),CONCATENATE("R7C",'Mapa final'!$O$50),"")</f>
        <v/>
      </c>
      <c r="L60" s="72" t="str">
        <f>IF(AND('Mapa final'!$Y$51="Media",'Mapa final'!$AA$51="Leve"),CONCATENATE("R7C",'Mapa final'!$O$51),"")</f>
        <v/>
      </c>
      <c r="M60" s="72" t="str">
        <f>IF(AND('Mapa final'!$Y$52="Media",'Mapa final'!$AA$52="Leve"),CONCATENATE("R7C",'Mapa final'!$O$52),"")</f>
        <v/>
      </c>
      <c r="N60" s="72" t="str">
        <f>IF(AND('Mapa final'!$Y$53="Media",'Mapa final'!$AA$53="Leve"),CONCATENATE("R7C",'Mapa final'!$O$53),"")</f>
        <v/>
      </c>
      <c r="O60" s="73" t="str">
        <f>IF(AND('Mapa final'!$Y$54="Media",'Mapa final'!$AA$54="Leve"),CONCATENATE("R7C",'Mapa final'!$O$54),"")</f>
        <v/>
      </c>
      <c r="P60" s="71" t="str">
        <f>IF(AND('Mapa final'!$Y$49="Media",'Mapa final'!$AA$49="Menor"),CONCATENATE("R7C",'Mapa final'!$O$49),"")</f>
        <v/>
      </c>
      <c r="Q60" s="72" t="str">
        <f>IF(AND('Mapa final'!$Y$50="Media",'Mapa final'!$AA$50="Menor"),CONCATENATE("R7C",'Mapa final'!$O$50),"")</f>
        <v/>
      </c>
      <c r="R60" s="72" t="str">
        <f>IF(AND('Mapa final'!$Y$51="Media",'Mapa final'!$AA$51="Menor"),CONCATENATE("R7C",'Mapa final'!$O$51),"")</f>
        <v/>
      </c>
      <c r="S60" s="72" t="str">
        <f>IF(AND('Mapa final'!$Y$52="Media",'Mapa final'!$AA$52="Menor"),CONCATENATE("R7C",'Mapa final'!$O$52),"")</f>
        <v/>
      </c>
      <c r="T60" s="72" t="str">
        <f>IF(AND('Mapa final'!$Y$53="Media",'Mapa final'!$AA$53="Menor"),CONCATENATE("R7C",'Mapa final'!$O$53),"")</f>
        <v/>
      </c>
      <c r="U60" s="72" t="str">
        <f>IF(AND('Mapa final'!$Y$54="Media",'Mapa final'!$AA$54="Menor"),CONCATENATE("R7C",'Mapa final'!$O$54),"")</f>
        <v/>
      </c>
      <c r="V60" s="71" t="str">
        <f>IF(AND('Mapa final'!$Y$49="Media",'Mapa final'!$AA$49="Moderado"),CONCATENATE("R7C",'Mapa final'!$O$49),"")</f>
        <v/>
      </c>
      <c r="W60" s="72" t="str">
        <f>IF(AND('Mapa final'!$Y$50="Media",'Mapa final'!$AA$50="Moderado"),CONCATENATE("R7C",'Mapa final'!$O$50),"")</f>
        <v/>
      </c>
      <c r="X60" s="72" t="str">
        <f>IF(AND('Mapa final'!$Y$51="Media",'Mapa final'!$AA$51="Moderado"),CONCATENATE("R7C",'Mapa final'!$O$51),"")</f>
        <v/>
      </c>
      <c r="Y60" s="72" t="str">
        <f>IF(AND('Mapa final'!$Y$52="Media",'Mapa final'!$AA$52="Moderado"),CONCATENATE("R7C",'Mapa final'!$O$52),"")</f>
        <v/>
      </c>
      <c r="Z60" s="72" t="str">
        <f>IF(AND('Mapa final'!$Y$53="Media",'Mapa final'!$AA$53="Moderado"),CONCATENATE("R7C",'Mapa final'!$O$53),"")</f>
        <v/>
      </c>
      <c r="AA60" s="73" t="str">
        <f>IF(AND('Mapa final'!$Y$54="Media",'Mapa final'!$AA$54="Moderado"),CONCATENATE("R7C",'Mapa final'!$O$54),"")</f>
        <v/>
      </c>
      <c r="AB60" s="63" t="str">
        <f>IF(AND('Mapa final'!$Y$49="Media",'Mapa final'!$AA$49="Mayor"),CONCATENATE("R7C",'Mapa final'!$O$49),"")</f>
        <v/>
      </c>
      <c r="AC60" s="63" t="str">
        <f>IF(AND('Mapa final'!$Y$50="Media",'Mapa final'!$AA$50="Mayor"),CONCATENATE("R7C",'Mapa final'!$O$50),"")</f>
        <v/>
      </c>
      <c r="AD60" s="63" t="str">
        <f>IF(AND('Mapa final'!$Y$51="Media",'Mapa final'!$AA$51="Mayor"),CONCATENATE("R7C",'Mapa final'!$O$51),"")</f>
        <v/>
      </c>
      <c r="AE60" s="63" t="str">
        <f>IF(AND('Mapa final'!$Y$52="Media",'Mapa final'!$AA$52="Mayor"),CONCATENATE("R7C",'Mapa final'!$O$52),"")</f>
        <v/>
      </c>
      <c r="AF60" s="63" t="str">
        <f>IF(AND('Mapa final'!$Y$53="Media",'Mapa final'!$AA$53="Mayor"),CONCATENATE("R7C",'Mapa final'!$O$53),"")</f>
        <v/>
      </c>
      <c r="AG60" s="64" t="str">
        <f>IF(AND('Mapa final'!$Y$54="Media",'Mapa final'!$AA$54="Mayor"),CONCATENATE("R7C",'Mapa final'!$O$54),"")</f>
        <v/>
      </c>
      <c r="AH60" s="65" t="str">
        <f>IF(AND('Mapa final'!$Y$49="Media",'Mapa final'!$AA$49="Catastrófico"),CONCATENATE("R7C",'Mapa final'!$O$49),"")</f>
        <v/>
      </c>
      <c r="AI60" s="66" t="str">
        <f>IF(AND('Mapa final'!$Y$50="Media",'Mapa final'!$AA$50="Catastrófico"),CONCATENATE("R7C",'Mapa final'!$O$50),"")</f>
        <v/>
      </c>
      <c r="AJ60" s="66" t="str">
        <f>IF(AND('Mapa final'!$Y$51="Media",'Mapa final'!$AA$51="Catastrófico"),CONCATENATE("R7C",'Mapa final'!$O$51),"")</f>
        <v/>
      </c>
      <c r="AK60" s="66" t="str">
        <f>IF(AND('Mapa final'!$Y$52="Media",'Mapa final'!$AA$52="Catastrófico"),CONCATENATE("R7C",'Mapa final'!$O$52),"")</f>
        <v/>
      </c>
      <c r="AL60" s="66" t="str">
        <f>IF(AND('Mapa final'!$Y$53="Media",'Mapa final'!$AA$53="Catastrófico"),CONCATENATE("R7C",'Mapa final'!$O$53),"")</f>
        <v/>
      </c>
      <c r="AM60" s="67" t="str">
        <f>IF(AND('Mapa final'!$Y$54="Media",'Mapa final'!$AA$54="Catastrófico"),CONCATENATE("R7C",'Mapa final'!$O$54),"")</f>
        <v/>
      </c>
      <c r="AN60" s="86"/>
      <c r="AO60" s="549"/>
      <c r="AP60" s="550"/>
      <c r="AQ60" s="550"/>
      <c r="AR60" s="550"/>
      <c r="AS60" s="550"/>
      <c r="AT60" s="551"/>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row>
    <row r="61" spans="1:76" ht="15" customHeight="1" x14ac:dyDescent="0.25">
      <c r="A61" s="86"/>
      <c r="B61" s="474"/>
      <c r="C61" s="474"/>
      <c r="D61" s="475"/>
      <c r="E61" s="516"/>
      <c r="F61" s="517"/>
      <c r="G61" s="517"/>
      <c r="H61" s="517"/>
      <c r="I61" s="518"/>
      <c r="J61" s="71" t="str">
        <f>IF(AND('Mapa final'!$Y$55="Media",'Mapa final'!$AA$55="Leve"),CONCATENATE("R8C",'Mapa final'!$O$55),"")</f>
        <v/>
      </c>
      <c r="K61" s="72" t="str">
        <f>IF(AND('Mapa final'!$Y$56="Media",'Mapa final'!$AA$56="Leve"),CONCATENATE("R8C",'Mapa final'!$O$56),"")</f>
        <v/>
      </c>
      <c r="L61" s="72" t="str">
        <f>IF(AND('Mapa final'!$Y$57="Media",'Mapa final'!$AA$57="Leve"),CONCATENATE("R8C",'Mapa final'!$O$57),"")</f>
        <v/>
      </c>
      <c r="M61" s="72" t="str">
        <f>IF(AND('Mapa final'!$Y$58="Media",'Mapa final'!$AA$58="Leve"),CONCATENATE("R8C",'Mapa final'!$O$58),"")</f>
        <v/>
      </c>
      <c r="N61" s="72" t="str">
        <f>IF(AND('Mapa final'!$Y$59="Media",'Mapa final'!$AA$59="Leve"),CONCATENATE("R8C",'Mapa final'!$O$59),"")</f>
        <v/>
      </c>
      <c r="O61" s="73" t="str">
        <f>IF(AND('Mapa final'!$Y$60="Media",'Mapa final'!$AA$60="Leve"),CONCATENATE("R8C",'Mapa final'!$O$60),"")</f>
        <v/>
      </c>
      <c r="P61" s="71" t="str">
        <f>IF(AND('Mapa final'!$Y$55="Media",'Mapa final'!$AA$55="Menor"),CONCATENATE("R8C",'Mapa final'!$O$55),"")</f>
        <v/>
      </c>
      <c r="Q61" s="72" t="str">
        <f>IF(AND('Mapa final'!$Y$56="Media",'Mapa final'!$AA$56="Menor"),CONCATENATE("R8C",'Mapa final'!$O$56),"")</f>
        <v/>
      </c>
      <c r="R61" s="72" t="str">
        <f>IF(AND('Mapa final'!$Y$57="Media",'Mapa final'!$AA$57="Menor"),CONCATENATE("R8C",'Mapa final'!$O$57),"")</f>
        <v/>
      </c>
      <c r="S61" s="72" t="str">
        <f>IF(AND('Mapa final'!$Y$58="Media",'Mapa final'!$AA$58="Menor"),CONCATENATE("R8C",'Mapa final'!$O$58),"")</f>
        <v/>
      </c>
      <c r="T61" s="72" t="str">
        <f>IF(AND('Mapa final'!$Y$59="Media",'Mapa final'!$AA$59="Menor"),CONCATENATE("R8C",'Mapa final'!$O$59),"")</f>
        <v/>
      </c>
      <c r="U61" s="72" t="str">
        <f>IF(AND('Mapa final'!$Y$60="Media",'Mapa final'!$AA$60="Menor"),CONCATENATE("R8C",'Mapa final'!$O$60),"")</f>
        <v/>
      </c>
      <c r="V61" s="71" t="str">
        <f>IF(AND('Mapa final'!$Y$55="Media",'Mapa final'!$AA$55="Moderado"),CONCATENATE("R8C",'Mapa final'!$O$55),"")</f>
        <v/>
      </c>
      <c r="W61" s="72" t="str">
        <f>IF(AND('Mapa final'!$Y$56="Media",'Mapa final'!$AA$56="Moderado"),CONCATENATE("R8C",'Mapa final'!$O$56),"")</f>
        <v/>
      </c>
      <c r="X61" s="72" t="str">
        <f>IF(AND('Mapa final'!$Y$57="Media",'Mapa final'!$AA$57="Moderado"),CONCATENATE("R8C",'Mapa final'!$O$57),"")</f>
        <v/>
      </c>
      <c r="Y61" s="72" t="str">
        <f>IF(AND('Mapa final'!$Y$58="Media",'Mapa final'!$AA$58="Moderado"),CONCATENATE("R8C",'Mapa final'!$O$58),"")</f>
        <v/>
      </c>
      <c r="Z61" s="72" t="str">
        <f>IF(AND('Mapa final'!$Y$59="Media",'Mapa final'!$AA$59="Moderado"),CONCATENATE("R8C",'Mapa final'!$O$59),"")</f>
        <v/>
      </c>
      <c r="AA61" s="73" t="str">
        <f>IF(AND('Mapa final'!$Y$60="Media",'Mapa final'!$AA$60="Moderado"),CONCATENATE("R8C",'Mapa final'!$O$60),"")</f>
        <v/>
      </c>
      <c r="AB61" s="63" t="str">
        <f>IF(AND('Mapa final'!$Y$55="Media",'Mapa final'!$AA$55="Mayor"),CONCATENATE("R8C",'Mapa final'!$O$55),"")</f>
        <v/>
      </c>
      <c r="AC61" s="63" t="str">
        <f>IF(AND('Mapa final'!$Y$56="Media",'Mapa final'!$AA$56="Mayor"),CONCATENATE("R8C",'Mapa final'!$O$56),"")</f>
        <v/>
      </c>
      <c r="AD61" s="63" t="str">
        <f>IF(AND('Mapa final'!$Y$57="Media",'Mapa final'!$AA$57="Mayor"),CONCATENATE("R8C",'Mapa final'!$O$57),"")</f>
        <v/>
      </c>
      <c r="AE61" s="63" t="str">
        <f>IF(AND('Mapa final'!$Y$58="Media",'Mapa final'!$AA$58="Mayor"),CONCATENATE("R8C",'Mapa final'!$O$58),"")</f>
        <v/>
      </c>
      <c r="AF61" s="63" t="str">
        <f>IF(AND('Mapa final'!$Y$59="Media",'Mapa final'!$AA$59="Mayor"),CONCATENATE("R8C",'Mapa final'!$O$59),"")</f>
        <v/>
      </c>
      <c r="AG61" s="64" t="str">
        <f>IF(AND('Mapa final'!$Y$60="Media",'Mapa final'!$AA$60="Mayor"),CONCATENATE("R8C",'Mapa final'!$O$60),"")</f>
        <v/>
      </c>
      <c r="AH61" s="65" t="str">
        <f>IF(AND('Mapa final'!$Y$55="Media",'Mapa final'!$AA$55="Catastrófico"),CONCATENATE("R8C",'Mapa final'!$O$55),"")</f>
        <v/>
      </c>
      <c r="AI61" s="66" t="str">
        <f>IF(AND('Mapa final'!$Y$56="Media",'Mapa final'!$AA$56="Catastrófico"),CONCATENATE("R8C",'Mapa final'!$O$56),"")</f>
        <v/>
      </c>
      <c r="AJ61" s="66" t="str">
        <f>IF(AND('Mapa final'!$Y$57="Media",'Mapa final'!$AA$57="Catastrófico"),CONCATENATE("R8C",'Mapa final'!$O$57),"")</f>
        <v/>
      </c>
      <c r="AK61" s="66" t="str">
        <f>IF(AND('Mapa final'!$Y$58="Media",'Mapa final'!$AA$58="Catastrófico"),CONCATENATE("R8C",'Mapa final'!$O$58),"")</f>
        <v/>
      </c>
      <c r="AL61" s="66" t="str">
        <f>IF(AND('Mapa final'!$Y$59="Media",'Mapa final'!$AA$59="Catastrófico"),CONCATENATE("R8C",'Mapa final'!$O$59),"")</f>
        <v/>
      </c>
      <c r="AM61" s="67" t="str">
        <f>IF(AND('Mapa final'!$Y$60="Media",'Mapa final'!$AA$60="Catastrófico"),CONCATENATE("R8C",'Mapa final'!$O$60),"")</f>
        <v/>
      </c>
      <c r="AN61" s="86"/>
      <c r="AO61" s="549"/>
      <c r="AP61" s="550"/>
      <c r="AQ61" s="550"/>
      <c r="AR61" s="550"/>
      <c r="AS61" s="550"/>
      <c r="AT61" s="551"/>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row>
    <row r="62" spans="1:76" ht="15" customHeight="1" x14ac:dyDescent="0.25">
      <c r="A62" s="86"/>
      <c r="B62" s="474"/>
      <c r="C62" s="474"/>
      <c r="D62" s="475"/>
      <c r="E62" s="516"/>
      <c r="F62" s="517"/>
      <c r="G62" s="517"/>
      <c r="H62" s="517"/>
      <c r="I62" s="518"/>
      <c r="J62" s="71" t="str">
        <f>IF(AND('Mapa final'!$Y$61="Media",'Mapa final'!$AA$61="Leve"),CONCATENATE("R9C",'Mapa final'!$O$61),"")</f>
        <v/>
      </c>
      <c r="K62" s="72" t="str">
        <f>IF(AND('Mapa final'!$Y$62="Media",'Mapa final'!$AA$62="Leve"),CONCATENATE("R9C",'Mapa final'!$O$62),"")</f>
        <v/>
      </c>
      <c r="L62" s="72" t="str">
        <f>IF(AND('Mapa final'!$Y$63="Media",'Mapa final'!$AA$63="Leve"),CONCATENATE("R9C",'Mapa final'!$O$63),"")</f>
        <v/>
      </c>
      <c r="M62" s="72" t="str">
        <f>IF(AND('Mapa final'!$Y$64="Media",'Mapa final'!$AA$64="Leve"),CONCATENATE("R9C",'Mapa final'!$O$64),"")</f>
        <v/>
      </c>
      <c r="N62" s="72" t="str">
        <f>IF(AND('Mapa final'!$Y$65="Media",'Mapa final'!$AA$65="Leve"),CONCATENATE("R9C",'Mapa final'!$O$65),"")</f>
        <v/>
      </c>
      <c r="O62" s="73" t="str">
        <f>IF(AND('Mapa final'!$Y$66="Media",'Mapa final'!$AA$66="Leve"),CONCATENATE("R9C",'Mapa final'!$O$66),"")</f>
        <v/>
      </c>
      <c r="P62" s="71" t="str">
        <f>IF(AND('Mapa final'!$Y$61="Media",'Mapa final'!$AA$61="Menor"),CONCATENATE("R9C",'Mapa final'!$O$61),"")</f>
        <v/>
      </c>
      <c r="Q62" s="72" t="str">
        <f>IF(AND('Mapa final'!$Y$62="Media",'Mapa final'!$AA$62="Menor"),CONCATENATE("R9C",'Mapa final'!$O$62),"")</f>
        <v/>
      </c>
      <c r="R62" s="72" t="str">
        <f>IF(AND('Mapa final'!$Y$63="Media",'Mapa final'!$AA$63="Menor"),CONCATENATE("R9C",'Mapa final'!$O$63),"")</f>
        <v/>
      </c>
      <c r="S62" s="72" t="str">
        <f>IF(AND('Mapa final'!$Y$64="Media",'Mapa final'!$AA$64="Menor"),CONCATENATE("R9C",'Mapa final'!$O$64),"")</f>
        <v/>
      </c>
      <c r="T62" s="72" t="str">
        <f>IF(AND('Mapa final'!$Y$65="Media",'Mapa final'!$AA$65="Menor"),CONCATENATE("R9C",'Mapa final'!$O$65),"")</f>
        <v/>
      </c>
      <c r="U62" s="72" t="str">
        <f>IF(AND('Mapa final'!$Y$66="Media",'Mapa final'!$AA$66="Menor"),CONCATENATE("R9C",'Mapa final'!$O$66),"")</f>
        <v/>
      </c>
      <c r="V62" s="71" t="str">
        <f>IF(AND('Mapa final'!$Y$61="Media",'Mapa final'!$AA$61="Moderado"),CONCATENATE("R9C",'Mapa final'!$O$61),"")</f>
        <v/>
      </c>
      <c r="W62" s="72" t="str">
        <f>IF(AND('Mapa final'!$Y$62="Media",'Mapa final'!$AA$62="Moderado"),CONCATENATE("R9C",'Mapa final'!$O$62),"")</f>
        <v/>
      </c>
      <c r="X62" s="72" t="str">
        <f>IF(AND('Mapa final'!$Y$63="Media",'Mapa final'!$AA$63="Moderado"),CONCATENATE("R9C",'Mapa final'!$O$63),"")</f>
        <v/>
      </c>
      <c r="Y62" s="72" t="str">
        <f>IF(AND('Mapa final'!$Y$64="Media",'Mapa final'!$AA$64="Moderado"),CONCATENATE("R9C",'Mapa final'!$O$64),"")</f>
        <v/>
      </c>
      <c r="Z62" s="72" t="str">
        <f>IF(AND('Mapa final'!$Y$65="Media",'Mapa final'!$AA$65="Moderado"),CONCATENATE("R9C",'Mapa final'!$O$65),"")</f>
        <v/>
      </c>
      <c r="AA62" s="73" t="str">
        <f>IF(AND('Mapa final'!$Y$66="Media",'Mapa final'!$AA$66="Moderado"),CONCATENATE("R9C",'Mapa final'!$O$66),"")</f>
        <v/>
      </c>
      <c r="AB62" s="63" t="str">
        <f>IF(AND('Mapa final'!$Y$61="Media",'Mapa final'!$AA$61="Mayor"),CONCATENATE("R9C",'Mapa final'!$O$61),"")</f>
        <v>R9C1</v>
      </c>
      <c r="AC62" s="63" t="str">
        <f>IF(AND('Mapa final'!$Y$62="Media",'Mapa final'!$AA$62="Mayor"),CONCATENATE("R9C",'Mapa final'!$O$62),"")</f>
        <v/>
      </c>
      <c r="AD62" s="63" t="str">
        <f>IF(AND('Mapa final'!$Y$63="Media",'Mapa final'!$AA$63="Mayor"),CONCATENATE("R9C",'Mapa final'!$O$63),"")</f>
        <v/>
      </c>
      <c r="AE62" s="63" t="str">
        <f>IF(AND('Mapa final'!$Y$64="Media",'Mapa final'!$AA$64="Mayor"),CONCATENATE("R9C",'Mapa final'!$O$64),"")</f>
        <v/>
      </c>
      <c r="AF62" s="63" t="str">
        <f>IF(AND('Mapa final'!$Y$65="Media",'Mapa final'!$AA$65="Mayor"),CONCATENATE("R9C",'Mapa final'!$O$65),"")</f>
        <v/>
      </c>
      <c r="AG62" s="64" t="str">
        <f>IF(AND('Mapa final'!$Y$66="Media",'Mapa final'!$AA$66="Mayor"),CONCATENATE("R9C",'Mapa final'!$O$66),"")</f>
        <v/>
      </c>
      <c r="AH62" s="65" t="str">
        <f>IF(AND('Mapa final'!$Y$61="Media",'Mapa final'!$AA$61="Catastrófico"),CONCATENATE("R9C",'Mapa final'!$O$61),"")</f>
        <v/>
      </c>
      <c r="AI62" s="66" t="str">
        <f>IF(AND('Mapa final'!$Y$62="Media",'Mapa final'!$AA$62="Catastrófico"),CONCATENATE("R9C",'Mapa final'!$O$62),"")</f>
        <v/>
      </c>
      <c r="AJ62" s="66" t="str">
        <f>IF(AND('Mapa final'!$Y$63="Media",'Mapa final'!$AA$63="Catastrófico"),CONCATENATE("R9C",'Mapa final'!$O$63),"")</f>
        <v/>
      </c>
      <c r="AK62" s="66" t="str">
        <f>IF(AND('Mapa final'!$Y$64="Media",'Mapa final'!$AA$64="Catastrófico"),CONCATENATE("R9C",'Mapa final'!$O$64),"")</f>
        <v/>
      </c>
      <c r="AL62" s="66" t="str">
        <f>IF(AND('Mapa final'!$Y$65="Media",'Mapa final'!$AA$65="Catastrófico"),CONCATENATE("R9C",'Mapa final'!$O$65),"")</f>
        <v/>
      </c>
      <c r="AM62" s="67" t="str">
        <f>IF(AND('Mapa final'!$Y$66="Media",'Mapa final'!$AA$66="Catastrófico"),CONCATENATE("R9C",'Mapa final'!$O$66),"")</f>
        <v/>
      </c>
      <c r="AN62" s="86"/>
      <c r="AO62" s="549"/>
      <c r="AP62" s="550"/>
      <c r="AQ62" s="550"/>
      <c r="AR62" s="550"/>
      <c r="AS62" s="550"/>
      <c r="AT62" s="551"/>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row>
    <row r="63" spans="1:76" ht="15" customHeight="1" x14ac:dyDescent="0.25">
      <c r="A63" s="86"/>
      <c r="B63" s="474"/>
      <c r="C63" s="474"/>
      <c r="D63" s="475"/>
      <c r="E63" s="516"/>
      <c r="F63" s="517"/>
      <c r="G63" s="517"/>
      <c r="H63" s="517"/>
      <c r="I63" s="518"/>
      <c r="J63" s="71" t="str">
        <f>IF(AND('Mapa final'!$Y$67="Media",'Mapa final'!$AA$67="Leve"),CONCATENATE("R10C",'Mapa final'!$O$67),"")</f>
        <v/>
      </c>
      <c r="K63" s="72" t="str">
        <f>IF(AND('Mapa final'!$Y$68="Media",'Mapa final'!$AA$68="Leve"),CONCATENATE("R10C",'Mapa final'!$O$68),"")</f>
        <v/>
      </c>
      <c r="L63" s="72" t="str">
        <f>IF(AND('Mapa final'!$Y$69="Media",'Mapa final'!$AA$69="Leve"),CONCATENATE("R10C",'Mapa final'!$O$69),"")</f>
        <v/>
      </c>
      <c r="M63" s="72" t="str">
        <f>IF(AND('Mapa final'!$Y$70="Media",'Mapa final'!$AA$70="Leve"),CONCATENATE("R10C",'Mapa final'!$O$70),"")</f>
        <v/>
      </c>
      <c r="N63" s="72" t="str">
        <f>IF(AND('Mapa final'!$Y$71="Media",'Mapa final'!$AA$71="Leve"),CONCATENATE("R10C",'Mapa final'!$O$71),"")</f>
        <v/>
      </c>
      <c r="O63" s="73" t="str">
        <f>IF(AND('Mapa final'!$Y$72="Media",'Mapa final'!$AA$72="Leve"),CONCATENATE("R10C",'Mapa final'!$O$72),"")</f>
        <v/>
      </c>
      <c r="P63" s="71" t="str">
        <f>IF(AND('Mapa final'!$Y$67="Media",'Mapa final'!$AA$67="Menor"),CONCATENATE("R10C",'Mapa final'!$O$67),"")</f>
        <v/>
      </c>
      <c r="Q63" s="72" t="str">
        <f>IF(AND('Mapa final'!$Y$68="Media",'Mapa final'!$AA$68="Menor"),CONCATENATE("R10C",'Mapa final'!$O$68),"")</f>
        <v/>
      </c>
      <c r="R63" s="72" t="str">
        <f>IF(AND('Mapa final'!$Y$69="Media",'Mapa final'!$AA$69="Menor"),CONCATENATE("R10C",'Mapa final'!$O$69),"")</f>
        <v/>
      </c>
      <c r="S63" s="72" t="str">
        <f>IF(AND('Mapa final'!$Y$70="Media",'Mapa final'!$AA$70="Menor"),CONCATENATE("R10C",'Mapa final'!$O$70),"")</f>
        <v/>
      </c>
      <c r="T63" s="72" t="str">
        <f>IF(AND('Mapa final'!$Y$71="Media",'Mapa final'!$AA$71="Menor"),CONCATENATE("R10C",'Mapa final'!$O$71),"")</f>
        <v/>
      </c>
      <c r="U63" s="72" t="str">
        <f>IF(AND('Mapa final'!$Y$72="Media",'Mapa final'!$AA$72="Menor"),CONCATENATE("R10C",'Mapa final'!$O$72),"")</f>
        <v/>
      </c>
      <c r="V63" s="71" t="str">
        <f>IF(AND('Mapa final'!$Y$67="Media",'Mapa final'!$AA$67="Moderado"),CONCATENATE("R10C",'Mapa final'!$O$67),"")</f>
        <v/>
      </c>
      <c r="W63" s="72" t="str">
        <f>IF(AND('Mapa final'!$Y$68="Media",'Mapa final'!$AA$68="Moderado"),CONCATENATE("R10C",'Mapa final'!$O$68),"")</f>
        <v/>
      </c>
      <c r="X63" s="72" t="str">
        <f>IF(AND('Mapa final'!$Y$69="Media",'Mapa final'!$AA$69="Moderado"),CONCATENATE("R10C",'Mapa final'!$O$69),"")</f>
        <v/>
      </c>
      <c r="Y63" s="72" t="str">
        <f>IF(AND('Mapa final'!$Y$70="Media",'Mapa final'!$AA$70="Moderado"),CONCATENATE("R10C",'Mapa final'!$O$70),"")</f>
        <v/>
      </c>
      <c r="Z63" s="72" t="str">
        <f>IF(AND('Mapa final'!$Y$71="Media",'Mapa final'!$AA$71="Moderado"),CONCATENATE("R10C",'Mapa final'!$O$71),"")</f>
        <v/>
      </c>
      <c r="AA63" s="73" t="str">
        <f>IF(AND('Mapa final'!$Y$72="Media",'Mapa final'!$AA$72="Moderado"),CONCATENATE("R10C",'Mapa final'!$O$72),"")</f>
        <v/>
      </c>
      <c r="AB63" s="63" t="str">
        <f>IF(AND('Mapa final'!$Y$67="Media",'Mapa final'!$AA$67="Mayor"),CONCATENATE("R10C",'Mapa final'!$O$67),"")</f>
        <v/>
      </c>
      <c r="AC63" s="63" t="str">
        <f>IF(AND('Mapa final'!$Y$68="Media",'Mapa final'!$AA$68="Mayor"),CONCATENATE("R10C",'Mapa final'!$O$68),"")</f>
        <v/>
      </c>
      <c r="AD63" s="63" t="str">
        <f>IF(AND('Mapa final'!$Y$69="Media",'Mapa final'!$AA$69="Mayor"),CONCATENATE("R10C",'Mapa final'!$O$69),"")</f>
        <v/>
      </c>
      <c r="AE63" s="63" t="str">
        <f>IF(AND('Mapa final'!$Y$70="Media",'Mapa final'!$AA$70="Mayor"),CONCATENATE("R10C",'Mapa final'!$O$70),"")</f>
        <v/>
      </c>
      <c r="AF63" s="63" t="str">
        <f>IF(AND('Mapa final'!$Y$71="Media",'Mapa final'!$AA$71="Mayor"),CONCATENATE("R10C",'Mapa final'!$O$71),"")</f>
        <v/>
      </c>
      <c r="AG63" s="64" t="str">
        <f>IF(AND('Mapa final'!$Y$72="Media",'Mapa final'!$AA$72="Mayor"),CONCATENATE("R10C",'Mapa final'!$O$72),"")</f>
        <v/>
      </c>
      <c r="AH63" s="65" t="str">
        <f>IF(AND('Mapa final'!$Y$67="Media",'Mapa final'!$AA$67="Catastrófico"),CONCATENATE("R10C",'Mapa final'!$O$67),"")</f>
        <v/>
      </c>
      <c r="AI63" s="66" t="str">
        <f>IF(AND('Mapa final'!$Y$68="Media",'Mapa final'!$AA$68="Catastrófico"),CONCATENATE("R10C",'Mapa final'!$O$68),"")</f>
        <v/>
      </c>
      <c r="AJ63" s="66" t="str">
        <f>IF(AND('Mapa final'!$Y$69="Media",'Mapa final'!$AA$69="Catastrófico"),CONCATENATE("R10C",'Mapa final'!$O$69),"")</f>
        <v/>
      </c>
      <c r="AK63" s="66" t="str">
        <f>IF(AND('Mapa final'!$Y$70="Media",'Mapa final'!$AA$70="Catastrófico"),CONCATENATE("R10C",'Mapa final'!$O$70),"")</f>
        <v/>
      </c>
      <c r="AL63" s="66" t="str">
        <f>IF(AND('Mapa final'!$Y$71="Media",'Mapa final'!$AA$71="Catastrófico"),CONCATENATE("R10C",'Mapa final'!$O$71),"")</f>
        <v/>
      </c>
      <c r="AM63" s="67" t="str">
        <f>IF(AND('Mapa final'!$Y$72="Media",'Mapa final'!$AA$72="Catastrófico"),CONCATENATE("R10C",'Mapa final'!$O$72),"")</f>
        <v/>
      </c>
      <c r="AN63" s="86"/>
      <c r="AO63" s="549"/>
      <c r="AP63" s="550"/>
      <c r="AQ63" s="550"/>
      <c r="AR63" s="550"/>
      <c r="AS63" s="550"/>
      <c r="AT63" s="551"/>
      <c r="AU63" s="86"/>
      <c r="AV63" s="86"/>
      <c r="AW63" s="86"/>
      <c r="AX63" s="86"/>
      <c r="AY63" s="86"/>
      <c r="AZ63" s="86"/>
      <c r="BA63" s="86"/>
      <c r="BB63" s="86"/>
      <c r="BC63" s="86"/>
      <c r="BD63" s="86"/>
      <c r="BE63" s="86"/>
      <c r="BF63" s="86"/>
      <c r="BG63" s="86"/>
      <c r="BH63" s="86"/>
      <c r="BI63" s="86"/>
      <c r="BJ63" s="86"/>
      <c r="BK63" s="86"/>
      <c r="BL63" s="86"/>
      <c r="BM63" s="86"/>
      <c r="BN63" s="86"/>
      <c r="BO63" s="86"/>
      <c r="BP63" s="86"/>
      <c r="BQ63" s="86"/>
      <c r="BR63" s="86"/>
      <c r="BS63" s="86"/>
      <c r="BT63" s="86"/>
      <c r="BU63" s="86"/>
      <c r="BV63" s="86"/>
      <c r="BW63" s="86"/>
      <c r="BX63" s="86"/>
    </row>
    <row r="64" spans="1:76" ht="15" customHeight="1" x14ac:dyDescent="0.25">
      <c r="A64" s="86"/>
      <c r="B64" s="474"/>
      <c r="C64" s="474"/>
      <c r="D64" s="475"/>
      <c r="E64" s="516"/>
      <c r="F64" s="517"/>
      <c r="G64" s="517"/>
      <c r="H64" s="517"/>
      <c r="I64" s="518"/>
      <c r="J64" s="71" t="str">
        <f>IF(AND('Mapa final'!$Y$73="Media",'Mapa final'!$AA$73="Leve"),CONCATENATE("R10C",'Mapa final'!$O$73),"")</f>
        <v/>
      </c>
      <c r="K64" s="72" t="str">
        <f>IF(AND('Mapa final'!$Y$74="Media",'Mapa final'!$AA$74="Leve"),CONCATENATE("R10C",'Mapa final'!$O$74),"")</f>
        <v/>
      </c>
      <c r="L64" s="72" t="str">
        <f>IF(AND('Mapa final'!$Y$75="Media",'Mapa final'!$AA$75="Leve"),CONCATENATE("R10C",'Mapa final'!$O$75),"")</f>
        <v/>
      </c>
      <c r="M64" s="72" t="str">
        <f>IF(AND('Mapa final'!$Y$76="Media",'Mapa final'!$AA$76="Leve"),CONCATENATE("R10C",'Mapa final'!$O$76),"")</f>
        <v/>
      </c>
      <c r="N64" s="72" t="str">
        <f>IF(AND('Mapa final'!$Y$77="Media",'Mapa final'!$AA$77="Leve"),CONCATENATE("R10C",'Mapa final'!$O$77),"")</f>
        <v/>
      </c>
      <c r="O64" s="73" t="str">
        <f>IF(AND('Mapa final'!$Y$78="Media",'Mapa final'!$AA$78="Leve"),CONCATENATE("R10C",'Mapa final'!$O$78),"")</f>
        <v/>
      </c>
      <c r="P64" s="71" t="str">
        <f>IF(AND('Mapa final'!$Y$73="Media",'Mapa final'!$AA$73="Menor"),CONCATENATE("R10C",'Mapa final'!$O$73),"")</f>
        <v/>
      </c>
      <c r="Q64" s="72" t="str">
        <f>IF(AND('Mapa final'!$Y$74="Media",'Mapa final'!$AA$74="Menor"),CONCATENATE("R10C",'Mapa final'!$O$74),"")</f>
        <v/>
      </c>
      <c r="R64" s="72" t="str">
        <f>IF(AND('Mapa final'!$Y$75="Media",'Mapa final'!$AA$75="Menor"),CONCATENATE("R10C",'Mapa final'!$O$75),"")</f>
        <v/>
      </c>
      <c r="S64" s="72" t="str">
        <f>IF(AND('Mapa final'!$Y$76="Media",'Mapa final'!$AA$76="Menor"),CONCATENATE("R10C",'Mapa final'!$O$76),"")</f>
        <v/>
      </c>
      <c r="T64" s="72" t="str">
        <f>IF(AND('Mapa final'!$Y$77="Media",'Mapa final'!$AA$77="Menor"),CONCATENATE("R10C",'Mapa final'!$O$77),"")</f>
        <v/>
      </c>
      <c r="U64" s="72" t="str">
        <f>IF(AND('Mapa final'!$Y$78="Media",'Mapa final'!$AA$78="Menor"),CONCATENATE("R10C",'Mapa final'!$O$78),"")</f>
        <v/>
      </c>
      <c r="V64" s="71" t="str">
        <f>IF(AND('Mapa final'!$Y$73="Media",'Mapa final'!$AA$73="Moderado"),CONCATENATE("R10C",'Mapa final'!$O$73),"")</f>
        <v/>
      </c>
      <c r="W64" s="72" t="str">
        <f>IF(AND('Mapa final'!$Y$74="Media",'Mapa final'!$AA$74="Moderado"),CONCATENATE("R10C",'Mapa final'!$O$74),"")</f>
        <v/>
      </c>
      <c r="X64" s="72" t="str">
        <f>IF(AND('Mapa final'!$Y$75="Media",'Mapa final'!$AA$75="Moderado"),CONCATENATE("R10C",'Mapa final'!$O$75),"")</f>
        <v/>
      </c>
      <c r="Y64" s="72" t="str">
        <f>IF(AND('Mapa final'!$Y$76="Media",'Mapa final'!$AA$76="Moderado"),CONCATENATE("R10C",'Mapa final'!$O$76),"")</f>
        <v/>
      </c>
      <c r="Z64" s="72" t="str">
        <f>IF(AND('Mapa final'!$Y$77="Media",'Mapa final'!$AA$77="Moderado"),CONCATENATE("R10C",'Mapa final'!$O$77),"")</f>
        <v/>
      </c>
      <c r="AA64" s="73" t="str">
        <f>IF(AND('Mapa final'!$Y$78="Media",'Mapa final'!$AA$78="Moderado"),CONCATENATE("R10C",'Mapa final'!$O$78),"")</f>
        <v/>
      </c>
      <c r="AB64" s="63" t="str">
        <f>IF(AND('Mapa final'!$Y$73="Media",'Mapa final'!$AA$73="Mayor"),CONCATENATE("R10C",'Mapa final'!$O$73),"")</f>
        <v/>
      </c>
      <c r="AC64" s="63" t="str">
        <f>IF(AND('Mapa final'!$Y$74="Media",'Mapa final'!$AA$74="Mayor"),CONCATENATE("R10C",'Mapa final'!$O$74),"")</f>
        <v/>
      </c>
      <c r="AD64" s="63" t="str">
        <f>IF(AND('Mapa final'!$Y$75="Media",'Mapa final'!$AA$75="Mayor"),CONCATENATE("R10C",'Mapa final'!$O$75),"")</f>
        <v/>
      </c>
      <c r="AE64" s="63" t="str">
        <f>IF(AND('Mapa final'!$Y$76="Media",'Mapa final'!$AA$76="Mayor"),CONCATENATE("R10C",'Mapa final'!$O$76),"")</f>
        <v/>
      </c>
      <c r="AF64" s="63" t="str">
        <f>IF(AND('Mapa final'!$Y$77="Media",'Mapa final'!$AA$77="Mayor"),CONCATENATE("R10C",'Mapa final'!$O$77),"")</f>
        <v/>
      </c>
      <c r="AG64" s="64" t="str">
        <f>IF(AND('Mapa final'!$Y$78="Media",'Mapa final'!$AA$78="Mayor"),CONCATENATE("R10C",'Mapa final'!$O$78),"")</f>
        <v/>
      </c>
      <c r="AH64" s="65" t="str">
        <f>IF(AND('Mapa final'!$Y$73="Media",'Mapa final'!$AA$73="Catastrófico"),CONCATENATE("R10C",'Mapa final'!$O$73),"")</f>
        <v/>
      </c>
      <c r="AI64" s="66" t="str">
        <f>IF(AND('Mapa final'!$Y$74="Media",'Mapa final'!$AA$74="Catastrófico"),CONCATENATE("R10C",'Mapa final'!$O$74),"")</f>
        <v/>
      </c>
      <c r="AJ64" s="66" t="str">
        <f>IF(AND('Mapa final'!$Y$75="Media",'Mapa final'!$AA$75="Catastrófico"),CONCATENATE("R10C",'Mapa final'!$O$75),"")</f>
        <v/>
      </c>
      <c r="AK64" s="66" t="str">
        <f>IF(AND('Mapa final'!$Y$76="Media",'Mapa final'!$AA$76="Catastrófico"),CONCATENATE("R10C",'Mapa final'!$O$76),"")</f>
        <v/>
      </c>
      <c r="AL64" s="66" t="str">
        <f>IF(AND('Mapa final'!$Y$77="Media",'Mapa final'!$AA$77="Catastrófico"),CONCATENATE("R10C",'Mapa final'!$O$77),"")</f>
        <v/>
      </c>
      <c r="AM64" s="67" t="str">
        <f>IF(AND('Mapa final'!$Y$78="Media",'Mapa final'!$AA$78="Catastrófico"),CONCATENATE("R10C",'Mapa final'!$O$78),"")</f>
        <v/>
      </c>
      <c r="AN64" s="86"/>
      <c r="AO64" s="549"/>
      <c r="AP64" s="550"/>
      <c r="AQ64" s="550"/>
      <c r="AR64" s="550"/>
      <c r="AS64" s="550"/>
      <c r="AT64" s="551"/>
      <c r="AU64" s="86"/>
      <c r="AV64" s="86"/>
      <c r="AW64" s="86"/>
      <c r="AX64" s="86"/>
      <c r="AY64" s="86"/>
      <c r="AZ64" s="86"/>
      <c r="BA64" s="86"/>
      <c r="BB64" s="86"/>
      <c r="BC64" s="86"/>
      <c r="BD64" s="86"/>
      <c r="BE64" s="86"/>
      <c r="BF64" s="86"/>
      <c r="BG64" s="86"/>
      <c r="BH64" s="86"/>
      <c r="BI64" s="86"/>
      <c r="BJ64" s="86"/>
      <c r="BK64" s="86"/>
      <c r="BL64" s="86"/>
      <c r="BM64" s="86"/>
      <c r="BN64" s="86"/>
      <c r="BO64" s="86"/>
      <c r="BP64" s="86"/>
      <c r="BQ64" s="86"/>
      <c r="BR64" s="86"/>
      <c r="BS64" s="86"/>
      <c r="BT64" s="86"/>
      <c r="BU64" s="86"/>
      <c r="BV64" s="86"/>
      <c r="BW64" s="86"/>
      <c r="BX64" s="86"/>
    </row>
    <row r="65" spans="1:76" ht="15" customHeight="1" x14ac:dyDescent="0.25">
      <c r="A65" s="86"/>
      <c r="B65" s="474"/>
      <c r="C65" s="474"/>
      <c r="D65" s="475"/>
      <c r="E65" s="516"/>
      <c r="F65" s="517"/>
      <c r="G65" s="517"/>
      <c r="H65" s="517"/>
      <c r="I65" s="518"/>
      <c r="J65" s="71" t="str">
        <f>IF(AND('Mapa final'!$Y$79="Media",'Mapa final'!$AA$79="Leve"),CONCATENATE("R10C",'Mapa final'!$O$79),"")</f>
        <v/>
      </c>
      <c r="K65" s="72" t="str">
        <f>IF(AND('Mapa final'!$Y$80="Media",'Mapa final'!$AA$80="Leve"),CONCATENATE("R10C",'Mapa final'!$O$80),"")</f>
        <v/>
      </c>
      <c r="L65" s="72" t="str">
        <f>IF(AND('Mapa final'!$Y$81="Media",'Mapa final'!$AA$81="Leve"),CONCATENATE("R10C",'Mapa final'!$O$81),"")</f>
        <v/>
      </c>
      <c r="M65" s="72" t="str">
        <f>IF(AND('Mapa final'!$Y$82="Media",'Mapa final'!$AA$82="Leve"),CONCATENATE("R10C",'Mapa final'!$O$82),"")</f>
        <v/>
      </c>
      <c r="N65" s="72" t="str">
        <f>IF(AND('Mapa final'!$Y$83="Media",'Mapa final'!$AA$83="Leve"),CONCATENATE("R10C",'Mapa final'!$O$83),"")</f>
        <v/>
      </c>
      <c r="O65" s="73" t="str">
        <f>IF(AND('Mapa final'!$Y$84="Media",'Mapa final'!$AA$84="Leve"),CONCATENATE("R10C",'Mapa final'!$O$84),"")</f>
        <v/>
      </c>
      <c r="P65" s="71" t="str">
        <f>IF(AND('Mapa final'!$Y$79="Media",'Mapa final'!$AA$79="Menor"),CONCATENATE("R10C",'Mapa final'!$O$79),"")</f>
        <v/>
      </c>
      <c r="Q65" s="72" t="str">
        <f>IF(AND('Mapa final'!$Y$80="Media",'Mapa final'!$AA$80="Menor"),CONCATENATE("R10C",'Mapa final'!$O$80),"")</f>
        <v/>
      </c>
      <c r="R65" s="72" t="str">
        <f>IF(AND('Mapa final'!$Y$81="Media",'Mapa final'!$AA$81="Menor"),CONCATENATE("R10C",'Mapa final'!$O$81),"")</f>
        <v/>
      </c>
      <c r="S65" s="72" t="str">
        <f>IF(AND('Mapa final'!$Y$82="Media",'Mapa final'!$AA$82="Menor"),CONCATENATE("R10C",'Mapa final'!$O$82),"")</f>
        <v/>
      </c>
      <c r="T65" s="72" t="str">
        <f>IF(AND('Mapa final'!$Y$83="Media",'Mapa final'!$AA$83="Menor"),CONCATENATE("R10C",'Mapa final'!$O$83),"")</f>
        <v/>
      </c>
      <c r="U65" s="72" t="str">
        <f>IF(AND('Mapa final'!$Y$84="Media",'Mapa final'!$AA$84="Menor"),CONCATENATE("R10C",'Mapa final'!$O$84),"")</f>
        <v/>
      </c>
      <c r="V65" s="71" t="str">
        <f>IF(AND('Mapa final'!$Y$79="Media",'Mapa final'!$AA$79="Moderado"),CONCATENATE("R10C",'Mapa final'!$O$79),"")</f>
        <v/>
      </c>
      <c r="W65" s="72" t="str">
        <f>IF(AND('Mapa final'!$Y$80="Media",'Mapa final'!$AA$80="Moderado"),CONCATENATE("R10C",'Mapa final'!$O$80),"")</f>
        <v/>
      </c>
      <c r="X65" s="72" t="str">
        <f>IF(AND('Mapa final'!$Y$81="Media",'Mapa final'!$AA$81="Moderado"),CONCATENATE("R10C",'Mapa final'!$O$81),"")</f>
        <v/>
      </c>
      <c r="Y65" s="72" t="str">
        <f>IF(AND('Mapa final'!$Y$82="Media",'Mapa final'!$AA$82="Moderado"),CONCATENATE("R10C",'Mapa final'!$O$82),"")</f>
        <v/>
      </c>
      <c r="Z65" s="72" t="str">
        <f>IF(AND('Mapa final'!$Y$83="Media",'Mapa final'!$AA$83="Moderado"),CONCATENATE("R10C",'Mapa final'!$O$83),"")</f>
        <v/>
      </c>
      <c r="AA65" s="73" t="str">
        <f>IF(AND('Mapa final'!$Y$84="Media",'Mapa final'!$AA$84="Moderado"),CONCATENATE("R10C",'Mapa final'!$O$84),"")</f>
        <v/>
      </c>
      <c r="AB65" s="63" t="str">
        <f>IF(AND('Mapa final'!$Y$79="Media",'Mapa final'!$AA$79="Mayor"),CONCATENATE("R10C",'Mapa final'!$O$79),"")</f>
        <v/>
      </c>
      <c r="AC65" s="63" t="str">
        <f>IF(AND('Mapa final'!$Y$80="Media",'Mapa final'!$AA$80="Mayor"),CONCATENATE("R10C",'Mapa final'!$O$80),"")</f>
        <v/>
      </c>
      <c r="AD65" s="63" t="str">
        <f>IF(AND('Mapa final'!$Y$81="Media",'Mapa final'!$AA$81="Mayor"),CONCATENATE("R10C",'Mapa final'!$O$81),"")</f>
        <v/>
      </c>
      <c r="AE65" s="63" t="str">
        <f>IF(AND('Mapa final'!$Y$82="Media",'Mapa final'!$AA$82="Mayor"),CONCATENATE("R10C",'Mapa final'!$O$82),"")</f>
        <v/>
      </c>
      <c r="AF65" s="63" t="str">
        <f>IF(AND('Mapa final'!$Y$83="Media",'Mapa final'!$AA$83="Mayor"),CONCATENATE("R10C",'Mapa final'!$O$83),"")</f>
        <v/>
      </c>
      <c r="AG65" s="64" t="str">
        <f>IF(AND('Mapa final'!$Y$84="Media",'Mapa final'!$AA$84="Mayor"),CONCATENATE("R10C",'Mapa final'!$O$84),"")</f>
        <v/>
      </c>
      <c r="AH65" s="65" t="str">
        <f>IF(AND('Mapa final'!$Y$79="Media",'Mapa final'!$AA$79="Catastrófico"),CONCATENATE("R10C",'Mapa final'!$O$79),"")</f>
        <v/>
      </c>
      <c r="AI65" s="66" t="str">
        <f>IF(AND('Mapa final'!$Y$80="Media",'Mapa final'!$AA$80="Catastrófico"),CONCATENATE("R10C",'Mapa final'!$O$80),"")</f>
        <v/>
      </c>
      <c r="AJ65" s="66" t="str">
        <f>IF(AND('Mapa final'!$Y$81="Media",'Mapa final'!$AA$81="Catastrófico"),CONCATENATE("R10C",'Mapa final'!$O$81),"")</f>
        <v/>
      </c>
      <c r="AK65" s="66" t="str">
        <f>IF(AND('Mapa final'!$Y$82="Media",'Mapa final'!$AA$82="Catastrófico"),CONCATENATE("R10C",'Mapa final'!$O$82),"")</f>
        <v/>
      </c>
      <c r="AL65" s="66" t="str">
        <f>IF(AND('Mapa final'!$Y$83="Media",'Mapa final'!$AA$83="Catastrófico"),CONCATENATE("R10C",'Mapa final'!$O$83),"")</f>
        <v/>
      </c>
      <c r="AM65" s="67" t="str">
        <f>IF(AND('Mapa final'!$Y$84="Media",'Mapa final'!$AA$84="Catastrófico"),CONCATENATE("R10C",'Mapa final'!$O$84),"")</f>
        <v/>
      </c>
      <c r="AN65" s="86"/>
      <c r="AO65" s="549"/>
      <c r="AP65" s="550"/>
      <c r="AQ65" s="550"/>
      <c r="AR65" s="550"/>
      <c r="AS65" s="550"/>
      <c r="AT65" s="551"/>
      <c r="AU65" s="86"/>
      <c r="AV65" s="86"/>
      <c r="AW65" s="86"/>
      <c r="AX65" s="86"/>
      <c r="AY65" s="86"/>
      <c r="AZ65" s="86"/>
      <c r="BA65" s="86"/>
      <c r="BB65" s="86"/>
      <c r="BC65" s="86"/>
      <c r="BD65" s="86"/>
      <c r="BE65" s="86"/>
      <c r="BF65" s="86"/>
      <c r="BG65" s="86"/>
      <c r="BH65" s="86"/>
      <c r="BI65" s="86"/>
      <c r="BJ65" s="86"/>
      <c r="BK65" s="86"/>
      <c r="BL65" s="86"/>
      <c r="BM65" s="86"/>
      <c r="BN65" s="86"/>
      <c r="BO65" s="86"/>
      <c r="BP65" s="86"/>
      <c r="BQ65" s="86"/>
      <c r="BR65" s="86"/>
      <c r="BS65" s="86"/>
      <c r="BT65" s="86"/>
      <c r="BU65" s="86"/>
      <c r="BV65" s="86"/>
      <c r="BW65" s="86"/>
      <c r="BX65" s="86"/>
    </row>
    <row r="66" spans="1:76" ht="15" customHeight="1" x14ac:dyDescent="0.25">
      <c r="A66" s="86"/>
      <c r="B66" s="474"/>
      <c r="C66" s="474"/>
      <c r="D66" s="475"/>
      <c r="E66" s="516"/>
      <c r="F66" s="517"/>
      <c r="G66" s="517"/>
      <c r="H66" s="517"/>
      <c r="I66" s="518"/>
      <c r="J66" s="71" t="str">
        <f>IF(AND('Mapa final'!$Y$85="Media",'Mapa final'!$AA$85="Leve"),CONCATENATE("R10C",'Mapa final'!$O$85),"")</f>
        <v/>
      </c>
      <c r="K66" s="72" t="str">
        <f>IF(AND('Mapa final'!$Y$86="Media",'Mapa final'!$AA$86="Leve"),CONCATENATE("R10C",'Mapa final'!$O$86),"")</f>
        <v/>
      </c>
      <c r="L66" s="72" t="str">
        <f>IF(AND('Mapa final'!$Y$87="Media",'Mapa final'!$AA$87="Leve"),CONCATENATE("R10C",'Mapa final'!$O$87),"")</f>
        <v/>
      </c>
      <c r="M66" s="72" t="str">
        <f>IF(AND('Mapa final'!$Y$88="Media",'Mapa final'!$AA$88="Leve"),CONCATENATE("R10C",'Mapa final'!$O$88),"")</f>
        <v/>
      </c>
      <c r="N66" s="72" t="str">
        <f>IF(AND('Mapa final'!$Y$89="Media",'Mapa final'!$AA$89="Leve"),CONCATENATE("R10C",'Mapa final'!$O$89),"")</f>
        <v/>
      </c>
      <c r="O66" s="73" t="str">
        <f>IF(AND('Mapa final'!$Y$90="Media",'Mapa final'!$AA$90="Leve"),CONCATENATE("R10C",'Mapa final'!$O$90),"")</f>
        <v/>
      </c>
      <c r="P66" s="71" t="str">
        <f>IF(AND('Mapa final'!$Y$85="Media",'Mapa final'!$AA$85="Menor"),CONCATENATE("R10C",'Mapa final'!$O$85),"")</f>
        <v/>
      </c>
      <c r="Q66" s="72" t="str">
        <f>IF(AND('Mapa final'!$Y$86="Media",'Mapa final'!$AA$86="Menor"),CONCATENATE("R10C",'Mapa final'!$O$86),"")</f>
        <v/>
      </c>
      <c r="R66" s="72" t="str">
        <f>IF(AND('Mapa final'!$Y$87="Media",'Mapa final'!$AA$87="Menor"),CONCATENATE("R10C",'Mapa final'!$O$87),"")</f>
        <v/>
      </c>
      <c r="S66" s="72" t="str">
        <f>IF(AND('Mapa final'!$Y$88="Media",'Mapa final'!$AA$88="Menor"),CONCATENATE("R10C",'Mapa final'!$O$88),"")</f>
        <v/>
      </c>
      <c r="T66" s="72" t="str">
        <f>IF(AND('Mapa final'!$Y$89="Media",'Mapa final'!$AA$89="Menor"),CONCATENATE("R10C",'Mapa final'!$O$89),"")</f>
        <v/>
      </c>
      <c r="U66" s="72" t="str">
        <f>IF(AND('Mapa final'!$Y$90="Media",'Mapa final'!$AA$90="Menor"),CONCATENATE("R10C",'Mapa final'!$O$90),"")</f>
        <v/>
      </c>
      <c r="V66" s="71" t="str">
        <f>IF(AND('Mapa final'!$Y$85="Media",'Mapa final'!$AA$85="Moderado"),CONCATENATE("R10C",'Mapa final'!$O$85),"")</f>
        <v/>
      </c>
      <c r="W66" s="72" t="str">
        <f>IF(AND('Mapa final'!$Y$86="Media",'Mapa final'!$AA$86="Moderado"),CONCATENATE("R10C",'Mapa final'!$O$86),"")</f>
        <v/>
      </c>
      <c r="X66" s="72" t="str">
        <f>IF(AND('Mapa final'!$Y$87="Media",'Mapa final'!$AA$87="Moderado"),CONCATENATE("R10C",'Mapa final'!$O$87),"")</f>
        <v/>
      </c>
      <c r="Y66" s="72" t="str">
        <f>IF(AND('Mapa final'!$Y$88="Media",'Mapa final'!$AA$88="Moderado"),CONCATENATE("R10C",'Mapa final'!$O$88),"")</f>
        <v/>
      </c>
      <c r="Z66" s="72" t="str">
        <f>IF(AND('Mapa final'!$Y$89="Media",'Mapa final'!$AA$89="Moderado"),CONCATENATE("R10C",'Mapa final'!$O$89),"")</f>
        <v/>
      </c>
      <c r="AA66" s="73" t="str">
        <f>IF(AND('Mapa final'!$Y$90="Media",'Mapa final'!$AA$90="Moderado"),CONCATENATE("R10C",'Mapa final'!$O$90),"")</f>
        <v/>
      </c>
      <c r="AB66" s="63" t="str">
        <f>IF(AND('Mapa final'!$Y$85="Media",'Mapa final'!$AA$85="Mayor"),CONCATENATE("R10C",'Mapa final'!$O$85),"")</f>
        <v/>
      </c>
      <c r="AC66" s="63" t="str">
        <f>IF(AND('Mapa final'!$Y$86="Media",'Mapa final'!$AA$86="Mayor"),CONCATENATE("R10C",'Mapa final'!$O$86),"")</f>
        <v/>
      </c>
      <c r="AD66" s="63" t="str">
        <f>IF(AND('Mapa final'!$Y$87="Media",'Mapa final'!$AA$87="Mayor"),CONCATENATE("R10C",'Mapa final'!$O$87),"")</f>
        <v/>
      </c>
      <c r="AE66" s="63" t="str">
        <f>IF(AND('Mapa final'!$Y$88="Media",'Mapa final'!$AA$88="Mayor"),CONCATENATE("R10C",'Mapa final'!$O$88),"")</f>
        <v/>
      </c>
      <c r="AF66" s="63" t="str">
        <f>IF(AND('Mapa final'!$Y$89="Media",'Mapa final'!$AA$89="Mayor"),CONCATENATE("R10C",'Mapa final'!$O$89),"")</f>
        <v/>
      </c>
      <c r="AG66" s="64" t="str">
        <f>IF(AND('Mapa final'!$Y$90="Media",'Mapa final'!$AA$90="Mayor"),CONCATENATE("R10C",'Mapa final'!$O$90),"")</f>
        <v/>
      </c>
      <c r="AH66" s="65" t="str">
        <f>IF(AND('Mapa final'!$Y$85="Media",'Mapa final'!$AA$85="Catastrófico"),CONCATENATE("R10C",'Mapa final'!$O$85),"")</f>
        <v/>
      </c>
      <c r="AI66" s="66" t="str">
        <f>IF(AND('Mapa final'!$Y$86="Media",'Mapa final'!$AA$86="Catastrófico"),CONCATENATE("R10C",'Mapa final'!$O$86),"")</f>
        <v/>
      </c>
      <c r="AJ66" s="66" t="str">
        <f>IF(AND('Mapa final'!$Y$87="Media",'Mapa final'!$AA$87="Catastrófico"),CONCATENATE("R10C",'Mapa final'!$O$87),"")</f>
        <v/>
      </c>
      <c r="AK66" s="66" t="str">
        <f>IF(AND('Mapa final'!$Y$88="Media",'Mapa final'!$AA$88="Catastrófico"),CONCATENATE("R10C",'Mapa final'!$O$88),"")</f>
        <v/>
      </c>
      <c r="AL66" s="66" t="str">
        <f>IF(AND('Mapa final'!$Y$89="Media",'Mapa final'!$AA$89="Catastrófico"),CONCATENATE("R10C",'Mapa final'!$O$89),"")</f>
        <v/>
      </c>
      <c r="AM66" s="67" t="str">
        <f>IF(AND('Mapa final'!$Y$90="Media",'Mapa final'!$AA$90="Catastrófico"),CONCATENATE("R10C",'Mapa final'!$O$90),"")</f>
        <v/>
      </c>
      <c r="AN66" s="86"/>
      <c r="AO66" s="549"/>
      <c r="AP66" s="550"/>
      <c r="AQ66" s="550"/>
      <c r="AR66" s="550"/>
      <c r="AS66" s="550"/>
      <c r="AT66" s="551"/>
      <c r="AU66" s="86"/>
      <c r="AV66" s="86"/>
      <c r="AW66" s="86"/>
      <c r="AX66" s="86"/>
      <c r="AY66" s="86"/>
      <c r="AZ66" s="86"/>
      <c r="BA66" s="86"/>
      <c r="BB66" s="86"/>
      <c r="BC66" s="86"/>
      <c r="BD66" s="86"/>
      <c r="BE66" s="86"/>
      <c r="BF66" s="86"/>
      <c r="BG66" s="86"/>
      <c r="BH66" s="86"/>
      <c r="BI66" s="86"/>
      <c r="BJ66" s="86"/>
      <c r="BK66" s="86"/>
      <c r="BL66" s="86"/>
      <c r="BM66" s="86"/>
      <c r="BN66" s="86"/>
      <c r="BO66" s="86"/>
      <c r="BP66" s="86"/>
      <c r="BQ66" s="86"/>
      <c r="BR66" s="86"/>
      <c r="BS66" s="86"/>
      <c r="BT66" s="86"/>
      <c r="BU66" s="86"/>
      <c r="BV66" s="86"/>
      <c r="BW66" s="86"/>
      <c r="BX66" s="86"/>
    </row>
    <row r="67" spans="1:76" ht="15" customHeight="1" x14ac:dyDescent="0.25">
      <c r="A67" s="86"/>
      <c r="B67" s="474"/>
      <c r="C67" s="474"/>
      <c r="D67" s="475"/>
      <c r="E67" s="516"/>
      <c r="F67" s="517"/>
      <c r="G67" s="517"/>
      <c r="H67" s="517"/>
      <c r="I67" s="518"/>
      <c r="J67" s="71" t="str">
        <f>IF(AND('Mapa final'!$Y$91="Media",'Mapa final'!$AA$91="Leve"),CONCATENATE("R10C",'Mapa final'!$O$91),"")</f>
        <v/>
      </c>
      <c r="K67" s="72" t="str">
        <f>IF(AND('Mapa final'!$Y$92="Media",'Mapa final'!$AA$92="Leve"),CONCATENATE("R10C",'Mapa final'!$O$92),"")</f>
        <v/>
      </c>
      <c r="L67" s="72" t="str">
        <f>IF(AND('Mapa final'!$Y$93="Media",'Mapa final'!$AA$93="Leve"),CONCATENATE("R10C",'Mapa final'!$O$93),"")</f>
        <v/>
      </c>
      <c r="M67" s="72" t="str">
        <f>IF(AND('Mapa final'!$Y$94="Media",'Mapa final'!$AA$94="Leve"),CONCATENATE("R10C",'Mapa final'!$O$94),"")</f>
        <v/>
      </c>
      <c r="N67" s="72" t="str">
        <f>IF(AND('Mapa final'!$Y$95="Media",'Mapa final'!$AA$95="Leve"),CONCATENATE("R10C",'Mapa final'!$O$95),"")</f>
        <v/>
      </c>
      <c r="O67" s="73" t="str">
        <f>IF(AND('Mapa final'!$Y$96="Media",'Mapa final'!$AA$96="Leve"),CONCATENATE("R10C",'Mapa final'!$O$96),"")</f>
        <v/>
      </c>
      <c r="P67" s="71" t="str">
        <f>IF(AND('Mapa final'!$Y$91="Media",'Mapa final'!$AA$91="Menor"),CONCATENATE("R10C",'Mapa final'!$O$91),"")</f>
        <v/>
      </c>
      <c r="Q67" s="72" t="str">
        <f>IF(AND('Mapa final'!$Y$92="Media",'Mapa final'!$AA$92="Menor"),CONCATENATE("R10C",'Mapa final'!$O$92),"")</f>
        <v/>
      </c>
      <c r="R67" s="72" t="str">
        <f>IF(AND('Mapa final'!$Y$93="Media",'Mapa final'!$AA$93="Menor"),CONCATENATE("R10C",'Mapa final'!$O$93),"")</f>
        <v/>
      </c>
      <c r="S67" s="72" t="str">
        <f>IF(AND('Mapa final'!$Y$94="Media",'Mapa final'!$AA$94="Menor"),CONCATENATE("R10C",'Mapa final'!$O$94),"")</f>
        <v/>
      </c>
      <c r="T67" s="72" t="str">
        <f>IF(AND('Mapa final'!$Y$95="Media",'Mapa final'!$AA$95="Menor"),CONCATENATE("R10C",'Mapa final'!$O$95),"")</f>
        <v/>
      </c>
      <c r="U67" s="72" t="str">
        <f>IF(AND('Mapa final'!$Y$96="Media",'Mapa final'!$AA$96="Menor"),CONCATENATE("R10C",'Mapa final'!$O$96),"")</f>
        <v/>
      </c>
      <c r="V67" s="71" t="str">
        <f>IF(AND('Mapa final'!$Y$91="Media",'Mapa final'!$AA$91="Moderado"),CONCATENATE("R10C",'Mapa final'!$O$91),"")</f>
        <v/>
      </c>
      <c r="W67" s="72" t="str">
        <f>IF(AND('Mapa final'!$Y$92="Media",'Mapa final'!$AA$92="Moderado"),CONCATENATE("R10C",'Mapa final'!$O$92),"")</f>
        <v/>
      </c>
      <c r="X67" s="72" t="str">
        <f>IF(AND('Mapa final'!$Y$93="Media",'Mapa final'!$AA$93="Moderado"),CONCATENATE("R10C",'Mapa final'!$O$93),"")</f>
        <v/>
      </c>
      <c r="Y67" s="72" t="str">
        <f>IF(AND('Mapa final'!$Y$94="Media",'Mapa final'!$AA$94="Moderado"),CONCATENATE("R10C",'Mapa final'!$O$94),"")</f>
        <v/>
      </c>
      <c r="Z67" s="72" t="str">
        <f>IF(AND('Mapa final'!$Y$95="Media",'Mapa final'!$AA$95="Moderado"),CONCATENATE("R10C",'Mapa final'!$O$95),"")</f>
        <v/>
      </c>
      <c r="AA67" s="73" t="str">
        <f>IF(AND('Mapa final'!$Y$96="Media",'Mapa final'!$AA$96="Moderado"),CONCATENATE("R10C",'Mapa final'!$O$96),"")</f>
        <v/>
      </c>
      <c r="AB67" s="63" t="str">
        <f>IF(AND('Mapa final'!$Y$91="Media",'Mapa final'!$AA$91="Mayor"),CONCATENATE("R10C",'Mapa final'!$O$91),"")</f>
        <v/>
      </c>
      <c r="AC67" s="63" t="str">
        <f>IF(AND('Mapa final'!$Y$92="Media",'Mapa final'!$AA$92="Mayor"),CONCATENATE("R10C",'Mapa final'!$O$92),"")</f>
        <v/>
      </c>
      <c r="AD67" s="63" t="str">
        <f>IF(AND('Mapa final'!$Y$93="Media",'Mapa final'!$AA$93="Mayor"),CONCATENATE("R10C",'Mapa final'!$O$93),"")</f>
        <v/>
      </c>
      <c r="AE67" s="63" t="str">
        <f>IF(AND('Mapa final'!$Y$94="Media",'Mapa final'!$AA$94="Mayor"),CONCATENATE("R10C",'Mapa final'!$O$94),"")</f>
        <v/>
      </c>
      <c r="AF67" s="63" t="str">
        <f>IF(AND('Mapa final'!$Y$95="Media",'Mapa final'!$AA$95="Mayor"),CONCATENATE("R10C",'Mapa final'!$O$95),"")</f>
        <v/>
      </c>
      <c r="AG67" s="64" t="str">
        <f>IF(AND('Mapa final'!$Y$96="Media",'Mapa final'!$AA$96="Mayor"),CONCATENATE("R10C",'Mapa final'!$O$96),"")</f>
        <v/>
      </c>
      <c r="AH67" s="65" t="str">
        <f>IF(AND('Mapa final'!$Y$91="Media",'Mapa final'!$AA$91="Catastrófico"),CONCATENATE("R10C",'Mapa final'!$O$91),"")</f>
        <v/>
      </c>
      <c r="AI67" s="66" t="str">
        <f>IF(AND('Mapa final'!$Y$92="Media",'Mapa final'!$AA$92="Catastrófico"),CONCATENATE("R10C",'Mapa final'!$O$92),"")</f>
        <v/>
      </c>
      <c r="AJ67" s="66" t="str">
        <f>IF(AND('Mapa final'!$Y$93="Media",'Mapa final'!$AA$93="Catastrófico"),CONCATENATE("R10C",'Mapa final'!$O$93),"")</f>
        <v/>
      </c>
      <c r="AK67" s="66" t="str">
        <f>IF(AND('Mapa final'!$Y$94="Media",'Mapa final'!$AA$94="Catastrófico"),CONCATENATE("R10C",'Mapa final'!$O$94),"")</f>
        <v/>
      </c>
      <c r="AL67" s="66" t="str">
        <f>IF(AND('Mapa final'!$Y$95="Media",'Mapa final'!$AA$95="Catastrófico"),CONCATENATE("R10C",'Mapa final'!$O$95),"")</f>
        <v/>
      </c>
      <c r="AM67" s="67" t="str">
        <f>IF(AND('Mapa final'!$Y$96="Media",'Mapa final'!$AA$96="Catastrófico"),CONCATENATE("R10C",'Mapa final'!$O$96),"")</f>
        <v/>
      </c>
      <c r="AN67" s="86"/>
      <c r="AO67" s="549"/>
      <c r="AP67" s="550"/>
      <c r="AQ67" s="550"/>
      <c r="AR67" s="550"/>
      <c r="AS67" s="550"/>
      <c r="AT67" s="551"/>
      <c r="AU67" s="86"/>
      <c r="AV67" s="86"/>
      <c r="AW67" s="86"/>
      <c r="AX67" s="86"/>
      <c r="AY67" s="86"/>
      <c r="AZ67" s="86"/>
      <c r="BA67" s="86"/>
      <c r="BB67" s="86"/>
      <c r="BC67" s="86"/>
      <c r="BD67" s="86"/>
      <c r="BE67" s="86"/>
      <c r="BF67" s="86"/>
      <c r="BG67" s="86"/>
      <c r="BH67" s="86"/>
      <c r="BI67" s="86"/>
      <c r="BJ67" s="86"/>
      <c r="BK67" s="86"/>
      <c r="BL67" s="86"/>
      <c r="BM67" s="86"/>
      <c r="BN67" s="86"/>
      <c r="BO67" s="86"/>
      <c r="BP67" s="86"/>
      <c r="BQ67" s="86"/>
      <c r="BR67" s="86"/>
      <c r="BS67" s="86"/>
      <c r="BT67" s="86"/>
      <c r="BU67" s="86"/>
      <c r="BV67" s="86"/>
      <c r="BW67" s="86"/>
      <c r="BX67" s="86"/>
    </row>
    <row r="68" spans="1:76" ht="15" customHeight="1" x14ac:dyDescent="0.25">
      <c r="A68" s="86"/>
      <c r="B68" s="474"/>
      <c r="C68" s="474"/>
      <c r="D68" s="475"/>
      <c r="E68" s="516"/>
      <c r="F68" s="517"/>
      <c r="G68" s="517"/>
      <c r="H68" s="517"/>
      <c r="I68" s="518"/>
      <c r="J68" s="71" t="str">
        <f>IF(AND('Mapa final'!$Y$97="Media",'Mapa final'!$AA$97="Leve"),CONCATENATE("R10C",'Mapa final'!$O$97),"")</f>
        <v/>
      </c>
      <c r="K68" s="72" t="str">
        <f>IF(AND('Mapa final'!$Y$98="Media",'Mapa final'!$AA$98="Leve"),CONCATENATE("R10C",'Mapa final'!$O$98),"")</f>
        <v/>
      </c>
      <c r="L68" s="72" t="str">
        <f>IF(AND('Mapa final'!$Y$99="Media",'Mapa final'!$AA$99="Leve"),CONCATENATE("R10C",'Mapa final'!$O$99),"")</f>
        <v/>
      </c>
      <c r="M68" s="72" t="str">
        <f>IF(AND('Mapa final'!$Y$100="Media",'Mapa final'!$AA$100="Leve"),CONCATENATE("R10C",'Mapa final'!$O$100),"")</f>
        <v/>
      </c>
      <c r="N68" s="72" t="str">
        <f>IF(AND('Mapa final'!$Y$101="Media",'Mapa final'!$AA$101="Leve"),CONCATENATE("R10C",'Mapa final'!$O$101),"")</f>
        <v/>
      </c>
      <c r="O68" s="73" t="str">
        <f>IF(AND('Mapa final'!$Y$102="Media",'Mapa final'!$AA$102="Leve"),CONCATENATE("R10C",'Mapa final'!$O$102),"")</f>
        <v/>
      </c>
      <c r="P68" s="71" t="str">
        <f>IF(AND('Mapa final'!$Y$97="Media",'Mapa final'!$AA$97="Menor"),CONCATENATE("R10C",'Mapa final'!$O$97),"")</f>
        <v/>
      </c>
      <c r="Q68" s="72" t="str">
        <f>IF(AND('Mapa final'!$Y$98="Media",'Mapa final'!$AA$98="Menor"),CONCATENATE("R10C",'Mapa final'!$O$98),"")</f>
        <v/>
      </c>
      <c r="R68" s="72" t="str">
        <f>IF(AND('Mapa final'!$Y$99="Media",'Mapa final'!$AA$99="Menor"),CONCATENATE("R10C",'Mapa final'!$O$99),"")</f>
        <v/>
      </c>
      <c r="S68" s="72" t="str">
        <f>IF(AND('Mapa final'!$Y$100="Media",'Mapa final'!$AA$100="Menor"),CONCATENATE("R10C",'Mapa final'!$O$100),"")</f>
        <v/>
      </c>
      <c r="T68" s="72" t="str">
        <f>IF(AND('Mapa final'!$Y$101="Media",'Mapa final'!$AA$101="Menor"),CONCATENATE("R10C",'Mapa final'!$O$101),"")</f>
        <v/>
      </c>
      <c r="U68" s="72" t="str">
        <f>IF(AND('Mapa final'!$Y$102="Media",'Mapa final'!$AA$102="Menor"),CONCATENATE("R10C",'Mapa final'!$O$102),"")</f>
        <v/>
      </c>
      <c r="V68" s="71" t="str">
        <f>IF(AND('Mapa final'!$Y$97="Media",'Mapa final'!$AA$97="Moderado"),CONCATENATE("R10C",'Mapa final'!$O$97),"")</f>
        <v/>
      </c>
      <c r="W68" s="72" t="str">
        <f>IF(AND('Mapa final'!$Y$98="Media",'Mapa final'!$AA$98="Moderado"),CONCATENATE("R10C",'Mapa final'!$O$98),"")</f>
        <v/>
      </c>
      <c r="X68" s="72" t="str">
        <f>IF(AND('Mapa final'!$Y$99="Media",'Mapa final'!$AA$99="Moderado"),CONCATENATE("R10C",'Mapa final'!$O$99),"")</f>
        <v/>
      </c>
      <c r="Y68" s="72" t="str">
        <f>IF(AND('Mapa final'!$Y$100="Media",'Mapa final'!$AA$100="Moderado"),CONCATENATE("R10C",'Mapa final'!$O$100),"")</f>
        <v/>
      </c>
      <c r="Z68" s="72" t="str">
        <f>IF(AND('Mapa final'!$Y$101="Media",'Mapa final'!$AA$101="Moderado"),CONCATENATE("R10C",'Mapa final'!$O$101),"")</f>
        <v/>
      </c>
      <c r="AA68" s="73" t="str">
        <f>IF(AND('Mapa final'!$Y$102="Media",'Mapa final'!$AA$102="Moderado"),CONCATENATE("R10C",'Mapa final'!$O$102),"")</f>
        <v/>
      </c>
      <c r="AB68" s="63" t="str">
        <f>IF(AND('Mapa final'!$Y$97="Media",'Mapa final'!$AA$97="Mayor"),CONCATENATE("R10C",'Mapa final'!$O$97),"")</f>
        <v/>
      </c>
      <c r="AC68" s="63" t="str">
        <f>IF(AND('Mapa final'!$Y$98="Media",'Mapa final'!$AA$98="Mayor"),CONCATENATE("R10C",'Mapa final'!$O$98),"")</f>
        <v/>
      </c>
      <c r="AD68" s="63" t="str">
        <f>IF(AND('Mapa final'!$Y$99="Media",'Mapa final'!$AA$99="Mayor"),CONCATENATE("R10C",'Mapa final'!$O$99),"")</f>
        <v/>
      </c>
      <c r="AE68" s="63" t="str">
        <f>IF(AND('Mapa final'!$Y$100="Media",'Mapa final'!$AA$100="Mayor"),CONCATENATE("R10C",'Mapa final'!$O$100),"")</f>
        <v/>
      </c>
      <c r="AF68" s="63" t="str">
        <f>IF(AND('Mapa final'!$Y$101="Media",'Mapa final'!$AA$101="Mayor"),CONCATENATE("R10C",'Mapa final'!$O$101),"")</f>
        <v/>
      </c>
      <c r="AG68" s="64" t="str">
        <f>IF(AND('Mapa final'!$Y$102="Media",'Mapa final'!$AA$102="Mayor"),CONCATENATE("R10C",'Mapa final'!$O$102),"")</f>
        <v/>
      </c>
      <c r="AH68" s="65" t="str">
        <f>IF(AND('Mapa final'!$Y$97="Media",'Mapa final'!$AA$97="Catastrófico"),CONCATENATE("R10C",'Mapa final'!$O$97),"")</f>
        <v/>
      </c>
      <c r="AI68" s="66" t="str">
        <f>IF(AND('Mapa final'!$Y$98="Media",'Mapa final'!$AA$98="Catastrófico"),CONCATENATE("R10C",'Mapa final'!$O$98),"")</f>
        <v/>
      </c>
      <c r="AJ68" s="66" t="str">
        <f>IF(AND('Mapa final'!$Y$99="Media",'Mapa final'!$AA$99="Catastrófico"),CONCATENATE("R10C",'Mapa final'!$O$99),"")</f>
        <v/>
      </c>
      <c r="AK68" s="66" t="str">
        <f>IF(AND('Mapa final'!$Y$100="Media",'Mapa final'!$AA$100="Catastrófico"),CONCATENATE("R10C",'Mapa final'!$O$100),"")</f>
        <v/>
      </c>
      <c r="AL68" s="66" t="str">
        <f>IF(AND('Mapa final'!$Y$101="Media",'Mapa final'!$AA$101="Catastrófico"),CONCATENATE("R10C",'Mapa final'!$O$101),"")</f>
        <v/>
      </c>
      <c r="AM68" s="67" t="str">
        <f>IF(AND('Mapa final'!$Y$102="Media",'Mapa final'!$AA$102="Catastrófico"),CONCATENATE("R10C",'Mapa final'!$O$102),"")</f>
        <v/>
      </c>
      <c r="AN68" s="86"/>
      <c r="AO68" s="549"/>
      <c r="AP68" s="550"/>
      <c r="AQ68" s="550"/>
      <c r="AR68" s="550"/>
      <c r="AS68" s="550"/>
      <c r="AT68" s="551"/>
      <c r="AU68" s="86"/>
      <c r="AV68" s="86"/>
      <c r="AW68" s="86"/>
      <c r="AX68" s="86"/>
      <c r="AY68" s="86"/>
      <c r="AZ68" s="86"/>
      <c r="BA68" s="86"/>
      <c r="BB68" s="86"/>
      <c r="BC68" s="86"/>
      <c r="BD68" s="86"/>
      <c r="BE68" s="86"/>
      <c r="BF68" s="86"/>
      <c r="BG68" s="86"/>
      <c r="BH68" s="86"/>
      <c r="BI68" s="86"/>
      <c r="BJ68" s="86"/>
      <c r="BK68" s="86"/>
      <c r="BL68" s="86"/>
      <c r="BM68" s="86"/>
      <c r="BN68" s="86"/>
      <c r="BO68" s="86"/>
      <c r="BP68" s="86"/>
      <c r="BQ68" s="86"/>
      <c r="BR68" s="86"/>
      <c r="BS68" s="86"/>
      <c r="BT68" s="86"/>
      <c r="BU68" s="86"/>
      <c r="BV68" s="86"/>
      <c r="BW68" s="86"/>
      <c r="BX68" s="86"/>
    </row>
    <row r="69" spans="1:76" ht="15" customHeight="1" x14ac:dyDescent="0.25">
      <c r="A69" s="86"/>
      <c r="B69" s="474"/>
      <c r="C69" s="474"/>
      <c r="D69" s="475"/>
      <c r="E69" s="516"/>
      <c r="F69" s="517"/>
      <c r="G69" s="517"/>
      <c r="H69" s="517"/>
      <c r="I69" s="518"/>
      <c r="J69" s="71" t="str">
        <f>IF(AND('Mapa final'!$Y$103="Media",'Mapa final'!$AA$103="Leve"),CONCATENATE("R10C",'Mapa final'!$O$103),"")</f>
        <v/>
      </c>
      <c r="K69" s="72" t="str">
        <f>IF(AND('Mapa final'!$Y$104="Media",'Mapa final'!$AA$104="Leve"),CONCATENATE("R10C",'Mapa final'!$O$104),"")</f>
        <v/>
      </c>
      <c r="L69" s="72" t="str">
        <f>IF(AND('Mapa final'!$Y$105="Media",'Mapa final'!$AA$105="Leve"),CONCATENATE("R10C",'Mapa final'!$O$105),"")</f>
        <v/>
      </c>
      <c r="M69" s="72" t="str">
        <f>IF(AND('Mapa final'!$Y$106="Media",'Mapa final'!$AA$106="Leve"),CONCATENATE("R10C",'Mapa final'!$O$106),"")</f>
        <v/>
      </c>
      <c r="N69" s="72" t="str">
        <f>IF(AND('Mapa final'!$Y$107="Media",'Mapa final'!$AA$107="Leve"),CONCATENATE("R10C",'Mapa final'!$O$107),"")</f>
        <v/>
      </c>
      <c r="O69" s="73" t="str">
        <f>IF(AND('Mapa final'!$Y$108="Media",'Mapa final'!$AA$108="Leve"),CONCATENATE("R10C",'Mapa final'!$O$108),"")</f>
        <v/>
      </c>
      <c r="P69" s="71" t="str">
        <f>IF(AND('Mapa final'!$Y$103="Media",'Mapa final'!$AA$103="Menor"),CONCATENATE("R10C",'Mapa final'!$O$103),"")</f>
        <v/>
      </c>
      <c r="Q69" s="72" t="str">
        <f>IF(AND('Mapa final'!$Y$104="Media",'Mapa final'!$AA$104="Menor"),CONCATENATE("R10C",'Mapa final'!$O$104),"")</f>
        <v/>
      </c>
      <c r="R69" s="72" t="str">
        <f>IF(AND('Mapa final'!$Y$105="Media",'Mapa final'!$AA$105="Menor"),CONCATENATE("R10C",'Mapa final'!$O$105),"")</f>
        <v/>
      </c>
      <c r="S69" s="72" t="str">
        <f>IF(AND('Mapa final'!$Y$106="Media",'Mapa final'!$AA$106="Menor"),CONCATENATE("R10C",'Mapa final'!$O$106),"")</f>
        <v/>
      </c>
      <c r="T69" s="72" t="str">
        <f>IF(AND('Mapa final'!$Y$107="Media",'Mapa final'!$AA$107="Menor"),CONCATENATE("R10C",'Mapa final'!$O$107),"")</f>
        <v/>
      </c>
      <c r="U69" s="72" t="str">
        <f>IF(AND('Mapa final'!$Y$108="Media",'Mapa final'!$AA$108="Menor"),CONCATENATE("R10C",'Mapa final'!$O$108),"")</f>
        <v/>
      </c>
      <c r="V69" s="71" t="str">
        <f>IF(AND('Mapa final'!$Y$103="Media",'Mapa final'!$AA$103="Moderado"),CONCATENATE("R10C",'Mapa final'!$O$103),"")</f>
        <v/>
      </c>
      <c r="W69" s="72" t="str">
        <f>IF(AND('Mapa final'!$Y$104="Media",'Mapa final'!$AA$104="Moderado"),CONCATENATE("R10C",'Mapa final'!$O$104),"")</f>
        <v/>
      </c>
      <c r="X69" s="72" t="str">
        <f>IF(AND('Mapa final'!$Y$105="Media",'Mapa final'!$AA$105="Moderado"),CONCATENATE("R10C",'Mapa final'!$O$105),"")</f>
        <v/>
      </c>
      <c r="Y69" s="72" t="str">
        <f>IF(AND('Mapa final'!$Y$106="Media",'Mapa final'!$AA$106="Moderado"),CONCATENATE("R10C",'Mapa final'!$O$106),"")</f>
        <v/>
      </c>
      <c r="Z69" s="72" t="str">
        <f>IF(AND('Mapa final'!$Y$107="Media",'Mapa final'!$AA$107="Moderado"),CONCATENATE("R10C",'Mapa final'!$O$107),"")</f>
        <v/>
      </c>
      <c r="AA69" s="73" t="str">
        <f>IF(AND('Mapa final'!$Y$108="Media",'Mapa final'!$AA$108="Moderado"),CONCATENATE("R10C",'Mapa final'!$O$108),"")</f>
        <v/>
      </c>
      <c r="AB69" s="63" t="str">
        <f>IF(AND('Mapa final'!$Y$103="Media",'Mapa final'!$AA$103="Mayor"),CONCATENATE("R10C",'Mapa final'!$O$103),"")</f>
        <v/>
      </c>
      <c r="AC69" s="63" t="str">
        <f>IF(AND('Mapa final'!$Y$104="Media",'Mapa final'!$AA$104="Mayor"),CONCATENATE("R10C",'Mapa final'!$O$104),"")</f>
        <v/>
      </c>
      <c r="AD69" s="63" t="str">
        <f>IF(AND('Mapa final'!$Y$105="Media",'Mapa final'!$AA$105="Mayor"),CONCATENATE("R10C",'Mapa final'!$O$105),"")</f>
        <v/>
      </c>
      <c r="AE69" s="63" t="str">
        <f>IF(AND('Mapa final'!$Y$106="Media",'Mapa final'!$AA$106="Mayor"),CONCATENATE("R10C",'Mapa final'!$O$106),"")</f>
        <v/>
      </c>
      <c r="AF69" s="63" t="str">
        <f>IF(AND('Mapa final'!$Y$107="Media",'Mapa final'!$AA$107="Mayor"),CONCATENATE("R10C",'Mapa final'!$O$107),"")</f>
        <v/>
      </c>
      <c r="AG69" s="64" t="str">
        <f>IF(AND('Mapa final'!$Y$108="Media",'Mapa final'!$AA$108="Mayor"),CONCATENATE("R10C",'Mapa final'!$O$108),"")</f>
        <v/>
      </c>
      <c r="AH69" s="65" t="str">
        <f>IF(AND('Mapa final'!$Y$103="Media",'Mapa final'!$AA$103="Catastrófico"),CONCATENATE("R10C",'Mapa final'!$O$103),"")</f>
        <v/>
      </c>
      <c r="AI69" s="66" t="str">
        <f>IF(AND('Mapa final'!$Y$104="Media",'Mapa final'!$AA$104="Catastrófico"),CONCATENATE("R10C",'Mapa final'!$O$104),"")</f>
        <v/>
      </c>
      <c r="AJ69" s="66" t="str">
        <f>IF(AND('Mapa final'!$Y$105="Media",'Mapa final'!$AA$105="Catastrófico"),CONCATENATE("R10C",'Mapa final'!$O$105),"")</f>
        <v/>
      </c>
      <c r="AK69" s="66" t="str">
        <f>IF(AND('Mapa final'!$Y$106="Media",'Mapa final'!$AA$106="Catastrófico"),CONCATENATE("R10C",'Mapa final'!$O$106),"")</f>
        <v/>
      </c>
      <c r="AL69" s="66" t="str">
        <f>IF(AND('Mapa final'!$Y$107="Media",'Mapa final'!$AA$107="Catastrófico"),CONCATENATE("R10C",'Mapa final'!$O$107),"")</f>
        <v/>
      </c>
      <c r="AM69" s="67" t="str">
        <f>IF(AND('Mapa final'!$Y$108="Media",'Mapa final'!$AA$108="Catastrófico"),CONCATENATE("R10C",'Mapa final'!$O$108),"")</f>
        <v/>
      </c>
      <c r="AN69" s="86"/>
      <c r="AO69" s="549"/>
      <c r="AP69" s="550"/>
      <c r="AQ69" s="550"/>
      <c r="AR69" s="550"/>
      <c r="AS69" s="550"/>
      <c r="AT69" s="551"/>
      <c r="AU69" s="86"/>
      <c r="AV69" s="86"/>
      <c r="AW69" s="86"/>
      <c r="AX69" s="86"/>
      <c r="AY69" s="86"/>
      <c r="AZ69" s="86"/>
      <c r="BA69" s="86"/>
      <c r="BB69" s="86"/>
      <c r="BC69" s="86"/>
      <c r="BD69" s="86"/>
      <c r="BE69" s="86"/>
      <c r="BF69" s="86"/>
      <c r="BG69" s="86"/>
      <c r="BH69" s="86"/>
      <c r="BI69" s="86"/>
      <c r="BJ69" s="86"/>
      <c r="BK69" s="86"/>
      <c r="BL69" s="86"/>
      <c r="BM69" s="86"/>
      <c r="BN69" s="86"/>
      <c r="BO69" s="86"/>
      <c r="BP69" s="86"/>
      <c r="BQ69" s="86"/>
      <c r="BR69" s="86"/>
      <c r="BS69" s="86"/>
      <c r="BT69" s="86"/>
      <c r="BU69" s="86"/>
      <c r="BV69" s="86"/>
      <c r="BW69" s="86"/>
      <c r="BX69" s="86"/>
    </row>
    <row r="70" spans="1:76" ht="15" customHeight="1" x14ac:dyDescent="0.25">
      <c r="A70" s="86"/>
      <c r="B70" s="474"/>
      <c r="C70" s="474"/>
      <c r="D70" s="475"/>
      <c r="E70" s="516"/>
      <c r="F70" s="517"/>
      <c r="G70" s="517"/>
      <c r="H70" s="517"/>
      <c r="I70" s="518"/>
      <c r="J70" s="71" t="str">
        <f>IF(AND('Mapa final'!$Y$109="Media",'Mapa final'!$AA$109="Leve"),CONCATENATE("R10C",'Mapa final'!$O$109),"")</f>
        <v/>
      </c>
      <c r="K70" s="72" t="str">
        <f>IF(AND('Mapa final'!$Y$110="Media",'Mapa final'!$AA$110="Leve"),CONCATENATE("R10C",'Mapa final'!$O$110),"")</f>
        <v/>
      </c>
      <c r="L70" s="72" t="str">
        <f>IF(AND('Mapa final'!$Y$111="Media",'Mapa final'!$AA$111="Leve"),CONCATENATE("R10C",'Mapa final'!$O$111),"")</f>
        <v/>
      </c>
      <c r="M70" s="72" t="str">
        <f>IF(AND('Mapa final'!$Y$112="Media",'Mapa final'!$AA$112="Leve"),CONCATENATE("R10C",'Mapa final'!$O$112),"")</f>
        <v/>
      </c>
      <c r="N70" s="72" t="str">
        <f>IF(AND('Mapa final'!$Y$113="Media",'Mapa final'!$AA$113="Leve"),CONCATENATE("R10C",'Mapa final'!$O$113),"")</f>
        <v/>
      </c>
      <c r="O70" s="73" t="str">
        <f>IF(AND('Mapa final'!$Y$114="Media",'Mapa final'!$AA$114="Leve"),CONCATENATE("R10C",'Mapa final'!$O$114),"")</f>
        <v/>
      </c>
      <c r="P70" s="71" t="str">
        <f>IF(AND('Mapa final'!$Y$109="Media",'Mapa final'!$AA$109="Menor"),CONCATENATE("R10C",'Mapa final'!$O$109),"")</f>
        <v/>
      </c>
      <c r="Q70" s="72" t="str">
        <f>IF(AND('Mapa final'!$Y$110="Media",'Mapa final'!$AA$110="Menor"),CONCATENATE("R10C",'Mapa final'!$O$110),"")</f>
        <v/>
      </c>
      <c r="R70" s="72" t="str">
        <f>IF(AND('Mapa final'!$Y$111="Media",'Mapa final'!$AA$111="Menor"),CONCATENATE("R10C",'Mapa final'!$O$111),"")</f>
        <v/>
      </c>
      <c r="S70" s="72" t="str">
        <f>IF(AND('Mapa final'!$Y$112="Media",'Mapa final'!$AA$112="Menor"),CONCATENATE("R10C",'Mapa final'!$O$112),"")</f>
        <v/>
      </c>
      <c r="T70" s="72" t="str">
        <f>IF(AND('Mapa final'!$Y$113="Media",'Mapa final'!$AA$113="Menor"),CONCATENATE("R10C",'Mapa final'!$O$113),"")</f>
        <v/>
      </c>
      <c r="U70" s="72" t="str">
        <f>IF(AND('Mapa final'!$Y$114="Media",'Mapa final'!$AA$114="Menor"),CONCATENATE("R10C",'Mapa final'!$O$114),"")</f>
        <v/>
      </c>
      <c r="V70" s="71" t="str">
        <f>IF(AND('Mapa final'!$Y$109="Media",'Mapa final'!$AA$109="Moderado"),CONCATENATE("R10C",'Mapa final'!$O$109),"")</f>
        <v/>
      </c>
      <c r="W70" s="72" t="str">
        <f>IF(AND('Mapa final'!$Y$110="Media",'Mapa final'!$AA$110="Moderado"),CONCATENATE("R10C",'Mapa final'!$O$110),"")</f>
        <v/>
      </c>
      <c r="X70" s="72" t="str">
        <f>IF(AND('Mapa final'!$Y$111="Media",'Mapa final'!$AA$111="Moderado"),CONCATENATE("R10C",'Mapa final'!$O$111),"")</f>
        <v/>
      </c>
      <c r="Y70" s="72" t="str">
        <f>IF(AND('Mapa final'!$Y$112="Media",'Mapa final'!$AA$112="Moderado"),CONCATENATE("R10C",'Mapa final'!$O$112),"")</f>
        <v/>
      </c>
      <c r="Z70" s="72" t="str">
        <f>IF(AND('Mapa final'!$Y$113="Media",'Mapa final'!$AA$113="Moderado"),CONCATENATE("R10C",'Mapa final'!$O$113),"")</f>
        <v/>
      </c>
      <c r="AA70" s="73" t="str">
        <f>IF(AND('Mapa final'!$Y$114="Media",'Mapa final'!$AA$114="Moderado"),CONCATENATE("R10C",'Mapa final'!$O$114),"")</f>
        <v/>
      </c>
      <c r="AB70" s="63" t="str">
        <f>IF(AND('Mapa final'!$Y$109="Media",'Mapa final'!$AA$109="Mayor"),CONCATENATE("R10C",'Mapa final'!$O$109),"")</f>
        <v/>
      </c>
      <c r="AC70" s="63" t="str">
        <f>IF(AND('Mapa final'!$Y$110="Media",'Mapa final'!$AA$110="Mayor"),CONCATENATE("R10C",'Mapa final'!$O$110),"")</f>
        <v/>
      </c>
      <c r="AD70" s="63" t="str">
        <f>IF(AND('Mapa final'!$Y$111="Media",'Mapa final'!$AA$111="Mayor"),CONCATENATE("R10C",'Mapa final'!$O$111),"")</f>
        <v/>
      </c>
      <c r="AE70" s="63" t="str">
        <f>IF(AND('Mapa final'!$Y$112="Media",'Mapa final'!$AA$112="Mayor"),CONCATENATE("R10C",'Mapa final'!$O$112),"")</f>
        <v/>
      </c>
      <c r="AF70" s="63" t="str">
        <f>IF(AND('Mapa final'!$Y$113="Media",'Mapa final'!$AA$113="Mayor"),CONCATENATE("R10C",'Mapa final'!$O$113),"")</f>
        <v/>
      </c>
      <c r="AG70" s="64" t="str">
        <f>IF(AND('Mapa final'!$Y$114="Media",'Mapa final'!$AA$114="Mayor"),CONCATENATE("R10C",'Mapa final'!$O$114),"")</f>
        <v/>
      </c>
      <c r="AH70" s="65" t="str">
        <f>IF(AND('Mapa final'!$Y$109="Media",'Mapa final'!$AA$109="Catastrófico"),CONCATENATE("R10C",'Mapa final'!$O$109),"")</f>
        <v/>
      </c>
      <c r="AI70" s="66" t="str">
        <f>IF(AND('Mapa final'!$Y$110="Media",'Mapa final'!$AA$110="Catastrófico"),CONCATENATE("R10C",'Mapa final'!$O$110),"")</f>
        <v/>
      </c>
      <c r="AJ70" s="66" t="str">
        <f>IF(AND('Mapa final'!$Y$111="Media",'Mapa final'!$AA$111="Catastrófico"),CONCATENATE("R10C",'Mapa final'!$O$111),"")</f>
        <v/>
      </c>
      <c r="AK70" s="66" t="str">
        <f>IF(AND('Mapa final'!$Y$112="Media",'Mapa final'!$AA$112="Catastrófico"),CONCATENATE("R10C",'Mapa final'!$O$112),"")</f>
        <v/>
      </c>
      <c r="AL70" s="66" t="str">
        <f>IF(AND('Mapa final'!$Y$113="Media",'Mapa final'!$AA$113="Catastrófico"),CONCATENATE("R10C",'Mapa final'!$O$113),"")</f>
        <v/>
      </c>
      <c r="AM70" s="67" t="str">
        <f>IF(AND('Mapa final'!$Y$114="Media",'Mapa final'!$AA$114="Catastrófico"),CONCATENATE("R10C",'Mapa final'!$O$114),"")</f>
        <v/>
      </c>
      <c r="AN70" s="86"/>
      <c r="AO70" s="549"/>
      <c r="AP70" s="550"/>
      <c r="AQ70" s="550"/>
      <c r="AR70" s="550"/>
      <c r="AS70" s="550"/>
      <c r="AT70" s="551"/>
      <c r="AU70" s="86"/>
      <c r="AV70" s="86"/>
      <c r="AW70" s="86"/>
      <c r="AX70" s="86"/>
      <c r="AY70" s="86"/>
      <c r="AZ70" s="86"/>
      <c r="BA70" s="86"/>
      <c r="BB70" s="86"/>
      <c r="BC70" s="86"/>
      <c r="BD70" s="86"/>
      <c r="BE70" s="86"/>
      <c r="BF70" s="86"/>
      <c r="BG70" s="86"/>
      <c r="BH70" s="86"/>
      <c r="BI70" s="86"/>
      <c r="BJ70" s="86"/>
      <c r="BK70" s="86"/>
      <c r="BL70" s="86"/>
      <c r="BM70" s="86"/>
      <c r="BN70" s="86"/>
      <c r="BO70" s="86"/>
      <c r="BP70" s="86"/>
      <c r="BQ70" s="86"/>
      <c r="BR70" s="86"/>
      <c r="BS70" s="86"/>
      <c r="BT70" s="86"/>
      <c r="BU70" s="86"/>
      <c r="BV70" s="86"/>
      <c r="BW70" s="86"/>
      <c r="BX70" s="86"/>
    </row>
    <row r="71" spans="1:76" ht="15" customHeight="1" x14ac:dyDescent="0.25">
      <c r="A71" s="86"/>
      <c r="B71" s="474"/>
      <c r="C71" s="474"/>
      <c r="D71" s="475"/>
      <c r="E71" s="516"/>
      <c r="F71" s="517"/>
      <c r="G71" s="517"/>
      <c r="H71" s="517"/>
      <c r="I71" s="518"/>
      <c r="J71" s="71" t="str">
        <f>IF(AND('Mapa final'!$Y$115="Media",'Mapa final'!$AA$115="Leve"),CONCATENATE("R10C",'Mapa final'!$O$115),"")</f>
        <v/>
      </c>
      <c r="K71" s="72" t="str">
        <f>IF(AND('Mapa final'!$Y$116="Media",'Mapa final'!$AA$116="Leve"),CONCATENATE("R10C",'Mapa final'!$O$116),"")</f>
        <v/>
      </c>
      <c r="L71" s="72" t="str">
        <f>IF(AND('Mapa final'!$Y$117="Media",'Mapa final'!$AA$117="Leve"),CONCATENATE("R10C",'Mapa final'!$O$117),"")</f>
        <v/>
      </c>
      <c r="M71" s="72" t="str">
        <f>IF(AND('Mapa final'!$Y$118="Media",'Mapa final'!$AA$118="Leve"),CONCATENATE("R10C",'Mapa final'!$O$118),"")</f>
        <v/>
      </c>
      <c r="N71" s="72" t="str">
        <f>IF(AND('Mapa final'!$Y$119="Media",'Mapa final'!$AA$119="Leve"),CONCATENATE("R10C",'Mapa final'!$O$119),"")</f>
        <v/>
      </c>
      <c r="O71" s="73" t="str">
        <f>IF(AND('Mapa final'!$Y$120="Media",'Mapa final'!$AA$120="Leve"),CONCATENATE("R10C",'Mapa final'!$O$120),"")</f>
        <v/>
      </c>
      <c r="P71" s="71" t="str">
        <f>IF(AND('Mapa final'!$Y$115="Media",'Mapa final'!$AA$115="Menor"),CONCATENATE("R10C",'Mapa final'!$O$115),"")</f>
        <v/>
      </c>
      <c r="Q71" s="72" t="str">
        <f>IF(AND('Mapa final'!$Y$116="Media",'Mapa final'!$AA$116="Menor"),CONCATENATE("R10C",'Mapa final'!$O$116),"")</f>
        <v/>
      </c>
      <c r="R71" s="72" t="str">
        <f>IF(AND('Mapa final'!$Y$117="Media",'Mapa final'!$AA$117="Menor"),CONCATENATE("R10C",'Mapa final'!$O$117),"")</f>
        <v/>
      </c>
      <c r="S71" s="72" t="str">
        <f>IF(AND('Mapa final'!$Y$118="Media",'Mapa final'!$AA$118="Menor"),CONCATENATE("R10C",'Mapa final'!$O$118),"")</f>
        <v/>
      </c>
      <c r="T71" s="72" t="str">
        <f>IF(AND('Mapa final'!$Y$119="Media",'Mapa final'!$AA$119="Menor"),CONCATENATE("R10C",'Mapa final'!$O$119),"")</f>
        <v/>
      </c>
      <c r="U71" s="72" t="str">
        <f>IF(AND('Mapa final'!$Y$120="Media",'Mapa final'!$AA$120="Menor"),CONCATENATE("R10C",'Mapa final'!$O$120),"")</f>
        <v/>
      </c>
      <c r="V71" s="71" t="str">
        <f>IF(AND('Mapa final'!$Y$115="Media",'Mapa final'!$AA$115="Moderado"),CONCATENATE("R10C",'Mapa final'!$O$115),"")</f>
        <v/>
      </c>
      <c r="W71" s="72" t="str">
        <f>IF(AND('Mapa final'!$Y$116="Media",'Mapa final'!$AA$116="Moderado"),CONCATENATE("R10C",'Mapa final'!$O$116),"")</f>
        <v/>
      </c>
      <c r="X71" s="72" t="str">
        <f>IF(AND('Mapa final'!$Y$117="Media",'Mapa final'!$AA$117="Moderado"),CONCATENATE("R10C",'Mapa final'!$O$117),"")</f>
        <v/>
      </c>
      <c r="Y71" s="72" t="str">
        <f>IF(AND('Mapa final'!$Y$118="Media",'Mapa final'!$AA$118="Moderado"),CONCATENATE("R10C",'Mapa final'!$O$118),"")</f>
        <v/>
      </c>
      <c r="Z71" s="72" t="str">
        <f>IF(AND('Mapa final'!$Y$119="Media",'Mapa final'!$AA$119="Moderado"),CONCATENATE("R10C",'Mapa final'!$O$119),"")</f>
        <v/>
      </c>
      <c r="AA71" s="73" t="str">
        <f>IF(AND('Mapa final'!$Y$120="Media",'Mapa final'!$AA$120="Moderado"),CONCATENATE("R10C",'Mapa final'!$O$120),"")</f>
        <v/>
      </c>
      <c r="AB71" s="63" t="str">
        <f>IF(AND('Mapa final'!$Y$115="Media",'Mapa final'!$AA$115="Mayor"),CONCATENATE("R10C",'Mapa final'!$O$115),"")</f>
        <v/>
      </c>
      <c r="AC71" s="63" t="str">
        <f>IF(AND('Mapa final'!$Y$116="Media",'Mapa final'!$AA$116="Mayor"),CONCATENATE("R10C",'Mapa final'!$O$116),"")</f>
        <v/>
      </c>
      <c r="AD71" s="63" t="str">
        <f>IF(AND('Mapa final'!$Y$117="Media",'Mapa final'!$AA$117="Mayor"),CONCATENATE("R10C",'Mapa final'!$O$117),"")</f>
        <v/>
      </c>
      <c r="AE71" s="63" t="str">
        <f>IF(AND('Mapa final'!$Y$118="Media",'Mapa final'!$AA$118="Mayor"),CONCATENATE("R10C",'Mapa final'!$O$118),"")</f>
        <v/>
      </c>
      <c r="AF71" s="63" t="str">
        <f>IF(AND('Mapa final'!$Y$119="Media",'Mapa final'!$AA$119="Mayor"),CONCATENATE("R10C",'Mapa final'!$O$119),"")</f>
        <v/>
      </c>
      <c r="AG71" s="64" t="str">
        <f>IF(AND('Mapa final'!$Y$120="Media",'Mapa final'!$AA$120="Mayor"),CONCATENATE("R10C",'Mapa final'!$O$120),"")</f>
        <v/>
      </c>
      <c r="AH71" s="65" t="str">
        <f>IF(AND('Mapa final'!$Y$115="Media",'Mapa final'!$AA$115="Catastrófico"),CONCATENATE("R10C",'Mapa final'!$O$115),"")</f>
        <v/>
      </c>
      <c r="AI71" s="66" t="str">
        <f>IF(AND('Mapa final'!$Y$116="Media",'Mapa final'!$AA$116="Catastrófico"),CONCATENATE("R10C",'Mapa final'!$O$116),"")</f>
        <v/>
      </c>
      <c r="AJ71" s="66" t="str">
        <f>IF(AND('Mapa final'!$Y$117="Media",'Mapa final'!$AA$117="Catastrófico"),CONCATENATE("R10C",'Mapa final'!$O$117),"")</f>
        <v/>
      </c>
      <c r="AK71" s="66" t="str">
        <f>IF(AND('Mapa final'!$Y$118="Media",'Mapa final'!$AA$118="Catastrófico"),CONCATENATE("R10C",'Mapa final'!$O$118),"")</f>
        <v/>
      </c>
      <c r="AL71" s="66" t="str">
        <f>IF(AND('Mapa final'!$Y$119="Media",'Mapa final'!$AA$119="Catastrófico"),CONCATENATE("R10C",'Mapa final'!$O$119),"")</f>
        <v/>
      </c>
      <c r="AM71" s="67" t="str">
        <f>IF(AND('Mapa final'!$Y$120="Media",'Mapa final'!$AA$120="Catastrófico"),CONCATENATE("R10C",'Mapa final'!$O$120),"")</f>
        <v/>
      </c>
      <c r="AN71" s="86"/>
      <c r="AO71" s="549"/>
      <c r="AP71" s="550"/>
      <c r="AQ71" s="550"/>
      <c r="AR71" s="550"/>
      <c r="AS71" s="550"/>
      <c r="AT71" s="551"/>
      <c r="AU71" s="86"/>
      <c r="AV71" s="86"/>
      <c r="AW71" s="86"/>
      <c r="AX71" s="86"/>
      <c r="AY71" s="86"/>
      <c r="AZ71" s="86"/>
      <c r="BA71" s="86"/>
      <c r="BB71" s="86"/>
      <c r="BC71" s="86"/>
      <c r="BD71" s="86"/>
      <c r="BE71" s="86"/>
      <c r="BF71" s="86"/>
      <c r="BG71" s="86"/>
      <c r="BH71" s="86"/>
      <c r="BI71" s="86"/>
      <c r="BJ71" s="86"/>
      <c r="BK71" s="86"/>
      <c r="BL71" s="86"/>
      <c r="BM71" s="86"/>
      <c r="BN71" s="86"/>
      <c r="BO71" s="86"/>
      <c r="BP71" s="86"/>
      <c r="BQ71" s="86"/>
      <c r="BR71" s="86"/>
      <c r="BS71" s="86"/>
      <c r="BT71" s="86"/>
      <c r="BU71" s="86"/>
      <c r="BV71" s="86"/>
      <c r="BW71" s="86"/>
      <c r="BX71" s="86"/>
    </row>
    <row r="72" spans="1:76" ht="15" customHeight="1" x14ac:dyDescent="0.25">
      <c r="A72" s="86"/>
      <c r="B72" s="474"/>
      <c r="C72" s="474"/>
      <c r="D72" s="475"/>
      <c r="E72" s="516"/>
      <c r="F72" s="517"/>
      <c r="G72" s="517"/>
      <c r="H72" s="517"/>
      <c r="I72" s="518"/>
      <c r="J72" s="71" t="str">
        <f>IF(AND('Mapa final'!$Y$121="Media",'Mapa final'!$AA$121="Leve"),CONCATENATE("R10C",'Mapa final'!$O$121),"")</f>
        <v/>
      </c>
      <c r="K72" s="72" t="str">
        <f>IF(AND('Mapa final'!$Y$122="Media",'Mapa final'!$AA$122="Leve"),CONCATENATE("R10C",'Mapa final'!$O$122),"")</f>
        <v/>
      </c>
      <c r="L72" s="72" t="str">
        <f>IF(AND('Mapa final'!$Y$123="Media",'Mapa final'!$AA$123="Leve"),CONCATENATE("R10C",'Mapa final'!$O$123),"")</f>
        <v/>
      </c>
      <c r="M72" s="72" t="str">
        <f>IF(AND('Mapa final'!$Y$124="Media",'Mapa final'!$AA$124="Leve"),CONCATENATE("R10C",'Mapa final'!$O$124),"")</f>
        <v/>
      </c>
      <c r="N72" s="72" t="str">
        <f>IF(AND('Mapa final'!$Y$125="Media",'Mapa final'!$AA$125="Leve"),CONCATENATE("R10C",'Mapa final'!$O$125),"")</f>
        <v/>
      </c>
      <c r="O72" s="73" t="str">
        <f>IF(AND('Mapa final'!$Y$126="Media",'Mapa final'!$AA$126="Leve"),CONCATENATE("R10C",'Mapa final'!$O$126),"")</f>
        <v/>
      </c>
      <c r="P72" s="71" t="str">
        <f>IF(AND('Mapa final'!$Y$121="Media",'Mapa final'!$AA$121="Menor"),CONCATENATE("R10C",'Mapa final'!$O$121),"")</f>
        <v/>
      </c>
      <c r="Q72" s="72" t="str">
        <f>IF(AND('Mapa final'!$Y$122="Media",'Mapa final'!$AA$122="Menor"),CONCATENATE("R10C",'Mapa final'!$O$122),"")</f>
        <v/>
      </c>
      <c r="R72" s="72" t="str">
        <f>IF(AND('Mapa final'!$Y$123="Media",'Mapa final'!$AA$123="Menor"),CONCATENATE("R10C",'Mapa final'!$O$123),"")</f>
        <v/>
      </c>
      <c r="S72" s="72" t="str">
        <f>IF(AND('Mapa final'!$Y$124="Media",'Mapa final'!$AA$124="Menor"),CONCATENATE("R10C",'Mapa final'!$O$124),"")</f>
        <v/>
      </c>
      <c r="T72" s="72" t="str">
        <f>IF(AND('Mapa final'!$Y$125="Media",'Mapa final'!$AA$125="Menor"),CONCATENATE("R10C",'Mapa final'!$O$125),"")</f>
        <v/>
      </c>
      <c r="U72" s="72" t="str">
        <f>IF(AND('Mapa final'!$Y$126="Media",'Mapa final'!$AA$126="Menor"),CONCATENATE("R10C",'Mapa final'!$O$126),"")</f>
        <v/>
      </c>
      <c r="V72" s="71" t="str">
        <f>IF(AND('Mapa final'!$Y$121="Media",'Mapa final'!$AA$121="Moderado"),CONCATENATE("R10C",'Mapa final'!$O$121),"")</f>
        <v/>
      </c>
      <c r="W72" s="72" t="str">
        <f>IF(AND('Mapa final'!$Y$122="Media",'Mapa final'!$AA$122="Moderado"),CONCATENATE("R10C",'Mapa final'!$O$122),"")</f>
        <v/>
      </c>
      <c r="X72" s="72" t="str">
        <f>IF(AND('Mapa final'!$Y$123="Media",'Mapa final'!$AA$123="Moderado"),CONCATENATE("R10C",'Mapa final'!$O$123),"")</f>
        <v/>
      </c>
      <c r="Y72" s="72" t="str">
        <f>IF(AND('Mapa final'!$Y$124="Media",'Mapa final'!$AA$124="Moderado"),CONCATENATE("R10C",'Mapa final'!$O$124),"")</f>
        <v/>
      </c>
      <c r="Z72" s="72" t="str">
        <f>IF(AND('Mapa final'!$Y$125="Media",'Mapa final'!$AA$125="Moderado"),CONCATENATE("R10C",'Mapa final'!$O$125),"")</f>
        <v/>
      </c>
      <c r="AA72" s="73" t="str">
        <f>IF(AND('Mapa final'!$Y$126="Media",'Mapa final'!$AA$126="Moderado"),CONCATENATE("R10C",'Mapa final'!$O$126),"")</f>
        <v/>
      </c>
      <c r="AB72" s="63" t="str">
        <f>IF(AND('Mapa final'!$Y$121="Media",'Mapa final'!$AA$121="Mayor"),CONCATENATE("R10C",'Mapa final'!$O$121),"")</f>
        <v/>
      </c>
      <c r="AC72" s="63" t="str">
        <f>IF(AND('Mapa final'!$Y$122="Media",'Mapa final'!$AA$122="Mayor"),CONCATENATE("R10C",'Mapa final'!$O$122),"")</f>
        <v/>
      </c>
      <c r="AD72" s="63" t="str">
        <f>IF(AND('Mapa final'!$Y$123="Media",'Mapa final'!$AA$123="Mayor"),CONCATENATE("R10C",'Mapa final'!$O$123),"")</f>
        <v/>
      </c>
      <c r="AE72" s="63" t="str">
        <f>IF(AND('Mapa final'!$Y$124="Media",'Mapa final'!$AA$124="Mayor"),CONCATENATE("R10C",'Mapa final'!$O$124),"")</f>
        <v/>
      </c>
      <c r="AF72" s="63" t="str">
        <f>IF(AND('Mapa final'!$Y$125="Media",'Mapa final'!$AA$125="Mayor"),CONCATENATE("R10C",'Mapa final'!$O$125),"")</f>
        <v/>
      </c>
      <c r="AG72" s="64" t="str">
        <f>IF(AND('Mapa final'!$Y$126="Media",'Mapa final'!$AA$126="Mayor"),CONCATENATE("R10C",'Mapa final'!$O$126),"")</f>
        <v/>
      </c>
      <c r="AH72" s="65" t="str">
        <f>IF(AND('Mapa final'!$Y$121="Media",'Mapa final'!$AA$121="Catastrófico"),CONCATENATE("R10C",'Mapa final'!$O$121),"")</f>
        <v/>
      </c>
      <c r="AI72" s="66" t="str">
        <f>IF(AND('Mapa final'!$Y$122="Media",'Mapa final'!$AA$122="Catastrófico"),CONCATENATE("R10C",'Mapa final'!$O$122),"")</f>
        <v/>
      </c>
      <c r="AJ72" s="66" t="str">
        <f>IF(AND('Mapa final'!$Y$123="Media",'Mapa final'!$AA$123="Catastrófico"),CONCATENATE("R10C",'Mapa final'!$O$123),"")</f>
        <v/>
      </c>
      <c r="AK72" s="66" t="str">
        <f>IF(AND('Mapa final'!$Y$124="Media",'Mapa final'!$AA$124="Catastrófico"),CONCATENATE("R10C",'Mapa final'!$O$124),"")</f>
        <v/>
      </c>
      <c r="AL72" s="66" t="str">
        <f>IF(AND('Mapa final'!$Y$125="Media",'Mapa final'!$AA$125="Catastrófico"),CONCATENATE("R10C",'Mapa final'!$O$125),"")</f>
        <v/>
      </c>
      <c r="AM72" s="67" t="str">
        <f>IF(AND('Mapa final'!$Y$126="Media",'Mapa final'!$AA$126="Catastrófico"),CONCATENATE("R10C",'Mapa final'!$O$126),"")</f>
        <v/>
      </c>
      <c r="AN72" s="86"/>
      <c r="AO72" s="549"/>
      <c r="AP72" s="550"/>
      <c r="AQ72" s="550"/>
      <c r="AR72" s="550"/>
      <c r="AS72" s="550"/>
      <c r="AT72" s="551"/>
      <c r="AU72" s="86"/>
      <c r="AV72" s="86"/>
      <c r="AW72" s="86"/>
      <c r="AX72" s="86"/>
      <c r="AY72" s="86"/>
      <c r="AZ72" s="86"/>
      <c r="BA72" s="86"/>
      <c r="BB72" s="86"/>
      <c r="BC72" s="86"/>
      <c r="BD72" s="86"/>
      <c r="BE72" s="86"/>
      <c r="BF72" s="86"/>
      <c r="BG72" s="86"/>
      <c r="BH72" s="86"/>
      <c r="BI72" s="86"/>
      <c r="BJ72" s="86"/>
      <c r="BK72" s="86"/>
      <c r="BL72" s="86"/>
      <c r="BM72" s="86"/>
      <c r="BN72" s="86"/>
      <c r="BO72" s="86"/>
      <c r="BP72" s="86"/>
      <c r="BQ72" s="86"/>
      <c r="BR72" s="86"/>
      <c r="BS72" s="86"/>
      <c r="BT72" s="86"/>
      <c r="BU72" s="86"/>
      <c r="BV72" s="86"/>
      <c r="BW72" s="86"/>
      <c r="BX72" s="86"/>
    </row>
    <row r="73" spans="1:76" ht="15" customHeight="1" x14ac:dyDescent="0.25">
      <c r="A73" s="86"/>
      <c r="B73" s="474"/>
      <c r="C73" s="474"/>
      <c r="D73" s="475"/>
      <c r="E73" s="516"/>
      <c r="F73" s="517"/>
      <c r="G73" s="517"/>
      <c r="H73" s="517"/>
      <c r="I73" s="518"/>
      <c r="J73" s="71" t="str">
        <f>IF(AND('Mapa final'!$Y$127="Media",'Mapa final'!$AA$127="Leve"),CONCATENATE("R10C",'Mapa final'!$O$127),"")</f>
        <v/>
      </c>
      <c r="K73" s="72" t="str">
        <f>IF(AND('Mapa final'!$Y$128="Media",'Mapa final'!$AA$128="Leve"),CONCATENATE("R10C",'Mapa final'!$O$128),"")</f>
        <v/>
      </c>
      <c r="L73" s="72" t="str">
        <f>IF(AND('Mapa final'!$Y$129="Media",'Mapa final'!$AA$129="Leve"),CONCATENATE("R10C",'Mapa final'!$O$129),"")</f>
        <v/>
      </c>
      <c r="M73" s="72" t="str">
        <f>IF(AND('Mapa final'!$Y$130="Media",'Mapa final'!$AA$130="Leve"),CONCATENATE("R10C",'Mapa final'!$O$130),"")</f>
        <v/>
      </c>
      <c r="N73" s="72" t="str">
        <f>IF(AND('Mapa final'!$Y$131="Media",'Mapa final'!$AA$131="Leve"),CONCATENATE("R10C",'Mapa final'!$O$131),"")</f>
        <v/>
      </c>
      <c r="O73" s="73" t="str">
        <f>IF(AND('Mapa final'!$Y$132="Media",'Mapa final'!$AA$132="Leve"),CONCATENATE("R10C",'Mapa final'!$O$132),"")</f>
        <v/>
      </c>
      <c r="P73" s="71" t="str">
        <f>IF(AND('Mapa final'!$Y$127="Media",'Mapa final'!$AA$127="Menor"),CONCATENATE("R10C",'Mapa final'!$O$127),"")</f>
        <v/>
      </c>
      <c r="Q73" s="72" t="str">
        <f>IF(AND('Mapa final'!$Y$128="Media",'Mapa final'!$AA$128="Menor"),CONCATENATE("R10C",'Mapa final'!$O$128),"")</f>
        <v/>
      </c>
      <c r="R73" s="72" t="str">
        <f>IF(AND('Mapa final'!$Y$129="Media",'Mapa final'!$AA$129="Menor"),CONCATENATE("R10C",'Mapa final'!$O$129),"")</f>
        <v/>
      </c>
      <c r="S73" s="72" t="str">
        <f>IF(AND('Mapa final'!$Y$130="Media",'Mapa final'!$AA$130="Menor"),CONCATENATE("R10C",'Mapa final'!$O$130),"")</f>
        <v/>
      </c>
      <c r="T73" s="72" t="str">
        <f>IF(AND('Mapa final'!$Y$131="Media",'Mapa final'!$AA$131="Menor"),CONCATENATE("R10C",'Mapa final'!$O$131),"")</f>
        <v/>
      </c>
      <c r="U73" s="72" t="str">
        <f>IF(AND('Mapa final'!$Y$132="Media",'Mapa final'!$AA$132="Menor"),CONCATENATE("R10C",'Mapa final'!$O$132),"")</f>
        <v/>
      </c>
      <c r="V73" s="71" t="str">
        <f>IF(AND('Mapa final'!$Y$127="Media",'Mapa final'!$AA$127="Moderado"),CONCATENATE("R10C",'Mapa final'!$O$127),"")</f>
        <v/>
      </c>
      <c r="W73" s="72" t="str">
        <f>IF(AND('Mapa final'!$Y$128="Media",'Mapa final'!$AA$128="Moderado"),CONCATENATE("R10C",'Mapa final'!$O$128),"")</f>
        <v/>
      </c>
      <c r="X73" s="72" t="str">
        <f>IF(AND('Mapa final'!$Y$129="Media",'Mapa final'!$AA$129="Moderado"),CONCATENATE("R10C",'Mapa final'!$O$129),"")</f>
        <v/>
      </c>
      <c r="Y73" s="72" t="str">
        <f>IF(AND('Mapa final'!$Y$130="Media",'Mapa final'!$AA$130="Moderado"),CONCATENATE("R10C",'Mapa final'!$O$130),"")</f>
        <v/>
      </c>
      <c r="Z73" s="72" t="str">
        <f>IF(AND('Mapa final'!$Y$131="Media",'Mapa final'!$AA$131="Moderado"),CONCATENATE("R10C",'Mapa final'!$O$131),"")</f>
        <v/>
      </c>
      <c r="AA73" s="73" t="str">
        <f>IF(AND('Mapa final'!$Y$132="Media",'Mapa final'!$AA$132="Moderado"),CONCATENATE("R10C",'Mapa final'!$O$132),"")</f>
        <v/>
      </c>
      <c r="AB73" s="63" t="str">
        <f>IF(AND('Mapa final'!$Y$127="Media",'Mapa final'!$AA$127="Mayor"),CONCATENATE("R10C",'Mapa final'!$O$127),"")</f>
        <v/>
      </c>
      <c r="AC73" s="63" t="str">
        <f>IF(AND('Mapa final'!$Y$128="Media",'Mapa final'!$AA$128="Mayor"),CONCATENATE("R10C",'Mapa final'!$O$128),"")</f>
        <v/>
      </c>
      <c r="AD73" s="63" t="str">
        <f>IF(AND('Mapa final'!$Y$129="Media",'Mapa final'!$AA$129="Mayor"),CONCATENATE("R10C",'Mapa final'!$O$129),"")</f>
        <v/>
      </c>
      <c r="AE73" s="63" t="str">
        <f>IF(AND('Mapa final'!$Y$130="Media",'Mapa final'!$AA$130="Mayor"),CONCATENATE("R10C",'Mapa final'!$O$130),"")</f>
        <v/>
      </c>
      <c r="AF73" s="63" t="str">
        <f>IF(AND('Mapa final'!$Y$131="Media",'Mapa final'!$AA$131="Mayor"),CONCATENATE("R10C",'Mapa final'!$O$131),"")</f>
        <v/>
      </c>
      <c r="AG73" s="64" t="str">
        <f>IF(AND('Mapa final'!$Y$132="Media",'Mapa final'!$AA$132="Mayor"),CONCATENATE("R10C",'Mapa final'!$O$132),"")</f>
        <v/>
      </c>
      <c r="AH73" s="65" t="str">
        <f>IF(AND('Mapa final'!$Y$127="Media",'Mapa final'!$AA$127="Catastrófico"),CONCATENATE("R10C",'Mapa final'!$O$127),"")</f>
        <v/>
      </c>
      <c r="AI73" s="66" t="str">
        <f>IF(AND('Mapa final'!$Y$128="Media",'Mapa final'!$AA$128="Catastrófico"),CONCATENATE("R10C",'Mapa final'!$O$128),"")</f>
        <v/>
      </c>
      <c r="AJ73" s="66" t="str">
        <f>IF(AND('Mapa final'!$Y$129="Media",'Mapa final'!$AA$129="Catastrófico"),CONCATENATE("R10C",'Mapa final'!$O$129),"")</f>
        <v/>
      </c>
      <c r="AK73" s="66" t="str">
        <f>IF(AND('Mapa final'!$Y$130="Media",'Mapa final'!$AA$130="Catastrófico"),CONCATENATE("R10C",'Mapa final'!$O$130),"")</f>
        <v/>
      </c>
      <c r="AL73" s="66" t="str">
        <f>IF(AND('Mapa final'!$Y$131="Media",'Mapa final'!$AA$131="Catastrófico"),CONCATENATE("R10C",'Mapa final'!$O$131),"")</f>
        <v/>
      </c>
      <c r="AM73" s="67" t="str">
        <f>IF(AND('Mapa final'!$Y$132="Media",'Mapa final'!$AA$132="Catastrófico"),CONCATENATE("R10C",'Mapa final'!$O$132),"")</f>
        <v/>
      </c>
      <c r="AN73" s="86"/>
      <c r="AO73" s="549"/>
      <c r="AP73" s="550"/>
      <c r="AQ73" s="550"/>
      <c r="AR73" s="550"/>
      <c r="AS73" s="550"/>
      <c r="AT73" s="551"/>
      <c r="AU73" s="86"/>
      <c r="AV73" s="86"/>
      <c r="AW73" s="86"/>
      <c r="AX73" s="86"/>
      <c r="AY73" s="86"/>
      <c r="AZ73" s="86"/>
      <c r="BA73" s="86"/>
      <c r="BB73" s="86"/>
      <c r="BC73" s="86"/>
      <c r="BD73" s="86"/>
      <c r="BE73" s="86"/>
      <c r="BF73" s="86"/>
      <c r="BG73" s="86"/>
      <c r="BH73" s="86"/>
      <c r="BI73" s="86"/>
      <c r="BJ73" s="86"/>
      <c r="BK73" s="86"/>
      <c r="BL73" s="86"/>
      <c r="BM73" s="86"/>
      <c r="BN73" s="86"/>
      <c r="BO73" s="86"/>
      <c r="BP73" s="86"/>
      <c r="BQ73" s="86"/>
      <c r="BR73" s="86"/>
      <c r="BS73" s="86"/>
      <c r="BT73" s="86"/>
      <c r="BU73" s="86"/>
      <c r="BV73" s="86"/>
      <c r="BW73" s="86"/>
      <c r="BX73" s="86"/>
    </row>
    <row r="74" spans="1:76" ht="15" customHeight="1" x14ac:dyDescent="0.25">
      <c r="A74" s="86"/>
      <c r="B74" s="474"/>
      <c r="C74" s="474"/>
      <c r="D74" s="475"/>
      <c r="E74" s="516"/>
      <c r="F74" s="517"/>
      <c r="G74" s="517"/>
      <c r="H74" s="517"/>
      <c r="I74" s="518"/>
      <c r="J74" s="71" t="str">
        <f>IF(AND('Mapa final'!$Y$133="Media",'Mapa final'!$AA$133="Leve"),CONCATENATE("R10C",'Mapa final'!$O$133),"")</f>
        <v/>
      </c>
      <c r="K74" s="72" t="str">
        <f>IF(AND('Mapa final'!$Y$134="Media",'Mapa final'!$AA$134="Leve"),CONCATENATE("R10C",'Mapa final'!$O$134),"")</f>
        <v/>
      </c>
      <c r="L74" s="72" t="str">
        <f>IF(AND('Mapa final'!$Y$135="Media",'Mapa final'!$AA$135="Leve"),CONCATENATE("R10C",'Mapa final'!$O$135),"")</f>
        <v/>
      </c>
      <c r="M74" s="72" t="str">
        <f>IF(AND('Mapa final'!$Y$136="Media",'Mapa final'!$AA$136="Leve"),CONCATENATE("R10C",'Mapa final'!$O$136),"")</f>
        <v/>
      </c>
      <c r="N74" s="72" t="str">
        <f>IF(AND('Mapa final'!$Y$137="Media",'Mapa final'!$AA$137="Leve"),CONCATENATE("R10C",'Mapa final'!$O$137),"")</f>
        <v/>
      </c>
      <c r="O74" s="73" t="str">
        <f>IF(AND('Mapa final'!$Y$138="Media",'Mapa final'!$AA$138="Leve"),CONCATENATE("R10C",'Mapa final'!$O$138),"")</f>
        <v/>
      </c>
      <c r="P74" s="71" t="str">
        <f>IF(AND('Mapa final'!$Y$133="Media",'Mapa final'!$AA$133="Menor"),CONCATENATE("R10C",'Mapa final'!$O$133),"")</f>
        <v/>
      </c>
      <c r="Q74" s="72" t="str">
        <f>IF(AND('Mapa final'!$Y$134="Media",'Mapa final'!$AA$134="Menor"),CONCATENATE("R10C",'Mapa final'!$O$134),"")</f>
        <v/>
      </c>
      <c r="R74" s="72" t="str">
        <f>IF(AND('Mapa final'!$Y$135="Media",'Mapa final'!$AA$135="Menor"),CONCATENATE("R10C",'Mapa final'!$O$135),"")</f>
        <v/>
      </c>
      <c r="S74" s="72" t="str">
        <f>IF(AND('Mapa final'!$Y$136="Media",'Mapa final'!$AA$136="Menor"),CONCATENATE("R10C",'Mapa final'!$O$136),"")</f>
        <v/>
      </c>
      <c r="T74" s="72" t="str">
        <f>IF(AND('Mapa final'!$Y$137="Media",'Mapa final'!$AA$137="Menor"),CONCATENATE("R10C",'Mapa final'!$O$137),"")</f>
        <v/>
      </c>
      <c r="U74" s="72" t="str">
        <f>IF(AND('Mapa final'!$Y$138="Media",'Mapa final'!$AA$138="Menor"),CONCATENATE("R10C",'Mapa final'!$O$138),"")</f>
        <v/>
      </c>
      <c r="V74" s="71" t="str">
        <f>IF(AND('Mapa final'!$Y$133="Media",'Mapa final'!$AA$133="Moderado"),CONCATENATE("R10C",'Mapa final'!$O$133),"")</f>
        <v/>
      </c>
      <c r="W74" s="72" t="str">
        <f>IF(AND('Mapa final'!$Y$134="Media",'Mapa final'!$AA$134="Moderado"),CONCATENATE("R10C",'Mapa final'!$O$134),"")</f>
        <v/>
      </c>
      <c r="X74" s="72" t="str">
        <f>IF(AND('Mapa final'!$Y$135="Media",'Mapa final'!$AA$135="Moderado"),CONCATENATE("R10C",'Mapa final'!$O$135),"")</f>
        <v/>
      </c>
      <c r="Y74" s="72" t="str">
        <f>IF(AND('Mapa final'!$Y$136="Media",'Mapa final'!$AA$136="Moderado"),CONCATENATE("R10C",'Mapa final'!$O$136),"")</f>
        <v/>
      </c>
      <c r="Z74" s="72" t="str">
        <f>IF(AND('Mapa final'!$Y$137="Media",'Mapa final'!$AA$137="Moderado"),CONCATENATE("R10C",'Mapa final'!$O$137),"")</f>
        <v/>
      </c>
      <c r="AA74" s="73" t="str">
        <f>IF(AND('Mapa final'!$Y$138="Media",'Mapa final'!$AA$138="Moderado"),CONCATENATE("R10C",'Mapa final'!$O$138),"")</f>
        <v/>
      </c>
      <c r="AB74" s="63" t="str">
        <f>IF(AND('Mapa final'!$Y$133="Media",'Mapa final'!$AA$133="Mayor"),CONCATENATE("R10C",'Mapa final'!$O$133),"")</f>
        <v/>
      </c>
      <c r="AC74" s="63" t="str">
        <f>IF(AND('Mapa final'!$Y$134="Media",'Mapa final'!$AA$134="Mayor"),CONCATENATE("R10C",'Mapa final'!$O$134),"")</f>
        <v/>
      </c>
      <c r="AD74" s="63" t="str">
        <f>IF(AND('Mapa final'!$Y$135="Media",'Mapa final'!$AA$135="Mayor"),CONCATENATE("R10C",'Mapa final'!$O$135),"")</f>
        <v/>
      </c>
      <c r="AE74" s="63" t="str">
        <f>IF(AND('Mapa final'!$Y$136="Media",'Mapa final'!$AA$136="Mayor"),CONCATENATE("R10C",'Mapa final'!$O$136),"")</f>
        <v/>
      </c>
      <c r="AF74" s="63" t="str">
        <f>IF(AND('Mapa final'!$Y$137="Media",'Mapa final'!$AA$137="Mayor"),CONCATENATE("R10C",'Mapa final'!$O$137),"")</f>
        <v/>
      </c>
      <c r="AG74" s="64" t="str">
        <f>IF(AND('Mapa final'!$Y$138="Media",'Mapa final'!$AA$138="Mayor"),CONCATENATE("R10C",'Mapa final'!$O$138),"")</f>
        <v/>
      </c>
      <c r="AH74" s="65" t="str">
        <f>IF(AND('Mapa final'!$Y$133="Media",'Mapa final'!$AA$133="Catastrófico"),CONCATENATE("R10C",'Mapa final'!$O$133),"")</f>
        <v/>
      </c>
      <c r="AI74" s="66" t="str">
        <f>IF(AND('Mapa final'!$Y$134="Media",'Mapa final'!$AA$134="Catastrófico"),CONCATENATE("R10C",'Mapa final'!$O$134),"")</f>
        <v/>
      </c>
      <c r="AJ74" s="66" t="str">
        <f>IF(AND('Mapa final'!$Y$135="Media",'Mapa final'!$AA$135="Catastrófico"),CONCATENATE("R10C",'Mapa final'!$O$135),"")</f>
        <v/>
      </c>
      <c r="AK74" s="66" t="str">
        <f>IF(AND('Mapa final'!$Y$136="Media",'Mapa final'!$AA$136="Catastrófico"),CONCATENATE("R10C",'Mapa final'!$O$136),"")</f>
        <v/>
      </c>
      <c r="AL74" s="66" t="str">
        <f>IF(AND('Mapa final'!$Y$137="Media",'Mapa final'!$AA$137="Catastrófico"),CONCATENATE("R10C",'Mapa final'!$O$137),"")</f>
        <v/>
      </c>
      <c r="AM74" s="67" t="str">
        <f>IF(AND('Mapa final'!$Y$138="Media",'Mapa final'!$AA$138="Catastrófico"),CONCATENATE("R10C",'Mapa final'!$O$138),"")</f>
        <v/>
      </c>
      <c r="AN74" s="86"/>
      <c r="AO74" s="549"/>
      <c r="AP74" s="550"/>
      <c r="AQ74" s="550"/>
      <c r="AR74" s="550"/>
      <c r="AS74" s="550"/>
      <c r="AT74" s="551"/>
      <c r="AU74" s="86"/>
      <c r="AV74" s="86"/>
      <c r="AW74" s="86"/>
      <c r="AX74" s="86"/>
      <c r="AY74" s="86"/>
      <c r="AZ74" s="86"/>
      <c r="BA74" s="86"/>
      <c r="BB74" s="86"/>
      <c r="BC74" s="86"/>
      <c r="BD74" s="86"/>
      <c r="BE74" s="86"/>
      <c r="BF74" s="86"/>
      <c r="BG74" s="86"/>
      <c r="BH74" s="86"/>
      <c r="BI74" s="86"/>
      <c r="BJ74" s="86"/>
      <c r="BK74" s="86"/>
      <c r="BL74" s="86"/>
      <c r="BM74" s="86"/>
      <c r="BN74" s="86"/>
      <c r="BO74" s="86"/>
      <c r="BP74" s="86"/>
      <c r="BQ74" s="86"/>
      <c r="BR74" s="86"/>
      <c r="BS74" s="86"/>
      <c r="BT74" s="86"/>
      <c r="BU74" s="86"/>
      <c r="BV74" s="86"/>
      <c r="BW74" s="86"/>
      <c r="BX74" s="86"/>
    </row>
    <row r="75" spans="1:76" ht="15" customHeight="1" x14ac:dyDescent="0.25">
      <c r="A75" s="86"/>
      <c r="B75" s="474"/>
      <c r="C75" s="474"/>
      <c r="D75" s="475"/>
      <c r="E75" s="516"/>
      <c r="F75" s="517"/>
      <c r="G75" s="517"/>
      <c r="H75" s="517"/>
      <c r="I75" s="518"/>
      <c r="J75" s="71" t="str">
        <f>IF(AND('Mapa final'!$Y$139="Media",'Mapa final'!$AA$139="Leve"),CONCATENATE("R10C",'Mapa final'!$O$139),"")</f>
        <v/>
      </c>
      <c r="K75" s="72" t="str">
        <f>IF(AND('Mapa final'!$Y$140="Media",'Mapa final'!$AA$140="Leve"),CONCATENATE("R10C",'Mapa final'!$O$140),"")</f>
        <v/>
      </c>
      <c r="L75" s="72" t="str">
        <f>IF(AND('Mapa final'!$Y$141="Media",'Mapa final'!$AA$141="Leve"),CONCATENATE("R10C",'Mapa final'!$O$141),"")</f>
        <v/>
      </c>
      <c r="M75" s="72" t="str">
        <f>IF(AND('Mapa final'!$Y$142="Media",'Mapa final'!$AA$142="Leve"),CONCATENATE("R10C",'Mapa final'!$O$142),"")</f>
        <v/>
      </c>
      <c r="N75" s="72" t="str">
        <f>IF(AND('Mapa final'!$Y$143="Media",'Mapa final'!$AA$143="Leve"),CONCATENATE("R10C",'Mapa final'!$O$143),"")</f>
        <v/>
      </c>
      <c r="O75" s="73" t="str">
        <f>IF(AND('Mapa final'!$Y$144="Media",'Mapa final'!$AA$144="Leve"),CONCATENATE("R10C",'Mapa final'!$O$144),"")</f>
        <v/>
      </c>
      <c r="P75" s="71" t="str">
        <f>IF(AND('Mapa final'!$Y$139="Media",'Mapa final'!$AA$139="Menor"),CONCATENATE("R10C",'Mapa final'!$O$139),"")</f>
        <v/>
      </c>
      <c r="Q75" s="72" t="str">
        <f>IF(AND('Mapa final'!$Y$140="Media",'Mapa final'!$AA$140="Menor"),CONCATENATE("R10C",'Mapa final'!$O$140),"")</f>
        <v/>
      </c>
      <c r="R75" s="72" t="str">
        <f>IF(AND('Mapa final'!$Y$141="Media",'Mapa final'!$AA$141="Menor"),CONCATENATE("R10C",'Mapa final'!$O$141),"")</f>
        <v/>
      </c>
      <c r="S75" s="72" t="str">
        <f>IF(AND('Mapa final'!$Y$142="Media",'Mapa final'!$AA$142="Menor"),CONCATENATE("R10C",'Mapa final'!$O$142),"")</f>
        <v/>
      </c>
      <c r="T75" s="72" t="str">
        <f>IF(AND('Mapa final'!$Y$143="Media",'Mapa final'!$AA$143="Menor"),CONCATENATE("R10C",'Mapa final'!$O$143),"")</f>
        <v/>
      </c>
      <c r="U75" s="72" t="str">
        <f>IF(AND('Mapa final'!$Y$144="Media",'Mapa final'!$AA$144="Menor"),CONCATENATE("R10C",'Mapa final'!$O$144),"")</f>
        <v/>
      </c>
      <c r="V75" s="71" t="str">
        <f>IF(AND('Mapa final'!$Y$139="Media",'Mapa final'!$AA$139="Moderado"),CONCATENATE("R10C",'Mapa final'!$O$139),"")</f>
        <v/>
      </c>
      <c r="W75" s="72" t="str">
        <f>IF(AND('Mapa final'!$Y$140="Media",'Mapa final'!$AA$140="Moderado"),CONCATENATE("R10C",'Mapa final'!$O$140),"")</f>
        <v/>
      </c>
      <c r="X75" s="72" t="str">
        <f>IF(AND('Mapa final'!$Y$141="Media",'Mapa final'!$AA$141="Moderado"),CONCATENATE("R10C",'Mapa final'!$O$141),"")</f>
        <v/>
      </c>
      <c r="Y75" s="72" t="str">
        <f>IF(AND('Mapa final'!$Y$142="Media",'Mapa final'!$AA$142="Moderado"),CONCATENATE("R10C",'Mapa final'!$O$142),"")</f>
        <v/>
      </c>
      <c r="Z75" s="72" t="str">
        <f>IF(AND('Mapa final'!$Y$143="Media",'Mapa final'!$AA$143="Moderado"),CONCATENATE("R10C",'Mapa final'!$O$143),"")</f>
        <v/>
      </c>
      <c r="AA75" s="73" t="str">
        <f>IF(AND('Mapa final'!$Y$144="Media",'Mapa final'!$AA$144="Moderado"),CONCATENATE("R10C",'Mapa final'!$O$144),"")</f>
        <v/>
      </c>
      <c r="AB75" s="63" t="str">
        <f>IF(AND('Mapa final'!$Y$139="Media",'Mapa final'!$AA$139="Mayor"),CONCATENATE("R10C",'Mapa final'!$O$139),"")</f>
        <v/>
      </c>
      <c r="AC75" s="63" t="str">
        <f>IF(AND('Mapa final'!$Y$140="Media",'Mapa final'!$AA$140="Mayor"),CONCATENATE("R10C",'Mapa final'!$O$140),"")</f>
        <v/>
      </c>
      <c r="AD75" s="63" t="str">
        <f>IF(AND('Mapa final'!$Y$141="Media",'Mapa final'!$AA$141="Mayor"),CONCATENATE("R10C",'Mapa final'!$O$141),"")</f>
        <v/>
      </c>
      <c r="AE75" s="63" t="str">
        <f>IF(AND('Mapa final'!$Y$142="Media",'Mapa final'!$AA$142="Mayor"),CONCATENATE("R10C",'Mapa final'!$O$142),"")</f>
        <v/>
      </c>
      <c r="AF75" s="63" t="str">
        <f>IF(AND('Mapa final'!$Y$143="Media",'Mapa final'!$AA$143="Mayor"),CONCATENATE("R10C",'Mapa final'!$O$143),"")</f>
        <v/>
      </c>
      <c r="AG75" s="64" t="str">
        <f>IF(AND('Mapa final'!$Y$144="Media",'Mapa final'!$AA$144="Mayor"),CONCATENATE("R10C",'Mapa final'!$O$144),"")</f>
        <v/>
      </c>
      <c r="AH75" s="65" t="str">
        <f>IF(AND('Mapa final'!$Y$139="Media",'Mapa final'!$AA$139="Catastrófico"),CONCATENATE("R10C",'Mapa final'!$O$139),"")</f>
        <v/>
      </c>
      <c r="AI75" s="66" t="str">
        <f>IF(AND('Mapa final'!$Y$140="Media",'Mapa final'!$AA$140="Catastrófico"),CONCATENATE("R10C",'Mapa final'!$O$140),"")</f>
        <v/>
      </c>
      <c r="AJ75" s="66" t="str">
        <f>IF(AND('Mapa final'!$Y$141="Media",'Mapa final'!$AA$141="Catastrófico"),CONCATENATE("R10C",'Mapa final'!$O$141),"")</f>
        <v/>
      </c>
      <c r="AK75" s="66" t="str">
        <f>IF(AND('Mapa final'!$Y$142="Media",'Mapa final'!$AA$142="Catastrófico"),CONCATENATE("R10C",'Mapa final'!$O$142),"")</f>
        <v/>
      </c>
      <c r="AL75" s="66" t="str">
        <f>IF(AND('Mapa final'!$Y$143="Media",'Mapa final'!$AA$143="Catastrófico"),CONCATENATE("R10C",'Mapa final'!$O$143),"")</f>
        <v/>
      </c>
      <c r="AM75" s="67" t="str">
        <f>IF(AND('Mapa final'!$Y$144="Media",'Mapa final'!$AA$144="Catastrófico"),CONCATENATE("R10C",'Mapa final'!$O$144),"")</f>
        <v/>
      </c>
      <c r="AN75" s="86"/>
      <c r="AO75" s="549"/>
      <c r="AP75" s="550"/>
      <c r="AQ75" s="550"/>
      <c r="AR75" s="550"/>
      <c r="AS75" s="550"/>
      <c r="AT75" s="551"/>
      <c r="AU75" s="86"/>
      <c r="AV75" s="86"/>
      <c r="AW75" s="86"/>
      <c r="AX75" s="86"/>
      <c r="AY75" s="86"/>
      <c r="AZ75" s="86"/>
      <c r="BA75" s="86"/>
      <c r="BB75" s="86"/>
      <c r="BC75" s="86"/>
      <c r="BD75" s="86"/>
      <c r="BE75" s="86"/>
      <c r="BF75" s="86"/>
      <c r="BG75" s="86"/>
      <c r="BH75" s="86"/>
      <c r="BI75" s="86"/>
      <c r="BJ75" s="86"/>
      <c r="BK75" s="86"/>
      <c r="BL75" s="86"/>
      <c r="BM75" s="86"/>
      <c r="BN75" s="86"/>
      <c r="BO75" s="86"/>
      <c r="BP75" s="86"/>
      <c r="BQ75" s="86"/>
      <c r="BR75" s="86"/>
      <c r="BS75" s="86"/>
      <c r="BT75" s="86"/>
      <c r="BU75" s="86"/>
      <c r="BV75" s="86"/>
      <c r="BW75" s="86"/>
      <c r="BX75" s="86"/>
    </row>
    <row r="76" spans="1:76" ht="15" customHeight="1" x14ac:dyDescent="0.25">
      <c r="A76" s="86"/>
      <c r="B76" s="474"/>
      <c r="C76" s="474"/>
      <c r="D76" s="475"/>
      <c r="E76" s="516"/>
      <c r="F76" s="517"/>
      <c r="G76" s="517"/>
      <c r="H76" s="517"/>
      <c r="I76" s="518"/>
      <c r="J76" s="71" t="str">
        <f>IF(AND('Mapa final'!$Y$145="Media",'Mapa final'!$AA$145="Leve"),CONCATENATE("R10C",'Mapa final'!$O$145),"")</f>
        <v/>
      </c>
      <c r="K76" s="72" t="str">
        <f>IF(AND('Mapa final'!$Y$146="Media",'Mapa final'!$AA$146="Leve"),CONCATENATE("R10C",'Mapa final'!$O$146),"")</f>
        <v/>
      </c>
      <c r="L76" s="72" t="str">
        <f>IF(AND('Mapa final'!$Y$147="Media",'Mapa final'!$AA$147="Leve"),CONCATENATE("R10C",'Mapa final'!$O$147),"")</f>
        <v/>
      </c>
      <c r="M76" s="72" t="str">
        <f>IF(AND('Mapa final'!$Y$148="Media",'Mapa final'!$AA$148="Leve"),CONCATENATE("R10C",'Mapa final'!$O$148),"")</f>
        <v/>
      </c>
      <c r="N76" s="72" t="str">
        <f>IF(AND('Mapa final'!$Y$149="Media",'Mapa final'!$AA$149="Leve"),CONCATENATE("R10C",'Mapa final'!$O$149),"")</f>
        <v/>
      </c>
      <c r="O76" s="73" t="str">
        <f>IF(AND('Mapa final'!$Y$150="Media",'Mapa final'!$AA$150="Leve"),CONCATENATE("R10C",'Mapa final'!$O$150),"")</f>
        <v/>
      </c>
      <c r="P76" s="71" t="str">
        <f>IF(AND('Mapa final'!$Y$145="Media",'Mapa final'!$AA$145="Menor"),CONCATENATE("R10C",'Mapa final'!$O$145),"")</f>
        <v/>
      </c>
      <c r="Q76" s="72" t="str">
        <f>IF(AND('Mapa final'!$Y$146="Media",'Mapa final'!$AA$146="Menor"),CONCATENATE("R10C",'Mapa final'!$O$146),"")</f>
        <v/>
      </c>
      <c r="R76" s="72" t="str">
        <f>IF(AND('Mapa final'!$Y$147="Media",'Mapa final'!$AA$147="Menor"),CONCATENATE("R10C",'Mapa final'!$O$147),"")</f>
        <v/>
      </c>
      <c r="S76" s="72" t="str">
        <f>IF(AND('Mapa final'!$Y$148="Media",'Mapa final'!$AA$148="Menor"),CONCATENATE("R10C",'Mapa final'!$O$148),"")</f>
        <v/>
      </c>
      <c r="T76" s="72" t="str">
        <f>IF(AND('Mapa final'!$Y$149="Media",'Mapa final'!$AA$149="Menor"),CONCATENATE("R10C",'Mapa final'!$O$149),"")</f>
        <v/>
      </c>
      <c r="U76" s="72" t="str">
        <f>IF(AND('Mapa final'!$Y$150="Media",'Mapa final'!$AA$150="Menor"),CONCATENATE("R10C",'Mapa final'!$O$150),"")</f>
        <v/>
      </c>
      <c r="V76" s="71" t="str">
        <f>IF(AND('Mapa final'!$Y$145="Media",'Mapa final'!$AA$145="Moderado"),CONCATENATE("R10C",'Mapa final'!$O$145),"")</f>
        <v/>
      </c>
      <c r="W76" s="72" t="str">
        <f>IF(AND('Mapa final'!$Y$146="Media",'Mapa final'!$AA$146="Moderado"),CONCATENATE("R10C",'Mapa final'!$O$146),"")</f>
        <v/>
      </c>
      <c r="X76" s="72" t="str">
        <f>IF(AND('Mapa final'!$Y$147="Media",'Mapa final'!$AA$147="Moderado"),CONCATENATE("R10C",'Mapa final'!$O$147),"")</f>
        <v/>
      </c>
      <c r="Y76" s="72" t="str">
        <f>IF(AND('Mapa final'!$Y$148="Media",'Mapa final'!$AA$148="Moderado"),CONCATENATE("R10C",'Mapa final'!$O$148),"")</f>
        <v/>
      </c>
      <c r="Z76" s="72" t="str">
        <f>IF(AND('Mapa final'!$Y$149="Media",'Mapa final'!$AA$149="Moderado"),CONCATENATE("R10C",'Mapa final'!$O$149),"")</f>
        <v/>
      </c>
      <c r="AA76" s="73" t="str">
        <f>IF(AND('Mapa final'!$Y$150="Media",'Mapa final'!$AA$150="Moderado"),CONCATENATE("R10C",'Mapa final'!$O$150),"")</f>
        <v/>
      </c>
      <c r="AB76" s="63" t="str">
        <f>IF(AND('Mapa final'!$Y$145="Media",'Mapa final'!$AA$145="Mayor"),CONCATENATE("R10C",'Mapa final'!$O$145),"")</f>
        <v/>
      </c>
      <c r="AC76" s="63" t="str">
        <f>IF(AND('Mapa final'!$Y$146="Media",'Mapa final'!$AA$146="Mayor"),CONCATENATE("R10C",'Mapa final'!$O$146),"")</f>
        <v/>
      </c>
      <c r="AD76" s="63" t="str">
        <f>IF(AND('Mapa final'!$Y$147="Media",'Mapa final'!$AA$147="Mayor"),CONCATENATE("R10C",'Mapa final'!$O$147),"")</f>
        <v/>
      </c>
      <c r="AE76" s="63" t="str">
        <f>IF(AND('Mapa final'!$Y$148="Media",'Mapa final'!$AA$148="Mayor"),CONCATENATE("R10C",'Mapa final'!$O$148),"")</f>
        <v/>
      </c>
      <c r="AF76" s="63" t="str">
        <f>IF(AND('Mapa final'!$Y$149="Media",'Mapa final'!$AA$149="Mayor"),CONCATENATE("R10C",'Mapa final'!$O$149),"")</f>
        <v/>
      </c>
      <c r="AG76" s="64" t="str">
        <f>IF(AND('Mapa final'!$Y$150="Media",'Mapa final'!$AA$150="Mayor"),CONCATENATE("R10C",'Mapa final'!$O$150),"")</f>
        <v/>
      </c>
      <c r="AH76" s="65" t="str">
        <f>IF(AND('Mapa final'!$Y$145="Media",'Mapa final'!$AA$145="Catastrófico"),CONCATENATE("R10C",'Mapa final'!$O$145),"")</f>
        <v/>
      </c>
      <c r="AI76" s="66" t="str">
        <f>IF(AND('Mapa final'!$Y$146="Media",'Mapa final'!$AA$146="Catastrófico"),CONCATENATE("R10C",'Mapa final'!$O$146),"")</f>
        <v/>
      </c>
      <c r="AJ76" s="66" t="str">
        <f>IF(AND('Mapa final'!$Y$147="Media",'Mapa final'!$AA$147="Catastrófico"),CONCATENATE("R10C",'Mapa final'!$O$147),"")</f>
        <v/>
      </c>
      <c r="AK76" s="66" t="str">
        <f>IF(AND('Mapa final'!$Y$148="Media",'Mapa final'!$AA$148="Catastrófico"),CONCATENATE("R10C",'Mapa final'!$O$148),"")</f>
        <v/>
      </c>
      <c r="AL76" s="66" t="str">
        <f>IF(AND('Mapa final'!$Y$149="Media",'Mapa final'!$AA$149="Catastrófico"),CONCATENATE("R10C",'Mapa final'!$O$149),"")</f>
        <v/>
      </c>
      <c r="AM76" s="67" t="str">
        <f>IF(AND('Mapa final'!$Y$150="Media",'Mapa final'!$AA$150="Catastrófico"),CONCATENATE("R10C",'Mapa final'!$O$150),"")</f>
        <v/>
      </c>
      <c r="AN76" s="86"/>
      <c r="AO76" s="549"/>
      <c r="AP76" s="550"/>
      <c r="AQ76" s="550"/>
      <c r="AR76" s="550"/>
      <c r="AS76" s="550"/>
      <c r="AT76" s="551"/>
      <c r="AU76" s="86"/>
      <c r="AV76" s="86"/>
      <c r="AW76" s="86"/>
      <c r="AX76" s="86"/>
      <c r="AY76" s="86"/>
      <c r="AZ76" s="86"/>
      <c r="BA76" s="86"/>
      <c r="BB76" s="86"/>
      <c r="BC76" s="86"/>
      <c r="BD76" s="86"/>
      <c r="BE76" s="86"/>
      <c r="BF76" s="86"/>
      <c r="BG76" s="86"/>
      <c r="BH76" s="86"/>
      <c r="BI76" s="86"/>
      <c r="BJ76" s="86"/>
      <c r="BK76" s="86"/>
      <c r="BL76" s="86"/>
      <c r="BM76" s="86"/>
      <c r="BN76" s="86"/>
      <c r="BO76" s="86"/>
      <c r="BP76" s="86"/>
      <c r="BQ76" s="86"/>
      <c r="BR76" s="86"/>
      <c r="BS76" s="86"/>
      <c r="BT76" s="86"/>
      <c r="BU76" s="86"/>
      <c r="BV76" s="86"/>
      <c r="BW76" s="86"/>
      <c r="BX76" s="86"/>
    </row>
    <row r="77" spans="1:76" ht="15.75" customHeight="1" thickBot="1" x14ac:dyDescent="0.3">
      <c r="A77" s="86"/>
      <c r="B77" s="474"/>
      <c r="C77" s="474"/>
      <c r="D77" s="475"/>
      <c r="E77" s="519"/>
      <c r="F77" s="520"/>
      <c r="G77" s="520"/>
      <c r="H77" s="520"/>
      <c r="I77" s="521"/>
      <c r="J77" s="74" t="str">
        <f>IF(AND('Mapa final'!$Y$151="Media",'Mapa final'!$AA$151="Leve"),CONCATENATE("R10C",'Mapa final'!$O$151),"")</f>
        <v/>
      </c>
      <c r="K77" s="75" t="str">
        <f>IF(AND('Mapa final'!$Y$152="Media",'Mapa final'!$AA$152="Leve"),CONCATENATE("R10C",'Mapa final'!$O$152),"")</f>
        <v/>
      </c>
      <c r="L77" s="75" t="str">
        <f>IF(AND('Mapa final'!$Y$153="Media",'Mapa final'!$AA$153="Leve"),CONCATENATE("R10C",'Mapa final'!$O$153),"")</f>
        <v/>
      </c>
      <c r="M77" s="75" t="str">
        <f>IF(AND('Mapa final'!$Y$154="Media",'Mapa final'!$AA$154="Leve"),CONCATENATE("R10C",'Mapa final'!$O$154),"")</f>
        <v/>
      </c>
      <c r="N77" s="75" t="str">
        <f>IF(AND('Mapa final'!$Y$155="Media",'Mapa final'!$AA$155="Leve"),CONCATENATE("R10C",'Mapa final'!$O$155),"")</f>
        <v/>
      </c>
      <c r="O77" s="76" t="str">
        <f>IF(AND('Mapa final'!$Y$156="Media",'Mapa final'!$AA$156="Leve"),CONCATENATE("R10C",'Mapa final'!$O$156),"")</f>
        <v/>
      </c>
      <c r="P77" s="71" t="str">
        <f>IF(AND('Mapa final'!$Y$151="Media",'Mapa final'!$AA$151="Menor"),CONCATENATE("R10C",'Mapa final'!$O$151),"")</f>
        <v/>
      </c>
      <c r="Q77" s="72" t="str">
        <f>IF(AND('Mapa final'!$Y$152="Media",'Mapa final'!$AA$152="Menor"),CONCATENATE("R10C",'Mapa final'!$O$152),"")</f>
        <v/>
      </c>
      <c r="R77" s="72" t="str">
        <f>IF(AND('Mapa final'!$Y$153="Media",'Mapa final'!$AA$153="Menor"),CONCATENATE("R10C",'Mapa final'!$O$153),"")</f>
        <v/>
      </c>
      <c r="S77" s="72" t="str">
        <f>IF(AND('Mapa final'!$Y$154="Media",'Mapa final'!$AA$154="Menor"),CONCATENATE("R10C",'Mapa final'!$O$154),"")</f>
        <v/>
      </c>
      <c r="T77" s="72" t="str">
        <f>IF(AND('Mapa final'!$Y$155="Media",'Mapa final'!$AA$155="Menor"),CONCATENATE("R10C",'Mapa final'!$O$155),"")</f>
        <v/>
      </c>
      <c r="U77" s="72" t="str">
        <f>IF(AND('Mapa final'!$Y$156="Media",'Mapa final'!$AA$156="Menor"),CONCATENATE("R10C",'Mapa final'!$O$156),"")</f>
        <v/>
      </c>
      <c r="V77" s="74" t="str">
        <f>IF(AND('Mapa final'!$Y$151="Media",'Mapa final'!$AA$151="Moderado"),CONCATENATE("R10C",'Mapa final'!$O$151),"")</f>
        <v/>
      </c>
      <c r="W77" s="75" t="str">
        <f>IF(AND('Mapa final'!$Y$152="Media",'Mapa final'!$AA$152="Moderado"),CONCATENATE("R10C",'Mapa final'!$O$152),"")</f>
        <v/>
      </c>
      <c r="X77" s="75" t="str">
        <f>IF(AND('Mapa final'!$Y$153="Media",'Mapa final'!$AA$153="Moderado"),CONCATENATE("R10C",'Mapa final'!$O$153),"")</f>
        <v/>
      </c>
      <c r="Y77" s="75" t="str">
        <f>IF(AND('Mapa final'!$Y$154="Media",'Mapa final'!$AA$154="Moderado"),CONCATENATE("R10C",'Mapa final'!$O$154),"")</f>
        <v/>
      </c>
      <c r="Z77" s="75" t="str">
        <f>IF(AND('Mapa final'!$Y$155="Media",'Mapa final'!$AA$155="Moderado"),CONCATENATE("R10C",'Mapa final'!$O$155),"")</f>
        <v/>
      </c>
      <c r="AA77" s="76" t="str">
        <f>IF(AND('Mapa final'!$Y$156="Media",'Mapa final'!$AA$156="Moderado"),CONCATENATE("R10C",'Mapa final'!$O$156),"")</f>
        <v/>
      </c>
      <c r="AB77" s="63" t="str">
        <f>IF(AND('Mapa final'!$Y$151="Media",'Mapa final'!$AA$151="Mayor"),CONCATENATE("R10C",'Mapa final'!$O$151),"")</f>
        <v/>
      </c>
      <c r="AC77" s="63" t="str">
        <f>IF(AND('Mapa final'!$Y$152="Media",'Mapa final'!$AA$152="Mayor"),CONCATENATE("R10C",'Mapa final'!$O$152),"")</f>
        <v/>
      </c>
      <c r="AD77" s="63" t="str">
        <f>IF(AND('Mapa final'!$Y$153="Media",'Mapa final'!$AA$153="Mayor"),CONCATENATE("R10C",'Mapa final'!$O$153),"")</f>
        <v/>
      </c>
      <c r="AE77" s="63" t="str">
        <f>IF(AND('Mapa final'!$Y$154="Media",'Mapa final'!$AA$154="Mayor"),CONCATENATE("R10C",'Mapa final'!$O$154),"")</f>
        <v/>
      </c>
      <c r="AF77" s="63" t="str">
        <f>IF(AND('Mapa final'!$Y$155="Media",'Mapa final'!$AA$155="Mayor"),CONCATENATE("R10C",'Mapa final'!$O$155),"")</f>
        <v/>
      </c>
      <c r="AG77" s="64" t="str">
        <f>IF(AND('Mapa final'!$Y$156="Media",'Mapa final'!$AA$156="Mayor"),CONCATENATE("R10C",'Mapa final'!$O$156),"")</f>
        <v/>
      </c>
      <c r="AH77" s="65" t="str">
        <f>IF(AND('Mapa final'!$Y$151="Media",'Mapa final'!$AA$151="Catastrófico"),CONCATENATE("R10C",'Mapa final'!$O$151),"")</f>
        <v/>
      </c>
      <c r="AI77" s="66" t="str">
        <f>IF(AND('Mapa final'!$Y$152="Media",'Mapa final'!$AA$152="Catastrófico"),CONCATENATE("R10C",'Mapa final'!$O$152),"")</f>
        <v/>
      </c>
      <c r="AJ77" s="66" t="str">
        <f>IF(AND('Mapa final'!$Y$153="Media",'Mapa final'!$AA$153="Catastrófico"),CONCATENATE("R10C",'Mapa final'!$O$153),"")</f>
        <v/>
      </c>
      <c r="AK77" s="66" t="str">
        <f>IF(AND('Mapa final'!$Y$154="Media",'Mapa final'!$AA$154="Catastrófico"),CONCATENATE("R10C",'Mapa final'!$O$154),"")</f>
        <v/>
      </c>
      <c r="AL77" s="66" t="str">
        <f>IF(AND('Mapa final'!$Y$155="Media",'Mapa final'!$AA$155="Catastrófico"),CONCATENATE("R10C",'Mapa final'!$O$155),"")</f>
        <v/>
      </c>
      <c r="AM77" s="67" t="str">
        <f>IF(AND('Mapa final'!$Y$156="Media",'Mapa final'!$AA$156="Catastrófico"),CONCATENATE("R10C",'Mapa final'!$O$156),"")</f>
        <v/>
      </c>
      <c r="AN77" s="86"/>
      <c r="AO77" s="552"/>
      <c r="AP77" s="553"/>
      <c r="AQ77" s="553"/>
      <c r="AR77" s="553"/>
      <c r="AS77" s="553"/>
      <c r="AT77" s="554"/>
      <c r="AU77" s="86"/>
      <c r="AV77" s="86"/>
      <c r="AW77" s="86"/>
      <c r="AX77" s="86"/>
      <c r="AY77" s="86"/>
      <c r="AZ77" s="86"/>
      <c r="BA77" s="86"/>
      <c r="BB77" s="86"/>
      <c r="BC77" s="86"/>
      <c r="BD77" s="86"/>
      <c r="BE77" s="86"/>
      <c r="BF77" s="86"/>
      <c r="BG77" s="86"/>
      <c r="BH77" s="86"/>
      <c r="BI77" s="86"/>
      <c r="BJ77" s="86"/>
      <c r="BK77" s="86"/>
      <c r="BL77" s="86"/>
      <c r="BM77" s="86"/>
      <c r="BN77" s="86"/>
      <c r="BO77" s="86"/>
      <c r="BP77" s="86"/>
      <c r="BQ77" s="86"/>
      <c r="BR77" s="86"/>
      <c r="BS77" s="86"/>
      <c r="BT77" s="86"/>
      <c r="BU77" s="86"/>
      <c r="BV77" s="86"/>
      <c r="BW77" s="86"/>
      <c r="BX77" s="86"/>
    </row>
    <row r="78" spans="1:76" ht="15" customHeight="1" x14ac:dyDescent="0.25">
      <c r="A78" s="86"/>
      <c r="B78" s="474"/>
      <c r="C78" s="474"/>
      <c r="D78" s="475"/>
      <c r="E78" s="513" t="s">
        <v>250</v>
      </c>
      <c r="F78" s="522"/>
      <c r="G78" s="522"/>
      <c r="H78" s="522"/>
      <c r="I78" s="522"/>
      <c r="J78" s="77" t="str">
        <f>IF(AND('Mapa final'!$Y$12="Baja",'Mapa final'!$AA$12="Leve"),CONCATENATE("R1C",'Mapa final'!$O$12),"")</f>
        <v/>
      </c>
      <c r="K78" s="78" t="str">
        <f>IF(AND('Mapa final'!$Y$13="Baja",'Mapa final'!$AA$13="Leve"),CONCATENATE("R1C",'Mapa final'!$O$13),"")</f>
        <v/>
      </c>
      <c r="L78" s="78" t="str">
        <f>IF(AND('Mapa final'!$Y$14="Baja",'Mapa final'!$AA$14="Leve"),CONCATENATE("R1C",'Mapa final'!$O$14),"")</f>
        <v/>
      </c>
      <c r="M78" s="78" t="str">
        <f>IF(AND('Mapa final'!$Y$15="Baja",'Mapa final'!$AA$15="Leve"),CONCATENATE("R1C",'Mapa final'!$O$15),"")</f>
        <v/>
      </c>
      <c r="N78" s="78" t="str">
        <f>IF(AND('Mapa final'!$Y$16="Baja",'Mapa final'!$AA$16="Leve"),CONCATENATE("R1C",'Mapa final'!$O$16),"")</f>
        <v/>
      </c>
      <c r="O78" s="79" t="str">
        <f>IF(AND('Mapa final'!$Y$17="Baja",'Mapa final'!$AA$17="Leve"),CONCATENATE("R1C",'Mapa final'!$O$17),"")</f>
        <v/>
      </c>
      <c r="P78" s="68" t="str">
        <f>IF(AND('Mapa final'!$Y$12="Baja",'Mapa final'!$AA$12="Menor"),CONCATENATE("R1C",'Mapa final'!$O$12),"")</f>
        <v/>
      </c>
      <c r="Q78" s="69" t="str">
        <f>IF(AND('Mapa final'!$Y$13="Baja",'Mapa final'!$AA$13="Menor"),CONCATENATE("R1C",'Mapa final'!$O$13),"")</f>
        <v/>
      </c>
      <c r="R78" s="69" t="str">
        <f>IF(AND('Mapa final'!$Y$14="Baja",'Mapa final'!$AA$14="Menor"),CONCATENATE("R1C",'Mapa final'!$O$14),"")</f>
        <v/>
      </c>
      <c r="S78" s="69" t="str">
        <f>IF(AND('Mapa final'!$Y$15="Baja",'Mapa final'!$AA$15="Menor"),CONCATENATE("R1C",'Mapa final'!$O$15),"")</f>
        <v/>
      </c>
      <c r="T78" s="69" t="str">
        <f>IF(AND('Mapa final'!$Y$16="Baja",'Mapa final'!$AA$16="Menor"),CONCATENATE("R1C",'Mapa final'!$O$16),"")</f>
        <v/>
      </c>
      <c r="U78" s="69" t="str">
        <f>IF(AND('Mapa final'!$Y$17="Baja",'Mapa final'!$AA$17="Menor"),CONCATENATE("R1C",'Mapa final'!$O$17),"")</f>
        <v/>
      </c>
      <c r="V78" s="68" t="str">
        <f>IF(AND('Mapa final'!$Y$12="Baja",'Mapa final'!$AA$12="Moderado"),CONCATENATE("R1C",'Mapa final'!$O$12),"")</f>
        <v/>
      </c>
      <c r="W78" s="69" t="str">
        <f>IF(AND('Mapa final'!$Y$13="Baja",'Mapa final'!$AA$13="Moderado"),CONCATENATE("R1C",'Mapa final'!$O$13),"")</f>
        <v/>
      </c>
      <c r="X78" s="69" t="str">
        <f>IF(AND('Mapa final'!$Y$14="Baja",'Mapa final'!$AA$14="Moderado"),CONCATENATE("R1C",'Mapa final'!$O$14),"")</f>
        <v/>
      </c>
      <c r="Y78" s="69" t="str">
        <f>IF(AND('Mapa final'!$Y$15="Baja",'Mapa final'!$AA$15="Moderado"),CONCATENATE("R1C",'Mapa final'!$O$15),"")</f>
        <v/>
      </c>
      <c r="Z78" s="69" t="str">
        <f>IF(AND('Mapa final'!$Y$16="Baja",'Mapa final'!$AA$16="Moderado"),CONCATENATE("R1C",'Mapa final'!$O$16),"")</f>
        <v/>
      </c>
      <c r="AA78" s="70" t="str">
        <f>IF(AND('Mapa final'!$Y$17="Baja",'Mapa final'!$AA$17="Moderado"),CONCATENATE("R1C",'Mapa final'!$O$17),"")</f>
        <v/>
      </c>
      <c r="AB78" s="57" t="str">
        <f>IF(AND('Mapa final'!$Y$12="Baja",'Mapa final'!$AA$12="Mayor"),CONCATENATE("R1C",'Mapa final'!$O$12),"")</f>
        <v>R1C1</v>
      </c>
      <c r="AC78" s="57" t="str">
        <f>IF(AND('Mapa final'!$Y$13="Baja",'Mapa final'!$AA$13="Mayor"),CONCATENATE("R1C",'Mapa final'!$O$13),"")</f>
        <v/>
      </c>
      <c r="AD78" s="57" t="str">
        <f>IF(AND('Mapa final'!$Y$14="Baja",'Mapa final'!$AA$14="Mayor"),CONCATENATE("R1C",'Mapa final'!$O$14),"")</f>
        <v/>
      </c>
      <c r="AE78" s="57" t="str">
        <f>IF(AND('Mapa final'!$Y$15="Baja",'Mapa final'!$AA$15="Mayor"),CONCATENATE("R1C",'Mapa final'!$O$15),"")</f>
        <v/>
      </c>
      <c r="AF78" s="57" t="str">
        <f>IF(AND('Mapa final'!$Y$16="Baja",'Mapa final'!$AA$16="Mayor"),CONCATENATE("R1C",'Mapa final'!$O$16),"")</f>
        <v/>
      </c>
      <c r="AG78" s="58" t="str">
        <f>IF(AND('Mapa final'!$Y$17="Baja",'Mapa final'!$AA$17="Mayor"),CONCATENATE("R1C",'Mapa final'!$O$17),"")</f>
        <v/>
      </c>
      <c r="AH78" s="59" t="str">
        <f>IF(AND('Mapa final'!$Y$12="Baja",'Mapa final'!$AA$12="Catastrófico"),CONCATENATE("R1C",'Mapa final'!$O$12),"")</f>
        <v/>
      </c>
      <c r="AI78" s="60" t="str">
        <f>IF(AND('Mapa final'!$Y$13="Baja",'Mapa final'!$AA$13="Catastrófico"),CONCATENATE("R1C",'Mapa final'!$O$13),"")</f>
        <v/>
      </c>
      <c r="AJ78" s="60" t="str">
        <f>IF(AND('Mapa final'!$Y$14="Baja",'Mapa final'!$AA$14="Catastrófico"),CONCATENATE("R1C",'Mapa final'!$O$14),"")</f>
        <v/>
      </c>
      <c r="AK78" s="60" t="str">
        <f>IF(AND('Mapa final'!$Y$15="Baja",'Mapa final'!$AA$15="Catastrófico"),CONCATENATE("R1C",'Mapa final'!$O$15),"")</f>
        <v/>
      </c>
      <c r="AL78" s="60" t="str">
        <f>IF(AND('Mapa final'!$Y$16="Baja",'Mapa final'!$AA$16="Catastrófico"),CONCATENATE("R1C",'Mapa final'!$O$16),"")</f>
        <v/>
      </c>
      <c r="AM78" s="61" t="str">
        <f>IF(AND('Mapa final'!$Y$17="Baja",'Mapa final'!$AA$17="Catastrófico"),CONCATENATE("R1C",'Mapa final'!$O$17),"")</f>
        <v/>
      </c>
      <c r="AN78" s="86"/>
      <c r="AO78" s="523" t="s">
        <v>251</v>
      </c>
      <c r="AP78" s="523"/>
      <c r="AQ78" s="523"/>
      <c r="AR78" s="523"/>
      <c r="AS78" s="523"/>
      <c r="AT78" s="523"/>
      <c r="AU78" s="86"/>
      <c r="AV78" s="86"/>
      <c r="AW78" s="86"/>
      <c r="AX78" s="86"/>
      <c r="AY78" s="86"/>
      <c r="AZ78" s="86"/>
      <c r="BA78" s="86"/>
      <c r="BB78" s="86"/>
      <c r="BC78" s="86"/>
      <c r="BD78" s="86"/>
      <c r="BE78" s="86"/>
      <c r="BF78" s="86"/>
      <c r="BG78" s="86"/>
      <c r="BH78" s="86"/>
      <c r="BI78" s="86"/>
      <c r="BJ78" s="86"/>
      <c r="BK78" s="86"/>
      <c r="BL78" s="86"/>
      <c r="BM78" s="86"/>
      <c r="BN78" s="86"/>
      <c r="BO78" s="86"/>
      <c r="BP78" s="86"/>
      <c r="BQ78" s="86"/>
      <c r="BR78" s="86"/>
      <c r="BS78" s="86"/>
      <c r="BT78" s="86"/>
      <c r="BU78" s="86"/>
      <c r="BV78" s="86"/>
      <c r="BW78" s="86"/>
      <c r="BX78" s="86"/>
    </row>
    <row r="79" spans="1:76" ht="15" customHeight="1" x14ac:dyDescent="0.25">
      <c r="A79" s="86"/>
      <c r="B79" s="474"/>
      <c r="C79" s="474"/>
      <c r="D79" s="475"/>
      <c r="E79" s="543"/>
      <c r="F79" s="556"/>
      <c r="G79" s="556"/>
      <c r="H79" s="556"/>
      <c r="I79" s="556"/>
      <c r="J79" s="80" t="str">
        <f>IF(AND('Mapa final'!$Y$18="Baja",'Mapa final'!$AA$18="Leve"),CONCATENATE("R2C",'Mapa final'!$O$18),"")</f>
        <v/>
      </c>
      <c r="K79" s="81" t="str">
        <f>IF(AND('Mapa final'!$Y$19="Baja",'Mapa final'!$AA$19="Leve"),CONCATENATE("R2C",'Mapa final'!$O$19),"")</f>
        <v/>
      </c>
      <c r="L79" s="81" t="str">
        <f>IF(AND('Mapa final'!$Y$20="Baja",'Mapa final'!$AA$20="Leve"),CONCATENATE("R2C",'Mapa final'!$O$20),"")</f>
        <v/>
      </c>
      <c r="M79" s="81" t="str">
        <f>IF(AND('Mapa final'!$Y$21="Baja",'Mapa final'!$AA$21="Leve"),CONCATENATE("R2C",'Mapa final'!$O$21),"")</f>
        <v/>
      </c>
      <c r="N79" s="81" t="str">
        <f>IF(AND('Mapa final'!$Y$22="Baja",'Mapa final'!$AA$22="Leve"),CONCATENATE("R2C",'Mapa final'!$O$22),"")</f>
        <v/>
      </c>
      <c r="O79" s="82" t="str">
        <f>IF(AND('Mapa final'!$Y$23="Baja",'Mapa final'!$AA$23="Leve"),CONCATENATE("R2C",'Mapa final'!$O$23),"")</f>
        <v/>
      </c>
      <c r="P79" s="71" t="str">
        <f>IF(AND('Mapa final'!$Y$18="Baja",'Mapa final'!$AA$18="Menor"),CONCATENATE("R2C",'Mapa final'!$O$18),"")</f>
        <v/>
      </c>
      <c r="Q79" s="72" t="str">
        <f>IF(AND('Mapa final'!$Y$19="Baja",'Mapa final'!$AA$19="Menor"),CONCATENATE("R2C",'Mapa final'!$O$19),"")</f>
        <v/>
      </c>
      <c r="R79" s="72" t="str">
        <f>IF(AND('Mapa final'!$Y$20="Baja",'Mapa final'!$AA$20="Menor"),CONCATENATE("R2C",'Mapa final'!$O$20),"")</f>
        <v/>
      </c>
      <c r="S79" s="72" t="str">
        <f>IF(AND('Mapa final'!$Y$21="Baja",'Mapa final'!$AA$21="Menor"),CONCATENATE("R2C",'Mapa final'!$O$21),"")</f>
        <v/>
      </c>
      <c r="T79" s="72" t="str">
        <f>IF(AND('Mapa final'!$Y$22="Baja",'Mapa final'!$AA$22="Menor"),CONCATENATE("R2C",'Mapa final'!$O$22),"")</f>
        <v/>
      </c>
      <c r="U79" s="72" t="str">
        <f>IF(AND('Mapa final'!$Y$23="Baja",'Mapa final'!$AA$23="Menor"),CONCATENATE("R2C",'Mapa final'!$O$23),"")</f>
        <v/>
      </c>
      <c r="V79" s="71" t="str">
        <f>IF(AND('Mapa final'!$Y$18="Baja",'Mapa final'!$AA$18="Moderado"),CONCATENATE("R2C",'Mapa final'!$O$18),"")</f>
        <v>R2C1</v>
      </c>
      <c r="W79" s="72" t="str">
        <f>IF(AND('Mapa final'!$Y$19="Baja",'Mapa final'!$AA$19="Moderado"),CONCATENATE("R2C",'Mapa final'!$O$19),"")</f>
        <v/>
      </c>
      <c r="X79" s="72" t="str">
        <f>IF(AND('Mapa final'!$Y$20="Baja",'Mapa final'!$AA$20="Moderado"),CONCATENATE("R2C",'Mapa final'!$O$20),"")</f>
        <v/>
      </c>
      <c r="Y79" s="72" t="str">
        <f>IF(AND('Mapa final'!$Y$21="Baja",'Mapa final'!$AA$21="Moderado"),CONCATENATE("R2C",'Mapa final'!$O$21),"")</f>
        <v/>
      </c>
      <c r="Z79" s="72" t="str">
        <f>IF(AND('Mapa final'!$Y$22="Baja",'Mapa final'!$AA$22="Moderado"),CONCATENATE("R2C",'Mapa final'!$O$22),"")</f>
        <v/>
      </c>
      <c r="AA79" s="73" t="str">
        <f>IF(AND('Mapa final'!$Y$23="Baja",'Mapa final'!$AA$23="Moderado"),CONCATENATE("R2C",'Mapa final'!$O$23),"")</f>
        <v/>
      </c>
      <c r="AB79" s="63" t="str">
        <f>IF(AND('Mapa final'!$Y$18="Baja",'Mapa final'!$AA$18="Mayor"),CONCATENATE("R2C",'Mapa final'!$O$18),"")</f>
        <v/>
      </c>
      <c r="AC79" s="63" t="str">
        <f>IF(AND('Mapa final'!$Y$19="Baja",'Mapa final'!$AA$19="Mayor"),CONCATENATE("R2C",'Mapa final'!$O$19),"")</f>
        <v>R2C2</v>
      </c>
      <c r="AD79" s="63" t="str">
        <f>IF(AND('Mapa final'!$Y$20="Baja",'Mapa final'!$AA$20="Mayor"),CONCATENATE("R2C",'Mapa final'!$O$20),"")</f>
        <v/>
      </c>
      <c r="AE79" s="63" t="str">
        <f>IF(AND('Mapa final'!$Y$21="Baja",'Mapa final'!$AA$21="Mayor"),CONCATENATE("R2C",'Mapa final'!$O$21),"")</f>
        <v/>
      </c>
      <c r="AF79" s="63" t="str">
        <f>IF(AND('Mapa final'!$Y$22="Baja",'Mapa final'!$AA$22="Mayor"),CONCATENATE("R2C",'Mapa final'!$O$22),"")</f>
        <v/>
      </c>
      <c r="AG79" s="64" t="str">
        <f>IF(AND('Mapa final'!$Y$23="Baja",'Mapa final'!$AA$23="Mayor"),CONCATENATE("R2C",'Mapa final'!$O$23),"")</f>
        <v/>
      </c>
      <c r="AH79" s="65" t="str">
        <f>IF(AND('Mapa final'!$Y$18="Baja",'Mapa final'!$AA$18="Catastrófico"),CONCATENATE("R2C",'Mapa final'!$O$18),"")</f>
        <v/>
      </c>
      <c r="AI79" s="66" t="str">
        <f>IF(AND('Mapa final'!$Y$19="Baja",'Mapa final'!$AA$19="Catastrófico"),CONCATENATE("R2C",'Mapa final'!$O$19),"")</f>
        <v/>
      </c>
      <c r="AJ79" s="66" t="str">
        <f>IF(AND('Mapa final'!$Y$20="Baja",'Mapa final'!$AA$20="Catastrófico"),CONCATENATE("R2C",'Mapa final'!$O$20),"")</f>
        <v/>
      </c>
      <c r="AK79" s="66" t="str">
        <f>IF(AND('Mapa final'!$Y$21="Baja",'Mapa final'!$AA$21="Catastrófico"),CONCATENATE("R2C",'Mapa final'!$O$21),"")</f>
        <v/>
      </c>
      <c r="AL79" s="66" t="str">
        <f>IF(AND('Mapa final'!$Y$22="Baja",'Mapa final'!$AA$22="Catastrófico"),CONCATENATE("R2C",'Mapa final'!$O$22),"")</f>
        <v/>
      </c>
      <c r="AM79" s="67" t="str">
        <f>IF(AND('Mapa final'!$Y$23="Baja",'Mapa final'!$AA$23="Catastrófico"),CONCATENATE("R2C",'Mapa final'!$O$23),"")</f>
        <v/>
      </c>
      <c r="AN79" s="86"/>
      <c r="AO79" s="524"/>
      <c r="AP79" s="524"/>
      <c r="AQ79" s="524"/>
      <c r="AR79" s="524"/>
      <c r="AS79" s="524"/>
      <c r="AT79" s="524"/>
      <c r="AU79" s="86"/>
      <c r="AV79" s="86"/>
      <c r="AW79" s="86"/>
      <c r="AX79" s="86"/>
      <c r="AY79" s="86"/>
      <c r="AZ79" s="86"/>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row>
    <row r="80" spans="1:76" ht="15" customHeight="1" x14ac:dyDescent="0.25">
      <c r="A80" s="86"/>
      <c r="B80" s="474"/>
      <c r="C80" s="474"/>
      <c r="D80" s="475"/>
      <c r="E80" s="543"/>
      <c r="F80" s="556"/>
      <c r="G80" s="556"/>
      <c r="H80" s="556"/>
      <c r="I80" s="556"/>
      <c r="J80" s="80" t="str">
        <f>IF(AND('Mapa final'!$Y$24="Baja",'Mapa final'!$AA$24="Leve"),CONCATENATE("R3C",'Mapa final'!$O$24),"")</f>
        <v/>
      </c>
      <c r="K80" s="81" t="str">
        <f>IF(AND('Mapa final'!$Y$25="Baja",'Mapa final'!$AA$25="Leve"),CONCATENATE("R3C",'Mapa final'!$O$25),"")</f>
        <v/>
      </c>
      <c r="L80" s="81" t="str">
        <f>IF(AND('Mapa final'!$Y$26="Baja",'Mapa final'!$AA$26="Leve"),CONCATENATE("R3C",'Mapa final'!$O$26),"")</f>
        <v/>
      </c>
      <c r="M80" s="81" t="str">
        <f>IF(AND('Mapa final'!$Y$27="Baja",'Mapa final'!$AA$27="Leve"),CONCATENATE("R3C",'Mapa final'!$O$27),"")</f>
        <v/>
      </c>
      <c r="N80" s="81" t="str">
        <f>IF(AND('Mapa final'!$Y$28="Baja",'Mapa final'!$AA$28="Leve"),CONCATENATE("R3C",'Mapa final'!$O$28),"")</f>
        <v/>
      </c>
      <c r="O80" s="82" t="str">
        <f>IF(AND('Mapa final'!$Y$29="Baja",'Mapa final'!$AA$29="Leve"),CONCATENATE("R3C",'Mapa final'!$O$29),"")</f>
        <v/>
      </c>
      <c r="P80" s="71" t="str">
        <f>IF(AND('Mapa final'!$Y$24="Baja",'Mapa final'!$AA$24="Menor"),CONCATENATE("R3C",'Mapa final'!$O$24),"")</f>
        <v>R3C1</v>
      </c>
      <c r="Q80" s="72" t="str">
        <f>IF(AND('Mapa final'!$Y$25="Baja",'Mapa final'!$AA$25="Menor"),CONCATENATE("R3C",'Mapa final'!$O$25),"")</f>
        <v/>
      </c>
      <c r="R80" s="72" t="str">
        <f>IF(AND('Mapa final'!$Y$26="Baja",'Mapa final'!$AA$26="Menor"),CONCATENATE("R3C",'Mapa final'!$O$26),"")</f>
        <v/>
      </c>
      <c r="S80" s="72" t="str">
        <f>IF(AND('Mapa final'!$Y$27="Baja",'Mapa final'!$AA$27="Menor"),CONCATENATE("R3C",'Mapa final'!$O$27),"")</f>
        <v/>
      </c>
      <c r="T80" s="72" t="str">
        <f>IF(AND('Mapa final'!$Y$28="Baja",'Mapa final'!$AA$28="Menor"),CONCATENATE("R3C",'Mapa final'!$O$28),"")</f>
        <v/>
      </c>
      <c r="U80" s="72" t="str">
        <f>IF(AND('Mapa final'!$Y$29="Baja",'Mapa final'!$AA$29="Menor"),CONCATENATE("R3C",'Mapa final'!$O$29),"")</f>
        <v/>
      </c>
      <c r="V80" s="71" t="str">
        <f>IF(AND('Mapa final'!$Y$24="Baja",'Mapa final'!$AA$24="Moderado"),CONCATENATE("R3C",'Mapa final'!$O$24),"")</f>
        <v/>
      </c>
      <c r="W80" s="72" t="str">
        <f>IF(AND('Mapa final'!$Y$25="Baja",'Mapa final'!$AA$25="Moderado"),CONCATENATE("R3C",'Mapa final'!$O$25),"")</f>
        <v>R3C2</v>
      </c>
      <c r="X80" s="72" t="str">
        <f>IF(AND('Mapa final'!$Y$26="Baja",'Mapa final'!$AA$26="Moderado"),CONCATENATE("R3C",'Mapa final'!$O$26),"")</f>
        <v/>
      </c>
      <c r="Y80" s="72" t="str">
        <f>IF(AND('Mapa final'!$Y$27="Baja",'Mapa final'!$AA$27="Moderado"),CONCATENATE("R3C",'Mapa final'!$O$27),"")</f>
        <v/>
      </c>
      <c r="Z80" s="72" t="str">
        <f>IF(AND('Mapa final'!$Y$28="Baja",'Mapa final'!$AA$28="Moderado"),CONCATENATE("R3C",'Mapa final'!$O$28),"")</f>
        <v/>
      </c>
      <c r="AA80" s="73" t="str">
        <f>IF(AND('Mapa final'!$Y$29="Baja",'Mapa final'!$AA$29="Moderado"),CONCATENATE("R3C",'Mapa final'!$O$29),"")</f>
        <v/>
      </c>
      <c r="AB80" s="63" t="str">
        <f>IF(AND('Mapa final'!$Y$24="Baja",'Mapa final'!$AA$24="Mayor"),CONCATENATE("R3C",'Mapa final'!$O$24),"")</f>
        <v/>
      </c>
      <c r="AC80" s="63" t="str">
        <f>IF(AND('Mapa final'!$Y$25="Baja",'Mapa final'!$AA$25="Mayor"),CONCATENATE("R3C",'Mapa final'!$O$25),"")</f>
        <v/>
      </c>
      <c r="AD80" s="63" t="str">
        <f>IF(AND('Mapa final'!$Y$26="Baja",'Mapa final'!$AA$26="Mayor"),CONCATENATE("R3C",'Mapa final'!$O$26),"")</f>
        <v/>
      </c>
      <c r="AE80" s="63" t="str">
        <f>IF(AND('Mapa final'!$Y$27="Baja",'Mapa final'!$AA$27="Mayor"),CONCATENATE("R3C",'Mapa final'!$O$27),"")</f>
        <v/>
      </c>
      <c r="AF80" s="63" t="str">
        <f>IF(AND('Mapa final'!$Y$28="Baja",'Mapa final'!$AA$28="Mayor"),CONCATENATE("R3C",'Mapa final'!$O$28),"")</f>
        <v/>
      </c>
      <c r="AG80" s="64" t="str">
        <f>IF(AND('Mapa final'!$Y$29="Baja",'Mapa final'!$AA$29="Mayor"),CONCATENATE("R3C",'Mapa final'!$O$29),"")</f>
        <v/>
      </c>
      <c r="AH80" s="65" t="str">
        <f>IF(AND('Mapa final'!$Y$24="Baja",'Mapa final'!$AA$24="Catastrófico"),CONCATENATE("R3C",'Mapa final'!$O$24),"")</f>
        <v/>
      </c>
      <c r="AI80" s="66" t="str">
        <f>IF(AND('Mapa final'!$Y$25="Baja",'Mapa final'!$AA$25="Catastrófico"),CONCATENATE("R3C",'Mapa final'!$O$25),"")</f>
        <v/>
      </c>
      <c r="AJ80" s="66" t="str">
        <f>IF(AND('Mapa final'!$Y$26="Baja",'Mapa final'!$AA$26="Catastrófico"),CONCATENATE("R3C",'Mapa final'!$O$26),"")</f>
        <v/>
      </c>
      <c r="AK80" s="66" t="str">
        <f>IF(AND('Mapa final'!$Y$27="Baja",'Mapa final'!$AA$27="Catastrófico"),CONCATENATE("R3C",'Mapa final'!$O$27),"")</f>
        <v/>
      </c>
      <c r="AL80" s="66" t="str">
        <f>IF(AND('Mapa final'!$Y$28="Baja",'Mapa final'!$AA$28="Catastrófico"),CONCATENATE("R3C",'Mapa final'!$O$28),"")</f>
        <v/>
      </c>
      <c r="AM80" s="67" t="str">
        <f>IF(AND('Mapa final'!$Y$29="Baja",'Mapa final'!$AA$29="Catastrófico"),CONCATENATE("R3C",'Mapa final'!$O$29),"")</f>
        <v/>
      </c>
      <c r="AN80" s="86"/>
      <c r="AO80" s="524"/>
      <c r="AP80" s="524"/>
      <c r="AQ80" s="524"/>
      <c r="AR80" s="524"/>
      <c r="AS80" s="524"/>
      <c r="AT80" s="524"/>
      <c r="AU80" s="86"/>
      <c r="AV80" s="86"/>
      <c r="AW80" s="86"/>
      <c r="AX80" s="86"/>
      <c r="AY80" s="86"/>
      <c r="AZ80" s="86"/>
      <c r="BA80" s="86"/>
      <c r="BB80" s="86"/>
      <c r="BC80" s="86"/>
      <c r="BD80" s="86"/>
      <c r="BE80" s="86"/>
      <c r="BF80" s="86"/>
      <c r="BG80" s="86"/>
      <c r="BH80" s="86"/>
      <c r="BI80" s="86"/>
      <c r="BJ80" s="86"/>
      <c r="BK80" s="86"/>
      <c r="BL80" s="86"/>
      <c r="BM80" s="86"/>
      <c r="BN80" s="86"/>
      <c r="BO80" s="86"/>
      <c r="BP80" s="86"/>
      <c r="BQ80" s="86"/>
      <c r="BR80" s="86"/>
      <c r="BS80" s="86"/>
      <c r="BT80" s="86"/>
      <c r="BU80" s="86"/>
      <c r="BV80" s="86"/>
      <c r="BW80" s="86"/>
      <c r="BX80" s="86"/>
    </row>
    <row r="81" spans="1:76" ht="15" customHeight="1" x14ac:dyDescent="0.25">
      <c r="A81" s="86"/>
      <c r="B81" s="474"/>
      <c r="C81" s="474"/>
      <c r="D81" s="475"/>
      <c r="E81" s="543"/>
      <c r="F81" s="556"/>
      <c r="G81" s="556"/>
      <c r="H81" s="556"/>
      <c r="I81" s="556"/>
      <c r="J81" s="80" t="str">
        <f>IF(AND('Mapa final'!$Y$30="Baja",'Mapa final'!$AA$30="Leve"),CONCATENATE("R4C",'Mapa final'!$O$30),"")</f>
        <v/>
      </c>
      <c r="K81" s="81" t="str">
        <f>IF(AND('Mapa final'!$Y$31="Baja",'Mapa final'!$AA$31="Leve"),CONCATENATE("R4C",'Mapa final'!$O$31),"")</f>
        <v/>
      </c>
      <c r="L81" s="81" t="str">
        <f>IF(AND('Mapa final'!$Y$32="Baja",'Mapa final'!$AA$32="Leve"),CONCATENATE("R4C",'Mapa final'!$O$32),"")</f>
        <v/>
      </c>
      <c r="M81" s="81" t="str">
        <f>IF(AND('Mapa final'!$Y$33="Baja",'Mapa final'!$AA$33="Leve"),CONCATENATE("R4C",'Mapa final'!$O$33),"")</f>
        <v/>
      </c>
      <c r="N81" s="81" t="str">
        <f>IF(AND('Mapa final'!$Y$34="Baja",'Mapa final'!$AA$34="Leve"),CONCATENATE("R4C",'Mapa final'!$O$34),"")</f>
        <v/>
      </c>
      <c r="O81" s="82" t="str">
        <f>IF(AND('Mapa final'!$Y$35="Baja",'Mapa final'!$AA$35="Leve"),CONCATENATE("R4C",'Mapa final'!$O$35),"")</f>
        <v/>
      </c>
      <c r="P81" s="71" t="str">
        <f>IF(AND('Mapa final'!$Y$30="Baja",'Mapa final'!$AA$30="Menor"),CONCATENATE("R4C",'Mapa final'!$O$30),"")</f>
        <v/>
      </c>
      <c r="Q81" s="72" t="str">
        <f>IF(AND('Mapa final'!$Y$31="Baja",'Mapa final'!$AA$31="Menor"),CONCATENATE("R4C",'Mapa final'!$O$31),"")</f>
        <v/>
      </c>
      <c r="R81" s="72" t="str">
        <f>IF(AND('Mapa final'!$Y$32="Baja",'Mapa final'!$AA$32="Menor"),CONCATENATE("R4C",'Mapa final'!$O$32),"")</f>
        <v/>
      </c>
      <c r="S81" s="72" t="str">
        <f>IF(AND('Mapa final'!$Y$33="Baja",'Mapa final'!$AA$33="Menor"),CONCATENATE("R4C",'Mapa final'!$O$33),"")</f>
        <v/>
      </c>
      <c r="T81" s="72" t="str">
        <f>IF(AND('Mapa final'!$Y$34="Baja",'Mapa final'!$AA$34="Menor"),CONCATENATE("R4C",'Mapa final'!$O$34),"")</f>
        <v/>
      </c>
      <c r="U81" s="72" t="str">
        <f>IF(AND('Mapa final'!$Y$35="Baja",'Mapa final'!$AA$35="Menor"),CONCATENATE("R4C",'Mapa final'!$O$35),"")</f>
        <v/>
      </c>
      <c r="V81" s="71" t="str">
        <f>IF(AND('Mapa final'!$Y$30="Baja",'Mapa final'!$AA$30="Moderado"),CONCATENATE("R4C",'Mapa final'!$O$30),"")</f>
        <v>R4C1</v>
      </c>
      <c r="W81" s="72" t="str">
        <f>IF(AND('Mapa final'!$Y$31="Baja",'Mapa final'!$AA$31="Moderado"),CONCATENATE("R4C",'Mapa final'!$O$31),"")</f>
        <v/>
      </c>
      <c r="X81" s="72" t="str">
        <f>IF(AND('Mapa final'!$Y$32="Baja",'Mapa final'!$AA$32="Moderado"),CONCATENATE("R4C",'Mapa final'!$O$32),"")</f>
        <v/>
      </c>
      <c r="Y81" s="72" t="str">
        <f>IF(AND('Mapa final'!$Y$33="Baja",'Mapa final'!$AA$33="Moderado"),CONCATENATE("R4C",'Mapa final'!$O$33),"")</f>
        <v/>
      </c>
      <c r="Z81" s="72" t="str">
        <f>IF(AND('Mapa final'!$Y$34="Baja",'Mapa final'!$AA$34="Moderado"),CONCATENATE("R4C",'Mapa final'!$O$34),"")</f>
        <v/>
      </c>
      <c r="AA81" s="73" t="str">
        <f>IF(AND('Mapa final'!$Y$35="Baja",'Mapa final'!$AA$35="Moderado"),CONCATENATE("R4C",'Mapa final'!$O$35),"")</f>
        <v/>
      </c>
      <c r="AB81" s="63" t="str">
        <f>IF(AND('Mapa final'!$Y$30="Baja",'Mapa final'!$AA$30="Mayor"),CONCATENATE("R4C",'Mapa final'!$O$30),"")</f>
        <v/>
      </c>
      <c r="AC81" s="63" t="str">
        <f>IF(AND('Mapa final'!$Y$31="Baja",'Mapa final'!$AA$31="Mayor"),CONCATENATE("R4C",'Mapa final'!$O$31),"")</f>
        <v/>
      </c>
      <c r="AD81" s="63" t="str">
        <f>IF(AND('Mapa final'!$Y$32="Baja",'Mapa final'!$AA$32="Mayor"),CONCATENATE("R4C",'Mapa final'!$O$32),"")</f>
        <v/>
      </c>
      <c r="AE81" s="63" t="str">
        <f>IF(AND('Mapa final'!$Y$33="Baja",'Mapa final'!$AA$33="Mayor"),CONCATENATE("R4C",'Mapa final'!$O$33),"")</f>
        <v/>
      </c>
      <c r="AF81" s="63" t="str">
        <f>IF(AND('Mapa final'!$Y$34="Baja",'Mapa final'!$AA$34="Mayor"),CONCATENATE("R4C",'Mapa final'!$O$34),"")</f>
        <v/>
      </c>
      <c r="AG81" s="64" t="str">
        <f>IF(AND('Mapa final'!$Y$35="Baja",'Mapa final'!$AA$35="Mayor"),CONCATENATE("R4C",'Mapa final'!$O$35),"")</f>
        <v/>
      </c>
      <c r="AH81" s="65" t="str">
        <f>IF(AND('Mapa final'!$Y$30="Baja",'Mapa final'!$AA$30="Catastrófico"),CONCATENATE("R4C",'Mapa final'!$O$30),"")</f>
        <v/>
      </c>
      <c r="AI81" s="66" t="str">
        <f>IF(AND('Mapa final'!$Y$31="Baja",'Mapa final'!$AA$31="Catastrófico"),CONCATENATE("R4C",'Mapa final'!$O$31),"")</f>
        <v/>
      </c>
      <c r="AJ81" s="66" t="str">
        <f>IF(AND('Mapa final'!$Y$32="Baja",'Mapa final'!$AA$32="Catastrófico"),CONCATENATE("R4C",'Mapa final'!$O$32),"")</f>
        <v/>
      </c>
      <c r="AK81" s="66" t="str">
        <f>IF(AND('Mapa final'!$Y$33="Baja",'Mapa final'!$AA$33="Catastrófico"),CONCATENATE("R4C",'Mapa final'!$O$33),"")</f>
        <v/>
      </c>
      <c r="AL81" s="66" t="str">
        <f>IF(AND('Mapa final'!$Y$34="Baja",'Mapa final'!$AA$34="Catastrófico"),CONCATENATE("R4C",'Mapa final'!$O$34),"")</f>
        <v/>
      </c>
      <c r="AM81" s="67" t="str">
        <f>IF(AND('Mapa final'!$Y$35="Baja",'Mapa final'!$AA$35="Catastrófico"),CONCATENATE("R4C",'Mapa final'!$O$35),"")</f>
        <v/>
      </c>
      <c r="AN81" s="86"/>
      <c r="AO81" s="524"/>
      <c r="AP81" s="524"/>
      <c r="AQ81" s="524"/>
      <c r="AR81" s="524"/>
      <c r="AS81" s="524"/>
      <c r="AT81" s="524"/>
      <c r="AU81" s="86"/>
      <c r="AV81" s="86"/>
      <c r="AW81" s="86"/>
      <c r="AX81" s="86"/>
      <c r="AY81" s="86"/>
      <c r="AZ81" s="86"/>
      <c r="BA81" s="86"/>
      <c r="BB81" s="86"/>
      <c r="BC81" s="86"/>
      <c r="BD81" s="86"/>
      <c r="BE81" s="86"/>
      <c r="BF81" s="86"/>
      <c r="BG81" s="86"/>
      <c r="BH81" s="86"/>
      <c r="BI81" s="86"/>
      <c r="BJ81" s="86"/>
      <c r="BK81" s="86"/>
      <c r="BL81" s="86"/>
      <c r="BM81" s="86"/>
      <c r="BN81" s="86"/>
      <c r="BO81" s="86"/>
      <c r="BP81" s="86"/>
      <c r="BQ81" s="86"/>
      <c r="BR81" s="86"/>
      <c r="BS81" s="86"/>
      <c r="BT81" s="86"/>
      <c r="BU81" s="86"/>
      <c r="BV81" s="86"/>
      <c r="BW81" s="86"/>
      <c r="BX81" s="86"/>
    </row>
    <row r="82" spans="1:76" ht="15" customHeight="1" x14ac:dyDescent="0.25">
      <c r="A82" s="86"/>
      <c r="B82" s="474"/>
      <c r="C82" s="474"/>
      <c r="D82" s="475"/>
      <c r="E82" s="543"/>
      <c r="F82" s="556"/>
      <c r="G82" s="556"/>
      <c r="H82" s="556"/>
      <c r="I82" s="556"/>
      <c r="J82" s="80" t="str">
        <f>IF(AND('Mapa final'!$Y$36="Baja",'Mapa final'!$AA$36="Leve"),CONCATENATE("R5C",'Mapa final'!$O$36),"")</f>
        <v/>
      </c>
      <c r="K82" s="81" t="str">
        <f>IF(AND('Mapa final'!$Y$37="Baja",'Mapa final'!$AA$37="Leve"),CONCATENATE("R5C",'Mapa final'!$O$37),"")</f>
        <v/>
      </c>
      <c r="L82" s="81" t="str">
        <f>IF(AND('Mapa final'!$Y$38="Baja",'Mapa final'!$AA$38="Leve"),CONCATENATE("R5C",'Mapa final'!$O$38),"")</f>
        <v/>
      </c>
      <c r="M82" s="81" t="str">
        <f>IF(AND('Mapa final'!$Y$39="Baja",'Mapa final'!$AA$39="Leve"),CONCATENATE("R5C",'Mapa final'!$O$39),"")</f>
        <v/>
      </c>
      <c r="N82" s="81" t="str">
        <f>IF(AND('Mapa final'!$Y$40="Baja",'Mapa final'!$AA$40="Leve"),CONCATENATE("R5C",'Mapa final'!$O$40),"")</f>
        <v/>
      </c>
      <c r="O82" s="82" t="str">
        <f>IF(AND('Mapa final'!$Y$41="Baja",'Mapa final'!$AA$41="Leve"),CONCATENATE("R5C",'Mapa final'!$O$41),"")</f>
        <v/>
      </c>
      <c r="P82" s="71" t="str">
        <f>IF(AND('Mapa final'!$Y$36="Baja",'Mapa final'!$AA$36="Menor"),CONCATENATE("R5C",'Mapa final'!$O$36),"")</f>
        <v/>
      </c>
      <c r="Q82" s="72" t="str">
        <f>IF(AND('Mapa final'!$Y$37="Baja",'Mapa final'!$AA$37="Menor"),CONCATENATE("R5C",'Mapa final'!$O$37),"")</f>
        <v/>
      </c>
      <c r="R82" s="72" t="str">
        <f>IF(AND('Mapa final'!$Y$38="Baja",'Mapa final'!$AA$38="Menor"),CONCATENATE("R5C",'Mapa final'!$O$38),"")</f>
        <v/>
      </c>
      <c r="S82" s="72" t="str">
        <f>IF(AND('Mapa final'!$Y$39="Baja",'Mapa final'!$AA$39="Menor"),CONCATENATE("R5C",'Mapa final'!$O$39),"")</f>
        <v/>
      </c>
      <c r="T82" s="72" t="str">
        <f>IF(AND('Mapa final'!$Y$40="Baja",'Mapa final'!$AA$40="Menor"),CONCATENATE("R5C",'Mapa final'!$O$40),"")</f>
        <v/>
      </c>
      <c r="U82" s="72" t="str">
        <f>IF(AND('Mapa final'!$Y$41="Baja",'Mapa final'!$AA$41="Menor"),CONCATENATE("R5C",'Mapa final'!$O$41),"")</f>
        <v/>
      </c>
      <c r="V82" s="71" t="str">
        <f>IF(AND('Mapa final'!$Y$36="Baja",'Mapa final'!$AA$36="Moderado"),CONCATENATE("R5C",'Mapa final'!$O$36),"")</f>
        <v/>
      </c>
      <c r="W82" s="72" t="str">
        <f>IF(AND('Mapa final'!$Y$37="Baja",'Mapa final'!$AA$37="Moderado"),CONCATENATE("R5C",'Mapa final'!$O$37),"")</f>
        <v/>
      </c>
      <c r="X82" s="72" t="str">
        <f>IF(AND('Mapa final'!$Y$38="Baja",'Mapa final'!$AA$38="Moderado"),CONCATENATE("R5C",'Mapa final'!$O$38),"")</f>
        <v/>
      </c>
      <c r="Y82" s="72" t="str">
        <f>IF(AND('Mapa final'!$Y$39="Baja",'Mapa final'!$AA$39="Moderado"),CONCATENATE("R5C",'Mapa final'!$O$39),"")</f>
        <v/>
      </c>
      <c r="Z82" s="72" t="str">
        <f>IF(AND('Mapa final'!$Y$40="Baja",'Mapa final'!$AA$40="Moderado"),CONCATENATE("R5C",'Mapa final'!$O$40),"")</f>
        <v/>
      </c>
      <c r="AA82" s="73" t="str">
        <f>IF(AND('Mapa final'!$Y$41="Baja",'Mapa final'!$AA$41="Moderado"),CONCATENATE("R5C",'Mapa final'!$O$41),"")</f>
        <v/>
      </c>
      <c r="AB82" s="63" t="str">
        <f>IF(AND('Mapa final'!$Y$36="Baja",'Mapa final'!$AA$36="Mayor"),CONCATENATE("R5C",'Mapa final'!$O$36),"")</f>
        <v/>
      </c>
      <c r="AC82" s="63" t="str">
        <f>IF(AND('Mapa final'!$Y$37="Baja",'Mapa final'!$AA$37="Mayor"),CONCATENATE("R5C",'Mapa final'!$O$37),"")</f>
        <v/>
      </c>
      <c r="AD82" s="63" t="str">
        <f>IF(AND('Mapa final'!$Y$38="Baja",'Mapa final'!$AA$38="Mayor"),CONCATENATE("R5C",'Mapa final'!$O$38),"")</f>
        <v/>
      </c>
      <c r="AE82" s="63" t="str">
        <f>IF(AND('Mapa final'!$Y$39="Baja",'Mapa final'!$AA$39="Mayor"),CONCATENATE("R5C",'Mapa final'!$O$39),"")</f>
        <v/>
      </c>
      <c r="AF82" s="63" t="str">
        <f>IF(AND('Mapa final'!$Y$40="Baja",'Mapa final'!$AA$40="Mayor"),CONCATENATE("R5C",'Mapa final'!$O$40),"")</f>
        <v/>
      </c>
      <c r="AG82" s="64" t="str">
        <f>IF(AND('Mapa final'!$Y$41="Baja",'Mapa final'!$AA$41="Mayor"),CONCATENATE("R5C",'Mapa final'!$O$41),"")</f>
        <v/>
      </c>
      <c r="AH82" s="65" t="str">
        <f>IF(AND('Mapa final'!$Y$36="Baja",'Mapa final'!$AA$36="Catastrófico"),CONCATENATE("R5C",'Mapa final'!$O$36),"")</f>
        <v/>
      </c>
      <c r="AI82" s="66" t="str">
        <f>IF(AND('Mapa final'!$Y$37="Baja",'Mapa final'!$AA$37="Catastrófico"),CONCATENATE("R5C",'Mapa final'!$O$37),"")</f>
        <v/>
      </c>
      <c r="AJ82" s="66" t="str">
        <f>IF(AND('Mapa final'!$Y$38="Baja",'Mapa final'!$AA$38="Catastrófico"),CONCATENATE("R5C",'Mapa final'!$O$38),"")</f>
        <v/>
      </c>
      <c r="AK82" s="66" t="str">
        <f>IF(AND('Mapa final'!$Y$39="Baja",'Mapa final'!$AA$39="Catastrófico"),CONCATENATE("R5C",'Mapa final'!$O$39),"")</f>
        <v/>
      </c>
      <c r="AL82" s="66" t="str">
        <f>IF(AND('Mapa final'!$Y$40="Baja",'Mapa final'!$AA$40="Catastrófico"),CONCATENATE("R5C",'Mapa final'!$O$40),"")</f>
        <v/>
      </c>
      <c r="AM82" s="67" t="str">
        <f>IF(AND('Mapa final'!$Y$41="Baja",'Mapa final'!$AA$41="Catastrófico"),CONCATENATE("R5C",'Mapa final'!$O$41),"")</f>
        <v/>
      </c>
      <c r="AN82" s="86"/>
      <c r="AO82" s="524"/>
      <c r="AP82" s="524"/>
      <c r="AQ82" s="524"/>
      <c r="AR82" s="524"/>
      <c r="AS82" s="524"/>
      <c r="AT82" s="524"/>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c r="BU82" s="86"/>
      <c r="BV82" s="86"/>
      <c r="BW82" s="86"/>
      <c r="BX82" s="86"/>
    </row>
    <row r="83" spans="1:76" ht="15" customHeight="1" x14ac:dyDescent="0.25">
      <c r="A83" s="86"/>
      <c r="B83" s="474"/>
      <c r="C83" s="474"/>
      <c r="D83" s="475"/>
      <c r="E83" s="543"/>
      <c r="F83" s="556"/>
      <c r="G83" s="556"/>
      <c r="H83" s="556"/>
      <c r="I83" s="556"/>
      <c r="J83" s="80" t="str">
        <f>IF(AND('Mapa final'!$Y$42="Baja",'Mapa final'!$AA$42="Leve"),CONCATENATE("R6C",'Mapa final'!$O$42),"")</f>
        <v/>
      </c>
      <c r="K83" s="81" t="str">
        <f>IF(AND('Mapa final'!$Y$44="Baja",'Mapa final'!$AA$44="Leve"),CONCATENATE("R6C",'Mapa final'!$O$44),"")</f>
        <v/>
      </c>
      <c r="L83" s="81" t="str">
        <f>IF(AND('Mapa final'!$Y$45="Baja",'Mapa final'!$AA$45="Leve"),CONCATENATE("R6C",'Mapa final'!$O$45),"")</f>
        <v/>
      </c>
      <c r="M83" s="81" t="str">
        <f>IF(AND('Mapa final'!$Y$46="Baja",'Mapa final'!$AA$46="Leve"),CONCATENATE("R6C",'Mapa final'!$O$46),"")</f>
        <v/>
      </c>
      <c r="N83" s="81" t="str">
        <f>IF(AND('Mapa final'!$Y$47="Baja",'Mapa final'!$AA$47="Leve"),CONCATENATE("R6C",'Mapa final'!$O$47),"")</f>
        <v/>
      </c>
      <c r="O83" s="82" t="str">
        <f>IF(AND('Mapa final'!$Y$48="Baja",'Mapa final'!$AA$48="Leve"),CONCATENATE("R6C",'Mapa final'!$O$48),"")</f>
        <v/>
      </c>
      <c r="P83" s="71" t="str">
        <f>IF(AND('Mapa final'!$Y$42="Baja",'Mapa final'!$AA$42="Menor"),CONCATENATE("R6C",'Mapa final'!$O$42),"")</f>
        <v/>
      </c>
      <c r="Q83" s="72" t="str">
        <f>IF(AND('Mapa final'!$Y$44="Baja",'Mapa final'!$AA$44="Menor"),CONCATENATE("R6C",'Mapa final'!$O$44),"")</f>
        <v/>
      </c>
      <c r="R83" s="72" t="str">
        <f>IF(AND('Mapa final'!$Y$45="Baja",'Mapa final'!$AA$45="Menor"),CONCATENATE("R6C",'Mapa final'!$O$45),"")</f>
        <v/>
      </c>
      <c r="S83" s="72" t="str">
        <f>IF(AND('Mapa final'!$Y$46="Baja",'Mapa final'!$AA$46="Menor"),CONCATENATE("R6C",'Mapa final'!$O$46),"")</f>
        <v/>
      </c>
      <c r="T83" s="72" t="str">
        <f>IF(AND('Mapa final'!$Y$47="Baja",'Mapa final'!$AA$47="Menor"),CONCATENATE("R6C",'Mapa final'!$O$47),"")</f>
        <v/>
      </c>
      <c r="U83" s="72" t="str">
        <f>IF(AND('Mapa final'!$Y$48="Baja",'Mapa final'!$AA$48="Menor"),CONCATENATE("R6C",'Mapa final'!$O$48),"")</f>
        <v/>
      </c>
      <c r="V83" s="71" t="str">
        <f>IF(AND('Mapa final'!$Y$42="Baja",'Mapa final'!$AA$42="Moderado"),CONCATENATE("R6C",'Mapa final'!$O$42),"")</f>
        <v/>
      </c>
      <c r="W83" s="72" t="str">
        <f>IF(AND('Mapa final'!$Y$44="Baja",'Mapa final'!$AA$44="Moderado"),CONCATENATE("R6C",'Mapa final'!$O$44),"")</f>
        <v/>
      </c>
      <c r="X83" s="72" t="str">
        <f>IF(AND('Mapa final'!$Y$45="Baja",'Mapa final'!$AA$45="Moderado"),CONCATENATE("R6C",'Mapa final'!$O$45),"")</f>
        <v/>
      </c>
      <c r="Y83" s="72" t="str">
        <f>IF(AND('Mapa final'!$Y$46="Baja",'Mapa final'!$AA$46="Moderado"),CONCATENATE("R6C",'Mapa final'!$O$46),"")</f>
        <v/>
      </c>
      <c r="Z83" s="72" t="str">
        <f>IF(AND('Mapa final'!$Y$47="Baja",'Mapa final'!$AA$47="Moderado"),CONCATENATE("R6C",'Mapa final'!$O$47),"")</f>
        <v/>
      </c>
      <c r="AA83" s="73" t="str">
        <f>IF(AND('Mapa final'!$Y$48="Baja",'Mapa final'!$AA$48="Moderado"),CONCATENATE("R6C",'Mapa final'!$O$48),"")</f>
        <v/>
      </c>
      <c r="AB83" s="63" t="str">
        <f>IF(AND('Mapa final'!$Y$42="Baja",'Mapa final'!$AA$42="Mayor"),CONCATENATE("R6C",'Mapa final'!$O$42),"")</f>
        <v/>
      </c>
      <c r="AC83" s="63" t="str">
        <f>IF(AND('Mapa final'!$Y$44="Baja",'Mapa final'!$AA$44="Mayor"),CONCATENATE("R6C",'Mapa final'!$O$44),"")</f>
        <v/>
      </c>
      <c r="AD83" s="63" t="str">
        <f>IF(AND('Mapa final'!$Y$45="Baja",'Mapa final'!$AA$45="Mayor"),CONCATENATE("R6C",'Mapa final'!$O$45),"")</f>
        <v/>
      </c>
      <c r="AE83" s="63" t="str">
        <f>IF(AND('Mapa final'!$Y$46="Baja",'Mapa final'!$AA$46="Mayor"),CONCATENATE("R6C",'Mapa final'!$O$46),"")</f>
        <v/>
      </c>
      <c r="AF83" s="63" t="str">
        <f>IF(AND('Mapa final'!$Y$47="Baja",'Mapa final'!$AA$47="Mayor"),CONCATENATE("R6C",'Mapa final'!$O$47),"")</f>
        <v/>
      </c>
      <c r="AG83" s="64" t="str">
        <f>IF(AND('Mapa final'!$Y$48="Baja",'Mapa final'!$AA$48="Mayor"),CONCATENATE("R6C",'Mapa final'!$O$48),"")</f>
        <v/>
      </c>
      <c r="AH83" s="65" t="str">
        <f>IF(AND('Mapa final'!$Y$42="Baja",'Mapa final'!$AA$42="Catastrófico"),CONCATENATE("R6C",'Mapa final'!$O$42),"")</f>
        <v/>
      </c>
      <c r="AI83" s="66" t="str">
        <f>IF(AND('Mapa final'!$Y$44="Baja",'Mapa final'!$AA$44="Catastrófico"),CONCATENATE("R6C",'Mapa final'!$O$44),"")</f>
        <v/>
      </c>
      <c r="AJ83" s="66" t="str">
        <f>IF(AND('Mapa final'!$Y$45="Baja",'Mapa final'!$AA$45="Catastrófico"),CONCATENATE("R6C",'Mapa final'!$O$45),"")</f>
        <v/>
      </c>
      <c r="AK83" s="66" t="str">
        <f>IF(AND('Mapa final'!$Y$46="Baja",'Mapa final'!$AA$46="Catastrófico"),CONCATENATE("R6C",'Mapa final'!$O$46),"")</f>
        <v/>
      </c>
      <c r="AL83" s="66" t="str">
        <f>IF(AND('Mapa final'!$Y$47="Baja",'Mapa final'!$AA$47="Catastrófico"),CONCATENATE("R6C",'Mapa final'!$O$47),"")</f>
        <v/>
      </c>
      <c r="AM83" s="67" t="str">
        <f>IF(AND('Mapa final'!$Y$48="Baja",'Mapa final'!$AA$48="Catastrófico"),CONCATENATE("R6C",'Mapa final'!$O$48),"")</f>
        <v/>
      </c>
      <c r="AN83" s="86"/>
      <c r="AO83" s="524"/>
      <c r="AP83" s="524"/>
      <c r="AQ83" s="524"/>
      <c r="AR83" s="524"/>
      <c r="AS83" s="524"/>
      <c r="AT83" s="524"/>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row>
    <row r="84" spans="1:76" ht="15" customHeight="1" x14ac:dyDescent="0.25">
      <c r="A84" s="86"/>
      <c r="B84" s="474"/>
      <c r="C84" s="474"/>
      <c r="D84" s="475"/>
      <c r="E84" s="543"/>
      <c r="F84" s="556"/>
      <c r="G84" s="556"/>
      <c r="H84" s="556"/>
      <c r="I84" s="556"/>
      <c r="J84" s="80" t="str">
        <f>IF(AND('Mapa final'!$Y$49="Baja",'Mapa final'!$AA$49="Leve"),CONCATENATE("R7C",'Mapa final'!$O$49),"")</f>
        <v/>
      </c>
      <c r="K84" s="81" t="str">
        <f>IF(AND('Mapa final'!$Y$50="Baja",'Mapa final'!$AA$50="Leve"),CONCATENATE("R7C",'Mapa final'!$O$50),"")</f>
        <v/>
      </c>
      <c r="L84" s="81" t="str">
        <f>IF(AND('Mapa final'!$Y$51="Baja",'Mapa final'!$AA$51="Leve"),CONCATENATE("R7C",'Mapa final'!$O$51),"")</f>
        <v/>
      </c>
      <c r="M84" s="81" t="str">
        <f>IF(AND('Mapa final'!$Y$52="Baja",'Mapa final'!$AA$52="Leve"),CONCATENATE("R7C",'Mapa final'!$O$52),"")</f>
        <v/>
      </c>
      <c r="N84" s="81" t="str">
        <f>IF(AND('Mapa final'!$Y$53="Baja",'Mapa final'!$AA$53="Leve"),CONCATENATE("R7C",'Mapa final'!$O$53),"")</f>
        <v/>
      </c>
      <c r="O84" s="82" t="str">
        <f>IF(AND('Mapa final'!$Y$54="Baja",'Mapa final'!$AA$54="Leve"),CONCATENATE("R7C",'Mapa final'!$O$54),"")</f>
        <v/>
      </c>
      <c r="P84" s="71" t="str">
        <f>IF(AND('Mapa final'!$Y$49="Baja",'Mapa final'!$AA$49="Menor"),CONCATENATE("R7C",'Mapa final'!$O$49),"")</f>
        <v/>
      </c>
      <c r="Q84" s="72" t="str">
        <f>IF(AND('Mapa final'!$Y$50="Baja",'Mapa final'!$AA$50="Menor"),CONCATENATE("R7C",'Mapa final'!$O$50),"")</f>
        <v/>
      </c>
      <c r="R84" s="72" t="str">
        <f>IF(AND('Mapa final'!$Y$51="Baja",'Mapa final'!$AA$51="Menor"),CONCATENATE("R7C",'Mapa final'!$O$51),"")</f>
        <v/>
      </c>
      <c r="S84" s="72" t="str">
        <f>IF(AND('Mapa final'!$Y$52="Baja",'Mapa final'!$AA$52="Menor"),CONCATENATE("R7C",'Mapa final'!$O$52),"")</f>
        <v/>
      </c>
      <c r="T84" s="72" t="str">
        <f>IF(AND('Mapa final'!$Y$53="Baja",'Mapa final'!$AA$53="Menor"),CONCATENATE("R7C",'Mapa final'!$O$53),"")</f>
        <v/>
      </c>
      <c r="U84" s="72" t="str">
        <f>IF(AND('Mapa final'!$Y$54="Baja",'Mapa final'!$AA$54="Menor"),CONCATENATE("R7C",'Mapa final'!$O$54),"")</f>
        <v/>
      </c>
      <c r="V84" s="71" t="str">
        <f>IF(AND('Mapa final'!$Y$49="Baja",'Mapa final'!$AA$49="Moderado"),CONCATENATE("R7C",'Mapa final'!$O$49),"")</f>
        <v>R7C1</v>
      </c>
      <c r="W84" s="72" t="str">
        <f>IF(AND('Mapa final'!$Y$50="Baja",'Mapa final'!$AA$50="Moderado"),CONCATENATE("R7C",'Mapa final'!$O$50),"")</f>
        <v/>
      </c>
      <c r="X84" s="72" t="str">
        <f>IF(AND('Mapa final'!$Y$51="Baja",'Mapa final'!$AA$51="Moderado"),CONCATENATE("R7C",'Mapa final'!$O$51),"")</f>
        <v/>
      </c>
      <c r="Y84" s="72" t="str">
        <f>IF(AND('Mapa final'!$Y$52="Baja",'Mapa final'!$AA$52="Moderado"),CONCATENATE("R7C",'Mapa final'!$O$52),"")</f>
        <v/>
      </c>
      <c r="Z84" s="72" t="str">
        <f>IF(AND('Mapa final'!$Y$53="Baja",'Mapa final'!$AA$53="Moderado"),CONCATENATE("R7C",'Mapa final'!$O$53),"")</f>
        <v/>
      </c>
      <c r="AA84" s="73" t="str">
        <f>IF(AND('Mapa final'!$Y$54="Baja",'Mapa final'!$AA$54="Moderado"),CONCATENATE("R7C",'Mapa final'!$O$54),"")</f>
        <v/>
      </c>
      <c r="AB84" s="63" t="str">
        <f>IF(AND('Mapa final'!$Y$49="Baja",'Mapa final'!$AA$49="Mayor"),CONCATENATE("R7C",'Mapa final'!$O$49),"")</f>
        <v/>
      </c>
      <c r="AC84" s="63" t="str">
        <f>IF(AND('Mapa final'!$Y$50="Baja",'Mapa final'!$AA$50="Mayor"),CONCATENATE("R7C",'Mapa final'!$O$50),"")</f>
        <v/>
      </c>
      <c r="AD84" s="63" t="str">
        <f>IF(AND('Mapa final'!$Y$51="Baja",'Mapa final'!$AA$51="Mayor"),CONCATENATE("R7C",'Mapa final'!$O$51),"")</f>
        <v/>
      </c>
      <c r="AE84" s="63" t="str">
        <f>IF(AND('Mapa final'!$Y$52="Baja",'Mapa final'!$AA$52="Mayor"),CONCATENATE("R7C",'Mapa final'!$O$52),"")</f>
        <v/>
      </c>
      <c r="AF84" s="63" t="str">
        <f>IF(AND('Mapa final'!$Y$53="Baja",'Mapa final'!$AA$53="Mayor"),CONCATENATE("R7C",'Mapa final'!$O$53),"")</f>
        <v/>
      </c>
      <c r="AG84" s="64" t="str">
        <f>IF(AND('Mapa final'!$Y$54="Baja",'Mapa final'!$AA$54="Mayor"),CONCATENATE("R7C",'Mapa final'!$O$54),"")</f>
        <v/>
      </c>
      <c r="AH84" s="65" t="str">
        <f>IF(AND('Mapa final'!$Y$49="Baja",'Mapa final'!$AA$49="Catastrófico"),CONCATENATE("R7C",'Mapa final'!$O$49),"")</f>
        <v/>
      </c>
      <c r="AI84" s="66" t="str">
        <f>IF(AND('Mapa final'!$Y$50="Baja",'Mapa final'!$AA$50="Catastrófico"),CONCATENATE("R7C",'Mapa final'!$O$50),"")</f>
        <v/>
      </c>
      <c r="AJ84" s="66" t="str">
        <f>IF(AND('Mapa final'!$Y$51="Baja",'Mapa final'!$AA$51="Catastrófico"),CONCATENATE("R7C",'Mapa final'!$O$51),"")</f>
        <v/>
      </c>
      <c r="AK84" s="66" t="str">
        <f>IF(AND('Mapa final'!$Y$52="Baja",'Mapa final'!$AA$52="Catastrófico"),CONCATENATE("R7C",'Mapa final'!$O$52),"")</f>
        <v/>
      </c>
      <c r="AL84" s="66" t="str">
        <f>IF(AND('Mapa final'!$Y$53="Baja",'Mapa final'!$AA$53="Catastrófico"),CONCATENATE("R7C",'Mapa final'!$O$53),"")</f>
        <v/>
      </c>
      <c r="AM84" s="67" t="str">
        <f>IF(AND('Mapa final'!$Y$54="Baja",'Mapa final'!$AA$54="Catastrófico"),CONCATENATE("R7C",'Mapa final'!$O$54),"")</f>
        <v/>
      </c>
      <c r="AN84" s="86"/>
      <c r="AO84" s="524"/>
      <c r="AP84" s="524"/>
      <c r="AQ84" s="524"/>
      <c r="AR84" s="524"/>
      <c r="AS84" s="524"/>
      <c r="AT84" s="524"/>
      <c r="AU84" s="86"/>
      <c r="AV84" s="86"/>
      <c r="AW84" s="86"/>
      <c r="AX84" s="86"/>
      <c r="AY84" s="86"/>
      <c r="AZ84" s="86"/>
      <c r="BA84" s="86"/>
      <c r="BB84" s="86"/>
      <c r="BC84" s="86"/>
      <c r="BD84" s="86"/>
      <c r="BE84" s="86"/>
      <c r="BF84" s="86"/>
      <c r="BG84" s="86"/>
      <c r="BH84" s="86"/>
      <c r="BI84" s="86"/>
      <c r="BJ84" s="86"/>
      <c r="BK84" s="86"/>
      <c r="BL84" s="86"/>
      <c r="BM84" s="86"/>
      <c r="BN84" s="86"/>
      <c r="BO84" s="86"/>
      <c r="BP84" s="86"/>
      <c r="BQ84" s="86"/>
      <c r="BR84" s="86"/>
      <c r="BS84" s="86"/>
      <c r="BT84" s="86"/>
      <c r="BU84" s="86"/>
      <c r="BV84" s="86"/>
      <c r="BW84" s="86"/>
      <c r="BX84" s="86"/>
    </row>
    <row r="85" spans="1:76" ht="15" customHeight="1" x14ac:dyDescent="0.25">
      <c r="A85" s="86"/>
      <c r="B85" s="474"/>
      <c r="C85" s="474"/>
      <c r="D85" s="475"/>
      <c r="E85" s="543"/>
      <c r="F85" s="556"/>
      <c r="G85" s="556"/>
      <c r="H85" s="556"/>
      <c r="I85" s="556"/>
      <c r="J85" s="80" t="str">
        <f>IF(AND('Mapa final'!$Y$55="Baja",'Mapa final'!$AA$55="Leve"),CONCATENATE("R8C",'Mapa final'!$O$55),"")</f>
        <v/>
      </c>
      <c r="K85" s="81" t="str">
        <f>IF(AND('Mapa final'!$Y$56="Baja",'Mapa final'!$AA$56="Leve"),CONCATENATE("R8C",'Mapa final'!$O$56),"")</f>
        <v/>
      </c>
      <c r="L85" s="81" t="str">
        <f>IF(AND('Mapa final'!$Y$57="Baja",'Mapa final'!$AA$57="Leve"),CONCATENATE("R8C",'Mapa final'!$O$57),"")</f>
        <v/>
      </c>
      <c r="M85" s="81" t="str">
        <f>IF(AND('Mapa final'!$Y$58="Baja",'Mapa final'!$AA$58="Leve"),CONCATENATE("R8C",'Mapa final'!$O$58),"")</f>
        <v/>
      </c>
      <c r="N85" s="81" t="str">
        <f>IF(AND('Mapa final'!$Y$59="Baja",'Mapa final'!$AA$59="Leve"),CONCATENATE("R8C",'Mapa final'!$O$59),"")</f>
        <v/>
      </c>
      <c r="O85" s="82" t="str">
        <f>IF(AND('Mapa final'!$Y$60="Baja",'Mapa final'!$AA$60="Leve"),CONCATENATE("R8C",'Mapa final'!$O$60),"")</f>
        <v/>
      </c>
      <c r="P85" s="71" t="str">
        <f>IF(AND('Mapa final'!$Y$55="Baja",'Mapa final'!$AA$55="Menor"),CONCATENATE("R8C",'Mapa final'!$O$55),"")</f>
        <v/>
      </c>
      <c r="Q85" s="72" t="str">
        <f>IF(AND('Mapa final'!$Y$56="Baja",'Mapa final'!$AA$56="Menor"),CONCATENATE("R8C",'Mapa final'!$O$56),"")</f>
        <v/>
      </c>
      <c r="R85" s="72" t="str">
        <f>IF(AND('Mapa final'!$Y$57="Baja",'Mapa final'!$AA$57="Menor"),CONCATENATE("R8C",'Mapa final'!$O$57),"")</f>
        <v/>
      </c>
      <c r="S85" s="72" t="str">
        <f>IF(AND('Mapa final'!$Y$58="Baja",'Mapa final'!$AA$58="Menor"),CONCATENATE("R8C",'Mapa final'!$O$58),"")</f>
        <v/>
      </c>
      <c r="T85" s="72" t="str">
        <f>IF(AND('Mapa final'!$Y$59="Baja",'Mapa final'!$AA$59="Menor"),CONCATENATE("R8C",'Mapa final'!$O$59),"")</f>
        <v/>
      </c>
      <c r="U85" s="72" t="str">
        <f>IF(AND('Mapa final'!$Y$60="Baja",'Mapa final'!$AA$60="Menor"),CONCATENATE("R8C",'Mapa final'!$O$60),"")</f>
        <v/>
      </c>
      <c r="V85" s="71" t="str">
        <f>IF(AND('Mapa final'!$Y$55="Baja",'Mapa final'!$AA$55="Moderado"),CONCATENATE("R8C",'Mapa final'!$O$55),"")</f>
        <v/>
      </c>
      <c r="W85" s="72" t="str">
        <f>IF(AND('Mapa final'!$Y$56="Baja",'Mapa final'!$AA$56="Moderado"),CONCATENATE("R8C",'Mapa final'!$O$56),"")</f>
        <v/>
      </c>
      <c r="X85" s="72" t="str">
        <f>IF(AND('Mapa final'!$Y$57="Baja",'Mapa final'!$AA$57="Moderado"),CONCATENATE("R8C",'Mapa final'!$O$57),"")</f>
        <v/>
      </c>
      <c r="Y85" s="72" t="str">
        <f>IF(AND('Mapa final'!$Y$58="Baja",'Mapa final'!$AA$58="Moderado"),CONCATENATE("R8C",'Mapa final'!$O$58),"")</f>
        <v/>
      </c>
      <c r="Z85" s="72" t="str">
        <f>IF(AND('Mapa final'!$Y$59="Baja",'Mapa final'!$AA$59="Moderado"),CONCATENATE("R8C",'Mapa final'!$O$59),"")</f>
        <v/>
      </c>
      <c r="AA85" s="73" t="str">
        <f>IF(AND('Mapa final'!$Y$60="Baja",'Mapa final'!$AA$60="Moderado"),CONCATENATE("R8C",'Mapa final'!$O$60),"")</f>
        <v/>
      </c>
      <c r="AB85" s="63" t="str">
        <f>IF(AND('Mapa final'!$Y$55="Baja",'Mapa final'!$AA$55="Mayor"),CONCATENATE("R8C",'Mapa final'!$O$55),"")</f>
        <v/>
      </c>
      <c r="AC85" s="63" t="str">
        <f>IF(AND('Mapa final'!$Y$56="Baja",'Mapa final'!$AA$56="Mayor"),CONCATENATE("R8C",'Mapa final'!$O$56),"")</f>
        <v/>
      </c>
      <c r="AD85" s="63" t="str">
        <f>IF(AND('Mapa final'!$Y$57="Baja",'Mapa final'!$AA$57="Mayor"),CONCATENATE("R8C",'Mapa final'!$O$57),"")</f>
        <v/>
      </c>
      <c r="AE85" s="63" t="str">
        <f>IF(AND('Mapa final'!$Y$58="Baja",'Mapa final'!$AA$58="Mayor"),CONCATENATE("R8C",'Mapa final'!$O$58),"")</f>
        <v/>
      </c>
      <c r="AF85" s="63" t="str">
        <f>IF(AND('Mapa final'!$Y$59="Baja",'Mapa final'!$AA$59="Mayor"),CONCATENATE("R8C",'Mapa final'!$O$59),"")</f>
        <v/>
      </c>
      <c r="AG85" s="64" t="str">
        <f>IF(AND('Mapa final'!$Y$60="Baja",'Mapa final'!$AA$60="Mayor"),CONCATENATE("R8C",'Mapa final'!$O$60),"")</f>
        <v/>
      </c>
      <c r="AH85" s="65" t="str">
        <f>IF(AND('Mapa final'!$Y$55="Baja",'Mapa final'!$AA$55="Catastrófico"),CONCATENATE("R8C",'Mapa final'!$O$55),"")</f>
        <v/>
      </c>
      <c r="AI85" s="66" t="str">
        <f>IF(AND('Mapa final'!$Y$56="Baja",'Mapa final'!$AA$56="Catastrófico"),CONCATENATE("R8C",'Mapa final'!$O$56),"")</f>
        <v/>
      </c>
      <c r="AJ85" s="66" t="str">
        <f>IF(AND('Mapa final'!$Y$57="Baja",'Mapa final'!$AA$57="Catastrófico"),CONCATENATE("R8C",'Mapa final'!$O$57),"")</f>
        <v/>
      </c>
      <c r="AK85" s="66" t="str">
        <f>IF(AND('Mapa final'!$Y$58="Baja",'Mapa final'!$AA$58="Catastrófico"),CONCATENATE("R8C",'Mapa final'!$O$58),"")</f>
        <v/>
      </c>
      <c r="AL85" s="66" t="str">
        <f>IF(AND('Mapa final'!$Y$59="Baja",'Mapa final'!$AA$59="Catastrófico"),CONCATENATE("R8C",'Mapa final'!$O$59),"")</f>
        <v/>
      </c>
      <c r="AM85" s="67" t="str">
        <f>IF(AND('Mapa final'!$Y$60="Baja",'Mapa final'!$AA$60="Catastrófico"),CONCATENATE("R8C",'Mapa final'!$O$60),"")</f>
        <v/>
      </c>
      <c r="AN85" s="86"/>
      <c r="AO85" s="524"/>
      <c r="AP85" s="524"/>
      <c r="AQ85" s="524"/>
      <c r="AR85" s="524"/>
      <c r="AS85" s="524"/>
      <c r="AT85" s="524"/>
      <c r="AU85" s="86"/>
      <c r="AV85" s="86"/>
      <c r="AW85" s="86"/>
      <c r="AX85" s="86"/>
      <c r="AY85" s="86"/>
      <c r="AZ85" s="86"/>
      <c r="BA85" s="86"/>
      <c r="BB85" s="86"/>
      <c r="BC85" s="86"/>
      <c r="BD85" s="86"/>
      <c r="BE85" s="86"/>
      <c r="BF85" s="86"/>
      <c r="BG85" s="86"/>
      <c r="BH85" s="86"/>
      <c r="BI85" s="86"/>
      <c r="BJ85" s="86"/>
      <c r="BK85" s="86"/>
      <c r="BL85" s="86"/>
      <c r="BM85" s="86"/>
      <c r="BN85" s="86"/>
      <c r="BO85" s="86"/>
      <c r="BP85" s="86"/>
      <c r="BQ85" s="86"/>
      <c r="BR85" s="86"/>
      <c r="BS85" s="86"/>
      <c r="BT85" s="86"/>
      <c r="BU85" s="86"/>
      <c r="BV85" s="86"/>
      <c r="BW85" s="86"/>
      <c r="BX85" s="86"/>
    </row>
    <row r="86" spans="1:76" ht="15" customHeight="1" x14ac:dyDescent="0.25">
      <c r="A86" s="86"/>
      <c r="B86" s="474"/>
      <c r="C86" s="474"/>
      <c r="D86" s="475"/>
      <c r="E86" s="543"/>
      <c r="F86" s="556"/>
      <c r="G86" s="556"/>
      <c r="H86" s="556"/>
      <c r="I86" s="556"/>
      <c r="J86" s="80" t="str">
        <f>IF(AND('Mapa final'!$Y$61="Baja",'Mapa final'!$AA$61="Leve"),CONCATENATE("R9C",'Mapa final'!$O$61),"")</f>
        <v/>
      </c>
      <c r="K86" s="81" t="str">
        <f>IF(AND('Mapa final'!$Y$62="Baja",'Mapa final'!$AA$62="Leve"),CONCATENATE("R9C",'Mapa final'!$O$62),"")</f>
        <v/>
      </c>
      <c r="L86" s="81" t="str">
        <f>IF(AND('Mapa final'!$Y$63="Baja",'Mapa final'!$AA$63="Leve"),CONCATENATE("R9C",'Mapa final'!$O$63),"")</f>
        <v/>
      </c>
      <c r="M86" s="81" t="str">
        <f>IF(AND('Mapa final'!$Y$64="Baja",'Mapa final'!$AA$64="Leve"),CONCATENATE("R9C",'Mapa final'!$O$64),"")</f>
        <v/>
      </c>
      <c r="N86" s="81" t="str">
        <f>IF(AND('Mapa final'!$Y$65="Baja",'Mapa final'!$AA$65="Leve"),CONCATENATE("R9C",'Mapa final'!$O$65),"")</f>
        <v/>
      </c>
      <c r="O86" s="82" t="str">
        <f>IF(AND('Mapa final'!$Y$66="Baja",'Mapa final'!$AA$66="Leve"),CONCATENATE("R9C",'Mapa final'!$O$66),"")</f>
        <v/>
      </c>
      <c r="P86" s="71" t="str">
        <f>IF(AND('Mapa final'!$Y$61="Baja",'Mapa final'!$AA$61="Menor"),CONCATENATE("R9C",'Mapa final'!$O$61),"")</f>
        <v/>
      </c>
      <c r="Q86" s="72" t="str">
        <f>IF(AND('Mapa final'!$Y$62="Baja",'Mapa final'!$AA$62="Menor"),CONCATENATE("R9C",'Mapa final'!$O$62),"")</f>
        <v/>
      </c>
      <c r="R86" s="72" t="str">
        <f>IF(AND('Mapa final'!$Y$63="Baja",'Mapa final'!$AA$63="Menor"),CONCATENATE("R9C",'Mapa final'!$O$63),"")</f>
        <v/>
      </c>
      <c r="S86" s="72" t="str">
        <f>IF(AND('Mapa final'!$Y$64="Baja",'Mapa final'!$AA$64="Menor"),CONCATENATE("R9C",'Mapa final'!$O$64),"")</f>
        <v/>
      </c>
      <c r="T86" s="72" t="str">
        <f>IF(AND('Mapa final'!$Y$65="Baja",'Mapa final'!$AA$65="Menor"),CONCATENATE("R9C",'Mapa final'!$O$65),"")</f>
        <v/>
      </c>
      <c r="U86" s="72" t="str">
        <f>IF(AND('Mapa final'!$Y$66="Baja",'Mapa final'!$AA$66="Menor"),CONCATENATE("R9C",'Mapa final'!$O$66),"")</f>
        <v/>
      </c>
      <c r="V86" s="71" t="str">
        <f>IF(AND('Mapa final'!$Y$61="Baja",'Mapa final'!$AA$61="Moderado"),CONCATENATE("R9C",'Mapa final'!$O$61),"")</f>
        <v/>
      </c>
      <c r="W86" s="72" t="str">
        <f>IF(AND('Mapa final'!$Y$62="Baja",'Mapa final'!$AA$62="Moderado"),CONCATENATE("R9C",'Mapa final'!$O$62),"")</f>
        <v/>
      </c>
      <c r="X86" s="72" t="str">
        <f>IF(AND('Mapa final'!$Y$63="Baja",'Mapa final'!$AA$63="Moderado"),CONCATENATE("R9C",'Mapa final'!$O$63),"")</f>
        <v/>
      </c>
      <c r="Y86" s="72" t="str">
        <f>IF(AND('Mapa final'!$Y$64="Baja",'Mapa final'!$AA$64="Moderado"),CONCATENATE("R9C",'Mapa final'!$O$64),"")</f>
        <v/>
      </c>
      <c r="Z86" s="72" t="str">
        <f>IF(AND('Mapa final'!$Y$65="Baja",'Mapa final'!$AA$65="Moderado"),CONCATENATE("R9C",'Mapa final'!$O$65),"")</f>
        <v/>
      </c>
      <c r="AA86" s="73" t="str">
        <f>IF(AND('Mapa final'!$Y$66="Baja",'Mapa final'!$AA$66="Moderado"),CONCATENATE("R9C",'Mapa final'!$O$66),"")</f>
        <v/>
      </c>
      <c r="AB86" s="63" t="str">
        <f>IF(AND('Mapa final'!$Y$61="Baja",'Mapa final'!$AA$61="Mayor"),CONCATENATE("R9C",'Mapa final'!$O$61),"")</f>
        <v/>
      </c>
      <c r="AC86" s="63" t="str">
        <f>IF(AND('Mapa final'!$Y$62="Baja",'Mapa final'!$AA$62="Mayor"),CONCATENATE("R9C",'Mapa final'!$O$62),"")</f>
        <v/>
      </c>
      <c r="AD86" s="63" t="str">
        <f>IF(AND('Mapa final'!$Y$63="Baja",'Mapa final'!$AA$63="Mayor"),CONCATENATE("R9C",'Mapa final'!$O$63),"")</f>
        <v/>
      </c>
      <c r="AE86" s="63" t="str">
        <f>IF(AND('Mapa final'!$Y$64="Baja",'Mapa final'!$AA$64="Mayor"),CONCATENATE("R9C",'Mapa final'!$O$64),"")</f>
        <v/>
      </c>
      <c r="AF86" s="63" t="str">
        <f>IF(AND('Mapa final'!$Y$65="Baja",'Mapa final'!$AA$65="Mayor"),CONCATENATE("R9C",'Mapa final'!$O$65),"")</f>
        <v/>
      </c>
      <c r="AG86" s="64" t="str">
        <f>IF(AND('Mapa final'!$Y$66="Baja",'Mapa final'!$AA$66="Mayor"),CONCATENATE("R9C",'Mapa final'!$O$66),"")</f>
        <v/>
      </c>
      <c r="AH86" s="65" t="str">
        <f>IF(AND('Mapa final'!$Y$61="Baja",'Mapa final'!$AA$61="Catastrófico"),CONCATENATE("R9C",'Mapa final'!$O$61),"")</f>
        <v/>
      </c>
      <c r="AI86" s="66" t="str">
        <f>IF(AND('Mapa final'!$Y$62="Baja",'Mapa final'!$AA$62="Catastrófico"),CONCATENATE("R9C",'Mapa final'!$O$62),"")</f>
        <v/>
      </c>
      <c r="AJ86" s="66" t="str">
        <f>IF(AND('Mapa final'!$Y$63="Baja",'Mapa final'!$AA$63="Catastrófico"),CONCATENATE("R9C",'Mapa final'!$O$63),"")</f>
        <v/>
      </c>
      <c r="AK86" s="66" t="str">
        <f>IF(AND('Mapa final'!$Y$64="Baja",'Mapa final'!$AA$64="Catastrófico"),CONCATENATE("R9C",'Mapa final'!$O$64),"")</f>
        <v/>
      </c>
      <c r="AL86" s="66" t="str">
        <f>IF(AND('Mapa final'!$Y$65="Baja",'Mapa final'!$AA$65="Catastrófico"),CONCATENATE("R9C",'Mapa final'!$O$65),"")</f>
        <v/>
      </c>
      <c r="AM86" s="67" t="str">
        <f>IF(AND('Mapa final'!$Y$66="Baja",'Mapa final'!$AA$66="Catastrófico"),CONCATENATE("R9C",'Mapa final'!$O$66),"")</f>
        <v/>
      </c>
      <c r="AN86" s="86"/>
      <c r="AO86" s="524"/>
      <c r="AP86" s="524"/>
      <c r="AQ86" s="524"/>
      <c r="AR86" s="524"/>
      <c r="AS86" s="524"/>
      <c r="AT86" s="524"/>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86"/>
      <c r="BS86" s="86"/>
      <c r="BT86" s="86"/>
      <c r="BU86" s="86"/>
      <c r="BV86" s="86"/>
      <c r="BW86" s="86"/>
      <c r="BX86" s="86"/>
    </row>
    <row r="87" spans="1:76" ht="15.75" customHeight="1" x14ac:dyDescent="0.25">
      <c r="A87" s="86"/>
      <c r="B87" s="474"/>
      <c r="C87" s="474"/>
      <c r="D87" s="475"/>
      <c r="E87" s="543"/>
      <c r="F87" s="556"/>
      <c r="G87" s="556"/>
      <c r="H87" s="556"/>
      <c r="I87" s="556"/>
      <c r="J87" s="80" t="str">
        <f>IF(AND('Mapa final'!$Y$67="Baja",'Mapa final'!$AA$67="Leve"),CONCATENATE("R10C",'Mapa final'!$O$67),"")</f>
        <v/>
      </c>
      <c r="K87" s="81" t="str">
        <f>IF(AND('Mapa final'!$Y$68="Baja",'Mapa final'!$AA$68="Leve"),CONCATENATE("R10C",'Mapa final'!$O$68),"")</f>
        <v/>
      </c>
      <c r="L87" s="81" t="str">
        <f>IF(AND('Mapa final'!$Y$69="Baja",'Mapa final'!$AA$69="Leve"),CONCATENATE("R10C",'Mapa final'!$O$69),"")</f>
        <v/>
      </c>
      <c r="M87" s="81" t="str">
        <f>IF(AND('Mapa final'!$Y$70="Baja",'Mapa final'!$AA$70="Leve"),CONCATENATE("R10C",'Mapa final'!$O$70),"")</f>
        <v/>
      </c>
      <c r="N87" s="81" t="str">
        <f>IF(AND('Mapa final'!$Y$71="Baja",'Mapa final'!$AA$71="Leve"),CONCATENATE("R10C",'Mapa final'!$O$71),"")</f>
        <v/>
      </c>
      <c r="O87" s="82" t="str">
        <f>IF(AND('Mapa final'!$Y$72="Baja",'Mapa final'!$AA$72="Leve"),CONCATENATE("R10C",'Mapa final'!$O$72),"")</f>
        <v/>
      </c>
      <c r="P87" s="71" t="str">
        <f>IF(AND('Mapa final'!$Y$67="Baja",'Mapa final'!$AA$67="Menor"),CONCATENATE("R10C",'Mapa final'!$O$67),"")</f>
        <v/>
      </c>
      <c r="Q87" s="72" t="str">
        <f>IF(AND('Mapa final'!$Y$68="Baja",'Mapa final'!$AA$68="Menor"),CONCATENATE("R10C",'Mapa final'!$O$68),"")</f>
        <v/>
      </c>
      <c r="R87" s="72" t="str">
        <f>IF(AND('Mapa final'!$Y$69="Baja",'Mapa final'!$AA$69="Menor"),CONCATENATE("R10C",'Mapa final'!$O$69),"")</f>
        <v/>
      </c>
      <c r="S87" s="72" t="str">
        <f>IF(AND('Mapa final'!$Y$70="Baja",'Mapa final'!$AA$70="Menor"),CONCATENATE("R10C",'Mapa final'!$O$70),"")</f>
        <v/>
      </c>
      <c r="T87" s="72" t="str">
        <f>IF(AND('Mapa final'!$Y$71="Baja",'Mapa final'!$AA$71="Menor"),CONCATENATE("R10C",'Mapa final'!$O$71),"")</f>
        <v/>
      </c>
      <c r="U87" s="72" t="str">
        <f>IF(AND('Mapa final'!$Y$72="Baja",'Mapa final'!$AA$72="Menor"),CONCATENATE("R10C",'Mapa final'!$O$72),"")</f>
        <v/>
      </c>
      <c r="V87" s="71" t="str">
        <f>IF(AND('Mapa final'!$Y$67="Baja",'Mapa final'!$AA$67="Moderado"),CONCATENATE("R10C",'Mapa final'!$O$67),"")</f>
        <v>R10C1</v>
      </c>
      <c r="W87" s="72" t="str">
        <f>IF(AND('Mapa final'!$Y$68="Baja",'Mapa final'!$AA$68="Moderado"),CONCATENATE("R10C",'Mapa final'!$O$68),"")</f>
        <v/>
      </c>
      <c r="X87" s="72" t="str">
        <f>IF(AND('Mapa final'!$Y$69="Baja",'Mapa final'!$AA$69="Moderado"),CONCATENATE("R10C",'Mapa final'!$O$69),"")</f>
        <v/>
      </c>
      <c r="Y87" s="72" t="str">
        <f>IF(AND('Mapa final'!$Y$70="Baja",'Mapa final'!$AA$70="Moderado"),CONCATENATE("R10C",'Mapa final'!$O$70),"")</f>
        <v/>
      </c>
      <c r="Z87" s="72" t="str">
        <f>IF(AND('Mapa final'!$Y$71="Baja",'Mapa final'!$AA$71="Moderado"),CONCATENATE("R10C",'Mapa final'!$O$71),"")</f>
        <v/>
      </c>
      <c r="AA87" s="73" t="str">
        <f>IF(AND('Mapa final'!$Y$72="Baja",'Mapa final'!$AA$72="Moderado"),CONCATENATE("R10C",'Mapa final'!$O$72),"")</f>
        <v/>
      </c>
      <c r="AB87" s="63" t="str">
        <f>IF(AND('Mapa final'!$Y$67="Baja",'Mapa final'!$AA$67="Mayor"),CONCATENATE("R10C",'Mapa final'!$O$67),"")</f>
        <v/>
      </c>
      <c r="AC87" s="63" t="str">
        <f>IF(AND('Mapa final'!$Y$68="Baja",'Mapa final'!$AA$68="Mayor"),CONCATENATE("R10C",'Mapa final'!$O$68),"")</f>
        <v>R10C2</v>
      </c>
      <c r="AD87" s="63" t="str">
        <f>IF(AND('Mapa final'!$Y$69="Baja",'Mapa final'!$AA$69="Mayor"),CONCATENATE("R10C",'Mapa final'!$O$69),"")</f>
        <v/>
      </c>
      <c r="AE87" s="63" t="str">
        <f>IF(AND('Mapa final'!$Y$70="Baja",'Mapa final'!$AA$70="Mayor"),CONCATENATE("R10C",'Mapa final'!$O$70),"")</f>
        <v/>
      </c>
      <c r="AF87" s="63" t="str">
        <f>IF(AND('Mapa final'!$Y$71="Baja",'Mapa final'!$AA$71="Mayor"),CONCATENATE("R10C",'Mapa final'!$O$71),"")</f>
        <v/>
      </c>
      <c r="AG87" s="64" t="str">
        <f>IF(AND('Mapa final'!$Y$72="Baja",'Mapa final'!$AA$72="Mayor"),CONCATENATE("R10C",'Mapa final'!$O$72),"")</f>
        <v/>
      </c>
      <c r="AH87" s="65" t="str">
        <f>IF(AND('Mapa final'!$Y$67="Baja",'Mapa final'!$AA$67="Catastrófico"),CONCATENATE("R10C",'Mapa final'!$O$67),"")</f>
        <v/>
      </c>
      <c r="AI87" s="66" t="str">
        <f>IF(AND('Mapa final'!$Y$68="Baja",'Mapa final'!$AA$68="Catastrófico"),CONCATENATE("R10C",'Mapa final'!$O$68),"")</f>
        <v/>
      </c>
      <c r="AJ87" s="66" t="str">
        <f>IF(AND('Mapa final'!$Y$69="Baja",'Mapa final'!$AA$69="Catastrófico"),CONCATENATE("R10C",'Mapa final'!$O$69),"")</f>
        <v/>
      </c>
      <c r="AK87" s="66" t="str">
        <f>IF(AND('Mapa final'!$Y$70="Baja",'Mapa final'!$AA$70="Catastrófico"),CONCATENATE("R10C",'Mapa final'!$O$70),"")</f>
        <v/>
      </c>
      <c r="AL87" s="66" t="str">
        <f>IF(AND('Mapa final'!$Y$71="Baja",'Mapa final'!$AA$71="Catastrófico"),CONCATENATE("R10C",'Mapa final'!$O$71),"")</f>
        <v/>
      </c>
      <c r="AM87" s="67" t="str">
        <f>IF(AND('Mapa final'!$Y$72="Baja",'Mapa final'!$AA$72="Catastrófico"),CONCATENATE("R10C",'Mapa final'!$O$72),"")</f>
        <v/>
      </c>
      <c r="AN87" s="86"/>
      <c r="AO87" s="524"/>
      <c r="AP87" s="524"/>
      <c r="AQ87" s="524"/>
      <c r="AR87" s="524"/>
      <c r="AS87" s="524"/>
      <c r="AT87" s="524"/>
    </row>
    <row r="88" spans="1:76" ht="15.75" customHeight="1" x14ac:dyDescent="0.25">
      <c r="A88" s="86"/>
      <c r="B88" s="474"/>
      <c r="C88" s="474"/>
      <c r="D88" s="475"/>
      <c r="E88" s="543"/>
      <c r="F88" s="556"/>
      <c r="G88" s="556"/>
      <c r="H88" s="556"/>
      <c r="I88" s="556"/>
      <c r="J88" s="80" t="str">
        <f>IF(AND('Mapa final'!$Y$73="Baja",'Mapa final'!$AA$73="Leve"),CONCATENATE("R10C",'Mapa final'!$O$73),"")</f>
        <v/>
      </c>
      <c r="K88" s="81" t="str">
        <f>IF(AND('Mapa final'!$Y$74="Baja",'Mapa final'!$AA$74="Leve"),CONCATENATE("R10C",'Mapa final'!$O$74),"")</f>
        <v/>
      </c>
      <c r="L88" s="81" t="str">
        <f>IF(AND('Mapa final'!$Y$75="Baja",'Mapa final'!$AA$75="Leve"),CONCATENATE("R10C",'Mapa final'!$O$75),"")</f>
        <v/>
      </c>
      <c r="M88" s="81" t="str">
        <f>IF(AND('Mapa final'!$Y$76="Baja",'Mapa final'!$AA$76="Leve"),CONCATENATE("R10C",'Mapa final'!$O$76),"")</f>
        <v/>
      </c>
      <c r="N88" s="81" t="str">
        <f>IF(AND('Mapa final'!$Y$77="Baja",'Mapa final'!$AA$77="Leve"),CONCATENATE("R10C",'Mapa final'!$O$77),"")</f>
        <v/>
      </c>
      <c r="O88" s="82" t="str">
        <f>IF(AND('Mapa final'!$Y$78="Baja",'Mapa final'!$AA$78="Leve"),CONCATENATE("R10C",'Mapa final'!$O$78),"")</f>
        <v/>
      </c>
      <c r="P88" s="71" t="str">
        <f>IF(AND('Mapa final'!$Y$73="Baja",'Mapa final'!$AA$73="Menor"),CONCATENATE("R10C",'Mapa final'!$O$73),"")</f>
        <v/>
      </c>
      <c r="Q88" s="72" t="str">
        <f>IF(AND('Mapa final'!$Y$74="Baja",'Mapa final'!$AA$74="Menor"),CONCATENATE("R10C",'Mapa final'!$O$74),"")</f>
        <v/>
      </c>
      <c r="R88" s="72" t="str">
        <f>IF(AND('Mapa final'!$Y$75="Baja",'Mapa final'!$AA$75="Menor"),CONCATENATE("R10C",'Mapa final'!$O$75),"")</f>
        <v/>
      </c>
      <c r="S88" s="72" t="str">
        <f>IF(AND('Mapa final'!$Y$76="Baja",'Mapa final'!$AA$76="Menor"),CONCATENATE("R10C",'Mapa final'!$O$76),"")</f>
        <v/>
      </c>
      <c r="T88" s="72" t="str">
        <f>IF(AND('Mapa final'!$Y$77="Baja",'Mapa final'!$AA$77="Menor"),CONCATENATE("R10C",'Mapa final'!$O$77),"")</f>
        <v/>
      </c>
      <c r="U88" s="72" t="str">
        <f>IF(AND('Mapa final'!$Y$78="Baja",'Mapa final'!$AA$78="Menor"),CONCATENATE("R10C",'Mapa final'!$O$78),"")</f>
        <v/>
      </c>
      <c r="V88" s="71" t="str">
        <f>IF(AND('Mapa final'!$Y$73="Baja",'Mapa final'!$AA$73="Moderado"),CONCATENATE("R11C",'Mapa final'!$O$73),"")</f>
        <v>R11C1</v>
      </c>
      <c r="W88" s="72" t="str">
        <f>IF(AND('Mapa final'!$Y$74="Baja",'Mapa final'!$AA$74="Moderado"),CONCATENATE("R11C",'Mapa final'!$O$74),"")</f>
        <v>R11C2</v>
      </c>
      <c r="X88" s="72" t="str">
        <f>IF(AND('Mapa final'!$Y$75="Baja",'Mapa final'!$AA$75="Moderado"),CONCATENATE("R10C",'Mapa final'!$O$75),"")</f>
        <v/>
      </c>
      <c r="Y88" s="72" t="str">
        <f>IF(AND('Mapa final'!$Y$76="Baja",'Mapa final'!$AA$76="Moderado"),CONCATENATE("R10C",'Mapa final'!$O$76),"")</f>
        <v/>
      </c>
      <c r="Z88" s="72" t="str">
        <f>IF(AND('Mapa final'!$Y$77="Baja",'Mapa final'!$AA$77="Moderado"),CONCATENATE("R10C",'Mapa final'!$O$77),"")</f>
        <v/>
      </c>
      <c r="AA88" s="73" t="str">
        <f>IF(AND('Mapa final'!$Y$78="Baja",'Mapa final'!$AA$78="Moderado"),CONCATENATE("R10C",'Mapa final'!$O$78),"")</f>
        <v/>
      </c>
      <c r="AB88" s="63" t="str">
        <f>IF(AND('Mapa final'!$Y$73="Baja",'Mapa final'!$AA$73="Mayor"),CONCATENATE("R10C",'Mapa final'!$O$73),"")</f>
        <v/>
      </c>
      <c r="AC88" s="63" t="str">
        <f>IF(AND('Mapa final'!$Y$74="Baja",'Mapa final'!$AA$74="Mayor"),CONCATENATE("R10C",'Mapa final'!$O$74),"")</f>
        <v/>
      </c>
      <c r="AD88" s="63" t="str">
        <f>IF(AND('Mapa final'!$Y$75="Baja",'Mapa final'!$AA$75="Mayor"),CONCATENATE("R10C",'Mapa final'!$O$75),"")</f>
        <v/>
      </c>
      <c r="AE88" s="63" t="str">
        <f>IF(AND('Mapa final'!$Y$76="Baja",'Mapa final'!$AA$76="Mayor"),CONCATENATE("R10C",'Mapa final'!$O$76),"")</f>
        <v/>
      </c>
      <c r="AF88" s="63" t="str">
        <f>IF(AND('Mapa final'!$Y$77="Baja",'Mapa final'!$AA$77="Mayor"),CONCATENATE("R10C",'Mapa final'!$O$77),"")</f>
        <v/>
      </c>
      <c r="AG88" s="64" t="str">
        <f>IF(AND('Mapa final'!$Y$78="Baja",'Mapa final'!$AA$78="Mayor"),CONCATENATE("R10C",'Mapa final'!$O$78),"")</f>
        <v/>
      </c>
      <c r="AH88" s="65" t="str">
        <f>IF(AND('Mapa final'!$Y$73="Baja",'Mapa final'!$AA$73="Catastrófico"),CONCATENATE("R10C",'Mapa final'!$O$73),"")</f>
        <v/>
      </c>
      <c r="AI88" s="66" t="str">
        <f>IF(AND('Mapa final'!$Y$74="Baja",'Mapa final'!$AA$74="Catastrófico"),CONCATENATE("R10C",'Mapa final'!$O$74),"")</f>
        <v/>
      </c>
      <c r="AJ88" s="66" t="str">
        <f>IF(AND('Mapa final'!$Y$75="Baja",'Mapa final'!$AA$75="Catastrófico"),CONCATENATE("R10C",'Mapa final'!$O$75),"")</f>
        <v/>
      </c>
      <c r="AK88" s="66" t="str">
        <f>IF(AND('Mapa final'!$Y$76="Baja",'Mapa final'!$AA$76="Catastrófico"),CONCATENATE("R10C",'Mapa final'!$O$76),"")</f>
        <v/>
      </c>
      <c r="AL88" s="66" t="str">
        <f>IF(AND('Mapa final'!$Y$77="Baja",'Mapa final'!$AA$77="Catastrófico"),CONCATENATE("R10C",'Mapa final'!$O$77),"")</f>
        <v/>
      </c>
      <c r="AM88" s="67" t="str">
        <f>IF(AND('Mapa final'!$Y$78="Baja",'Mapa final'!$AA$78="Catastrófico"),CONCATENATE("R10C",'Mapa final'!$O$78),"")</f>
        <v/>
      </c>
      <c r="AN88" s="86"/>
      <c r="AO88" s="524"/>
      <c r="AP88" s="524"/>
      <c r="AQ88" s="524"/>
      <c r="AR88" s="524"/>
      <c r="AS88" s="524"/>
      <c r="AT88" s="524"/>
    </row>
    <row r="89" spans="1:76" ht="15.75" customHeight="1" x14ac:dyDescent="0.25">
      <c r="A89" s="86"/>
      <c r="B89" s="474"/>
      <c r="C89" s="474"/>
      <c r="D89" s="475"/>
      <c r="E89" s="543"/>
      <c r="F89" s="556"/>
      <c r="G89" s="556"/>
      <c r="H89" s="556"/>
      <c r="I89" s="556"/>
      <c r="J89" s="80" t="str">
        <f>IF(AND('Mapa final'!$Y$79="Baja",'Mapa final'!$AA$79="Leve"),CONCATENATE("R10C",'Mapa final'!$O$79),"")</f>
        <v/>
      </c>
      <c r="K89" s="81" t="str">
        <f>IF(AND('Mapa final'!$Y$80="Baja",'Mapa final'!$AA$80="Leve"),CONCATENATE("R10C",'Mapa final'!$O$80),"")</f>
        <v/>
      </c>
      <c r="L89" s="81" t="str">
        <f>IF(AND('Mapa final'!$Y$81="Baja",'Mapa final'!$AA$81="Leve"),CONCATENATE("R10C",'Mapa final'!$O$81),"")</f>
        <v/>
      </c>
      <c r="M89" s="81" t="str">
        <f>IF(AND('Mapa final'!$Y$82="Baja",'Mapa final'!$AA$82="Leve"),CONCATENATE("R10C",'Mapa final'!$O$82),"")</f>
        <v/>
      </c>
      <c r="N89" s="81" t="str">
        <f>IF(AND('Mapa final'!$Y$83="Baja",'Mapa final'!$AA$83="Leve"),CONCATENATE("R10C",'Mapa final'!$O$83),"")</f>
        <v/>
      </c>
      <c r="O89" s="82" t="str">
        <f>IF(AND('Mapa final'!$Y$84="Baja",'Mapa final'!$AA$84="Leve"),CONCATENATE("R10C",'Mapa final'!$O$84),"")</f>
        <v/>
      </c>
      <c r="P89" s="71" t="str">
        <f>IF(AND('Mapa final'!$Y$79="Baja",'Mapa final'!$AA$79="Menor"),CONCATENATE("R10C",'Mapa final'!$O$79),"")</f>
        <v/>
      </c>
      <c r="Q89" s="72" t="str">
        <f>IF(AND('Mapa final'!$Y$80="Baja",'Mapa final'!$AA$80="Menor"),CONCATENATE("R10C",'Mapa final'!$O$80),"")</f>
        <v/>
      </c>
      <c r="R89" s="72" t="str">
        <f>IF(AND('Mapa final'!$Y$81="Baja",'Mapa final'!$AA$81="Menor"),CONCATENATE("R10C",'Mapa final'!$O$81),"")</f>
        <v/>
      </c>
      <c r="S89" s="72" t="str">
        <f>IF(AND('Mapa final'!$Y$82="Baja",'Mapa final'!$AA$82="Menor"),CONCATENATE("R10C",'Mapa final'!$O$82),"")</f>
        <v/>
      </c>
      <c r="T89" s="72" t="str">
        <f>IF(AND('Mapa final'!$Y$83="Baja",'Mapa final'!$AA$83="Menor"),CONCATENATE("R10C",'Mapa final'!$O$83),"")</f>
        <v/>
      </c>
      <c r="U89" s="72" t="str">
        <f>IF(AND('Mapa final'!$Y$84="Baja",'Mapa final'!$AA$84="Menor"),CONCATENATE("R10C",'Mapa final'!$O$84),"")</f>
        <v/>
      </c>
      <c r="V89" s="71"/>
      <c r="W89" s="72" t="str">
        <f>IF(AND('Mapa final'!$Y$80="Baja",'Mapa final'!$AA$80="Moderado"),CONCATENATE("R10C",'Mapa final'!$O$80),"")</f>
        <v/>
      </c>
      <c r="X89" s="72" t="str">
        <f>IF(AND('Mapa final'!$Y$81="Baja",'Mapa final'!$AA$81="Moderado"),CONCATENATE("R10C",'Mapa final'!$O$81),"")</f>
        <v/>
      </c>
      <c r="Y89" s="72" t="str">
        <f>IF(AND('Mapa final'!$Y$82="Baja",'Mapa final'!$AA$82="Moderado"),CONCATENATE("R10C",'Mapa final'!$O$82),"")</f>
        <v/>
      </c>
      <c r="Z89" s="72" t="str">
        <f>IF(AND('Mapa final'!$Y$83="Baja",'Mapa final'!$AA$83="Moderado"),CONCATENATE("R10C",'Mapa final'!$O$83),"")</f>
        <v/>
      </c>
      <c r="AA89" s="73" t="str">
        <f>IF(AND('Mapa final'!$Y$84="Baja",'Mapa final'!$AA$84="Moderado"),CONCATENATE("R10C",'Mapa final'!$O$84),"")</f>
        <v/>
      </c>
      <c r="AB89" s="63" t="str">
        <f>IF(AND('Mapa final'!$Y$79="Baja",'Mapa final'!$AA$79="Mayor"),CONCATENATE("R10C",'Mapa final'!$O$79),"")</f>
        <v/>
      </c>
      <c r="AC89" s="63" t="str">
        <f>IF(AND('Mapa final'!$Y$80="Baja",'Mapa final'!$AA$80="Mayor"),CONCATENATE("R10C",'Mapa final'!$O$80),"")</f>
        <v/>
      </c>
      <c r="AD89" s="63" t="str">
        <f>IF(AND('Mapa final'!$Y$81="Baja",'Mapa final'!$AA$81="Mayor"),CONCATENATE("R10C",'Mapa final'!$O$81),"")</f>
        <v/>
      </c>
      <c r="AE89" s="63" t="str">
        <f>IF(AND('Mapa final'!$Y$82="Baja",'Mapa final'!$AA$82="Mayor"),CONCATENATE("R10C",'Mapa final'!$O$82),"")</f>
        <v/>
      </c>
      <c r="AF89" s="63" t="str">
        <f>IF(AND('Mapa final'!$Y$83="Baja",'Mapa final'!$AA$83="Mayor"),CONCATENATE("R10C",'Mapa final'!$O$83),"")</f>
        <v/>
      </c>
      <c r="AG89" s="64" t="str">
        <f>IF(AND('Mapa final'!$Y$84="Baja",'Mapa final'!$AA$84="Mayor"),CONCATENATE("R10C",'Mapa final'!$O$84),"")</f>
        <v/>
      </c>
      <c r="AH89" s="65" t="str">
        <f>IF(AND('Mapa final'!$Y$79="Baja",'Mapa final'!$AA$79="Catastrófico"),CONCATENATE("R10C",'Mapa final'!$O$79),"")</f>
        <v/>
      </c>
      <c r="AI89" s="66" t="str">
        <f>IF(AND('Mapa final'!$Y$80="Baja",'Mapa final'!$AA$80="Catastrófico"),CONCATENATE("R10C",'Mapa final'!$O$80),"")</f>
        <v/>
      </c>
      <c r="AJ89" s="66" t="str">
        <f>IF(AND('Mapa final'!$Y$81="Baja",'Mapa final'!$AA$81="Catastrófico"),CONCATENATE("R10C",'Mapa final'!$O$81),"")</f>
        <v/>
      </c>
      <c r="AK89" s="66" t="str">
        <f>IF(AND('Mapa final'!$Y$82="Baja",'Mapa final'!$AA$82="Catastrófico"),CONCATENATE("R10C",'Mapa final'!$O$82),"")</f>
        <v/>
      </c>
      <c r="AL89" s="66" t="str">
        <f>IF(AND('Mapa final'!$Y$83="Baja",'Mapa final'!$AA$83="Catastrófico"),CONCATENATE("R10C",'Mapa final'!$O$83),"")</f>
        <v/>
      </c>
      <c r="AM89" s="67" t="str">
        <f>IF(AND('Mapa final'!$Y$84="Baja",'Mapa final'!$AA$84="Catastrófico"),CONCATENATE("R10C",'Mapa final'!$O$84),"")</f>
        <v/>
      </c>
      <c r="AN89" s="86"/>
      <c r="AO89" s="524"/>
      <c r="AP89" s="524"/>
      <c r="AQ89" s="524"/>
      <c r="AR89" s="524"/>
      <c r="AS89" s="524"/>
      <c r="AT89" s="524"/>
    </row>
    <row r="90" spans="1:76" ht="15.75" customHeight="1" x14ac:dyDescent="0.25">
      <c r="A90" s="86"/>
      <c r="B90" s="474"/>
      <c r="C90" s="474"/>
      <c r="D90" s="475"/>
      <c r="E90" s="543"/>
      <c r="F90" s="556"/>
      <c r="G90" s="556"/>
      <c r="H90" s="556"/>
      <c r="I90" s="556"/>
      <c r="J90" s="80" t="str">
        <f>IF(AND('Mapa final'!$Y$85="Baja",'Mapa final'!$AA$85="Leve"),CONCATENATE("R10C",'Mapa final'!$O$85),"")</f>
        <v/>
      </c>
      <c r="K90" s="81" t="str">
        <f>IF(AND('Mapa final'!$Y$86="Baja",'Mapa final'!$AA$86="Leve"),CONCATENATE("R10C",'Mapa final'!$O$86),"")</f>
        <v/>
      </c>
      <c r="L90" s="81" t="str">
        <f>IF(AND('Mapa final'!$Y$87="Baja",'Mapa final'!$AA$87="Leve"),CONCATENATE("R10C",'Mapa final'!$O$87),"")</f>
        <v/>
      </c>
      <c r="M90" s="81" t="str">
        <f>IF(AND('Mapa final'!$Y$88="Baja",'Mapa final'!$AA$88="Leve"),CONCATENATE("R10C",'Mapa final'!$O$88),"")</f>
        <v/>
      </c>
      <c r="N90" s="81" t="str">
        <f>IF(AND('Mapa final'!$Y$89="Baja",'Mapa final'!$AA$89="Leve"),CONCATENATE("R10C",'Mapa final'!$O$89),"")</f>
        <v/>
      </c>
      <c r="O90" s="82" t="str">
        <f>IF(AND('Mapa final'!$Y$90="Baja",'Mapa final'!$AA$90="Leve"),CONCATENATE("R10C",'Mapa final'!$O$90),"")</f>
        <v/>
      </c>
      <c r="P90" s="71" t="str">
        <f>IF(AND('Mapa final'!$Y$85="Baja",'Mapa final'!$AA$85="Menor"),CONCATENATE("R10C",'Mapa final'!$O$85),"")</f>
        <v/>
      </c>
      <c r="Q90" s="72" t="str">
        <f>IF(AND('Mapa final'!$Y$86="Baja",'Mapa final'!$AA$86="Menor"),CONCATENATE("R10C",'Mapa final'!$O$86),"")</f>
        <v/>
      </c>
      <c r="R90" s="72" t="str">
        <f>IF(AND('Mapa final'!$Y$87="Baja",'Mapa final'!$AA$87="Menor"),CONCATENATE("R10C",'Mapa final'!$O$87),"")</f>
        <v/>
      </c>
      <c r="S90" s="72" t="str">
        <f>IF(AND('Mapa final'!$Y$88="Baja",'Mapa final'!$AA$88="Menor"),CONCATENATE("R10C",'Mapa final'!$O$88),"")</f>
        <v/>
      </c>
      <c r="T90" s="72" t="str">
        <f>IF(AND('Mapa final'!$Y$89="Baja",'Mapa final'!$AA$89="Menor"),CONCATENATE("R10C",'Mapa final'!$O$89),"")</f>
        <v/>
      </c>
      <c r="U90" s="72" t="str">
        <f>IF(AND('Mapa final'!$Y$90="Baja",'Mapa final'!$AA$90="Menor"),CONCATENATE("R10C",'Mapa final'!$O$90),"")</f>
        <v/>
      </c>
      <c r="V90" s="71" t="str">
        <f>IF(AND('Mapa final'!$Y$85="Baja",'Mapa final'!$AA$85="Moderado"),CONCATENATE("R10C",'Mapa final'!$O$85),"")</f>
        <v/>
      </c>
      <c r="W90" s="72" t="str">
        <f>IF(AND('Mapa final'!$Y$86="Baja",'Mapa final'!$AA$86="Moderado"),CONCATENATE("R10C",'Mapa final'!$O$86),"")</f>
        <v/>
      </c>
      <c r="X90" s="72" t="str">
        <f>IF(AND('Mapa final'!$Y$87="Baja",'Mapa final'!$AA$87="Moderado"),CONCATENATE("R10C",'Mapa final'!$O$87),"")</f>
        <v/>
      </c>
      <c r="Y90" s="72" t="str">
        <f>IF(AND('Mapa final'!$Y$88="Baja",'Mapa final'!$AA$88="Moderado"),CONCATENATE("R10C",'Mapa final'!$O$88),"")</f>
        <v/>
      </c>
      <c r="Z90" s="72" t="str">
        <f>IF(AND('Mapa final'!$Y$89="Baja",'Mapa final'!$AA$89="Moderado"),CONCATENATE("R10C",'Mapa final'!$O$89),"")</f>
        <v/>
      </c>
      <c r="AA90" s="73" t="str">
        <f>IF(AND('Mapa final'!$Y$90="Baja",'Mapa final'!$AA$90="Moderado"),CONCATENATE("R10C",'Mapa final'!$O$90),"")</f>
        <v/>
      </c>
      <c r="AB90" s="63" t="str">
        <f>IF(AND('Mapa final'!$Y$85="Baja",'Mapa final'!$AA$85="Mayor"),CONCATENATE("R10C",'Mapa final'!$O$85),"")</f>
        <v/>
      </c>
      <c r="AC90" s="63" t="str">
        <f>IF(AND('Mapa final'!$Y$86="Baja",'Mapa final'!$AA$86="Mayor"),CONCATENATE("R10C",'Mapa final'!$O$86),"")</f>
        <v/>
      </c>
      <c r="AD90" s="63" t="str">
        <f>IF(AND('Mapa final'!$Y$87="Baja",'Mapa final'!$AA$87="Mayor"),CONCATENATE("R10C",'Mapa final'!$O$87),"")</f>
        <v/>
      </c>
      <c r="AE90" s="63" t="str">
        <f>IF(AND('Mapa final'!$Y$88="Baja",'Mapa final'!$AA$88="Mayor"),CONCATENATE("R10C",'Mapa final'!$O$88),"")</f>
        <v/>
      </c>
      <c r="AF90" s="63" t="str">
        <f>IF(AND('Mapa final'!$Y$89="Baja",'Mapa final'!$AA$89="Mayor"),CONCATENATE("R10C",'Mapa final'!$O$89),"")</f>
        <v/>
      </c>
      <c r="AG90" s="64" t="str">
        <f>IF(AND('Mapa final'!$Y$90="Baja",'Mapa final'!$AA$90="Mayor"),CONCATENATE("R10C",'Mapa final'!$O$90),"")</f>
        <v/>
      </c>
      <c r="AH90" s="65" t="str">
        <f>IF(AND('Mapa final'!$Y$85="Baja",'Mapa final'!$AA$85="Catastrófico"),CONCATENATE("R10C",'Mapa final'!$O$85),"")</f>
        <v/>
      </c>
      <c r="AI90" s="66" t="str">
        <f>IF(AND('Mapa final'!$Y$86="Baja",'Mapa final'!$AA$86="Catastrófico"),CONCATENATE("R10C",'Mapa final'!$O$86),"")</f>
        <v/>
      </c>
      <c r="AJ90" s="66" t="str">
        <f>IF(AND('Mapa final'!$Y$87="Baja",'Mapa final'!$AA$87="Catastrófico"),CONCATENATE("R10C",'Mapa final'!$O$87),"")</f>
        <v/>
      </c>
      <c r="AK90" s="66" t="str">
        <f>IF(AND('Mapa final'!$Y$88="Baja",'Mapa final'!$AA$88="Catastrófico"),CONCATENATE("R10C",'Mapa final'!$O$88),"")</f>
        <v/>
      </c>
      <c r="AL90" s="66" t="str">
        <f>IF(AND('Mapa final'!$Y$89="Baja",'Mapa final'!$AA$89="Catastrófico"),CONCATENATE("R10C",'Mapa final'!$O$89),"")</f>
        <v/>
      </c>
      <c r="AM90" s="67" t="str">
        <f>IF(AND('Mapa final'!$Y$90="Baja",'Mapa final'!$AA$90="Catastrófico"),CONCATENATE("R10C",'Mapa final'!$O$90),"")</f>
        <v/>
      </c>
      <c r="AN90" s="86"/>
      <c r="AO90" s="524"/>
      <c r="AP90" s="524"/>
      <c r="AQ90" s="524"/>
      <c r="AR90" s="524"/>
      <c r="AS90" s="524"/>
      <c r="AT90" s="524"/>
    </row>
    <row r="91" spans="1:76" ht="15.75" customHeight="1" x14ac:dyDescent="0.25">
      <c r="A91" s="86"/>
      <c r="B91" s="474"/>
      <c r="C91" s="474"/>
      <c r="D91" s="475"/>
      <c r="E91" s="543"/>
      <c r="F91" s="556"/>
      <c r="G91" s="556"/>
      <c r="H91" s="556"/>
      <c r="I91" s="556"/>
      <c r="J91" s="80" t="str">
        <f>IF(AND('Mapa final'!$Y$91="Baja",'Mapa final'!$AA$91="Leve"),CONCATENATE("R10C",'Mapa final'!$O$91),"")</f>
        <v/>
      </c>
      <c r="K91" s="81" t="str">
        <f>IF(AND('Mapa final'!$Y$92="Baja",'Mapa final'!$AA$92="Leve"),CONCATENATE("R10C",'Mapa final'!$O$92),"")</f>
        <v/>
      </c>
      <c r="L91" s="81" t="str">
        <f>IF(AND('Mapa final'!$Y$93="Baja",'Mapa final'!$AA$93="Leve"),CONCATENATE("R10C",'Mapa final'!$O$93),"")</f>
        <v/>
      </c>
      <c r="M91" s="81" t="str">
        <f>IF(AND('Mapa final'!$Y$94="Baja",'Mapa final'!$AA$94="Leve"),CONCATENATE("R10C",'Mapa final'!$O$94),"")</f>
        <v/>
      </c>
      <c r="N91" s="81" t="str">
        <f>IF(AND('Mapa final'!$Y$95="Baja",'Mapa final'!$AA$95="Leve"),CONCATENATE("R10C",'Mapa final'!$O$95),"")</f>
        <v/>
      </c>
      <c r="O91" s="82" t="str">
        <f>IF(AND('Mapa final'!$Y$96="Baja",'Mapa final'!$AA$96="Leve"),CONCATENATE("R10C",'Mapa final'!$O$96),"")</f>
        <v/>
      </c>
      <c r="P91" s="71" t="str">
        <f>IF(AND('Mapa final'!$Y$91="Baja",'Mapa final'!$AA$91="Menor"),CONCATENATE("R10C",'Mapa final'!$O$91),"")</f>
        <v/>
      </c>
      <c r="Q91" s="72" t="str">
        <f>IF(AND('Mapa final'!$Y$92="Baja",'Mapa final'!$AA$92="Menor"),CONCATENATE("R10C",'Mapa final'!$O$92),"")</f>
        <v/>
      </c>
      <c r="R91" s="72" t="str">
        <f>IF(AND('Mapa final'!$Y$93="Baja",'Mapa final'!$AA$93="Menor"),CONCATENATE("R10C",'Mapa final'!$O$93),"")</f>
        <v/>
      </c>
      <c r="S91" s="72" t="str">
        <f>IF(AND('Mapa final'!$Y$94="Baja",'Mapa final'!$AA$94="Menor"),CONCATENATE("R10C",'Mapa final'!$O$94),"")</f>
        <v/>
      </c>
      <c r="T91" s="72" t="str">
        <f>IF(AND('Mapa final'!$Y$95="Baja",'Mapa final'!$AA$95="Menor"),CONCATENATE("R10C",'Mapa final'!$O$95),"")</f>
        <v/>
      </c>
      <c r="U91" s="72" t="str">
        <f>IF(AND('Mapa final'!$Y$96="Baja",'Mapa final'!$AA$96="Menor"),CONCATENATE("R10C",'Mapa final'!$O$96),"")</f>
        <v/>
      </c>
      <c r="V91" s="71" t="str">
        <f>IF(AND('Mapa final'!$Y$91="Baja",'Mapa final'!$AA$91="Moderado"),CONCATENATE("R10C",'Mapa final'!$O$91),"")</f>
        <v/>
      </c>
      <c r="W91" s="72" t="str">
        <f>IF(AND('Mapa final'!$Y$92="Baja",'Mapa final'!$AA$92="Moderado"),CONCATENATE("R10C",'Mapa final'!$O$92),"")</f>
        <v/>
      </c>
      <c r="X91" s="72" t="str">
        <f>IF(AND('Mapa final'!$Y$93="Baja",'Mapa final'!$AA$93="Moderado"),CONCATENATE("R10C",'Mapa final'!$O$93),"")</f>
        <v/>
      </c>
      <c r="Y91" s="72" t="str">
        <f>IF(AND('Mapa final'!$Y$94="Baja",'Mapa final'!$AA$94="Moderado"),CONCATENATE("R10C",'Mapa final'!$O$94),"")</f>
        <v/>
      </c>
      <c r="Z91" s="72" t="str">
        <f>IF(AND('Mapa final'!$Y$95="Baja",'Mapa final'!$AA$95="Moderado"),CONCATENATE("R10C",'Mapa final'!$O$95),"")</f>
        <v/>
      </c>
      <c r="AA91" s="73" t="str">
        <f>IF(AND('Mapa final'!$Y$96="Baja",'Mapa final'!$AA$96="Moderado"),CONCATENATE("R10C",'Mapa final'!$O$96),"")</f>
        <v/>
      </c>
      <c r="AB91" s="63" t="str">
        <f>IF(AND('Mapa final'!$Y$91="Baja",'Mapa final'!$AA$91="Mayor"),CONCATENATE("R10C",'Mapa final'!$O$91),"")</f>
        <v/>
      </c>
      <c r="AC91" s="63" t="str">
        <f>IF(AND('Mapa final'!$Y$92="Baja",'Mapa final'!$AA$92="Mayor"),CONCATENATE("R10C",'Mapa final'!$O$92),"")</f>
        <v/>
      </c>
      <c r="AD91" s="63" t="str">
        <f>IF(AND('Mapa final'!$Y$93="Baja",'Mapa final'!$AA$93="Mayor"),CONCATENATE("R10C",'Mapa final'!$O$93),"")</f>
        <v/>
      </c>
      <c r="AE91" s="63" t="str">
        <f>IF(AND('Mapa final'!$Y$94="Baja",'Mapa final'!$AA$94="Mayor"),CONCATENATE("R10C",'Mapa final'!$O$94),"")</f>
        <v/>
      </c>
      <c r="AF91" s="63" t="str">
        <f>IF(AND('Mapa final'!$Y$95="Baja",'Mapa final'!$AA$95="Mayor"),CONCATENATE("R10C",'Mapa final'!$O$95),"")</f>
        <v/>
      </c>
      <c r="AG91" s="64" t="str">
        <f>IF(AND('Mapa final'!$Y$96="Baja",'Mapa final'!$AA$96="Mayor"),CONCATENATE("R10C",'Mapa final'!$O$96),"")</f>
        <v/>
      </c>
      <c r="AH91" s="65" t="str">
        <f>IF(AND('Mapa final'!$Y$91="Baja",'Mapa final'!$AA$91="Catastrófico"),CONCATENATE("R10C",'Mapa final'!$O$91),"")</f>
        <v/>
      </c>
      <c r="AI91" s="66" t="str">
        <f>IF(AND('Mapa final'!$Y$92="Baja",'Mapa final'!$AA$92="Catastrófico"),CONCATENATE("R10C",'Mapa final'!$O$92),"")</f>
        <v/>
      </c>
      <c r="AJ91" s="66" t="str">
        <f>IF(AND('Mapa final'!$Y$93="Baja",'Mapa final'!$AA$93="Catastrófico"),CONCATENATE("R10C",'Mapa final'!$O$93),"")</f>
        <v/>
      </c>
      <c r="AK91" s="66" t="str">
        <f>IF(AND('Mapa final'!$Y$94="Baja",'Mapa final'!$AA$94="Catastrófico"),CONCATENATE("R10C",'Mapa final'!$O$94),"")</f>
        <v/>
      </c>
      <c r="AL91" s="66" t="str">
        <f>IF(AND('Mapa final'!$Y$95="Baja",'Mapa final'!$AA$95="Catastrófico"),CONCATENATE("R10C",'Mapa final'!$O$95),"")</f>
        <v/>
      </c>
      <c r="AM91" s="67" t="str">
        <f>IF(AND('Mapa final'!$Y$96="Baja",'Mapa final'!$AA$96="Catastrófico"),CONCATENATE("R10C",'Mapa final'!$O$96),"")</f>
        <v/>
      </c>
      <c r="AN91" s="86"/>
      <c r="AO91" s="524"/>
      <c r="AP91" s="524"/>
      <c r="AQ91" s="524"/>
      <c r="AR91" s="524"/>
      <c r="AS91" s="524"/>
      <c r="AT91" s="524"/>
    </row>
    <row r="92" spans="1:76" ht="15.75" customHeight="1" x14ac:dyDescent="0.25">
      <c r="A92" s="86"/>
      <c r="B92" s="474"/>
      <c r="C92" s="474"/>
      <c r="D92" s="475"/>
      <c r="E92" s="543"/>
      <c r="F92" s="556"/>
      <c r="G92" s="556"/>
      <c r="H92" s="556"/>
      <c r="I92" s="556"/>
      <c r="J92" s="80" t="str">
        <f>IF(AND('Mapa final'!$Y$97="Baja",'Mapa final'!$AA$97="Leve"),CONCATENATE("R10C",'Mapa final'!$O$97),"")</f>
        <v/>
      </c>
      <c r="K92" s="81" t="str">
        <f>IF(AND('Mapa final'!$Y$98="Baja",'Mapa final'!$AA$98="Leve"),CONCATENATE("R10C",'Mapa final'!$O$98),"")</f>
        <v/>
      </c>
      <c r="L92" s="81" t="str">
        <f>IF(AND('Mapa final'!$Y$99="Baja",'Mapa final'!$AA$99="Leve"),CONCATENATE("R10C",'Mapa final'!$O$99),"")</f>
        <v/>
      </c>
      <c r="M92" s="81" t="str">
        <f>IF(AND('Mapa final'!$Y$100="Baja",'Mapa final'!$AA$100="Leve"),CONCATENATE("R10C",'Mapa final'!$O$100),"")</f>
        <v/>
      </c>
      <c r="N92" s="81" t="str">
        <f>IF(AND('Mapa final'!$Y$101="Baja",'Mapa final'!$AA$101="Leve"),CONCATENATE("R10C",'Mapa final'!$O$101),"")</f>
        <v/>
      </c>
      <c r="O92" s="82" t="str">
        <f>IF(AND('Mapa final'!$Y$102="Baja",'Mapa final'!$AA$102="Leve"),CONCATENATE("R10C",'Mapa final'!$O$102),"")</f>
        <v/>
      </c>
      <c r="P92" s="71" t="str">
        <f>IF(AND('Mapa final'!$Y$97="Baja",'Mapa final'!$AA$97="Menor"),CONCATENATE("R10C",'Mapa final'!$O$97),"")</f>
        <v/>
      </c>
      <c r="Q92" s="72" t="str">
        <f>IF(AND('Mapa final'!$Y$98="Baja",'Mapa final'!$AA$98="Menor"),CONCATENATE("R10C",'Mapa final'!$O$98),"")</f>
        <v/>
      </c>
      <c r="R92" s="72" t="str">
        <f>IF(AND('Mapa final'!$Y$99="Baja",'Mapa final'!$AA$99="Menor"),CONCATENATE("R10C",'Mapa final'!$O$99),"")</f>
        <v/>
      </c>
      <c r="S92" s="72" t="str">
        <f>IF(AND('Mapa final'!$Y$100="Baja",'Mapa final'!$AA$100="Menor"),CONCATENATE("R10C",'Mapa final'!$O$100),"")</f>
        <v/>
      </c>
      <c r="T92" s="72" t="str">
        <f>IF(AND('Mapa final'!$Y$101="Baja",'Mapa final'!$AA$101="Menor"),CONCATENATE("R10C",'Mapa final'!$O$101),"")</f>
        <v/>
      </c>
      <c r="U92" s="72" t="str">
        <f>IF(AND('Mapa final'!$Y$102="Baja",'Mapa final'!$AA$102="Menor"),CONCATENATE("R10C",'Mapa final'!$O$102),"")</f>
        <v/>
      </c>
      <c r="V92" s="71" t="str">
        <f>IF(AND('Mapa final'!$Y$97="Baja",'Mapa final'!$AA$97="Moderado"),CONCATENATE("R10C",'Mapa final'!$O$97),"")</f>
        <v/>
      </c>
      <c r="W92" s="72" t="str">
        <f>IF(AND('Mapa final'!$Y$98="Baja",'Mapa final'!$AA$98="Moderado"),CONCATENATE("R10C",'Mapa final'!$O$98),"")</f>
        <v/>
      </c>
      <c r="X92" s="72" t="str">
        <f>IF(AND('Mapa final'!$Y$99="Baja",'Mapa final'!$AA$99="Moderado"),CONCATENATE("R10C",'Mapa final'!$O$99),"")</f>
        <v/>
      </c>
      <c r="Y92" s="72" t="str">
        <f>IF(AND('Mapa final'!$Y$100="Baja",'Mapa final'!$AA$100="Moderado"),CONCATENATE("R10C",'Mapa final'!$O$100),"")</f>
        <v/>
      </c>
      <c r="Z92" s="72" t="str">
        <f>IF(AND('Mapa final'!$Y$101="Baja",'Mapa final'!$AA$101="Moderado"),CONCATENATE("R10C",'Mapa final'!$O$101),"")</f>
        <v/>
      </c>
      <c r="AA92" s="73" t="str">
        <f>IF(AND('Mapa final'!$Y$102="Baja",'Mapa final'!$AA$102="Moderado"),CONCATENATE("R10C",'Mapa final'!$O$102),"")</f>
        <v/>
      </c>
      <c r="AB92" s="63" t="str">
        <f>IF(AND('Mapa final'!$Y$97="Baja",'Mapa final'!$AA$97="Mayor"),CONCATENATE("R10C",'Mapa final'!$O$97),"")</f>
        <v/>
      </c>
      <c r="AC92" s="63" t="str">
        <f>IF(AND('Mapa final'!$Y$98="Baja",'Mapa final'!$AA$98="Mayor"),CONCATENATE("R10C",'Mapa final'!$O$98),"")</f>
        <v/>
      </c>
      <c r="AD92" s="63" t="str">
        <f>IF(AND('Mapa final'!$Y$99="Baja",'Mapa final'!$AA$99="Mayor"),CONCATENATE("R10C",'Mapa final'!$O$99),"")</f>
        <v/>
      </c>
      <c r="AE92" s="63" t="str">
        <f>IF(AND('Mapa final'!$Y$100="Baja",'Mapa final'!$AA$100="Mayor"),CONCATENATE("R10C",'Mapa final'!$O$100),"")</f>
        <v/>
      </c>
      <c r="AF92" s="63" t="str">
        <f>IF(AND('Mapa final'!$Y$101="Baja",'Mapa final'!$AA$101="Mayor"),CONCATENATE("R10C",'Mapa final'!$O$101),"")</f>
        <v/>
      </c>
      <c r="AG92" s="64" t="str">
        <f>IF(AND('Mapa final'!$Y$102="Baja",'Mapa final'!$AA$102="Mayor"),CONCATENATE("R10C",'Mapa final'!$O$102),"")</f>
        <v/>
      </c>
      <c r="AH92" s="65" t="str">
        <f>IF(AND('Mapa final'!$Y$97="Baja",'Mapa final'!$AA$97="Catastrófico"),CONCATENATE("R10C",'Mapa final'!$O$97),"")</f>
        <v/>
      </c>
      <c r="AI92" s="66" t="str">
        <f>IF(AND('Mapa final'!$Y$98="Baja",'Mapa final'!$AA$98="Catastrófico"),CONCATENATE("R10C",'Mapa final'!$O$98),"")</f>
        <v/>
      </c>
      <c r="AJ92" s="66" t="str">
        <f>IF(AND('Mapa final'!$Y$99="Baja",'Mapa final'!$AA$99="Catastrófico"),CONCATENATE("R10C",'Mapa final'!$O$99),"")</f>
        <v/>
      </c>
      <c r="AK92" s="66" t="str">
        <f>IF(AND('Mapa final'!$Y$100="Baja",'Mapa final'!$AA$100="Catastrófico"),CONCATENATE("R10C",'Mapa final'!$O$100),"")</f>
        <v/>
      </c>
      <c r="AL92" s="66" t="str">
        <f>IF(AND('Mapa final'!$Y$101="Baja",'Mapa final'!$AA$101="Catastrófico"),CONCATENATE("R10C",'Mapa final'!$O$101),"")</f>
        <v/>
      </c>
      <c r="AM92" s="67" t="str">
        <f>IF(AND('Mapa final'!$Y$102="Baja",'Mapa final'!$AA$102="Catastrófico"),CONCATENATE("R10C",'Mapa final'!$O$102),"")</f>
        <v/>
      </c>
      <c r="AN92" s="86"/>
      <c r="AO92" s="524"/>
      <c r="AP92" s="524"/>
      <c r="AQ92" s="524"/>
      <c r="AR92" s="524"/>
      <c r="AS92" s="524"/>
      <c r="AT92" s="524"/>
    </row>
    <row r="93" spans="1:76" ht="15.75" customHeight="1" x14ac:dyDescent="0.25">
      <c r="A93" s="86"/>
      <c r="B93" s="474"/>
      <c r="C93" s="474"/>
      <c r="D93" s="475"/>
      <c r="E93" s="543"/>
      <c r="F93" s="556"/>
      <c r="G93" s="556"/>
      <c r="H93" s="556"/>
      <c r="I93" s="556"/>
      <c r="J93" s="80" t="str">
        <f>IF(AND('Mapa final'!$Y$103="Baja",'Mapa final'!$AA$103="Leve"),CONCATENATE("R10C",'Mapa final'!$O$103),"")</f>
        <v/>
      </c>
      <c r="K93" s="81" t="str">
        <f>IF(AND('Mapa final'!$Y$104="Baja",'Mapa final'!$AA$104="Leve"),CONCATENATE("R10C",'Mapa final'!$O$104),"")</f>
        <v/>
      </c>
      <c r="L93" s="81" t="str">
        <f>IF(AND('Mapa final'!$Y$105="Baja",'Mapa final'!$AA$105="Leve"),CONCATENATE("R10C",'Mapa final'!$O$105),"")</f>
        <v/>
      </c>
      <c r="M93" s="81" t="str">
        <f>IF(AND('Mapa final'!$Y$106="Baja",'Mapa final'!$AA$106="Leve"),CONCATENATE("R10C",'Mapa final'!$O$106),"")</f>
        <v/>
      </c>
      <c r="N93" s="81" t="str">
        <f>IF(AND('Mapa final'!$Y$107="Baja",'Mapa final'!$AA$107="Leve"),CONCATENATE("R10C",'Mapa final'!$O$107),"")</f>
        <v/>
      </c>
      <c r="O93" s="82" t="str">
        <f>IF(AND('Mapa final'!$Y$108="Baja",'Mapa final'!$AA$108="Leve"),CONCATENATE("R10C",'Mapa final'!$O$108),"")</f>
        <v/>
      </c>
      <c r="P93" s="71" t="str">
        <f>IF(AND('Mapa final'!$Y$103="Baja",'Mapa final'!$AA$103="Menor"),CONCATENATE("R10C",'Mapa final'!$O$103),"")</f>
        <v/>
      </c>
      <c r="Q93" s="72" t="str">
        <f>IF(AND('Mapa final'!$Y$104="Baja",'Mapa final'!$AA$104="Menor"),CONCATENATE("R10C",'Mapa final'!$O$104),"")</f>
        <v/>
      </c>
      <c r="R93" s="72" t="str">
        <f>IF(AND('Mapa final'!$Y$105="Baja",'Mapa final'!$AA$105="Menor"),CONCATENATE("R10C",'Mapa final'!$O$105),"")</f>
        <v/>
      </c>
      <c r="S93" s="72" t="str">
        <f>IF(AND('Mapa final'!$Y$106="Baja",'Mapa final'!$AA$106="Menor"),CONCATENATE("R10C",'Mapa final'!$O$106),"")</f>
        <v/>
      </c>
      <c r="T93" s="72" t="str">
        <f>IF(AND('Mapa final'!$Y$107="Baja",'Mapa final'!$AA$107="Menor"),CONCATENATE("R10C",'Mapa final'!$O$107),"")</f>
        <v/>
      </c>
      <c r="U93" s="72" t="str">
        <f>IF(AND('Mapa final'!$Y$108="Baja",'Mapa final'!$AA$108="Menor"),CONCATENATE("R10C",'Mapa final'!$O$108),"")</f>
        <v/>
      </c>
      <c r="V93" s="71" t="str">
        <f>IF(AND('Mapa final'!$Y$103="Baja",'Mapa final'!$AA$103="Moderado"),CONCATENATE("R10C",'Mapa final'!$O$103),"")</f>
        <v/>
      </c>
      <c r="W93" s="72" t="str">
        <f>IF(AND('Mapa final'!$Y$104="Baja",'Mapa final'!$AA$104="Moderado"),CONCATENATE("R10C",'Mapa final'!$O$104),"")</f>
        <v/>
      </c>
      <c r="X93" s="72" t="str">
        <f>IF(AND('Mapa final'!$Y$105="Baja",'Mapa final'!$AA$105="Moderado"),CONCATENATE("R10C",'Mapa final'!$O$105),"")</f>
        <v/>
      </c>
      <c r="Y93" s="72" t="str">
        <f>IF(AND('Mapa final'!$Y$106="Baja",'Mapa final'!$AA$106="Moderado"),CONCATENATE("R10C",'Mapa final'!$O$106),"")</f>
        <v/>
      </c>
      <c r="Z93" s="72" t="str">
        <f>IF(AND('Mapa final'!$Y$107="Baja",'Mapa final'!$AA$107="Moderado"),CONCATENATE("R10C",'Mapa final'!$O$107),"")</f>
        <v/>
      </c>
      <c r="AA93" s="73" t="str">
        <f>IF(AND('Mapa final'!$Y$108="Baja",'Mapa final'!$AA$108="Moderado"),CONCATENATE("R10C",'Mapa final'!$O$108),"")</f>
        <v/>
      </c>
      <c r="AB93" s="63" t="str">
        <f>IF(AND('Mapa final'!$Y$103="Baja",'Mapa final'!$AA$103="Mayor"),CONCATENATE("R10C",'Mapa final'!$O$103),"")</f>
        <v/>
      </c>
      <c r="AC93" s="63" t="str">
        <f>IF(AND('Mapa final'!$Y$104="Baja",'Mapa final'!$AA$104="Mayor"),CONCATENATE("R10C",'Mapa final'!$O$104),"")</f>
        <v/>
      </c>
      <c r="AD93" s="63" t="str">
        <f>IF(AND('Mapa final'!$Y$105="Baja",'Mapa final'!$AA$105="Mayor"),CONCATENATE("R10C",'Mapa final'!$O$105),"")</f>
        <v/>
      </c>
      <c r="AE93" s="63" t="str">
        <f>IF(AND('Mapa final'!$Y$106="Baja",'Mapa final'!$AA$106="Mayor"),CONCATENATE("R10C",'Mapa final'!$O$106),"")</f>
        <v/>
      </c>
      <c r="AF93" s="63" t="str">
        <f>IF(AND('Mapa final'!$Y$107="Baja",'Mapa final'!$AA$107="Mayor"),CONCATENATE("R10C",'Mapa final'!$O$107),"")</f>
        <v/>
      </c>
      <c r="AG93" s="64" t="str">
        <f>IF(AND('Mapa final'!$Y$108="Baja",'Mapa final'!$AA$108="Mayor"),CONCATENATE("R10C",'Mapa final'!$O$108),"")</f>
        <v/>
      </c>
      <c r="AH93" s="65" t="str">
        <f>IF(AND('Mapa final'!$Y$103="Baja",'Mapa final'!$AA$103="Catastrófico"),CONCATENATE("R10C",'Mapa final'!$O$103),"")</f>
        <v/>
      </c>
      <c r="AI93" s="66" t="str">
        <f>IF(AND('Mapa final'!$Y$104="Baja",'Mapa final'!$AA$104="Catastrófico"),CONCATENATE("R10C",'Mapa final'!$O$104),"")</f>
        <v/>
      </c>
      <c r="AJ93" s="66" t="str">
        <f>IF(AND('Mapa final'!$Y$105="Baja",'Mapa final'!$AA$105="Catastrófico"),CONCATENATE("R10C",'Mapa final'!$O$105),"")</f>
        <v/>
      </c>
      <c r="AK93" s="66" t="str">
        <f>IF(AND('Mapa final'!$Y$106="Baja",'Mapa final'!$AA$106="Catastrófico"),CONCATENATE("R10C",'Mapa final'!$O$106),"")</f>
        <v/>
      </c>
      <c r="AL93" s="66" t="str">
        <f>IF(AND('Mapa final'!$Y$107="Baja",'Mapa final'!$AA$107="Catastrófico"),CONCATENATE("R10C",'Mapa final'!$O$107),"")</f>
        <v/>
      </c>
      <c r="AM93" s="67" t="str">
        <f>IF(AND('Mapa final'!$Y$108="Baja",'Mapa final'!$AA$108="Catastrófico"),CONCATENATE("R10C",'Mapa final'!$O$108),"")</f>
        <v/>
      </c>
      <c r="AN93" s="86"/>
      <c r="AO93" s="524"/>
      <c r="AP93" s="524"/>
      <c r="AQ93" s="524"/>
      <c r="AR93" s="524"/>
      <c r="AS93" s="524"/>
      <c r="AT93" s="524"/>
    </row>
    <row r="94" spans="1:76" ht="15.75" customHeight="1" x14ac:dyDescent="0.25">
      <c r="A94" s="86"/>
      <c r="B94" s="474"/>
      <c r="C94" s="474"/>
      <c r="D94" s="475"/>
      <c r="E94" s="543"/>
      <c r="F94" s="556"/>
      <c r="G94" s="556"/>
      <c r="H94" s="556"/>
      <c r="I94" s="556"/>
      <c r="J94" s="80" t="str">
        <f>IF(AND('Mapa final'!$Y$109="Baja",'Mapa final'!$AA$109="Leve"),CONCATENATE("R10C",'Mapa final'!$O$109),"")</f>
        <v/>
      </c>
      <c r="K94" s="81" t="str">
        <f>IF(AND('Mapa final'!$Y$110="Baja",'Mapa final'!$AA$110="Leve"),CONCATENATE("R10C",'Mapa final'!$O$110),"")</f>
        <v/>
      </c>
      <c r="L94" s="81" t="str">
        <f>IF(AND('Mapa final'!$Y$111="Baja",'Mapa final'!$AA$111="Leve"),CONCATENATE("R10C",'Mapa final'!$O$111),"")</f>
        <v/>
      </c>
      <c r="M94" s="81" t="str">
        <f>IF(AND('Mapa final'!$Y$112="Baja",'Mapa final'!$AA$112="Leve"),CONCATENATE("R10C",'Mapa final'!$O$112),"")</f>
        <v/>
      </c>
      <c r="N94" s="81" t="str">
        <f>IF(AND('Mapa final'!$Y$113="Baja",'Mapa final'!$AA$113="Leve"),CONCATENATE("R10C",'Mapa final'!$O$113),"")</f>
        <v/>
      </c>
      <c r="O94" s="82" t="str">
        <f>IF(AND('Mapa final'!$Y$114="Baja",'Mapa final'!$AA$114="Leve"),CONCATENATE("R10C",'Mapa final'!$O$114),"")</f>
        <v/>
      </c>
      <c r="P94" s="71" t="str">
        <f>IF(AND('Mapa final'!$Y$109="Baja",'Mapa final'!$AA$109="Menor"),CONCATENATE("R10C",'Mapa final'!$O$109),"")</f>
        <v/>
      </c>
      <c r="Q94" s="72" t="str">
        <f>IF(AND('Mapa final'!$Y$110="Baja",'Mapa final'!$AA$110="Menor"),CONCATENATE("R10C",'Mapa final'!$O$110),"")</f>
        <v/>
      </c>
      <c r="R94" s="72" t="str">
        <f>IF(AND('Mapa final'!$Y$111="Baja",'Mapa final'!$AA$111="Menor"),CONCATENATE("R10C",'Mapa final'!$O$111),"")</f>
        <v/>
      </c>
      <c r="S94" s="72" t="str">
        <f>IF(AND('Mapa final'!$Y$112="Baja",'Mapa final'!$AA$112="Menor"),CONCATENATE("R10C",'Mapa final'!$O$112),"")</f>
        <v/>
      </c>
      <c r="T94" s="72" t="str">
        <f>IF(AND('Mapa final'!$Y$113="Baja",'Mapa final'!$AA$113="Menor"),CONCATENATE("R10C",'Mapa final'!$O$113),"")</f>
        <v/>
      </c>
      <c r="U94" s="72" t="str">
        <f>IF(AND('Mapa final'!$Y$114="Baja",'Mapa final'!$AA$114="Menor"),CONCATENATE("R10C",'Mapa final'!$O$114),"")</f>
        <v/>
      </c>
      <c r="V94" s="71" t="str">
        <f>IF(AND('Mapa final'!$Y$109="Baja",'Mapa final'!$AA$109="Moderado"),CONCATENATE("R10C",'Mapa final'!$O$109),"")</f>
        <v/>
      </c>
      <c r="W94" s="72" t="str">
        <f>IF(AND('Mapa final'!$Y$110="Baja",'Mapa final'!$AA$110="Moderado"),CONCATENATE("R10C",'Mapa final'!$O$110),"")</f>
        <v/>
      </c>
      <c r="X94" s="72" t="str">
        <f>IF(AND('Mapa final'!$Y$111="Baja",'Mapa final'!$AA$111="Moderado"),CONCATENATE("R10C",'Mapa final'!$O$111),"")</f>
        <v/>
      </c>
      <c r="Y94" s="72" t="str">
        <f>IF(AND('Mapa final'!$Y$112="Baja",'Mapa final'!$AA$112="Moderado"),CONCATENATE("R10C",'Mapa final'!$O$112),"")</f>
        <v/>
      </c>
      <c r="Z94" s="72" t="str">
        <f>IF(AND('Mapa final'!$Y$113="Baja",'Mapa final'!$AA$113="Moderado"),CONCATENATE("R10C",'Mapa final'!$O$113),"")</f>
        <v/>
      </c>
      <c r="AA94" s="73" t="str">
        <f>IF(AND('Mapa final'!$Y$114="Baja",'Mapa final'!$AA$114="Moderado"),CONCATENATE("R10C",'Mapa final'!$O$114),"")</f>
        <v/>
      </c>
      <c r="AB94" s="63" t="str">
        <f>IF(AND('Mapa final'!$Y$109="Baja",'Mapa final'!$AA$109="Mayor"),CONCATENATE("R10C",'Mapa final'!$O$109),"")</f>
        <v/>
      </c>
      <c r="AC94" s="63" t="str">
        <f>IF(AND('Mapa final'!$Y$110="Baja",'Mapa final'!$AA$110="Mayor"),CONCATENATE("R10C",'Mapa final'!$O$110),"")</f>
        <v/>
      </c>
      <c r="AD94" s="63" t="str">
        <f>IF(AND('Mapa final'!$Y$111="Baja",'Mapa final'!$AA$111="Mayor"),CONCATENATE("R10C",'Mapa final'!$O$111),"")</f>
        <v/>
      </c>
      <c r="AE94" s="63" t="str">
        <f>IF(AND('Mapa final'!$Y$112="Baja",'Mapa final'!$AA$112="Mayor"),CONCATENATE("R10C",'Mapa final'!$O$112),"")</f>
        <v/>
      </c>
      <c r="AF94" s="63" t="str">
        <f>IF(AND('Mapa final'!$Y$113="Baja",'Mapa final'!$AA$113="Mayor"),CONCATENATE("R10C",'Mapa final'!$O$113),"")</f>
        <v/>
      </c>
      <c r="AG94" s="64" t="str">
        <f>IF(AND('Mapa final'!$Y$114="Baja",'Mapa final'!$AA$114="Mayor"),CONCATENATE("R10C",'Mapa final'!$O$114),"")</f>
        <v/>
      </c>
      <c r="AH94" s="65" t="str">
        <f>IF(AND('Mapa final'!$Y$109="Baja",'Mapa final'!$AA$109="Catastrófico"),CONCATENATE("R10C",'Mapa final'!$O$109),"")</f>
        <v/>
      </c>
      <c r="AI94" s="66" t="str">
        <f>IF(AND('Mapa final'!$Y$110="Baja",'Mapa final'!$AA$110="Catastrófico"),CONCATENATE("R10C",'Mapa final'!$O$110),"")</f>
        <v/>
      </c>
      <c r="AJ94" s="66" t="str">
        <f>IF(AND('Mapa final'!$Y$111="Baja",'Mapa final'!$AA$111="Catastrófico"),CONCATENATE("R10C",'Mapa final'!$O$111),"")</f>
        <v/>
      </c>
      <c r="AK94" s="66" t="str">
        <f>IF(AND('Mapa final'!$Y$112="Baja",'Mapa final'!$AA$112="Catastrófico"),CONCATENATE("R10C",'Mapa final'!$O$112),"")</f>
        <v/>
      </c>
      <c r="AL94" s="66" t="str">
        <f>IF(AND('Mapa final'!$Y$113="Baja",'Mapa final'!$AA$113="Catastrófico"),CONCATENATE("R10C",'Mapa final'!$O$113),"")</f>
        <v/>
      </c>
      <c r="AM94" s="67" t="str">
        <f>IF(AND('Mapa final'!$Y$114="Baja",'Mapa final'!$AA$114="Catastrófico"),CONCATENATE("R10C",'Mapa final'!$O$114),"")</f>
        <v/>
      </c>
      <c r="AN94" s="86"/>
      <c r="AO94" s="524"/>
      <c r="AP94" s="524"/>
      <c r="AQ94" s="524"/>
      <c r="AR94" s="524"/>
      <c r="AS94" s="524"/>
      <c r="AT94" s="524"/>
    </row>
    <row r="95" spans="1:76" ht="15.75" customHeight="1" x14ac:dyDescent="0.25">
      <c r="A95" s="86"/>
      <c r="B95" s="474"/>
      <c r="C95" s="474"/>
      <c r="D95" s="475"/>
      <c r="E95" s="543"/>
      <c r="F95" s="556"/>
      <c r="G95" s="556"/>
      <c r="H95" s="556"/>
      <c r="I95" s="556"/>
      <c r="J95" s="80" t="str">
        <f>IF(AND('Mapa final'!$Y$115="Baja",'Mapa final'!$AA$115="Leve"),CONCATENATE("R10C",'Mapa final'!$O$115),"")</f>
        <v/>
      </c>
      <c r="K95" s="81" t="str">
        <f>IF(AND('Mapa final'!$Y$116="Baja",'Mapa final'!$AA$116="Leve"),CONCATENATE("R10C",'Mapa final'!$O$116),"")</f>
        <v/>
      </c>
      <c r="L95" s="81" t="str">
        <f>IF(AND('Mapa final'!$Y$117="Baja",'Mapa final'!$AA$117="Leve"),CONCATENATE("R10C",'Mapa final'!$O$117),"")</f>
        <v/>
      </c>
      <c r="M95" s="81" t="str">
        <f>IF(AND('Mapa final'!$Y$118="Baja",'Mapa final'!$AA$118="Leve"),CONCATENATE("R10C",'Mapa final'!$O$118),"")</f>
        <v/>
      </c>
      <c r="N95" s="81" t="str">
        <f>IF(AND('Mapa final'!$Y$119="Baja",'Mapa final'!$AA$119="Leve"),CONCATENATE("R10C",'Mapa final'!$O$119),"")</f>
        <v/>
      </c>
      <c r="O95" s="82" t="str">
        <f>IF(AND('Mapa final'!$Y$120="Baja",'Mapa final'!$AA$120="Leve"),CONCATENATE("R10C",'Mapa final'!$O$120),"")</f>
        <v/>
      </c>
      <c r="P95" s="71" t="str">
        <f>IF(AND('Mapa final'!$Y$115="Baja",'Mapa final'!$AA$115="Menor"),CONCATENATE("R10C",'Mapa final'!$O$115),"")</f>
        <v/>
      </c>
      <c r="Q95" s="72" t="str">
        <f>IF(AND('Mapa final'!$Y$116="Baja",'Mapa final'!$AA$116="Menor"),CONCATENATE("R10C",'Mapa final'!$O$116),"")</f>
        <v/>
      </c>
      <c r="R95" s="72" t="str">
        <f>IF(AND('Mapa final'!$Y$117="Baja",'Mapa final'!$AA$117="Menor"),CONCATENATE("R10C",'Mapa final'!$O$117),"")</f>
        <v/>
      </c>
      <c r="S95" s="72" t="str">
        <f>IF(AND('Mapa final'!$Y$118="Baja",'Mapa final'!$AA$118="Menor"),CONCATENATE("R10C",'Mapa final'!$O$118),"")</f>
        <v/>
      </c>
      <c r="T95" s="72" t="str">
        <f>IF(AND('Mapa final'!$Y$119="Baja",'Mapa final'!$AA$119="Menor"),CONCATENATE("R10C",'Mapa final'!$O$119),"")</f>
        <v/>
      </c>
      <c r="U95" s="72" t="str">
        <f>IF(AND('Mapa final'!$Y$120="Baja",'Mapa final'!$AA$120="Menor"),CONCATENATE("R10C",'Mapa final'!$O$120),"")</f>
        <v/>
      </c>
      <c r="V95" s="71" t="str">
        <f>IF(AND('Mapa final'!$Y$115="Baja",'Mapa final'!$AA$115="Moderado"),CONCATENATE("R10C",'Mapa final'!$O$115),"")</f>
        <v/>
      </c>
      <c r="W95" s="72" t="str">
        <f>IF(AND('Mapa final'!$Y$116="Baja",'Mapa final'!$AA$116="Moderado"),CONCATENATE("R10C",'Mapa final'!$O$116),"")</f>
        <v/>
      </c>
      <c r="X95" s="72" t="str">
        <f>IF(AND('Mapa final'!$Y$117="Baja",'Mapa final'!$AA$117="Moderado"),CONCATENATE("R10C",'Mapa final'!$O$117),"")</f>
        <v/>
      </c>
      <c r="Y95" s="72" t="str">
        <f>IF(AND('Mapa final'!$Y$118="Baja",'Mapa final'!$AA$118="Moderado"),CONCATENATE("R10C",'Mapa final'!$O$118),"")</f>
        <v/>
      </c>
      <c r="Z95" s="72" t="str">
        <f>IF(AND('Mapa final'!$Y$119="Baja",'Mapa final'!$AA$119="Moderado"),CONCATENATE("R10C",'Mapa final'!$O$119),"")</f>
        <v/>
      </c>
      <c r="AA95" s="73" t="str">
        <f>IF(AND('Mapa final'!$Y$120="Baja",'Mapa final'!$AA$120="Moderado"),CONCATENATE("R10C",'Mapa final'!$O$120),"")</f>
        <v/>
      </c>
      <c r="AB95" s="63" t="str">
        <f>IF(AND('Mapa final'!$Y$115="Baja",'Mapa final'!$AA$115="Mayor"),CONCATENATE("R10C",'Mapa final'!$O$115),"")</f>
        <v/>
      </c>
      <c r="AC95" s="63" t="str">
        <f>IF(AND('Mapa final'!$Y$116="Baja",'Mapa final'!$AA$116="Mayor"),CONCATENATE("R10C",'Mapa final'!$O$116),"")</f>
        <v/>
      </c>
      <c r="AD95" s="63" t="str">
        <f>IF(AND('Mapa final'!$Y$117="Baja",'Mapa final'!$AA$117="Mayor"),CONCATENATE("R10C",'Mapa final'!$O$117),"")</f>
        <v/>
      </c>
      <c r="AE95" s="63" t="str">
        <f>IF(AND('Mapa final'!$Y$118="Baja",'Mapa final'!$AA$118="Mayor"),CONCATENATE("R10C",'Mapa final'!$O$118),"")</f>
        <v/>
      </c>
      <c r="AF95" s="63" t="str">
        <f>IF(AND('Mapa final'!$Y$119="Baja",'Mapa final'!$AA$119="Mayor"),CONCATENATE("R10C",'Mapa final'!$O$119),"")</f>
        <v/>
      </c>
      <c r="AG95" s="64" t="str">
        <f>IF(AND('Mapa final'!$Y$120="Baja",'Mapa final'!$AA$120="Mayor"),CONCATENATE("R10C",'Mapa final'!$O$120),"")</f>
        <v/>
      </c>
      <c r="AH95" s="65" t="str">
        <f>IF(AND('Mapa final'!$Y$115="Baja",'Mapa final'!$AA$115="Catastrófico"),CONCATENATE("R10C",'Mapa final'!$O$115),"")</f>
        <v/>
      </c>
      <c r="AI95" s="66" t="str">
        <f>IF(AND('Mapa final'!$Y$116="Baja",'Mapa final'!$AA$116="Catastrófico"),CONCATENATE("R10C",'Mapa final'!$O$116),"")</f>
        <v/>
      </c>
      <c r="AJ95" s="66" t="str">
        <f>IF(AND('Mapa final'!$Y$117="Baja",'Mapa final'!$AA$117="Catastrófico"),CONCATENATE("R10C",'Mapa final'!$O$117),"")</f>
        <v/>
      </c>
      <c r="AK95" s="66" t="str">
        <f>IF(AND('Mapa final'!$Y$118="Baja",'Mapa final'!$AA$118="Catastrófico"),CONCATENATE("R10C",'Mapa final'!$O$118),"")</f>
        <v/>
      </c>
      <c r="AL95" s="66" t="str">
        <f>IF(AND('Mapa final'!$Y$119="Baja",'Mapa final'!$AA$119="Catastrófico"),CONCATENATE("R10C",'Mapa final'!$O$119),"")</f>
        <v/>
      </c>
      <c r="AM95" s="67" t="str">
        <f>IF(AND('Mapa final'!$Y$120="Baja",'Mapa final'!$AA$120="Catastrófico"),CONCATENATE("R10C",'Mapa final'!$O$120),"")</f>
        <v/>
      </c>
      <c r="AN95" s="86"/>
      <c r="AO95" s="524"/>
      <c r="AP95" s="524"/>
      <c r="AQ95" s="524"/>
      <c r="AR95" s="524"/>
      <c r="AS95" s="524"/>
      <c r="AT95" s="524"/>
    </row>
    <row r="96" spans="1:76" ht="15.75" customHeight="1" x14ac:dyDescent="0.25">
      <c r="A96" s="86"/>
      <c r="B96" s="474"/>
      <c r="C96" s="474"/>
      <c r="D96" s="475"/>
      <c r="E96" s="543"/>
      <c r="F96" s="556"/>
      <c r="G96" s="556"/>
      <c r="H96" s="556"/>
      <c r="I96" s="556"/>
      <c r="J96" s="80" t="str">
        <f>IF(AND('Mapa final'!$Y$121="Baja",'Mapa final'!$AA$121="Leve"),CONCATENATE("R10C",'Mapa final'!$O$121),"")</f>
        <v/>
      </c>
      <c r="K96" s="81" t="str">
        <f>IF(AND('Mapa final'!$Y$122="Baja",'Mapa final'!$AA$122="Leve"),CONCATENATE("R10C",'Mapa final'!$O$122),"")</f>
        <v/>
      </c>
      <c r="L96" s="81" t="str">
        <f>IF(AND('Mapa final'!$Y$123="Baja",'Mapa final'!$AA$123="Leve"),CONCATENATE("R10C",'Mapa final'!$O$123),"")</f>
        <v/>
      </c>
      <c r="M96" s="81" t="str">
        <f>IF(AND('Mapa final'!$Y$124="Baja",'Mapa final'!$AA$124="Leve"),CONCATENATE("R10C",'Mapa final'!$O$124),"")</f>
        <v/>
      </c>
      <c r="N96" s="81" t="str">
        <f>IF(AND('Mapa final'!$Y$125="Baja",'Mapa final'!$AA$125="Leve"),CONCATENATE("R10C",'Mapa final'!$O$125),"")</f>
        <v/>
      </c>
      <c r="O96" s="82" t="str">
        <f>IF(AND('Mapa final'!$Y$126="Baja",'Mapa final'!$AA$126="Leve"),CONCATENATE("R10C",'Mapa final'!$O$126),"")</f>
        <v/>
      </c>
      <c r="P96" s="71" t="str">
        <f>IF(AND('Mapa final'!$Y$121="Baja",'Mapa final'!$AA$121="Menor"),CONCATENATE("R10C",'Mapa final'!$O$121),"")</f>
        <v/>
      </c>
      <c r="Q96" s="72" t="str">
        <f>IF(AND('Mapa final'!$Y$122="Baja",'Mapa final'!$AA$122="Menor"),CONCATENATE("R10C",'Mapa final'!$O$122),"")</f>
        <v/>
      </c>
      <c r="R96" s="72" t="str">
        <f>IF(AND('Mapa final'!$Y$123="Baja",'Mapa final'!$AA$123="Menor"),CONCATENATE("R10C",'Mapa final'!$O$123),"")</f>
        <v/>
      </c>
      <c r="S96" s="72" t="str">
        <f>IF(AND('Mapa final'!$Y$124="Baja",'Mapa final'!$AA$124="Menor"),CONCATENATE("R10C",'Mapa final'!$O$124),"")</f>
        <v/>
      </c>
      <c r="T96" s="72" t="str">
        <f>IF(AND('Mapa final'!$Y$125="Baja",'Mapa final'!$AA$125="Menor"),CONCATENATE("R10C",'Mapa final'!$O$125),"")</f>
        <v/>
      </c>
      <c r="U96" s="72" t="str">
        <f>IF(AND('Mapa final'!$Y$126="Baja",'Mapa final'!$AA$126="Menor"),CONCATENATE("R10C",'Mapa final'!$O$126),"")</f>
        <v/>
      </c>
      <c r="V96" s="71" t="str">
        <f>IF(AND('Mapa final'!$Y$121="Baja",'Mapa final'!$AA$121="Moderado"),CONCATENATE("R10C",'Mapa final'!$O$121),"")</f>
        <v/>
      </c>
      <c r="W96" s="72" t="str">
        <f>IF(AND('Mapa final'!$Y$122="Baja",'Mapa final'!$AA$122="Moderado"),CONCATENATE("R10C",'Mapa final'!$O$122),"")</f>
        <v/>
      </c>
      <c r="X96" s="72" t="str">
        <f>IF(AND('Mapa final'!$Y$123="Baja",'Mapa final'!$AA$123="Moderado"),CONCATENATE("R10C",'Mapa final'!$O$123),"")</f>
        <v/>
      </c>
      <c r="Y96" s="72" t="str">
        <f>IF(AND('Mapa final'!$Y$124="Baja",'Mapa final'!$AA$124="Moderado"),CONCATENATE("R10C",'Mapa final'!$O$124),"")</f>
        <v/>
      </c>
      <c r="Z96" s="72" t="str">
        <f>IF(AND('Mapa final'!$Y$125="Baja",'Mapa final'!$AA$125="Moderado"),CONCATENATE("R10C",'Mapa final'!$O$125),"")</f>
        <v/>
      </c>
      <c r="AA96" s="73" t="str">
        <f>IF(AND('Mapa final'!$Y$126="Baja",'Mapa final'!$AA$126="Moderado"),CONCATENATE("R10C",'Mapa final'!$O$126),"")</f>
        <v/>
      </c>
      <c r="AB96" s="63" t="str">
        <f>IF(AND('Mapa final'!$Y$121="Baja",'Mapa final'!$AA$121="Mayor"),CONCATENATE("R10C",'Mapa final'!$O$121),"")</f>
        <v/>
      </c>
      <c r="AC96" s="63" t="str">
        <f>IF(AND('Mapa final'!$Y$122="Baja",'Mapa final'!$AA$122="Mayor"),CONCATENATE("R10C",'Mapa final'!$O$122),"")</f>
        <v/>
      </c>
      <c r="AD96" s="63" t="str">
        <f>IF(AND('Mapa final'!$Y$123="Baja",'Mapa final'!$AA$123="Mayor"),CONCATENATE("R10C",'Mapa final'!$O$123),"")</f>
        <v/>
      </c>
      <c r="AE96" s="63" t="str">
        <f>IF(AND('Mapa final'!$Y$124="Baja",'Mapa final'!$AA$124="Mayor"),CONCATENATE("R10C",'Mapa final'!$O$124),"")</f>
        <v/>
      </c>
      <c r="AF96" s="63" t="str">
        <f>IF(AND('Mapa final'!$Y$125="Baja",'Mapa final'!$AA$125="Mayor"),CONCATENATE("R10C",'Mapa final'!$O$125),"")</f>
        <v/>
      </c>
      <c r="AG96" s="64" t="str">
        <f>IF(AND('Mapa final'!$Y$126="Baja",'Mapa final'!$AA$126="Mayor"),CONCATENATE("R10C",'Mapa final'!$O$126),"")</f>
        <v/>
      </c>
      <c r="AH96" s="65" t="str">
        <f>IF(AND('Mapa final'!$Y$121="Baja",'Mapa final'!$AA$121="Catastrófico"),CONCATENATE("R10C",'Mapa final'!$O$121),"")</f>
        <v/>
      </c>
      <c r="AI96" s="66" t="str">
        <f>IF(AND('Mapa final'!$Y$122="Baja",'Mapa final'!$AA$122="Catastrófico"),CONCATENATE("R10C",'Mapa final'!$O$122),"")</f>
        <v/>
      </c>
      <c r="AJ96" s="66" t="str">
        <f>IF(AND('Mapa final'!$Y$123="Baja",'Mapa final'!$AA$123="Catastrófico"),CONCATENATE("R10C",'Mapa final'!$O$123),"")</f>
        <v/>
      </c>
      <c r="AK96" s="66" t="str">
        <f>IF(AND('Mapa final'!$Y$124="Baja",'Mapa final'!$AA$124="Catastrófico"),CONCATENATE("R10C",'Mapa final'!$O$124),"")</f>
        <v/>
      </c>
      <c r="AL96" s="66" t="str">
        <f>IF(AND('Mapa final'!$Y$125="Baja",'Mapa final'!$AA$125="Catastrófico"),CONCATENATE("R10C",'Mapa final'!$O$125),"")</f>
        <v/>
      </c>
      <c r="AM96" s="67" t="str">
        <f>IF(AND('Mapa final'!$Y$126="Baja",'Mapa final'!$AA$126="Catastrófico"),CONCATENATE("R10C",'Mapa final'!$O$126),"")</f>
        <v/>
      </c>
      <c r="AN96" s="86"/>
      <c r="AO96" s="524"/>
      <c r="AP96" s="524"/>
      <c r="AQ96" s="524"/>
      <c r="AR96" s="524"/>
      <c r="AS96" s="524"/>
      <c r="AT96" s="524"/>
    </row>
    <row r="97" spans="1:80" ht="15.75" customHeight="1" x14ac:dyDescent="0.25">
      <c r="A97" s="86"/>
      <c r="B97" s="474"/>
      <c r="C97" s="474"/>
      <c r="D97" s="475"/>
      <c r="E97" s="543"/>
      <c r="F97" s="556"/>
      <c r="G97" s="556"/>
      <c r="H97" s="556"/>
      <c r="I97" s="556"/>
      <c r="J97" s="80" t="str">
        <f>IF(AND('Mapa final'!$Y$127="Baja",'Mapa final'!$AA$127="Leve"),CONCATENATE("R10C",'Mapa final'!$O$127),"")</f>
        <v/>
      </c>
      <c r="K97" s="81" t="str">
        <f>IF(AND('Mapa final'!$Y$128="Baja",'Mapa final'!$AA$128="Leve"),CONCATENATE("R10C",'Mapa final'!$O$128),"")</f>
        <v/>
      </c>
      <c r="L97" s="81" t="str">
        <f>IF(AND('Mapa final'!$Y$129="Baja",'Mapa final'!$AA$129="Leve"),CONCATENATE("R10C",'Mapa final'!$O$129),"")</f>
        <v/>
      </c>
      <c r="M97" s="81" t="str">
        <f>IF(AND('Mapa final'!$Y$130="Baja",'Mapa final'!$AA$130="Leve"),CONCATENATE("R10C",'Mapa final'!$O$130),"")</f>
        <v/>
      </c>
      <c r="N97" s="81" t="str">
        <f>IF(AND('Mapa final'!$Y$131="Baja",'Mapa final'!$AA$131="Leve"),CONCATENATE("R10C",'Mapa final'!$O$131),"")</f>
        <v/>
      </c>
      <c r="O97" s="82" t="str">
        <f>IF(AND('Mapa final'!$Y$132="Baja",'Mapa final'!$AA$132="Leve"),CONCATENATE("R10C",'Mapa final'!$O$132),"")</f>
        <v/>
      </c>
      <c r="P97" s="71" t="str">
        <f>IF(AND('Mapa final'!$Y$127="Baja",'Mapa final'!$AA$127="Menor"),CONCATENATE("R10C",'Mapa final'!$O$127),"")</f>
        <v/>
      </c>
      <c r="Q97" s="72" t="str">
        <f>IF(AND('Mapa final'!$Y$128="Baja",'Mapa final'!$AA$128="Menor"),CONCATENATE("R10C",'Mapa final'!$O$128),"")</f>
        <v/>
      </c>
      <c r="R97" s="72" t="str">
        <f>IF(AND('Mapa final'!$Y$129="Baja",'Mapa final'!$AA$129="Menor"),CONCATENATE("R10C",'Mapa final'!$O$129),"")</f>
        <v/>
      </c>
      <c r="S97" s="72" t="str">
        <f>IF(AND('Mapa final'!$Y$130="Baja",'Mapa final'!$AA$130="Menor"),CONCATENATE("R10C",'Mapa final'!$O$130),"")</f>
        <v/>
      </c>
      <c r="T97" s="72" t="str">
        <f>IF(AND('Mapa final'!$Y$131="Baja",'Mapa final'!$AA$131="Menor"),CONCATENATE("R10C",'Mapa final'!$O$131),"")</f>
        <v/>
      </c>
      <c r="U97" s="72" t="str">
        <f>IF(AND('Mapa final'!$Y$132="Baja",'Mapa final'!$AA$132="Menor"),CONCATENATE("R10C",'Mapa final'!$O$132),"")</f>
        <v/>
      </c>
      <c r="V97" s="71" t="str">
        <f>IF(AND('Mapa final'!$Y$127="Baja",'Mapa final'!$AA$127="Moderado"),CONCATENATE("R10C",'Mapa final'!$O$127),"")</f>
        <v/>
      </c>
      <c r="W97" s="72" t="str">
        <f>IF(AND('Mapa final'!$Y$128="Baja",'Mapa final'!$AA$128="Moderado"),CONCATENATE("R10C",'Mapa final'!$O$128),"")</f>
        <v/>
      </c>
      <c r="X97" s="72" t="str">
        <f>IF(AND('Mapa final'!$Y$129="Baja",'Mapa final'!$AA$129="Moderado"),CONCATENATE("R10C",'Mapa final'!$O$129),"")</f>
        <v/>
      </c>
      <c r="Y97" s="72" t="str">
        <f>IF(AND('Mapa final'!$Y$130="Baja",'Mapa final'!$AA$130="Moderado"),CONCATENATE("R10C",'Mapa final'!$O$130),"")</f>
        <v/>
      </c>
      <c r="Z97" s="72" t="str">
        <f>IF(AND('Mapa final'!$Y$131="Baja",'Mapa final'!$AA$131="Moderado"),CONCATENATE("R10C",'Mapa final'!$O$131),"")</f>
        <v/>
      </c>
      <c r="AA97" s="73" t="str">
        <f>IF(AND('Mapa final'!$Y$132="Baja",'Mapa final'!$AA$132="Moderado"),CONCATENATE("R10C",'Mapa final'!$O$132),"")</f>
        <v/>
      </c>
      <c r="AB97" s="63" t="str">
        <f>IF(AND('Mapa final'!$Y$127="Baja",'Mapa final'!$AA$127="Mayor"),CONCATENATE("R10C",'Mapa final'!$O$127),"")</f>
        <v/>
      </c>
      <c r="AC97" s="63" t="str">
        <f>IF(AND('Mapa final'!$Y$128="Baja",'Mapa final'!$AA$128="Mayor"),CONCATENATE("R10C",'Mapa final'!$O$128),"")</f>
        <v/>
      </c>
      <c r="AD97" s="63" t="str">
        <f>IF(AND('Mapa final'!$Y$129="Baja",'Mapa final'!$AA$129="Mayor"),CONCATENATE("R10C",'Mapa final'!$O$129),"")</f>
        <v/>
      </c>
      <c r="AE97" s="63" t="str">
        <f>IF(AND('Mapa final'!$Y$130="Baja",'Mapa final'!$AA$130="Mayor"),CONCATENATE("R10C",'Mapa final'!$O$130),"")</f>
        <v/>
      </c>
      <c r="AF97" s="63" t="str">
        <f>IF(AND('Mapa final'!$Y$131="Baja",'Mapa final'!$AA$131="Mayor"),CONCATENATE("R10C",'Mapa final'!$O$131),"")</f>
        <v/>
      </c>
      <c r="AG97" s="64" t="str">
        <f>IF(AND('Mapa final'!$Y$132="Baja",'Mapa final'!$AA$132="Mayor"),CONCATENATE("R10C",'Mapa final'!$O$132),"")</f>
        <v/>
      </c>
      <c r="AH97" s="65" t="str">
        <f>IF(AND('Mapa final'!$Y$127="Baja",'Mapa final'!$AA$127="Catastrófico"),CONCATENATE("R10C",'Mapa final'!$O$127),"")</f>
        <v/>
      </c>
      <c r="AI97" s="66" t="str">
        <f>IF(AND('Mapa final'!$Y$128="Baja",'Mapa final'!$AA$128="Catastrófico"),CONCATENATE("R10C",'Mapa final'!$O$128),"")</f>
        <v/>
      </c>
      <c r="AJ97" s="66" t="str">
        <f>IF(AND('Mapa final'!$Y$129="Baja",'Mapa final'!$AA$129="Catastrófico"),CONCATENATE("R10C",'Mapa final'!$O$129),"")</f>
        <v/>
      </c>
      <c r="AK97" s="66" t="str">
        <f>IF(AND('Mapa final'!$Y$130="Baja",'Mapa final'!$AA$130="Catastrófico"),CONCATENATE("R10C",'Mapa final'!$O$130),"")</f>
        <v/>
      </c>
      <c r="AL97" s="66" t="str">
        <f>IF(AND('Mapa final'!$Y$131="Baja",'Mapa final'!$AA$131="Catastrófico"),CONCATENATE("R10C",'Mapa final'!$O$131),"")</f>
        <v/>
      </c>
      <c r="AM97" s="67" t="str">
        <f>IF(AND('Mapa final'!$Y$132="Baja",'Mapa final'!$AA$132="Catastrófico"),CONCATENATE("R10C",'Mapa final'!$O$132),"")</f>
        <v/>
      </c>
      <c r="AN97" s="86"/>
      <c r="AO97" s="524"/>
      <c r="AP97" s="524"/>
      <c r="AQ97" s="524"/>
      <c r="AR97" s="524"/>
      <c r="AS97" s="524"/>
      <c r="AT97" s="524"/>
    </row>
    <row r="98" spans="1:80" ht="15.75" customHeight="1" x14ac:dyDescent="0.25">
      <c r="A98" s="86"/>
      <c r="B98" s="474"/>
      <c r="C98" s="474"/>
      <c r="D98" s="475"/>
      <c r="E98" s="543"/>
      <c r="F98" s="556"/>
      <c r="G98" s="556"/>
      <c r="H98" s="556"/>
      <c r="I98" s="556"/>
      <c r="J98" s="80" t="str">
        <f>IF(AND('Mapa final'!$Y$133="Baja",'Mapa final'!$AA$133="Leve"),CONCATENATE("R10C",'Mapa final'!$O$133),"")</f>
        <v/>
      </c>
      <c r="K98" s="81" t="str">
        <f>IF(AND('Mapa final'!$Y$134="Baja",'Mapa final'!$AA$134="Leve"),CONCATENATE("R10C",'Mapa final'!$O$134),"")</f>
        <v/>
      </c>
      <c r="L98" s="81" t="str">
        <f>IF(AND('Mapa final'!$Y$135="Baja",'Mapa final'!$AA$135="Leve"),CONCATENATE("R10C",'Mapa final'!$O$135),"")</f>
        <v/>
      </c>
      <c r="M98" s="81" t="str">
        <f>IF(AND('Mapa final'!$Y$136="Baja",'Mapa final'!$AA$136="Leve"),CONCATENATE("R10C",'Mapa final'!$O$136),"")</f>
        <v/>
      </c>
      <c r="N98" s="81" t="str">
        <f>IF(AND('Mapa final'!$Y$137="Baja",'Mapa final'!$AA$137="Leve"),CONCATENATE("R10C",'Mapa final'!$O$137),"")</f>
        <v/>
      </c>
      <c r="O98" s="82" t="str">
        <f>IF(AND('Mapa final'!$Y$138="Baja",'Mapa final'!$AA$138="Leve"),CONCATENATE("R10C",'Mapa final'!$O$138),"")</f>
        <v/>
      </c>
      <c r="P98" s="71" t="str">
        <f>IF(AND('Mapa final'!$Y$133="Baja",'Mapa final'!$AA$133="Menor"),CONCATENATE("R10C",'Mapa final'!$O$133),"")</f>
        <v/>
      </c>
      <c r="Q98" s="72" t="str">
        <f>IF(AND('Mapa final'!$Y$134="Baja",'Mapa final'!$AA$134="Menor"),CONCATENATE("R10C",'Mapa final'!$O$134),"")</f>
        <v/>
      </c>
      <c r="R98" s="72" t="str">
        <f>IF(AND('Mapa final'!$Y$135="Baja",'Mapa final'!$AA$135="Menor"),CONCATENATE("R10C",'Mapa final'!$O$135),"")</f>
        <v/>
      </c>
      <c r="S98" s="72" t="str">
        <f>IF(AND('Mapa final'!$Y$136="Baja",'Mapa final'!$AA$136="Menor"),CONCATENATE("R10C",'Mapa final'!$O$136),"")</f>
        <v/>
      </c>
      <c r="T98" s="72" t="str">
        <f>IF(AND('Mapa final'!$Y$137="Baja",'Mapa final'!$AA$137="Menor"),CONCATENATE("R10C",'Mapa final'!$O$137),"")</f>
        <v/>
      </c>
      <c r="U98" s="72" t="str">
        <f>IF(AND('Mapa final'!$Y$138="Baja",'Mapa final'!$AA$138="Menor"),CONCATENATE("R10C",'Mapa final'!$O$138),"")</f>
        <v/>
      </c>
      <c r="V98" s="71" t="str">
        <f>IF(AND('Mapa final'!$Y$133="Baja",'Mapa final'!$AA$133="Moderado"),CONCATENATE("R10C",'Mapa final'!$O$133),"")</f>
        <v/>
      </c>
      <c r="W98" s="72" t="str">
        <f>IF(AND('Mapa final'!$Y$134="Baja",'Mapa final'!$AA$134="Moderado"),CONCATENATE("R10C",'Mapa final'!$O$134),"")</f>
        <v/>
      </c>
      <c r="X98" s="72" t="str">
        <f>IF(AND('Mapa final'!$Y$135="Baja",'Mapa final'!$AA$135="Moderado"),CONCATENATE("R10C",'Mapa final'!$O$135),"")</f>
        <v/>
      </c>
      <c r="Y98" s="72" t="str">
        <f>IF(AND('Mapa final'!$Y$136="Baja",'Mapa final'!$AA$136="Moderado"),CONCATENATE("R10C",'Mapa final'!$O$136),"")</f>
        <v/>
      </c>
      <c r="Z98" s="72" t="str">
        <f>IF(AND('Mapa final'!$Y$137="Baja",'Mapa final'!$AA$137="Moderado"),CONCATENATE("R10C",'Mapa final'!$O$137),"")</f>
        <v/>
      </c>
      <c r="AA98" s="73" t="str">
        <f>IF(AND('Mapa final'!$Y$138="Baja",'Mapa final'!$AA$138="Moderado"),CONCATENATE("R10C",'Mapa final'!$O$138),"")</f>
        <v/>
      </c>
      <c r="AB98" s="63" t="str">
        <f>IF(AND('Mapa final'!$Y$133="Baja",'Mapa final'!$AA$133="Mayor"),CONCATENATE("R10C",'Mapa final'!$O$133),"")</f>
        <v/>
      </c>
      <c r="AC98" s="63" t="str">
        <f>IF(AND('Mapa final'!$Y$134="Baja",'Mapa final'!$AA$134="Mayor"),CONCATENATE("R10C",'Mapa final'!$O$134),"")</f>
        <v/>
      </c>
      <c r="AD98" s="63" t="str">
        <f>IF(AND('Mapa final'!$Y$135="Baja",'Mapa final'!$AA$135="Mayor"),CONCATENATE("R10C",'Mapa final'!$O$135),"")</f>
        <v/>
      </c>
      <c r="AE98" s="63" t="str">
        <f>IF(AND('Mapa final'!$Y$136="Baja",'Mapa final'!$AA$136="Mayor"),CONCATENATE("R10C",'Mapa final'!$O$136),"")</f>
        <v/>
      </c>
      <c r="AF98" s="63" t="str">
        <f>IF(AND('Mapa final'!$Y$137="Baja",'Mapa final'!$AA$137="Mayor"),CONCATENATE("R10C",'Mapa final'!$O$137),"")</f>
        <v/>
      </c>
      <c r="AG98" s="64" t="str">
        <f>IF(AND('Mapa final'!$Y$138="Baja",'Mapa final'!$AA$138="Mayor"),CONCATENATE("R10C",'Mapa final'!$O$138),"")</f>
        <v/>
      </c>
      <c r="AH98" s="65" t="str">
        <f>IF(AND('Mapa final'!$Y$133="Baja",'Mapa final'!$AA$133="Catastrófico"),CONCATENATE("R10C",'Mapa final'!$O$133),"")</f>
        <v/>
      </c>
      <c r="AI98" s="66" t="str">
        <f>IF(AND('Mapa final'!$Y$134="Baja",'Mapa final'!$AA$134="Catastrófico"),CONCATENATE("R10C",'Mapa final'!$O$134),"")</f>
        <v/>
      </c>
      <c r="AJ98" s="66" t="str">
        <f>IF(AND('Mapa final'!$Y$135="Baja",'Mapa final'!$AA$135="Catastrófico"),CONCATENATE("R10C",'Mapa final'!$O$135),"")</f>
        <v/>
      </c>
      <c r="AK98" s="66" t="str">
        <f>IF(AND('Mapa final'!$Y$136="Baja",'Mapa final'!$AA$136="Catastrófico"),CONCATENATE("R10C",'Mapa final'!$O$136),"")</f>
        <v/>
      </c>
      <c r="AL98" s="66" t="str">
        <f>IF(AND('Mapa final'!$Y$137="Baja",'Mapa final'!$AA$137="Catastrófico"),CONCATENATE("R10C",'Mapa final'!$O$137),"")</f>
        <v/>
      </c>
      <c r="AM98" s="67" t="str">
        <f>IF(AND('Mapa final'!$Y$138="Baja",'Mapa final'!$AA$138="Catastrófico"),CONCATENATE("R10C",'Mapa final'!$O$138),"")</f>
        <v/>
      </c>
      <c r="AN98" s="86"/>
      <c r="AO98" s="524"/>
      <c r="AP98" s="524"/>
      <c r="AQ98" s="524"/>
      <c r="AR98" s="524"/>
      <c r="AS98" s="524"/>
      <c r="AT98" s="524"/>
    </row>
    <row r="99" spans="1:80" ht="15.75" customHeight="1" x14ac:dyDescent="0.25">
      <c r="A99" s="86"/>
      <c r="B99" s="474"/>
      <c r="C99" s="474"/>
      <c r="D99" s="475"/>
      <c r="E99" s="543"/>
      <c r="F99" s="556"/>
      <c r="G99" s="556"/>
      <c r="H99" s="556"/>
      <c r="I99" s="556"/>
      <c r="J99" s="80" t="str">
        <f>IF(AND('Mapa final'!$Y$139="Baja",'Mapa final'!$AA$139="Leve"),CONCATENATE("R10C",'Mapa final'!$O$139),"")</f>
        <v/>
      </c>
      <c r="K99" s="81" t="str">
        <f>IF(AND('Mapa final'!$Y$140="Baja",'Mapa final'!$AA$140="Leve"),CONCATENATE("R10C",'Mapa final'!$O$140),"")</f>
        <v/>
      </c>
      <c r="L99" s="81" t="str">
        <f>IF(AND('Mapa final'!$Y$141="Baja",'Mapa final'!$AA$141="Leve"),CONCATENATE("R10C",'Mapa final'!$O$141),"")</f>
        <v/>
      </c>
      <c r="M99" s="81" t="str">
        <f>IF(AND('Mapa final'!$Y$142="Baja",'Mapa final'!$AA$142="Leve"),CONCATENATE("R10C",'Mapa final'!$O$142),"")</f>
        <v/>
      </c>
      <c r="N99" s="81" t="str">
        <f>IF(AND('Mapa final'!$Y$143="Baja",'Mapa final'!$AA$143="Leve"),CONCATENATE("R10C",'Mapa final'!$O$143),"")</f>
        <v/>
      </c>
      <c r="O99" s="82" t="str">
        <f>IF(AND('Mapa final'!$Y$144="Baja",'Mapa final'!$AA$144="Leve"),CONCATENATE("R10C",'Mapa final'!$O$144),"")</f>
        <v/>
      </c>
      <c r="P99" s="71" t="str">
        <f>IF(AND('Mapa final'!$Y$139="Baja",'Mapa final'!$AA$139="Menor"),CONCATENATE("R10C",'Mapa final'!$O$139),"")</f>
        <v/>
      </c>
      <c r="Q99" s="72" t="str">
        <f>IF(AND('Mapa final'!$Y$140="Baja",'Mapa final'!$AA$140="Menor"),CONCATENATE("R10C",'Mapa final'!$O$140),"")</f>
        <v/>
      </c>
      <c r="R99" s="72" t="str">
        <f>IF(AND('Mapa final'!$Y$141="Baja",'Mapa final'!$AA$141="Menor"),CONCATENATE("R10C",'Mapa final'!$O$141),"")</f>
        <v/>
      </c>
      <c r="S99" s="72" t="str">
        <f>IF(AND('Mapa final'!$Y$142="Baja",'Mapa final'!$AA$142="Menor"),CONCATENATE("R10C",'Mapa final'!$O$142),"")</f>
        <v/>
      </c>
      <c r="T99" s="72" t="str">
        <f>IF(AND('Mapa final'!$Y$143="Baja",'Mapa final'!$AA$143="Menor"),CONCATENATE("R10C",'Mapa final'!$O$143),"")</f>
        <v/>
      </c>
      <c r="U99" s="72" t="str">
        <f>IF(AND('Mapa final'!$Y$144="Baja",'Mapa final'!$AA$144="Menor"),CONCATENATE("R10C",'Mapa final'!$O$144),"")</f>
        <v/>
      </c>
      <c r="V99" s="71" t="str">
        <f>IF(AND('Mapa final'!$Y$139="Baja",'Mapa final'!$AA$139="Moderado"),CONCATENATE("R10C",'Mapa final'!$O$139),"")</f>
        <v/>
      </c>
      <c r="W99" s="72" t="str">
        <f>IF(AND('Mapa final'!$Y$140="Baja",'Mapa final'!$AA$140="Moderado"),CONCATENATE("R10C",'Mapa final'!$O$140),"")</f>
        <v/>
      </c>
      <c r="X99" s="72" t="str">
        <f>IF(AND('Mapa final'!$Y$141="Baja",'Mapa final'!$AA$141="Moderado"),CONCATENATE("R10C",'Mapa final'!$O$141),"")</f>
        <v/>
      </c>
      <c r="Y99" s="72" t="str">
        <f>IF(AND('Mapa final'!$Y$142="Baja",'Mapa final'!$AA$142="Moderado"),CONCATENATE("R10C",'Mapa final'!$O$142),"")</f>
        <v/>
      </c>
      <c r="Z99" s="72" t="str">
        <f>IF(AND('Mapa final'!$Y$143="Baja",'Mapa final'!$AA$143="Moderado"),CONCATENATE("R10C",'Mapa final'!$O$143),"")</f>
        <v/>
      </c>
      <c r="AA99" s="73" t="str">
        <f>IF(AND('Mapa final'!$Y$144="Baja",'Mapa final'!$AA$144="Moderado"),CONCATENATE("R10C",'Mapa final'!$O$144),"")</f>
        <v/>
      </c>
      <c r="AB99" s="63" t="str">
        <f>IF(AND('Mapa final'!$Y$139="Baja",'Mapa final'!$AA$139="Mayor"),CONCATENATE("R10C",'Mapa final'!$O$139),"")</f>
        <v/>
      </c>
      <c r="AC99" s="63" t="str">
        <f>IF(AND('Mapa final'!$Y$140="Baja",'Mapa final'!$AA$140="Mayor"),CONCATENATE("R10C",'Mapa final'!$O$140),"")</f>
        <v/>
      </c>
      <c r="AD99" s="63" t="str">
        <f>IF(AND('Mapa final'!$Y$141="Baja",'Mapa final'!$AA$141="Mayor"),CONCATENATE("R10C",'Mapa final'!$O$141),"")</f>
        <v/>
      </c>
      <c r="AE99" s="63" t="str">
        <f>IF(AND('Mapa final'!$Y$142="Baja",'Mapa final'!$AA$142="Mayor"),CONCATENATE("R10C",'Mapa final'!$O$142),"")</f>
        <v/>
      </c>
      <c r="AF99" s="63" t="str">
        <f>IF(AND('Mapa final'!$Y$143="Baja",'Mapa final'!$AA$143="Mayor"),CONCATENATE("R10C",'Mapa final'!$O$143),"")</f>
        <v/>
      </c>
      <c r="AG99" s="64" t="str">
        <f>IF(AND('Mapa final'!$Y$144="Baja",'Mapa final'!$AA$144="Mayor"),CONCATENATE("R10C",'Mapa final'!$O$144),"")</f>
        <v/>
      </c>
      <c r="AH99" s="65" t="str">
        <f>IF(AND('Mapa final'!$Y$139="Baja",'Mapa final'!$AA$139="Catastrófico"),CONCATENATE("R10C",'Mapa final'!$O$139),"")</f>
        <v/>
      </c>
      <c r="AI99" s="66" t="str">
        <f>IF(AND('Mapa final'!$Y$140="Baja",'Mapa final'!$AA$140="Catastrófico"),CONCATENATE("R10C",'Mapa final'!$O$140),"")</f>
        <v/>
      </c>
      <c r="AJ99" s="66" t="str">
        <f>IF(AND('Mapa final'!$Y$141="Baja",'Mapa final'!$AA$141="Catastrófico"),CONCATENATE("R10C",'Mapa final'!$O$141),"")</f>
        <v/>
      </c>
      <c r="AK99" s="66" t="str">
        <f>IF(AND('Mapa final'!$Y$142="Baja",'Mapa final'!$AA$142="Catastrófico"),CONCATENATE("R10C",'Mapa final'!$O$142),"")</f>
        <v/>
      </c>
      <c r="AL99" s="66" t="str">
        <f>IF(AND('Mapa final'!$Y$143="Baja",'Mapa final'!$AA$143="Catastrófico"),CONCATENATE("R10C",'Mapa final'!$O$143),"")</f>
        <v/>
      </c>
      <c r="AM99" s="67" t="str">
        <f>IF(AND('Mapa final'!$Y$144="Baja",'Mapa final'!$AA$144="Catastrófico"),CONCATENATE("R10C",'Mapa final'!$O$144),"")</f>
        <v/>
      </c>
      <c r="AN99" s="86"/>
      <c r="AO99" s="524"/>
      <c r="AP99" s="524"/>
      <c r="AQ99" s="524"/>
      <c r="AR99" s="524"/>
      <c r="AS99" s="524"/>
      <c r="AT99" s="524"/>
    </row>
    <row r="100" spans="1:80" ht="15.75" customHeight="1" x14ac:dyDescent="0.25">
      <c r="A100" s="86"/>
      <c r="B100" s="474"/>
      <c r="C100" s="474"/>
      <c r="D100" s="475"/>
      <c r="E100" s="543"/>
      <c r="F100" s="556"/>
      <c r="G100" s="556"/>
      <c r="H100" s="556"/>
      <c r="I100" s="556"/>
      <c r="J100" s="80" t="str">
        <f>IF(AND('Mapa final'!$Y$145="Baja",'Mapa final'!$AA$145="Leve"),CONCATENATE("R10C",'Mapa final'!$O$145),"")</f>
        <v/>
      </c>
      <c r="K100" s="81" t="str">
        <f>IF(AND('Mapa final'!$Y$146="Baja",'Mapa final'!$AA$146="Leve"),CONCATENATE("R10C",'Mapa final'!$O$146),"")</f>
        <v/>
      </c>
      <c r="L100" s="81" t="str">
        <f>IF(AND('Mapa final'!$Y$147="Baja",'Mapa final'!$AA$147="Leve"),CONCATENATE("R10C",'Mapa final'!$O$147),"")</f>
        <v/>
      </c>
      <c r="M100" s="81" t="str">
        <f>IF(AND('Mapa final'!$Y$148="Baja",'Mapa final'!$AA$148="Leve"),CONCATENATE("R10C",'Mapa final'!$O$148),"")</f>
        <v/>
      </c>
      <c r="N100" s="81" t="str">
        <f>IF(AND('Mapa final'!$Y$149="Baja",'Mapa final'!$AA$149="Leve"),CONCATENATE("R10C",'Mapa final'!$O$149),"")</f>
        <v/>
      </c>
      <c r="O100" s="82" t="str">
        <f>IF(AND('Mapa final'!$Y$150="Baja",'Mapa final'!$AA$150="Leve"),CONCATENATE("R10C",'Mapa final'!$O$150),"")</f>
        <v/>
      </c>
      <c r="P100" s="71" t="str">
        <f>IF(AND('Mapa final'!$Y$145="Baja",'Mapa final'!$AA$145="Menor"),CONCATENATE("R10C",'Mapa final'!$O$145),"")</f>
        <v/>
      </c>
      <c r="Q100" s="72" t="str">
        <f>IF(AND('Mapa final'!$Y$146="Baja",'Mapa final'!$AA$146="Menor"),CONCATENATE("R10C",'Mapa final'!$O$146),"")</f>
        <v/>
      </c>
      <c r="R100" s="72" t="str">
        <f>IF(AND('Mapa final'!$Y$147="Baja",'Mapa final'!$AA$147="Menor"),CONCATENATE("R10C",'Mapa final'!$O$147),"")</f>
        <v/>
      </c>
      <c r="S100" s="72" t="str">
        <f>IF(AND('Mapa final'!$Y$148="Baja",'Mapa final'!$AA$148="Menor"),CONCATENATE("R10C",'Mapa final'!$O$148),"")</f>
        <v/>
      </c>
      <c r="T100" s="72" t="str">
        <f>IF(AND('Mapa final'!$Y$149="Baja",'Mapa final'!$AA$149="Menor"),CONCATENATE("R10C",'Mapa final'!$O$149),"")</f>
        <v/>
      </c>
      <c r="U100" s="72" t="str">
        <f>IF(AND('Mapa final'!$Y$150="Baja",'Mapa final'!$AA$150="Menor"),CONCATENATE("R10C",'Mapa final'!$O$150),"")</f>
        <v/>
      </c>
      <c r="V100" s="71" t="str">
        <f>IF(AND('Mapa final'!$Y$145="Baja",'Mapa final'!$AA$145="Moderado"),CONCATENATE("R10C",'Mapa final'!$O$145),"")</f>
        <v/>
      </c>
      <c r="W100" s="72" t="str">
        <f>IF(AND('Mapa final'!$Y$146="Baja",'Mapa final'!$AA$146="Moderado"),CONCATENATE("R10C",'Mapa final'!$O$146),"")</f>
        <v/>
      </c>
      <c r="X100" s="72" t="str">
        <f>IF(AND('Mapa final'!$Y$147="Baja",'Mapa final'!$AA$147="Moderado"),CONCATENATE("R10C",'Mapa final'!$O$147),"")</f>
        <v/>
      </c>
      <c r="Y100" s="72" t="str">
        <f>IF(AND('Mapa final'!$Y$148="Baja",'Mapa final'!$AA$148="Moderado"),CONCATENATE("R10C",'Mapa final'!$O$148),"")</f>
        <v/>
      </c>
      <c r="Z100" s="72" t="str">
        <f>IF(AND('Mapa final'!$Y$149="Baja",'Mapa final'!$AA$149="Moderado"),CONCATENATE("R10C",'Mapa final'!$O$149),"")</f>
        <v/>
      </c>
      <c r="AA100" s="73" t="str">
        <f>IF(AND('Mapa final'!$Y$150="Baja",'Mapa final'!$AA$150="Moderado"),CONCATENATE("R10C",'Mapa final'!$O$150),"")</f>
        <v/>
      </c>
      <c r="AB100" s="63" t="str">
        <f>IF(AND('Mapa final'!$Y$145="Baja",'Mapa final'!$AA$145="Mayor"),CONCATENATE("R10C",'Mapa final'!$O$145),"")</f>
        <v/>
      </c>
      <c r="AC100" s="63" t="str">
        <f>IF(AND('Mapa final'!$Y$146="Baja",'Mapa final'!$AA$146="Mayor"),CONCATENATE("R10C",'Mapa final'!$O$146),"")</f>
        <v/>
      </c>
      <c r="AD100" s="63" t="str">
        <f>IF(AND('Mapa final'!$Y$147="Baja",'Mapa final'!$AA$147="Mayor"),CONCATENATE("R10C",'Mapa final'!$O$147),"")</f>
        <v/>
      </c>
      <c r="AE100" s="63" t="str">
        <f>IF(AND('Mapa final'!$Y$148="Baja",'Mapa final'!$AA$148="Mayor"),CONCATENATE("R10C",'Mapa final'!$O$148),"")</f>
        <v/>
      </c>
      <c r="AF100" s="63" t="str">
        <f>IF(AND('Mapa final'!$Y$149="Baja",'Mapa final'!$AA$149="Mayor"),CONCATENATE("R10C",'Mapa final'!$O$149),"")</f>
        <v/>
      </c>
      <c r="AG100" s="64" t="str">
        <f>IF(AND('Mapa final'!$Y$150="Baja",'Mapa final'!$AA$150="Mayor"),CONCATENATE("R10C",'Mapa final'!$O$150),"")</f>
        <v/>
      </c>
      <c r="AH100" s="65" t="str">
        <f>IF(AND('Mapa final'!$Y$145="Baja",'Mapa final'!$AA$145="Catastrófico"),CONCATENATE("R10C",'Mapa final'!$O$145),"")</f>
        <v/>
      </c>
      <c r="AI100" s="66" t="str">
        <f>IF(AND('Mapa final'!$Y$146="Baja",'Mapa final'!$AA$146="Catastrófico"),CONCATENATE("R10C",'Mapa final'!$O$146),"")</f>
        <v/>
      </c>
      <c r="AJ100" s="66" t="str">
        <f>IF(AND('Mapa final'!$Y$147="Baja",'Mapa final'!$AA$147="Catastrófico"),CONCATENATE("R10C",'Mapa final'!$O$147),"")</f>
        <v/>
      </c>
      <c r="AK100" s="66" t="str">
        <f>IF(AND('Mapa final'!$Y$148="Baja",'Mapa final'!$AA$148="Catastrófico"),CONCATENATE("R10C",'Mapa final'!$O$148),"")</f>
        <v/>
      </c>
      <c r="AL100" s="66" t="str">
        <f>IF(AND('Mapa final'!$Y$149="Baja",'Mapa final'!$AA$149="Catastrófico"),CONCATENATE("R10C",'Mapa final'!$O$149),"")</f>
        <v/>
      </c>
      <c r="AM100" s="67" t="str">
        <f>IF(AND('Mapa final'!$Y$150="Baja",'Mapa final'!$AA$150="Catastrófico"),CONCATENATE("R10C",'Mapa final'!$O$150),"")</f>
        <v/>
      </c>
      <c r="AN100" s="86"/>
      <c r="AO100" s="524"/>
      <c r="AP100" s="524"/>
      <c r="AQ100" s="524"/>
      <c r="AR100" s="524"/>
      <c r="AS100" s="524"/>
      <c r="AT100" s="524"/>
    </row>
    <row r="101" spans="1:80" ht="15.75" customHeight="1" thickBot="1" x14ac:dyDescent="0.3">
      <c r="A101" s="86"/>
      <c r="B101" s="474"/>
      <c r="C101" s="474"/>
      <c r="D101" s="475"/>
      <c r="E101" s="558"/>
      <c r="F101" s="559"/>
      <c r="G101" s="559"/>
      <c r="H101" s="559"/>
      <c r="I101" s="559"/>
      <c r="J101" s="83" t="str">
        <f>IF(AND('Mapa final'!$Y$151="Baja",'Mapa final'!$AA$151="Leve"),CONCATENATE("R10C",'Mapa final'!$O$151),"")</f>
        <v/>
      </c>
      <c r="K101" s="84" t="str">
        <f>IF(AND('Mapa final'!$Y$152="Baja",'Mapa final'!$AA$152="Leve"),CONCATENATE("R10C",'Mapa final'!$O$152),"")</f>
        <v/>
      </c>
      <c r="L101" s="84" t="str">
        <f>IF(AND('Mapa final'!$Y$153="Baja",'Mapa final'!$AA$153="Leve"),CONCATENATE("R10C",'Mapa final'!$O$153),"")</f>
        <v/>
      </c>
      <c r="M101" s="84" t="str">
        <f>IF(AND('Mapa final'!$Y$154="Baja",'Mapa final'!$AA$154="Leve"),CONCATENATE("R10C",'Mapa final'!$O$154),"")</f>
        <v/>
      </c>
      <c r="N101" s="84" t="str">
        <f>IF(AND('Mapa final'!$Y$155="Baja",'Mapa final'!$AA$155="Leve"),CONCATENATE("R10C",'Mapa final'!$O$155),"")</f>
        <v/>
      </c>
      <c r="O101" s="85" t="str">
        <f>IF(AND('Mapa final'!$Y$156="Baja",'Mapa final'!$AA$156="Leve"),CONCATENATE("R10C",'Mapa final'!$O$156),"")</f>
        <v/>
      </c>
      <c r="P101" s="71" t="str">
        <f>IF(AND('Mapa final'!$Y$151="Baja",'Mapa final'!$AA$151="Menor"),CONCATENATE("R10C",'Mapa final'!$O$151),"")</f>
        <v/>
      </c>
      <c r="Q101" s="72" t="str">
        <f>IF(AND('Mapa final'!$Y$152="Baja",'Mapa final'!$AA$152="Menor"),CONCATENATE("R10C",'Mapa final'!$O$152),"")</f>
        <v/>
      </c>
      <c r="R101" s="72" t="str">
        <f>IF(AND('Mapa final'!$Y$153="Baja",'Mapa final'!$AA$153="Menor"),CONCATENATE("R10C",'Mapa final'!$O$153),"")</f>
        <v/>
      </c>
      <c r="S101" s="72" t="str">
        <f>IF(AND('Mapa final'!$Y$154="Baja",'Mapa final'!$AA$154="Menor"),CONCATENATE("R10C",'Mapa final'!$O$154),"")</f>
        <v/>
      </c>
      <c r="T101" s="72" t="str">
        <f>IF(AND('Mapa final'!$Y$155="Baja",'Mapa final'!$AA$155="Menor"),CONCATENATE("R10C",'Mapa final'!$O$155),"")</f>
        <v/>
      </c>
      <c r="U101" s="72" t="str">
        <f>IF(AND('Mapa final'!$Y$156="Baja",'Mapa final'!$AA$156="Menor"),CONCATENATE("R10C",'Mapa final'!$O$156),"")</f>
        <v/>
      </c>
      <c r="V101" s="74" t="str">
        <f>IF(AND('Mapa final'!$Y$151="Baja",'Mapa final'!$AA$151="Moderado"),CONCATENATE("R10C",'Mapa final'!$O$151),"")</f>
        <v/>
      </c>
      <c r="W101" s="75" t="str">
        <f>IF(AND('Mapa final'!$Y$152="Baja",'Mapa final'!$AA$152="Moderado"),CONCATENATE("R10C",'Mapa final'!$O$152),"")</f>
        <v/>
      </c>
      <c r="X101" s="75" t="str">
        <f>IF(AND('Mapa final'!$Y$153="Baja",'Mapa final'!$AA$153="Moderado"),CONCATENATE("R10C",'Mapa final'!$O$153),"")</f>
        <v/>
      </c>
      <c r="Y101" s="75" t="str">
        <f>IF(AND('Mapa final'!$Y$154="Baja",'Mapa final'!$AA$154="Moderado"),CONCATENATE("R10C",'Mapa final'!$O$154),"")</f>
        <v/>
      </c>
      <c r="Z101" s="75" t="str">
        <f>IF(AND('Mapa final'!$Y$155="Baja",'Mapa final'!$AA$155="Moderado"),CONCATENATE("R10C",'Mapa final'!$O$155),"")</f>
        <v/>
      </c>
      <c r="AA101" s="76" t="str">
        <f>IF(AND('Mapa final'!$Y$156="Baja",'Mapa final'!$AA$156="Moderado"),CONCATENATE("R10C",'Mapa final'!$O$156),"")</f>
        <v/>
      </c>
      <c r="AB101" s="63" t="str">
        <f>IF(AND('Mapa final'!$Y$151="Baja",'Mapa final'!$AA$151="Mayor"),CONCATENATE("R10C",'Mapa final'!$O$151),"")</f>
        <v/>
      </c>
      <c r="AC101" s="63" t="str">
        <f>IF(AND('Mapa final'!$Y$152="Baja",'Mapa final'!$AA$152="Mayor"),CONCATENATE("R10C",'Mapa final'!$O$152),"")</f>
        <v/>
      </c>
      <c r="AD101" s="63" t="str">
        <f>IF(AND('Mapa final'!$Y$153="Baja",'Mapa final'!$AA$153="Mayor"),CONCATENATE("R10C",'Mapa final'!$O$153),"")</f>
        <v/>
      </c>
      <c r="AE101" s="63" t="str">
        <f>IF(AND('Mapa final'!$Y$154="Baja",'Mapa final'!$AA$154="Mayor"),CONCATENATE("R10C",'Mapa final'!$O$154),"")</f>
        <v/>
      </c>
      <c r="AF101" s="63" t="str">
        <f>IF(AND('Mapa final'!$Y$155="Baja",'Mapa final'!$AA$155="Mayor"),CONCATENATE("R10C",'Mapa final'!$O$155),"")</f>
        <v/>
      </c>
      <c r="AG101" s="64" t="str">
        <f>IF(AND('Mapa final'!$Y$156="Baja",'Mapa final'!$AA$156="Mayor"),CONCATENATE("R10C",'Mapa final'!$O$156),"")</f>
        <v/>
      </c>
      <c r="AH101" s="65" t="str">
        <f>IF(AND('Mapa final'!$Y$151="Baja",'Mapa final'!$AA$151="Catastrófico"),CONCATENATE("R10C",'Mapa final'!$O$151),"")</f>
        <v/>
      </c>
      <c r="AI101" s="66" t="str">
        <f>IF(AND('Mapa final'!$Y$152="Baja",'Mapa final'!$AA$152="Catastrófico"),CONCATENATE("R10C",'Mapa final'!$O$152),"")</f>
        <v/>
      </c>
      <c r="AJ101" s="66" t="str">
        <f>IF(AND('Mapa final'!$Y$153="Baja",'Mapa final'!$AA$153="Catastrófico"),CONCATENATE("R10C",'Mapa final'!$O$153),"")</f>
        <v/>
      </c>
      <c r="AK101" s="66" t="str">
        <f>IF(AND('Mapa final'!$Y$154="Baja",'Mapa final'!$AA$154="Catastrófico"),CONCATENATE("R10C",'Mapa final'!$O$154),"")</f>
        <v/>
      </c>
      <c r="AL101" s="66" t="str">
        <f>IF(AND('Mapa final'!$Y$155="Baja",'Mapa final'!$AA$155="Catastrófico"),CONCATENATE("R10C",'Mapa final'!$O$155),"")</f>
        <v/>
      </c>
      <c r="AM101" s="67" t="str">
        <f>IF(AND('Mapa final'!$Y$156="Baja",'Mapa final'!$AA$156="Catastrófico"),CONCATENATE("R10C",'Mapa final'!$O$156),"")</f>
        <v/>
      </c>
      <c r="AN101" s="86"/>
      <c r="AO101" s="524"/>
      <c r="AP101" s="524"/>
      <c r="AQ101" s="524"/>
      <c r="AR101" s="524"/>
      <c r="AS101" s="524"/>
      <c r="AT101" s="524"/>
    </row>
    <row r="102" spans="1:80" ht="16.5" customHeight="1" x14ac:dyDescent="0.25">
      <c r="A102" s="86"/>
      <c r="B102" s="474"/>
      <c r="C102" s="474"/>
      <c r="D102" s="474"/>
      <c r="E102" s="513" t="s">
        <v>252</v>
      </c>
      <c r="F102" s="522"/>
      <c r="G102" s="522"/>
      <c r="H102" s="522"/>
      <c r="I102" s="555"/>
      <c r="J102" s="77" t="str">
        <f>IF(AND('Mapa final'!$Y$12="Muy Baja",'Mapa final'!$AA$12="Leve"),CONCATENATE("R1C",'Mapa final'!$O$12),"")</f>
        <v/>
      </c>
      <c r="K102" s="78" t="str">
        <f>IF(AND('Mapa final'!$Y$13="Muy Baja",'Mapa final'!$AA$13="Leve"),CONCATENATE("R1C",'Mapa final'!$O$13),"")</f>
        <v/>
      </c>
      <c r="L102" s="78" t="str">
        <f>IF(AND('Mapa final'!$Y$14="Muy Baja",'Mapa final'!$AA$14="Leve"),CONCATENATE("R1C",'Mapa final'!$O$14),"")</f>
        <v/>
      </c>
      <c r="M102" s="78" t="str">
        <f>IF(AND('Mapa final'!$Y$15="Muy Baja",'Mapa final'!$AA$15="Leve"),CONCATENATE("R1C",'Mapa final'!$O$15),"")</f>
        <v/>
      </c>
      <c r="N102" s="78" t="str">
        <f>IF(AND('Mapa final'!$Y$16="Muy Baja",'Mapa final'!$AA$16="Leve"),CONCATENATE("R1C",'Mapa final'!$O$16),"")</f>
        <v/>
      </c>
      <c r="O102" s="79" t="str">
        <f>IF(AND('Mapa final'!$Y$17="Muy Baja",'Mapa final'!$AA$17="Leve"),CONCATENATE("R1C",'Mapa final'!$O$17),"")</f>
        <v/>
      </c>
      <c r="P102" s="77" t="str">
        <f>IF(AND('Mapa final'!$Y$12="Muy Baja",'Mapa final'!$AA$12="Menor"),CONCATENATE("R1C",'Mapa final'!$O$12),"")</f>
        <v/>
      </c>
      <c r="Q102" s="78" t="str">
        <f>IF(AND('Mapa final'!$Y$13="Muy Baja",'Mapa final'!$AA$13="Menor"),CONCATENATE("R1C",'Mapa final'!$O$13),"")</f>
        <v/>
      </c>
      <c r="R102" s="78" t="str">
        <f>IF(AND('Mapa final'!$Y$14="Muy Baja",'Mapa final'!$AA$14="Menor"),CONCATENATE("R1C",'Mapa final'!$O$14),"")</f>
        <v/>
      </c>
      <c r="S102" s="78" t="str">
        <f>IF(AND('Mapa final'!$Y$15="Muy Baja",'Mapa final'!$AA$15="Menor"),CONCATENATE("R1C",'Mapa final'!$O$15),"")</f>
        <v/>
      </c>
      <c r="T102" s="78" t="str">
        <f>IF(AND('Mapa final'!$Y$16="Muy Baja",'Mapa final'!$AA$16="Menor"),CONCATENATE("R1C",'Mapa final'!$O$16),"")</f>
        <v/>
      </c>
      <c r="U102" s="79" t="str">
        <f>IF(AND('Mapa final'!$Y$17="Muy Baja",'Mapa final'!$AA$17="Menor"),CONCATENATE("R1C",'Mapa final'!$O$17),"")</f>
        <v/>
      </c>
      <c r="V102" s="68" t="str">
        <f>IF(AND('Mapa final'!$Y$12="Muy Baja",'Mapa final'!$AA$12="Moderado"),CONCATENATE("R1C",'Mapa final'!$O$12),"")</f>
        <v/>
      </c>
      <c r="W102" s="69" t="str">
        <f>IF(AND('Mapa final'!$Y$13="Muy Baja",'Mapa final'!$AA$13="Moderado"),CONCATENATE("R1C",'Mapa final'!$O$13),"")</f>
        <v/>
      </c>
      <c r="X102" s="69" t="str">
        <f>IF(AND('Mapa final'!$Y$14="Muy Baja",'Mapa final'!$AA$14="Moderado"),CONCATENATE("R1C",'Mapa final'!$O$14),"")</f>
        <v/>
      </c>
      <c r="Y102" s="69" t="str">
        <f>IF(AND('Mapa final'!$Y$15="Muy Baja",'Mapa final'!$AA$15="Moderado"),CONCATENATE("R1C",'Mapa final'!$O$15),"")</f>
        <v/>
      </c>
      <c r="Z102" s="69" t="str">
        <f>IF(AND('Mapa final'!$Y$16="Muy Baja",'Mapa final'!$AA$16="Moderado"),CONCATENATE("R1C",'Mapa final'!$O$16),"")</f>
        <v/>
      </c>
      <c r="AA102" s="70" t="str">
        <f>IF(AND('Mapa final'!$Y$17="Muy Baja",'Mapa final'!$AA$17="Moderado"),CONCATENATE("R1C",'Mapa final'!$O$17),"")</f>
        <v/>
      </c>
      <c r="AB102" s="57" t="str">
        <f>IF(AND('Mapa final'!$Y$12="Muy Baja",'Mapa final'!$AA$12="Mayor"),CONCATENATE("R1C",'Mapa final'!$O$12),"")</f>
        <v/>
      </c>
      <c r="AC102" s="57" t="str">
        <f>IF(AND('Mapa final'!$Y$13="Muy Baja",'Mapa final'!$AA$13="Mayor"),CONCATENATE("R1C",'Mapa final'!$O$13),"")</f>
        <v>R1C2</v>
      </c>
      <c r="AD102" s="57" t="str">
        <f>IF(AND('Mapa final'!$Y$14="Muy Baja",'Mapa final'!$AA$14="Mayor"),CONCATENATE("R1C",'Mapa final'!$O$14),"")</f>
        <v/>
      </c>
      <c r="AE102" s="57" t="str">
        <f>IF(AND('Mapa final'!$Y$15="Muy Baja",'Mapa final'!$AA$15="Mayor"),CONCATENATE("R1C",'Mapa final'!$O$15),"")</f>
        <v/>
      </c>
      <c r="AF102" s="57" t="str">
        <f>IF(AND('Mapa final'!$Y$16="Muy Baja",'Mapa final'!$AA$16="Mayor"),CONCATENATE("R1C",'Mapa final'!$O$16),"")</f>
        <v/>
      </c>
      <c r="AG102" s="58" t="str">
        <f>IF(AND('Mapa final'!$Y$17="Muy Baja",'Mapa final'!$AA$17="Mayor"),CONCATENATE("R1C",'Mapa final'!$O$17),"")</f>
        <v/>
      </c>
      <c r="AH102" s="59" t="str">
        <f>IF(AND('Mapa final'!$Y$12="Muy Baja",'Mapa final'!$AA$12="Catastrófico"),CONCATENATE("R1C",'Mapa final'!$O$12),"")</f>
        <v/>
      </c>
      <c r="AI102" s="60" t="str">
        <f>IF(AND('Mapa final'!$Y$13="Muy Baja",'Mapa final'!$AA$13="Catastrófico"),CONCATENATE("R1C",'Mapa final'!$O$13),"")</f>
        <v/>
      </c>
      <c r="AJ102" s="60" t="str">
        <f>IF(AND('Mapa final'!$Y$14="Muy Baja",'Mapa final'!$AA$14="Catastrófico"),CONCATENATE("R1C",'Mapa final'!$O$14),"")</f>
        <v/>
      </c>
      <c r="AK102" s="60" t="str">
        <f>IF(AND('Mapa final'!$Y$15="Muy Baja",'Mapa final'!$AA$15="Catastrófico"),CONCATENATE("R1C",'Mapa final'!$O$15),"")</f>
        <v/>
      </c>
      <c r="AL102" s="60" t="str">
        <f>IF(AND('Mapa final'!$Y$16="Muy Baja",'Mapa final'!$AA$16="Catastrófico"),CONCATENATE("R1C",'Mapa final'!$O$16),"")</f>
        <v/>
      </c>
      <c r="AM102" s="61" t="str">
        <f>IF(AND('Mapa final'!$Y$17="Muy Baja",'Mapa final'!$AA$17="Catastrófico"),CONCATENATE("R1C",'Mapa final'!$O$17),"")</f>
        <v/>
      </c>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c r="BN102" s="86"/>
      <c r="BO102" s="86"/>
      <c r="BP102" s="86"/>
      <c r="BQ102" s="86"/>
      <c r="BR102" s="86"/>
      <c r="BS102" s="86"/>
      <c r="BT102" s="86"/>
      <c r="BU102" s="86"/>
      <c r="BV102" s="86"/>
      <c r="BW102" s="86"/>
      <c r="BX102" s="86"/>
      <c r="BY102" s="86"/>
      <c r="BZ102" s="86"/>
      <c r="CA102" s="86"/>
      <c r="CB102" s="86"/>
    </row>
    <row r="103" spans="1:80" ht="16.5" customHeight="1" x14ac:dyDescent="0.25">
      <c r="A103" s="86"/>
      <c r="B103" s="474"/>
      <c r="C103" s="474"/>
      <c r="D103" s="474"/>
      <c r="E103" s="543"/>
      <c r="F103" s="556"/>
      <c r="G103" s="556"/>
      <c r="H103" s="556"/>
      <c r="I103" s="557"/>
      <c r="J103" s="80" t="str">
        <f>IF(AND('Mapa final'!$Y$18="Muy Baja",'Mapa final'!$AA$18="Leve"),CONCATENATE("R2C",'Mapa final'!$O$18),"")</f>
        <v/>
      </c>
      <c r="K103" s="81" t="str">
        <f>IF(AND('Mapa final'!$Y$19="Muy Baja",'Mapa final'!$AA$19="Leve"),CONCATENATE("R2C",'Mapa final'!$O$19),"")</f>
        <v/>
      </c>
      <c r="L103" s="81" t="str">
        <f>IF(AND('Mapa final'!$Y$20="Muy Baja",'Mapa final'!$AA$20="Leve"),CONCATENATE("R2C",'Mapa final'!$O$20),"")</f>
        <v/>
      </c>
      <c r="M103" s="81" t="str">
        <f>IF(AND('Mapa final'!$Y$21="Muy Baja",'Mapa final'!$AA$21="Leve"),CONCATENATE("R2C",'Mapa final'!$O$21),"")</f>
        <v/>
      </c>
      <c r="N103" s="81" t="str">
        <f>IF(AND('Mapa final'!$Y$22="Muy Baja",'Mapa final'!$AA$22="Leve"),CONCATENATE("R2C",'Mapa final'!$O$22),"")</f>
        <v/>
      </c>
      <c r="O103" s="82" t="str">
        <f>IF(AND('Mapa final'!$Y$23="Muy Baja",'Mapa final'!$AA$23="Leve"),CONCATENATE("R2C",'Mapa final'!$O$23),"")</f>
        <v/>
      </c>
      <c r="P103" s="80" t="str">
        <f>IF(AND('Mapa final'!$Y$18="Muy Baja",'Mapa final'!$AA$18="Menor"),CONCATENATE("R2C",'Mapa final'!$O$18),"")</f>
        <v/>
      </c>
      <c r="Q103" s="81" t="str">
        <f>IF(AND('Mapa final'!$Y$19="Muy Baja",'Mapa final'!$AA$19="Menor"),CONCATENATE("R2C",'Mapa final'!$O$19),"")</f>
        <v/>
      </c>
      <c r="R103" s="81" t="str">
        <f>IF(AND('Mapa final'!$Y$20="Muy Baja",'Mapa final'!$AA$20="Menor"),CONCATENATE("R2C",'Mapa final'!$O$20),"")</f>
        <v/>
      </c>
      <c r="S103" s="81" t="str">
        <f>IF(AND('Mapa final'!$Y$21="Muy Baja",'Mapa final'!$AA$21="Menor"),CONCATENATE("R2C",'Mapa final'!$O$21),"")</f>
        <v/>
      </c>
      <c r="T103" s="81" t="str">
        <f>IF(AND('Mapa final'!$Y$22="Muy Baja",'Mapa final'!$AA$22="Menor"),CONCATENATE("R2C",'Mapa final'!$O$22),"")</f>
        <v/>
      </c>
      <c r="U103" s="82" t="str">
        <f>IF(AND('Mapa final'!$Y$23="Muy Baja",'Mapa final'!$AA$23="Menor"),CONCATENATE("R2C",'Mapa final'!$O$23),"")</f>
        <v/>
      </c>
      <c r="V103" s="71" t="str">
        <f>IF(AND('Mapa final'!$Y$18="Muy Baja",'Mapa final'!$AA$18="Moderado"),CONCATENATE("R2C",'Mapa final'!$O$18),"")</f>
        <v/>
      </c>
      <c r="W103" s="72" t="str">
        <f>IF(AND('Mapa final'!$Y$19="Muy Baja",'Mapa final'!$AA$19="Moderado"),CONCATENATE("R2C",'Mapa final'!$O$19),"")</f>
        <v/>
      </c>
      <c r="X103" s="72" t="str">
        <f>IF(AND('Mapa final'!$Y$20="Muy Baja",'Mapa final'!$AA$20="Moderado"),CONCATENATE("R2C",'Mapa final'!$O$20),"")</f>
        <v/>
      </c>
      <c r="Y103" s="72" t="str">
        <f>IF(AND('Mapa final'!$Y$21="Muy Baja",'Mapa final'!$AA$21="Moderado"),CONCATENATE("R2C",'Mapa final'!$O$21),"")</f>
        <v/>
      </c>
      <c r="Z103" s="72" t="str">
        <f>IF(AND('Mapa final'!$Y$22="Muy Baja",'Mapa final'!$AA$22="Moderado"),CONCATENATE("R2C",'Mapa final'!$O$22),"")</f>
        <v/>
      </c>
      <c r="AA103" s="73" t="str">
        <f>IF(AND('Mapa final'!$Y$23="Muy Baja",'Mapa final'!$AA$23="Moderado"),CONCATENATE("R2C",'Mapa final'!$O$23),"")</f>
        <v/>
      </c>
      <c r="AB103" s="63" t="str">
        <f>IF(AND('Mapa final'!$Y$18="Muy Baja",'Mapa final'!$AA$18="Mayor"),CONCATENATE("R2C",'Mapa final'!$O$18),"")</f>
        <v/>
      </c>
      <c r="AC103" s="63" t="str">
        <f>IF(AND('Mapa final'!$Y$19="Muy Baja",'Mapa final'!$AA$19="Mayor"),CONCATENATE("R2C",'Mapa final'!$O$19),"")</f>
        <v/>
      </c>
      <c r="AD103" s="63" t="str">
        <f>IF(AND('Mapa final'!$Y$20="Muy Baja",'Mapa final'!$AA$20="Mayor"),CONCATENATE("R2C",'Mapa final'!$O$20),"")</f>
        <v>R2C3</v>
      </c>
      <c r="AE103" s="63" t="str">
        <f>IF(AND('Mapa final'!$Y$21="Muy Baja",'Mapa final'!$AA$21="Mayor"),CONCATENATE("R2C",'Mapa final'!$O$21),"")</f>
        <v/>
      </c>
      <c r="AF103" s="63" t="str">
        <f>IF(AND('Mapa final'!$Y$22="Muy Baja",'Mapa final'!$AA$22="Mayor"),CONCATENATE("R2C",'Mapa final'!$O$22),"")</f>
        <v/>
      </c>
      <c r="AG103" s="64" t="str">
        <f>IF(AND('Mapa final'!$Y$23="Muy Baja",'Mapa final'!$AA$23="Mayor"),CONCATENATE("R2C",'Mapa final'!$O$23),"")</f>
        <v/>
      </c>
      <c r="AH103" s="65" t="str">
        <f>IF(AND('Mapa final'!$Y$18="Muy Baja",'Mapa final'!$AA$18="Catastrófico"),CONCATENATE("R2C",'Mapa final'!$O$18),"")</f>
        <v/>
      </c>
      <c r="AI103" s="66" t="str">
        <f>IF(AND('Mapa final'!$Y$19="Muy Baja",'Mapa final'!$AA$19="Catastrófico"),CONCATENATE("R2C",'Mapa final'!$O$19),"")</f>
        <v/>
      </c>
      <c r="AJ103" s="66" t="str">
        <f>IF(AND('Mapa final'!$Y$20="Muy Baja",'Mapa final'!$AA$20="Catastrófico"),CONCATENATE("R2C",'Mapa final'!$O$20),"")</f>
        <v/>
      </c>
      <c r="AK103" s="66" t="str">
        <f>IF(AND('Mapa final'!$Y$21="Muy Baja",'Mapa final'!$AA$21="Catastrófico"),CONCATENATE("R2C",'Mapa final'!$O$21),"")</f>
        <v/>
      </c>
      <c r="AL103" s="66" t="str">
        <f>IF(AND('Mapa final'!$Y$22="Muy Baja",'Mapa final'!$AA$22="Catastrófico"),CONCATENATE("R2C",'Mapa final'!$O$22),"")</f>
        <v/>
      </c>
      <c r="AM103" s="67" t="str">
        <f>IF(AND('Mapa final'!$Y$23="Muy Baja",'Mapa final'!$AA$23="Catastrófico"),CONCATENATE("R2C",'Mapa final'!$O$23),"")</f>
        <v/>
      </c>
      <c r="AN103" s="86"/>
      <c r="AO103" s="86"/>
      <c r="AP103" s="86"/>
      <c r="AQ103" s="86"/>
      <c r="AR103" s="86"/>
      <c r="AS103" s="86"/>
      <c r="AT103" s="86"/>
      <c r="AU103" s="86"/>
      <c r="AV103" s="86"/>
      <c r="AW103" s="86"/>
      <c r="AX103" s="86"/>
      <c r="AY103" s="86"/>
      <c r="AZ103" s="86"/>
      <c r="BA103" s="86"/>
      <c r="BB103" s="86"/>
      <c r="BC103" s="86"/>
      <c r="BD103" s="86"/>
      <c r="BE103" s="86"/>
      <c r="BF103" s="86"/>
      <c r="BG103" s="86"/>
      <c r="BH103" s="86"/>
      <c r="BI103" s="86"/>
      <c r="BJ103" s="86"/>
      <c r="BK103" s="86"/>
      <c r="BL103" s="86"/>
      <c r="BM103" s="86"/>
      <c r="BN103" s="86"/>
      <c r="BO103" s="86"/>
      <c r="BP103" s="86"/>
      <c r="BQ103" s="86"/>
      <c r="BR103" s="86"/>
      <c r="BS103" s="86"/>
      <c r="BT103" s="86"/>
      <c r="BU103" s="86"/>
      <c r="BV103" s="86"/>
      <c r="BW103" s="86"/>
      <c r="BX103" s="86"/>
      <c r="BY103" s="86"/>
      <c r="BZ103" s="86"/>
      <c r="CA103" s="86"/>
      <c r="CB103" s="86"/>
    </row>
    <row r="104" spans="1:80" ht="16.5" customHeight="1" x14ac:dyDescent="0.25">
      <c r="A104" s="86"/>
      <c r="B104" s="474"/>
      <c r="C104" s="474"/>
      <c r="D104" s="474"/>
      <c r="E104" s="543"/>
      <c r="F104" s="556"/>
      <c r="G104" s="556"/>
      <c r="H104" s="556"/>
      <c r="I104" s="557"/>
      <c r="J104" s="80" t="str">
        <f>IF(AND('Mapa final'!$Y$24="Muy Baja",'Mapa final'!$AA$24="Leve"),CONCATENATE("R3C",'Mapa final'!$O$24),"")</f>
        <v/>
      </c>
      <c r="K104" s="81" t="str">
        <f>IF(AND('Mapa final'!$Y$25="Muy Baja",'Mapa final'!$AA$25="Leve"),CONCATENATE("R3C",'Mapa final'!$O$25),"")</f>
        <v/>
      </c>
      <c r="L104" s="81" t="str">
        <f>IF(AND('Mapa final'!$Y$26="Muy Baja",'Mapa final'!$AA$26="Leve"),CONCATENATE("R3C",'Mapa final'!$O$26),"")</f>
        <v/>
      </c>
      <c r="M104" s="81" t="str">
        <f>IF(AND('Mapa final'!$Y$27="Muy Baja",'Mapa final'!$AA$27="Leve"),CONCATENATE("R3C",'Mapa final'!$O$27),"")</f>
        <v/>
      </c>
      <c r="N104" s="81" t="str">
        <f>IF(AND('Mapa final'!$Y$28="Muy Baja",'Mapa final'!$AA$28="Leve"),CONCATENATE("R3C",'Mapa final'!$O$28),"")</f>
        <v/>
      </c>
      <c r="O104" s="82" t="str">
        <f>IF(AND('Mapa final'!$Y$29="Muy Baja",'Mapa final'!$AA$29="Leve"),CONCATENATE("R3C",'Mapa final'!$O$29),"")</f>
        <v/>
      </c>
      <c r="P104" s="80" t="str">
        <f>IF(AND('Mapa final'!$Y$24="Muy Baja",'Mapa final'!$AA$24="Menor"),CONCATENATE("R3C",'Mapa final'!$O$24),"")</f>
        <v/>
      </c>
      <c r="Q104" s="81" t="str">
        <f>IF(AND('Mapa final'!$Y$25="Muy Baja",'Mapa final'!$AA$25="Menor"),CONCATENATE("R3C",'Mapa final'!$O$25),"")</f>
        <v/>
      </c>
      <c r="R104" s="81" t="str">
        <f>IF(AND('Mapa final'!$Y$26="Muy Baja",'Mapa final'!$AA$26="Menor"),CONCATENATE("R3C",'Mapa final'!$O$26),"")</f>
        <v/>
      </c>
      <c r="S104" s="81" t="str">
        <f>IF(AND('Mapa final'!$Y$27="Muy Baja",'Mapa final'!$AA$27="Menor"),CONCATENATE("R3C",'Mapa final'!$O$27),"")</f>
        <v/>
      </c>
      <c r="T104" s="81" t="str">
        <f>IF(AND('Mapa final'!$Y$28="Muy Baja",'Mapa final'!$AA$28="Menor"),CONCATENATE("R3C",'Mapa final'!$O$28),"")</f>
        <v/>
      </c>
      <c r="U104" s="82" t="str">
        <f>IF(AND('Mapa final'!$Y$29="Muy Baja",'Mapa final'!$AA$29="Menor"),CONCATENATE("R3C",'Mapa final'!$O$29),"")</f>
        <v/>
      </c>
      <c r="V104" s="71" t="str">
        <f>IF(AND('Mapa final'!$Y$24="Muy Baja",'Mapa final'!$AA$24="Moderado"),CONCATENATE("R3C",'Mapa final'!$O$24),"")</f>
        <v/>
      </c>
      <c r="W104" s="72" t="str">
        <f>IF(AND('Mapa final'!$Y$25="Muy Baja",'Mapa final'!$AA$25="Moderado"),CONCATENATE("R3C",'Mapa final'!$O$25),"")</f>
        <v/>
      </c>
      <c r="X104" s="72" t="str">
        <f>IF(AND('Mapa final'!$Y$26="Muy Baja",'Mapa final'!$AA$26="Moderado"),CONCATENATE("R3C",'Mapa final'!$O$26),"")</f>
        <v/>
      </c>
      <c r="Y104" s="72" t="str">
        <f>IF(AND('Mapa final'!$Y$27="Muy Baja",'Mapa final'!$AA$27="Moderado"),CONCATENATE("R3C",'Mapa final'!$O$27),"")</f>
        <v/>
      </c>
      <c r="Z104" s="72" t="str">
        <f>IF(AND('Mapa final'!$Y$28="Muy Baja",'Mapa final'!$AA$28="Moderado"),CONCATENATE("R3C",'Mapa final'!$O$28),"")</f>
        <v/>
      </c>
      <c r="AA104" s="73" t="str">
        <f>IF(AND('Mapa final'!$Y$29="Muy Baja",'Mapa final'!$AA$29="Moderado"),CONCATENATE("R3C",'Mapa final'!$O$29),"")</f>
        <v/>
      </c>
      <c r="AB104" s="63" t="str">
        <f>IF(AND('Mapa final'!$Y$24="Muy Baja",'Mapa final'!$AA$24="Mayor"),CONCATENATE("R3C",'Mapa final'!$O$24),"")</f>
        <v/>
      </c>
      <c r="AC104" s="63" t="str">
        <f>IF(AND('Mapa final'!$Y$25="Muy Baja",'Mapa final'!$AA$25="Mayor"),CONCATENATE("R3C",'Mapa final'!$O$25),"")</f>
        <v/>
      </c>
      <c r="AD104" s="63" t="str">
        <f>IF(AND('Mapa final'!$Y$26="Muy Baja",'Mapa final'!$AA$26="Mayor"),CONCATENATE("R3C",'Mapa final'!$O$26),"")</f>
        <v/>
      </c>
      <c r="AE104" s="63" t="str">
        <f>IF(AND('Mapa final'!$Y$27="Muy Baja",'Mapa final'!$AA$27="Mayor"),CONCATENATE("R3C",'Mapa final'!$O$27),"")</f>
        <v/>
      </c>
      <c r="AF104" s="63" t="str">
        <f>IF(AND('Mapa final'!$Y$28="Muy Baja",'Mapa final'!$AA$28="Mayor"),CONCATENATE("R3C",'Mapa final'!$O$28),"")</f>
        <v/>
      </c>
      <c r="AG104" s="64" t="str">
        <f>IF(AND('Mapa final'!$Y$29="Muy Baja",'Mapa final'!$AA$29="Mayor"),CONCATENATE("R3C",'Mapa final'!$O$29),"")</f>
        <v/>
      </c>
      <c r="AH104" s="65" t="str">
        <f>IF(AND('Mapa final'!$Y$24="Muy Baja",'Mapa final'!$AA$24="Catastrófico"),CONCATENATE("R3C",'Mapa final'!$O$24),"")</f>
        <v/>
      </c>
      <c r="AI104" s="66" t="str">
        <f>IF(AND('Mapa final'!$Y$25="Muy Baja",'Mapa final'!$AA$25="Catastrófico"),CONCATENATE("R3C",'Mapa final'!$O$25),"")</f>
        <v/>
      </c>
      <c r="AJ104" s="66" t="str">
        <f>IF(AND('Mapa final'!$Y$26="Muy Baja",'Mapa final'!$AA$26="Catastrófico"),CONCATENATE("R3C",'Mapa final'!$O$26),"")</f>
        <v/>
      </c>
      <c r="AK104" s="66" t="str">
        <f>IF(AND('Mapa final'!$Y$27="Muy Baja",'Mapa final'!$AA$27="Catastrófico"),CONCATENATE("R3C",'Mapa final'!$O$27),"")</f>
        <v/>
      </c>
      <c r="AL104" s="66" t="str">
        <f>IF(AND('Mapa final'!$Y$28="Muy Baja",'Mapa final'!$AA$28="Catastrófico"),CONCATENATE("R3C",'Mapa final'!$O$28),"")</f>
        <v/>
      </c>
      <c r="AM104" s="67" t="str">
        <f>IF(AND('Mapa final'!$Y$29="Muy Baja",'Mapa final'!$AA$29="Catastrófico"),CONCATENATE("R3C",'Mapa final'!$O$29),"")</f>
        <v/>
      </c>
      <c r="AN104" s="86"/>
      <c r="AO104" s="86"/>
      <c r="AP104" s="86"/>
      <c r="AQ104" s="86"/>
      <c r="AR104" s="86"/>
      <c r="AS104" s="86"/>
      <c r="AT104" s="86"/>
      <c r="AU104" s="86"/>
      <c r="AV104" s="86"/>
      <c r="AW104" s="86"/>
      <c r="AX104" s="86"/>
      <c r="AY104" s="86"/>
      <c r="AZ104" s="86"/>
      <c r="BA104" s="86"/>
      <c r="BB104" s="86"/>
      <c r="BC104" s="86"/>
      <c r="BD104" s="86"/>
      <c r="BE104" s="86"/>
      <c r="BF104" s="86"/>
      <c r="BG104" s="86"/>
      <c r="BH104" s="86"/>
      <c r="BI104" s="86"/>
      <c r="BJ104" s="86"/>
      <c r="BK104" s="86"/>
      <c r="BL104" s="86"/>
      <c r="BM104" s="86"/>
      <c r="BN104" s="86"/>
      <c r="BO104" s="86"/>
      <c r="BP104" s="86"/>
      <c r="BQ104" s="86"/>
      <c r="BR104" s="86"/>
      <c r="BS104" s="86"/>
      <c r="BT104" s="86"/>
      <c r="BU104" s="86"/>
      <c r="BV104" s="86"/>
      <c r="BW104" s="86"/>
      <c r="BX104" s="86"/>
      <c r="BY104" s="86"/>
      <c r="BZ104" s="86"/>
      <c r="CA104" s="86"/>
      <c r="CB104" s="86"/>
    </row>
    <row r="105" spans="1:80" ht="16.5" customHeight="1" x14ac:dyDescent="0.25">
      <c r="A105" s="86"/>
      <c r="B105" s="474"/>
      <c r="C105" s="474"/>
      <c r="D105" s="474"/>
      <c r="E105" s="543"/>
      <c r="F105" s="556"/>
      <c r="G105" s="556"/>
      <c r="H105" s="556"/>
      <c r="I105" s="557"/>
      <c r="J105" s="80" t="str">
        <f>IF(AND('Mapa final'!$Y$30="Muy Baja",'Mapa final'!$AA$30="Leve"),CONCATENATE("R4C",'Mapa final'!$O$30),"")</f>
        <v/>
      </c>
      <c r="K105" s="81" t="str">
        <f>IF(AND('Mapa final'!$Y$31="Muy Baja",'Mapa final'!$AA$31="Leve"),CONCATENATE("R4C",'Mapa final'!$O$31),"")</f>
        <v/>
      </c>
      <c r="L105" s="81" t="str">
        <f>IF(AND('Mapa final'!$Y$32="Muy Baja",'Mapa final'!$AA$32="Leve"),CONCATENATE("R4C",'Mapa final'!$O$32),"")</f>
        <v/>
      </c>
      <c r="M105" s="81" t="str">
        <f>IF(AND('Mapa final'!$Y$33="Muy Baja",'Mapa final'!$AA$33="Leve"),CONCATENATE("R4C",'Mapa final'!$O$33),"")</f>
        <v/>
      </c>
      <c r="N105" s="81" t="str">
        <f>IF(AND('Mapa final'!$Y$34="Muy Baja",'Mapa final'!$AA$34="Leve"),CONCATENATE("R4C",'Mapa final'!$O$34),"")</f>
        <v/>
      </c>
      <c r="O105" s="82" t="str">
        <f>IF(AND('Mapa final'!$Y$35="Muy Baja",'Mapa final'!$AA$35="Leve"),CONCATENATE("R4C",'Mapa final'!$O$35),"")</f>
        <v/>
      </c>
      <c r="P105" s="80" t="str">
        <f>IF(AND('Mapa final'!$Y$30="Muy Baja",'Mapa final'!$AA$30="Menor"),CONCATENATE("R4C",'Mapa final'!$O$30),"")</f>
        <v/>
      </c>
      <c r="Q105" s="81" t="str">
        <f>IF(AND('Mapa final'!$Y$31="Muy Baja",'Mapa final'!$AA$31="Menor"),CONCATENATE("R4C",'Mapa final'!$O$31),"")</f>
        <v/>
      </c>
      <c r="R105" s="81" t="str">
        <f>IF(AND('Mapa final'!$Y$32="Muy Baja",'Mapa final'!$AA$32="Menor"),CONCATENATE("R4C",'Mapa final'!$O$32),"")</f>
        <v/>
      </c>
      <c r="S105" s="81" t="str">
        <f>IF(AND('Mapa final'!$Y$33="Muy Baja",'Mapa final'!$AA$33="Menor"),CONCATENATE("R4C",'Mapa final'!$O$33),"")</f>
        <v/>
      </c>
      <c r="T105" s="81" t="str">
        <f>IF(AND('Mapa final'!$Y$34="Muy Baja",'Mapa final'!$AA$34="Menor"),CONCATENATE("R4C",'Mapa final'!$O$34),"")</f>
        <v/>
      </c>
      <c r="U105" s="82" t="str">
        <f>IF(AND('Mapa final'!$Y$35="Muy Baja",'Mapa final'!$AA$35="Menor"),CONCATENATE("R4C",'Mapa final'!$O$35),"")</f>
        <v/>
      </c>
      <c r="V105" s="71" t="str">
        <f>IF(AND('Mapa final'!$Y$30="Muy Baja",'Mapa final'!$AA$30="Moderado"),CONCATENATE("R4C",'Mapa final'!$O$30),"")</f>
        <v/>
      </c>
      <c r="W105" s="72" t="str">
        <f>IF(AND('Mapa final'!$Y$31="Muy Baja",'Mapa final'!$AA$31="Moderado"),CONCATENATE("R4C",'Mapa final'!$O$31),"")</f>
        <v/>
      </c>
      <c r="X105" s="72" t="str">
        <f>IF(AND('Mapa final'!$Y$32="Muy Baja",'Mapa final'!$AA$32="Moderado"),CONCATENATE("R4C",'Mapa final'!$O$32),"")</f>
        <v/>
      </c>
      <c r="Y105" s="72" t="str">
        <f>IF(AND('Mapa final'!$Y$33="Muy Baja",'Mapa final'!$AA$33="Moderado"),CONCATENATE("R4C",'Mapa final'!$O$33),"")</f>
        <v/>
      </c>
      <c r="Z105" s="72" t="str">
        <f>IF(AND('Mapa final'!$Y$34="Muy Baja",'Mapa final'!$AA$34="Moderado"),CONCATENATE("R4C",'Mapa final'!$O$34),"")</f>
        <v/>
      </c>
      <c r="AA105" s="73" t="str">
        <f>IF(AND('Mapa final'!$Y$35="Muy Baja",'Mapa final'!$AA$35="Moderado"),CONCATENATE("R4C",'Mapa final'!$O$35),"")</f>
        <v/>
      </c>
      <c r="AB105" s="63" t="str">
        <f>IF(AND('Mapa final'!$Y$30="Muy Baja",'Mapa final'!$AA$30="Mayor"),CONCATENATE("R4C",'Mapa final'!$O$30),"")</f>
        <v/>
      </c>
      <c r="AC105" s="63" t="str">
        <f>IF(AND('Mapa final'!$Y$31="Muy Baja",'Mapa final'!$AA$31="Mayor"),CONCATENATE("R4C",'Mapa final'!$O$31),"")</f>
        <v/>
      </c>
      <c r="AD105" s="63" t="str">
        <f>IF(AND('Mapa final'!$Y$32="Muy Baja",'Mapa final'!$AA$32="Mayor"),CONCATENATE("R4C",'Mapa final'!$O$32),"")</f>
        <v/>
      </c>
      <c r="AE105" s="63" t="str">
        <f>IF(AND('Mapa final'!$Y$33="Muy Baja",'Mapa final'!$AA$33="Mayor"),CONCATENATE("R4C",'Mapa final'!$O$33),"")</f>
        <v/>
      </c>
      <c r="AF105" s="63" t="str">
        <f>IF(AND('Mapa final'!$Y$34="Muy Baja",'Mapa final'!$AA$34="Mayor"),CONCATENATE("R4C",'Mapa final'!$O$34),"")</f>
        <v/>
      </c>
      <c r="AG105" s="64" t="str">
        <f>IF(AND('Mapa final'!$Y$35="Muy Baja",'Mapa final'!$AA$35="Mayor"),CONCATENATE("R4C",'Mapa final'!$O$35),"")</f>
        <v/>
      </c>
      <c r="AH105" s="65" t="str">
        <f>IF(AND('Mapa final'!$Y$30="Muy Baja",'Mapa final'!$AA$30="Catastrófico"),CONCATENATE("R4C",'Mapa final'!$O$30),"")</f>
        <v/>
      </c>
      <c r="AI105" s="66" t="str">
        <f>IF(AND('Mapa final'!$Y$31="Muy Baja",'Mapa final'!$AA$31="Catastrófico"),CONCATENATE("R4C",'Mapa final'!$O$31),"")</f>
        <v/>
      </c>
      <c r="AJ105" s="66" t="str">
        <f>IF(AND('Mapa final'!$Y$32="Muy Baja",'Mapa final'!$AA$32="Catastrófico"),CONCATENATE("R4C",'Mapa final'!$O$32),"")</f>
        <v/>
      </c>
      <c r="AK105" s="66" t="str">
        <f>IF(AND('Mapa final'!$Y$33="Muy Baja",'Mapa final'!$AA$33="Catastrófico"),CONCATENATE("R4C",'Mapa final'!$O$33),"")</f>
        <v/>
      </c>
      <c r="AL105" s="66" t="str">
        <f>IF(AND('Mapa final'!$Y$34="Muy Baja",'Mapa final'!$AA$34="Catastrófico"),CONCATENATE("R4C",'Mapa final'!$O$34),"")</f>
        <v/>
      </c>
      <c r="AM105" s="67" t="str">
        <f>IF(AND('Mapa final'!$Y$35="Muy Baja",'Mapa final'!$AA$35="Catastrófico"),CONCATENATE("R4C",'Mapa final'!$O$35),"")</f>
        <v/>
      </c>
      <c r="AN105" s="86"/>
      <c r="AO105" s="86"/>
      <c r="AP105" s="86"/>
      <c r="AQ105" s="86"/>
      <c r="AR105" s="86"/>
      <c r="AS105" s="86"/>
      <c r="AT105" s="86"/>
      <c r="AU105" s="86"/>
      <c r="AV105" s="86"/>
      <c r="AW105" s="86"/>
      <c r="AX105" s="86"/>
      <c r="AY105" s="86"/>
      <c r="AZ105" s="86"/>
      <c r="BA105" s="86"/>
      <c r="BB105" s="86"/>
      <c r="BC105" s="86"/>
      <c r="BD105" s="86"/>
      <c r="BE105" s="86"/>
      <c r="BF105" s="86"/>
      <c r="BG105" s="86"/>
      <c r="BH105" s="86"/>
      <c r="BI105" s="86"/>
      <c r="BJ105" s="86"/>
      <c r="BK105" s="86"/>
      <c r="BL105" s="86"/>
      <c r="BM105" s="86"/>
      <c r="BN105" s="86"/>
      <c r="BO105" s="86"/>
      <c r="BP105" s="86"/>
      <c r="BQ105" s="86"/>
      <c r="BR105" s="86"/>
      <c r="BS105" s="86"/>
      <c r="BT105" s="86"/>
      <c r="BU105" s="86"/>
      <c r="BV105" s="86"/>
      <c r="BW105" s="86"/>
      <c r="BX105" s="86"/>
      <c r="BY105" s="86"/>
      <c r="BZ105" s="86"/>
      <c r="CA105" s="86"/>
      <c r="CB105" s="86"/>
    </row>
    <row r="106" spans="1:80" ht="16.5" customHeight="1" x14ac:dyDescent="0.25">
      <c r="A106" s="86"/>
      <c r="B106" s="474"/>
      <c r="C106" s="474"/>
      <c r="D106" s="474"/>
      <c r="E106" s="543"/>
      <c r="F106" s="556"/>
      <c r="G106" s="556"/>
      <c r="H106" s="556"/>
      <c r="I106" s="557"/>
      <c r="J106" s="80" t="str">
        <f>IF(AND('Mapa final'!$Y$36="Muy Baja",'Mapa final'!$AA$36="Leve"),CONCATENATE("R5C",'Mapa final'!$O$36),"")</f>
        <v/>
      </c>
      <c r="K106" s="81" t="str">
        <f>IF(AND('Mapa final'!$Y$37="Muy Baja",'Mapa final'!$AA$37="Leve"),CONCATENATE("R5C",'Mapa final'!$O$37),"")</f>
        <v/>
      </c>
      <c r="L106" s="81" t="str">
        <f>IF(AND('Mapa final'!$Y$38="Muy Baja",'Mapa final'!$AA$38="Leve"),CONCATENATE("R5C",'Mapa final'!$O$38),"")</f>
        <v/>
      </c>
      <c r="M106" s="81" t="str">
        <f>IF(AND('Mapa final'!$Y$39="Muy Baja",'Mapa final'!$AA$39="Leve"),CONCATENATE("R5C",'Mapa final'!$O$39),"")</f>
        <v/>
      </c>
      <c r="N106" s="81" t="str">
        <f>IF(AND('Mapa final'!$Y$40="Muy Baja",'Mapa final'!$AA$40="Leve"),CONCATENATE("R5C",'Mapa final'!$O$40),"")</f>
        <v/>
      </c>
      <c r="O106" s="82" t="str">
        <f>IF(AND('Mapa final'!$Y$41="Muy Baja",'Mapa final'!$AA$41="Leve"),CONCATENATE("R5C",'Mapa final'!$O$41),"")</f>
        <v/>
      </c>
      <c r="P106" s="80" t="str">
        <f>IF(AND('Mapa final'!$Y$36="Muy Baja",'Mapa final'!$AA$36="Menor"),CONCATENATE("R5C",'Mapa final'!$O$36),"")</f>
        <v/>
      </c>
      <c r="Q106" s="81" t="str">
        <f>IF(AND('Mapa final'!$Y$37="Muy Baja",'Mapa final'!$AA$37="Menor"),CONCATENATE("R5C",'Mapa final'!$O$37),"")</f>
        <v/>
      </c>
      <c r="R106" s="81" t="str">
        <f>IF(AND('Mapa final'!$Y$38="Muy Baja",'Mapa final'!$AA$38="Menor"),CONCATENATE("R5C",'Mapa final'!$O$38),"")</f>
        <v/>
      </c>
      <c r="S106" s="81" t="str">
        <f>IF(AND('Mapa final'!$Y$39="Muy Baja",'Mapa final'!$AA$39="Menor"),CONCATENATE("R5C",'Mapa final'!$O$39),"")</f>
        <v/>
      </c>
      <c r="T106" s="81" t="str">
        <f>IF(AND('Mapa final'!$Y$40="Muy Baja",'Mapa final'!$AA$40="Menor"),CONCATENATE("R5C",'Mapa final'!$O$40),"")</f>
        <v/>
      </c>
      <c r="U106" s="82" t="str">
        <f>IF(AND('Mapa final'!$Y$41="Muy Baja",'Mapa final'!$AA$41="Menor"),CONCATENATE("R5C",'Mapa final'!$O$41),"")</f>
        <v/>
      </c>
      <c r="V106" s="71" t="str">
        <f>IF(AND('Mapa final'!$Y$36="Muy Baja",'Mapa final'!$AA$36="Moderado"),CONCATENATE("R5C",'Mapa final'!$O$36),"")</f>
        <v/>
      </c>
      <c r="W106" s="72" t="str">
        <f>IF(AND('Mapa final'!$Y$37="Muy Baja",'Mapa final'!$AA$37="Moderado"),CONCATENATE("R5C",'Mapa final'!$O$37),"")</f>
        <v/>
      </c>
      <c r="X106" s="72" t="str">
        <f>IF(AND('Mapa final'!$Y$38="Muy Baja",'Mapa final'!$AA$38="Moderado"),CONCATENATE("R5C",'Mapa final'!$O$38),"")</f>
        <v/>
      </c>
      <c r="Y106" s="72" t="str">
        <f>IF(AND('Mapa final'!$Y$39="Muy Baja",'Mapa final'!$AA$39="Moderado"),CONCATENATE("R5C",'Mapa final'!$O$39),"")</f>
        <v/>
      </c>
      <c r="Z106" s="72" t="str">
        <f>IF(AND('Mapa final'!$Y$40="Muy Baja",'Mapa final'!$AA$40="Moderado"),CONCATENATE("R5C",'Mapa final'!$O$40),"")</f>
        <v/>
      </c>
      <c r="AA106" s="73" t="str">
        <f>IF(AND('Mapa final'!$Y$41="Muy Baja",'Mapa final'!$AA$41="Moderado"),CONCATENATE("R5C",'Mapa final'!$O$41),"")</f>
        <v/>
      </c>
      <c r="AB106" s="63" t="str">
        <f>IF(AND('Mapa final'!$Y$36="Muy Baja",'Mapa final'!$AA$36="Mayor"),CONCATENATE("R5C",'Mapa final'!$O$36),"")</f>
        <v/>
      </c>
      <c r="AC106" s="63" t="str">
        <f>IF(AND('Mapa final'!$Y$37="Muy Baja",'Mapa final'!$AA$37="Mayor"),CONCATENATE("R5C",'Mapa final'!$O$37),"")</f>
        <v/>
      </c>
      <c r="AD106" s="63" t="str">
        <f>IF(AND('Mapa final'!$Y$38="Muy Baja",'Mapa final'!$AA$38="Mayor"),CONCATENATE("R5C",'Mapa final'!$O$38),"")</f>
        <v/>
      </c>
      <c r="AE106" s="63" t="str">
        <f>IF(AND('Mapa final'!$Y$39="Muy Baja",'Mapa final'!$AA$39="Mayor"),CONCATENATE("R5C",'Mapa final'!$O$39),"")</f>
        <v/>
      </c>
      <c r="AF106" s="63" t="str">
        <f>IF(AND('Mapa final'!$Y$40="Muy Baja",'Mapa final'!$AA$40="Mayor"),CONCATENATE("R5C",'Mapa final'!$O$40),"")</f>
        <v/>
      </c>
      <c r="AG106" s="64" t="str">
        <f>IF(AND('Mapa final'!$Y$41="Muy Baja",'Mapa final'!$AA$41="Mayor"),CONCATENATE("R5C",'Mapa final'!$O$41),"")</f>
        <v/>
      </c>
      <c r="AH106" s="65" t="str">
        <f>IF(AND('Mapa final'!$Y$36="Muy Baja",'Mapa final'!$AA$36="Catastrófico"),CONCATENATE("R5C",'Mapa final'!$O$36),"")</f>
        <v/>
      </c>
      <c r="AI106" s="66" t="str">
        <f>IF(AND('Mapa final'!$Y$37="Muy Baja",'Mapa final'!$AA$37="Catastrófico"),CONCATENATE("R5C",'Mapa final'!$O$37),"")</f>
        <v/>
      </c>
      <c r="AJ106" s="66" t="str">
        <f>IF(AND('Mapa final'!$Y$38="Muy Baja",'Mapa final'!$AA$38="Catastrófico"),CONCATENATE("R5C",'Mapa final'!$O$38),"")</f>
        <v/>
      </c>
      <c r="AK106" s="66" t="str">
        <f>IF(AND('Mapa final'!$Y$39="Muy Baja",'Mapa final'!$AA$39="Catastrófico"),CONCATENATE("R5C",'Mapa final'!$O$39),"")</f>
        <v/>
      </c>
      <c r="AL106" s="66" t="str">
        <f>IF(AND('Mapa final'!$Y$40="Muy Baja",'Mapa final'!$AA$40="Catastrófico"),CONCATENATE("R5C",'Mapa final'!$O$40),"")</f>
        <v/>
      </c>
      <c r="AM106" s="67" t="str">
        <f>IF(AND('Mapa final'!$Y$41="Muy Baja",'Mapa final'!$AA$41="Catastrófico"),CONCATENATE("R5C",'Mapa final'!$O$41),"")</f>
        <v/>
      </c>
      <c r="AN106" s="86"/>
      <c r="AO106" s="86"/>
      <c r="AP106" s="86"/>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6"/>
      <c r="BN106" s="86"/>
      <c r="BO106" s="86"/>
      <c r="BP106" s="86"/>
      <c r="BQ106" s="86"/>
      <c r="BR106" s="86"/>
      <c r="BS106" s="86"/>
      <c r="BT106" s="86"/>
      <c r="BU106" s="86"/>
      <c r="BV106" s="86"/>
      <c r="BW106" s="86"/>
      <c r="BX106" s="86"/>
      <c r="BY106" s="86"/>
      <c r="BZ106" s="86"/>
      <c r="CA106" s="86"/>
      <c r="CB106" s="86"/>
    </row>
    <row r="107" spans="1:80" ht="16.5" customHeight="1" x14ac:dyDescent="0.25">
      <c r="A107" s="86"/>
      <c r="B107" s="474"/>
      <c r="C107" s="474"/>
      <c r="D107" s="474"/>
      <c r="E107" s="543"/>
      <c r="F107" s="556"/>
      <c r="G107" s="556"/>
      <c r="H107" s="556"/>
      <c r="I107" s="557"/>
      <c r="J107" s="80" t="str">
        <f>IF(AND('Mapa final'!$Y$42="Muy Baja",'Mapa final'!$AA$42="Leve"),CONCATENATE("R6C",'Mapa final'!$O$42),"")</f>
        <v/>
      </c>
      <c r="K107" s="81" t="str">
        <f>IF(AND('Mapa final'!$Y$44="Muy Baja",'Mapa final'!$AA$44="Leve"),CONCATENATE("R6C",'Mapa final'!$O$44),"")</f>
        <v/>
      </c>
      <c r="L107" s="81" t="str">
        <f>IF(AND('Mapa final'!$Y$45="Muy Baja",'Mapa final'!$AA$45="Leve"),CONCATENATE("R6C",'Mapa final'!$O$45),"")</f>
        <v/>
      </c>
      <c r="M107" s="81" t="str">
        <f>IF(AND('Mapa final'!$Y$46="Muy Baja",'Mapa final'!$AA$46="Leve"),CONCATENATE("R6C",'Mapa final'!$O$46),"")</f>
        <v/>
      </c>
      <c r="N107" s="81" t="str">
        <f>IF(AND('Mapa final'!$Y$47="Muy Baja",'Mapa final'!$AA$47="Leve"),CONCATENATE("R6C",'Mapa final'!$O$47),"")</f>
        <v/>
      </c>
      <c r="O107" s="82" t="str">
        <f>IF(AND('Mapa final'!$Y$48="Muy Baja",'Mapa final'!$AA$48="Leve"),CONCATENATE("R6C",'Mapa final'!$O$48),"")</f>
        <v/>
      </c>
      <c r="P107" s="80" t="str">
        <f>IF(AND('Mapa final'!$Y$42="Muy Baja",'Mapa final'!$AA$42="Menor"),CONCATENATE("R6C",'Mapa final'!$O$42),"")</f>
        <v/>
      </c>
      <c r="Q107" s="81" t="str">
        <f>IF(AND('Mapa final'!$Y$44="Muy Baja",'Mapa final'!$AA$44="Menor"),CONCATENATE("R6C",'Mapa final'!$O$44),"")</f>
        <v/>
      </c>
      <c r="R107" s="81" t="str">
        <f>IF(AND('Mapa final'!$Y$45="Muy Baja",'Mapa final'!$AA$45="Menor"),CONCATENATE("R6C",'Mapa final'!$O$45),"")</f>
        <v/>
      </c>
      <c r="S107" s="81" t="str">
        <f>IF(AND('Mapa final'!$Y$46="Muy Baja",'Mapa final'!$AA$46="Menor"),CONCATENATE("R6C",'Mapa final'!$O$46),"")</f>
        <v/>
      </c>
      <c r="T107" s="81" t="str">
        <f>IF(AND('Mapa final'!$Y$47="Muy Baja",'Mapa final'!$AA$47="Menor"),CONCATENATE("R6C",'Mapa final'!$O$47),"")</f>
        <v/>
      </c>
      <c r="U107" s="82" t="str">
        <f>IF(AND('Mapa final'!$Y$48="Muy Baja",'Mapa final'!$AA$48="Menor"),CONCATENATE("R6C",'Mapa final'!$O$48),"")</f>
        <v/>
      </c>
      <c r="V107" s="71" t="str">
        <f>IF(AND('Mapa final'!$Y$42="Muy Baja",'Mapa final'!$AA$42="Moderado"),CONCATENATE("R6C",'Mapa final'!$O$42),"")</f>
        <v/>
      </c>
      <c r="W107" s="72" t="str">
        <f>IF(AND('Mapa final'!$Y$44="Muy Baja",'Mapa final'!$AA$44="Moderado"),CONCATENATE("R6C",'Mapa final'!$O$44),"")</f>
        <v/>
      </c>
      <c r="X107" s="72" t="str">
        <f>IF(AND('Mapa final'!$Y$45="Muy Baja",'Mapa final'!$AA$45="Moderado"),CONCATENATE("R6C",'Mapa final'!$O$45),"")</f>
        <v/>
      </c>
      <c r="Y107" s="72" t="str">
        <f>IF(AND('Mapa final'!$Y$46="Muy Baja",'Mapa final'!$AA$46="Moderado"),CONCATENATE("R6C",'Mapa final'!$O$46),"")</f>
        <v/>
      </c>
      <c r="Z107" s="72" t="str">
        <f>IF(AND('Mapa final'!$Y$47="Muy Baja",'Mapa final'!$AA$47="Moderado"),CONCATENATE("R6C",'Mapa final'!$O$47),"")</f>
        <v/>
      </c>
      <c r="AA107" s="73" t="str">
        <f>IF(AND('Mapa final'!$Y$48="Muy Baja",'Mapa final'!$AA$48="Moderado"),CONCATENATE("R6C",'Mapa final'!$O$48),"")</f>
        <v/>
      </c>
      <c r="AB107" s="63" t="str">
        <f>IF(AND('Mapa final'!$Y$42="Muy Baja",'Mapa final'!$AA$42="Mayor"),CONCATENATE("R6C",'Mapa final'!$O$42),"")</f>
        <v>R6C1</v>
      </c>
      <c r="AC107" s="63" t="str">
        <f>IF(AND('Mapa final'!$Y$44="Muy Baja",'Mapa final'!$AA$44="Mayor"),CONCATENATE("R6C",'Mapa final'!$O$44),"")</f>
        <v/>
      </c>
      <c r="AD107" s="63" t="str">
        <f>IF(AND('Mapa final'!$Y$45="Muy Baja",'Mapa final'!$AA$45="Mayor"),CONCATENATE("R6C",'Mapa final'!$O$45),"")</f>
        <v/>
      </c>
      <c r="AE107" s="63" t="str">
        <f>IF(AND('Mapa final'!$Y$46="Muy Baja",'Mapa final'!$AA$46="Mayor"),CONCATENATE("R6C",'Mapa final'!$O$46),"")</f>
        <v/>
      </c>
      <c r="AF107" s="63" t="str">
        <f>IF(AND('Mapa final'!$Y$47="Muy Baja",'Mapa final'!$AA$47="Mayor"),CONCATENATE("R6C",'Mapa final'!$O$47),"")</f>
        <v/>
      </c>
      <c r="AG107" s="64" t="str">
        <f>IF(AND('Mapa final'!$Y$48="Muy Baja",'Mapa final'!$AA$48="Mayor"),CONCATENATE("R6C",'Mapa final'!$O$48),"")</f>
        <v/>
      </c>
      <c r="AH107" s="65" t="str">
        <f>IF(AND('Mapa final'!$Y$42="Muy Baja",'Mapa final'!$AA$42="Catastrófico"),CONCATENATE("R6C",'Mapa final'!$O$42),"")</f>
        <v/>
      </c>
      <c r="AI107" s="66" t="str">
        <f>IF(AND('Mapa final'!$Y$44="Muy Baja",'Mapa final'!$AA$44="Catastrófico"),CONCATENATE("R6C",'Mapa final'!$O$44),"")</f>
        <v/>
      </c>
      <c r="AJ107" s="66" t="str">
        <f>IF(AND('Mapa final'!$Y$45="Muy Baja",'Mapa final'!$AA$45="Catastrófico"),CONCATENATE("R6C",'Mapa final'!$O$45),"")</f>
        <v/>
      </c>
      <c r="AK107" s="66" t="str">
        <f>IF(AND('Mapa final'!$Y$46="Muy Baja",'Mapa final'!$AA$46="Catastrófico"),CONCATENATE("R6C",'Mapa final'!$O$46),"")</f>
        <v/>
      </c>
      <c r="AL107" s="66" t="str">
        <f>IF(AND('Mapa final'!$Y$47="Muy Baja",'Mapa final'!$AA$47="Catastrófico"),CONCATENATE("R6C",'Mapa final'!$O$47),"")</f>
        <v/>
      </c>
      <c r="AM107" s="67" t="str">
        <f>IF(AND('Mapa final'!$Y$48="Muy Baja",'Mapa final'!$AA$48="Catastrófico"),CONCATENATE("R6C",'Mapa final'!$O$48),"")</f>
        <v/>
      </c>
      <c r="AN107" s="86"/>
      <c r="AO107" s="86"/>
      <c r="AP107" s="86"/>
      <c r="AQ107" s="86"/>
      <c r="AR107" s="86"/>
      <c r="AS107" s="86"/>
      <c r="AT107" s="86"/>
      <c r="AU107" s="86"/>
      <c r="AV107" s="86"/>
      <c r="AW107" s="86"/>
      <c r="AX107" s="86"/>
      <c r="AY107" s="86"/>
      <c r="AZ107" s="86"/>
      <c r="BA107" s="86"/>
      <c r="BB107" s="86"/>
      <c r="BC107" s="86"/>
      <c r="BD107" s="86"/>
      <c r="BE107" s="86"/>
      <c r="BF107" s="86"/>
      <c r="BG107" s="86"/>
      <c r="BH107" s="86"/>
      <c r="BI107" s="86"/>
      <c r="BJ107" s="86"/>
      <c r="BK107" s="86"/>
      <c r="BL107" s="86"/>
      <c r="BM107" s="86"/>
      <c r="BN107" s="86"/>
      <c r="BO107" s="86"/>
      <c r="BP107" s="86"/>
      <c r="BQ107" s="86"/>
      <c r="BR107" s="86"/>
      <c r="BS107" s="86"/>
      <c r="BT107" s="86"/>
      <c r="BU107" s="86"/>
      <c r="BV107" s="86"/>
      <c r="BW107" s="86"/>
      <c r="BX107" s="86"/>
      <c r="BY107" s="86"/>
      <c r="BZ107" s="86"/>
      <c r="CA107" s="86"/>
      <c r="CB107" s="86"/>
    </row>
    <row r="108" spans="1:80" ht="16.5" customHeight="1" x14ac:dyDescent="0.25">
      <c r="A108" s="86"/>
      <c r="B108" s="474"/>
      <c r="C108" s="474"/>
      <c r="D108" s="474"/>
      <c r="E108" s="543"/>
      <c r="F108" s="556"/>
      <c r="G108" s="556"/>
      <c r="H108" s="556"/>
      <c r="I108" s="557"/>
      <c r="J108" s="80" t="str">
        <f>IF(AND('Mapa final'!$Y$49="Muy Baja",'Mapa final'!$AA$49="Leve"),CONCATENATE("R7C",'Mapa final'!$O$49),"")</f>
        <v/>
      </c>
      <c r="K108" s="81" t="str">
        <f>IF(AND('Mapa final'!$Y$50="Muy Baja",'Mapa final'!$AA$50="Leve"),CONCATENATE("R7C",'Mapa final'!$O$50),"")</f>
        <v/>
      </c>
      <c r="L108" s="81" t="str">
        <f>IF(AND('Mapa final'!$Y$51="Muy Baja",'Mapa final'!$AA$51="Leve"),CONCATENATE("R7C",'Mapa final'!$O$51),"")</f>
        <v/>
      </c>
      <c r="M108" s="81" t="str">
        <f>IF(AND('Mapa final'!$Y$52="Muy Baja",'Mapa final'!$AA$52="Leve"),CONCATENATE("R7C",'Mapa final'!$O$52),"")</f>
        <v/>
      </c>
      <c r="N108" s="81" t="str">
        <f>IF(AND('Mapa final'!$Y$53="Muy Baja",'Mapa final'!$AA$53="Leve"),CONCATENATE("R7C",'Mapa final'!$O$53),"")</f>
        <v/>
      </c>
      <c r="O108" s="82" t="str">
        <f>IF(AND('Mapa final'!$Y$54="Muy Baja",'Mapa final'!$AA$54="Leve"),CONCATENATE("R7C",'Mapa final'!$O$54),"")</f>
        <v/>
      </c>
      <c r="P108" s="80" t="str">
        <f>IF(AND('Mapa final'!$Y$49="Muy Baja",'Mapa final'!$AA$49="Menor"),CONCATENATE("R7C",'Mapa final'!$O$49),"")</f>
        <v/>
      </c>
      <c r="Q108" s="81" t="str">
        <f>IF(AND('Mapa final'!$Y$50="Muy Baja",'Mapa final'!$AA$50="Menor"),CONCATENATE("R7C",'Mapa final'!$O$50),"")</f>
        <v/>
      </c>
      <c r="R108" s="81" t="str">
        <f>IF(AND('Mapa final'!$Y$51="Muy Baja",'Mapa final'!$AA$51="Menor"),CONCATENATE("R7C",'Mapa final'!$O$51),"")</f>
        <v/>
      </c>
      <c r="S108" s="81" t="str">
        <f>IF(AND('Mapa final'!$Y$52="Muy Baja",'Mapa final'!$AA$52="Menor"),CONCATENATE("R7C",'Mapa final'!$O$52),"")</f>
        <v/>
      </c>
      <c r="T108" s="81" t="str">
        <f>IF(AND('Mapa final'!$Y$53="Muy Baja",'Mapa final'!$AA$53="Menor"),CONCATENATE("R7C",'Mapa final'!$O$53),"")</f>
        <v/>
      </c>
      <c r="U108" s="82" t="str">
        <f>IF(AND('Mapa final'!$Y$54="Muy Baja",'Mapa final'!$AA$54="Menor"),CONCATENATE("R7C",'Mapa final'!$O$54),"")</f>
        <v/>
      </c>
      <c r="V108" s="71" t="str">
        <f>IF(AND('Mapa final'!$Y$49="Muy Baja",'Mapa final'!$AA$49="Moderado"),CONCATENATE("R7C",'Mapa final'!$O$49),"")</f>
        <v/>
      </c>
      <c r="W108" s="72" t="str">
        <f>IF(AND('Mapa final'!$Y$50="Muy Baja",'Mapa final'!$AA$50="Moderado"),CONCATENATE("R7C",'Mapa final'!$O$50),"")</f>
        <v/>
      </c>
      <c r="X108" s="72" t="str">
        <f>IF(AND('Mapa final'!$Y$51="Muy Baja",'Mapa final'!$AA$51="Moderado"),CONCATENATE("R7C",'Mapa final'!$O$51),"")</f>
        <v/>
      </c>
      <c r="Y108" s="72" t="str">
        <f>IF(AND('Mapa final'!$Y$52="Muy Baja",'Mapa final'!$AA$52="Moderado"),CONCATENATE("R7C",'Mapa final'!$O$52),"")</f>
        <v/>
      </c>
      <c r="Z108" s="72" t="str">
        <f>IF(AND('Mapa final'!$Y$53="Muy Baja",'Mapa final'!$AA$53="Moderado"),CONCATENATE("R7C",'Mapa final'!$O$53),"")</f>
        <v/>
      </c>
      <c r="AA108" s="73" t="str">
        <f>IF(AND('Mapa final'!$Y$54="Muy Baja",'Mapa final'!$AA$54="Moderado"),CONCATENATE("R7C",'Mapa final'!$O$54),"")</f>
        <v/>
      </c>
      <c r="AB108" s="63" t="str">
        <f>IF(AND('Mapa final'!$Y$49="Muy Baja",'Mapa final'!$AA$49="Mayor"),CONCATENATE("R7C",'Mapa final'!$O$49),"")</f>
        <v/>
      </c>
      <c r="AC108" s="63" t="str">
        <f>IF(AND('Mapa final'!$Y$50="Muy Baja",'Mapa final'!$AA$50="Mayor"),CONCATENATE("R7C",'Mapa final'!$O$50),"")</f>
        <v/>
      </c>
      <c r="AD108" s="63" t="str">
        <f>IF(AND('Mapa final'!$Y$51="Muy Baja",'Mapa final'!$AA$51="Mayor"),CONCATENATE("R7C",'Mapa final'!$O$51),"")</f>
        <v/>
      </c>
      <c r="AE108" s="63" t="str">
        <f>IF(AND('Mapa final'!$Y$52="Muy Baja",'Mapa final'!$AA$52="Mayor"),CONCATENATE("R7C",'Mapa final'!$O$52),"")</f>
        <v/>
      </c>
      <c r="AF108" s="63" t="str">
        <f>IF(AND('Mapa final'!$Y$53="Muy Baja",'Mapa final'!$AA$53="Mayor"),CONCATENATE("R7C",'Mapa final'!$O$53),"")</f>
        <v/>
      </c>
      <c r="AG108" s="64" t="str">
        <f>IF(AND('Mapa final'!$Y$54="Muy Baja",'Mapa final'!$AA$54="Mayor"),CONCATENATE("R7C",'Mapa final'!$O$54),"")</f>
        <v/>
      </c>
      <c r="AH108" s="65" t="str">
        <f>IF(AND('Mapa final'!$Y$49="Muy Baja",'Mapa final'!$AA$49="Catastrófico"),CONCATENATE("R7C",'Mapa final'!$O$49),"")</f>
        <v/>
      </c>
      <c r="AI108" s="66" t="str">
        <f>IF(AND('Mapa final'!$Y$50="Muy Baja",'Mapa final'!$AA$50="Catastrófico"),CONCATENATE("R7C",'Mapa final'!$O$50),"")</f>
        <v/>
      </c>
      <c r="AJ108" s="66" t="str">
        <f>IF(AND('Mapa final'!$Y$51="Muy Baja",'Mapa final'!$AA$51="Catastrófico"),CONCATENATE("R7C",'Mapa final'!$O$51),"")</f>
        <v/>
      </c>
      <c r="AK108" s="66" t="str">
        <f>IF(AND('Mapa final'!$Y$52="Muy Baja",'Mapa final'!$AA$52="Catastrófico"),CONCATENATE("R7C",'Mapa final'!$O$52),"")</f>
        <v/>
      </c>
      <c r="AL108" s="66" t="str">
        <f>IF(AND('Mapa final'!$Y$53="Muy Baja",'Mapa final'!$AA$53="Catastrófico"),CONCATENATE("R7C",'Mapa final'!$O$53),"")</f>
        <v/>
      </c>
      <c r="AM108" s="67" t="str">
        <f>IF(AND('Mapa final'!$Y$54="Muy Baja",'Mapa final'!$AA$54="Catastrófico"),CONCATENATE("R7C",'Mapa final'!$O$54),"")</f>
        <v/>
      </c>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c r="BN108" s="86"/>
      <c r="BO108" s="86"/>
      <c r="BP108" s="86"/>
      <c r="BQ108" s="86"/>
      <c r="BR108" s="86"/>
      <c r="BS108" s="86"/>
      <c r="BT108" s="86"/>
      <c r="BU108" s="86"/>
      <c r="BV108" s="86"/>
      <c r="BW108" s="86"/>
      <c r="BX108" s="86"/>
      <c r="BY108" s="86"/>
      <c r="BZ108" s="86"/>
      <c r="CA108" s="86"/>
      <c r="CB108" s="86"/>
    </row>
    <row r="109" spans="1:80" ht="16.5" customHeight="1" x14ac:dyDescent="0.25">
      <c r="A109" s="86"/>
      <c r="B109" s="474"/>
      <c r="C109" s="474"/>
      <c r="D109" s="474"/>
      <c r="E109" s="543"/>
      <c r="F109" s="556"/>
      <c r="G109" s="556"/>
      <c r="H109" s="556"/>
      <c r="I109" s="557"/>
      <c r="J109" s="80" t="str">
        <f>IF(AND('Mapa final'!$Y$55="Muy Baja",'Mapa final'!$AA$55="Leve"),CONCATENATE("R8C",'Mapa final'!$O$55),"")</f>
        <v/>
      </c>
      <c r="K109" s="81" t="str">
        <f>IF(AND('Mapa final'!$Y$56="Muy Baja",'Mapa final'!$AA$56="Leve"),CONCATENATE("R8C",'Mapa final'!$O$56),"")</f>
        <v/>
      </c>
      <c r="L109" s="81" t="str">
        <f>IF(AND('Mapa final'!$Y$57="Muy Baja",'Mapa final'!$AA$57="Leve"),CONCATENATE("R8C",'Mapa final'!$O$57),"")</f>
        <v/>
      </c>
      <c r="M109" s="81" t="str">
        <f>IF(AND('Mapa final'!$Y$58="Muy Baja",'Mapa final'!$AA$58="Leve"),CONCATENATE("R8C",'Mapa final'!$O$58),"")</f>
        <v/>
      </c>
      <c r="N109" s="81" t="str">
        <f>IF(AND('Mapa final'!$Y$59="Muy Baja",'Mapa final'!$AA$59="Leve"),CONCATENATE("R8C",'Mapa final'!$O$59),"")</f>
        <v/>
      </c>
      <c r="O109" s="82" t="str">
        <f>IF(AND('Mapa final'!$Y$60="Muy Baja",'Mapa final'!$AA$60="Leve"),CONCATENATE("R8C",'Mapa final'!$O$60),"")</f>
        <v/>
      </c>
      <c r="P109" s="80" t="str">
        <f>IF(AND('Mapa final'!$Y$55="Muy Baja",'Mapa final'!$AA$55="Menor"),CONCATENATE("R8C",'Mapa final'!$O$55),"")</f>
        <v/>
      </c>
      <c r="Q109" s="81" t="str">
        <f>IF(AND('Mapa final'!$Y$56="Muy Baja",'Mapa final'!$AA$56="Menor"),CONCATENATE("R8C",'Mapa final'!$O$56),"")</f>
        <v/>
      </c>
      <c r="R109" s="81" t="str">
        <f>IF(AND('Mapa final'!$Y$57="Muy Baja",'Mapa final'!$AA$57="Menor"),CONCATENATE("R8C",'Mapa final'!$O$57),"")</f>
        <v/>
      </c>
      <c r="S109" s="81" t="str">
        <f>IF(AND('Mapa final'!$Y$58="Muy Baja",'Mapa final'!$AA$58="Menor"),CONCATENATE("R8C",'Mapa final'!$O$58),"")</f>
        <v/>
      </c>
      <c r="T109" s="81" t="str">
        <f>IF(AND('Mapa final'!$Y$59="Muy Baja",'Mapa final'!$AA$59="Menor"),CONCATENATE("R8C",'Mapa final'!$O$59),"")</f>
        <v/>
      </c>
      <c r="U109" s="82" t="str">
        <f>IF(AND('Mapa final'!$Y$60="Muy Baja",'Mapa final'!$AA$60="Menor"),CONCATENATE("R8C",'Mapa final'!$O$60),"")</f>
        <v/>
      </c>
      <c r="V109" s="71" t="str">
        <f>IF(AND('Mapa final'!$Y$55="Muy Baja",'Mapa final'!$AA$55="Moderado"),CONCATENATE("R8C",'Mapa final'!$O$55),"")</f>
        <v/>
      </c>
      <c r="W109" s="72" t="str">
        <f>IF(AND('Mapa final'!$Y$56="Muy Baja",'Mapa final'!$AA$56="Moderado"),CONCATENATE("R8C",'Mapa final'!$O$56),"")</f>
        <v/>
      </c>
      <c r="X109" s="72" t="str">
        <f>IF(AND('Mapa final'!$Y$57="Muy Baja",'Mapa final'!$AA$57="Moderado"),CONCATENATE("R8C",'Mapa final'!$O$57),"")</f>
        <v/>
      </c>
      <c r="Y109" s="72" t="str">
        <f>IF(AND('Mapa final'!$Y$58="Muy Baja",'Mapa final'!$AA$58="Moderado"),CONCATENATE("R8C",'Mapa final'!$O$58),"")</f>
        <v/>
      </c>
      <c r="Z109" s="72" t="str">
        <f>IF(AND('Mapa final'!$Y$59="Muy Baja",'Mapa final'!$AA$59="Moderado"),CONCATENATE("R8C",'Mapa final'!$O$59),"")</f>
        <v/>
      </c>
      <c r="AA109" s="73" t="str">
        <f>IF(AND('Mapa final'!$Y$60="Muy Baja",'Mapa final'!$AA$60="Moderado"),CONCATENATE("R8C",'Mapa final'!$O$60),"")</f>
        <v/>
      </c>
      <c r="AB109" s="63" t="str">
        <f>IF(AND('Mapa final'!$Y$55="Muy Baja",'Mapa final'!$AA$55="Mayor"),CONCATENATE("R8C",'Mapa final'!$O$55),"")</f>
        <v>R8C1</v>
      </c>
      <c r="AC109" s="63" t="str">
        <f>IF(AND('Mapa final'!$Y$56="Muy Baja",'Mapa final'!$AA$56="Mayor"),CONCATENATE("R8C",'Mapa final'!$O$56),"")</f>
        <v/>
      </c>
      <c r="AD109" s="63" t="str">
        <f>IF(AND('Mapa final'!$Y$57="Muy Baja",'Mapa final'!$AA$57="Mayor"),CONCATENATE("R8C",'Mapa final'!$O$57),"")</f>
        <v/>
      </c>
      <c r="AE109" s="63" t="str">
        <f>IF(AND('Mapa final'!$Y$58="Muy Baja",'Mapa final'!$AA$58="Mayor"),CONCATENATE("R8C",'Mapa final'!$O$58),"")</f>
        <v/>
      </c>
      <c r="AF109" s="63" t="str">
        <f>IF(AND('Mapa final'!$Y$59="Muy Baja",'Mapa final'!$AA$59="Mayor"),CONCATENATE("R8C",'Mapa final'!$O$59),"")</f>
        <v/>
      </c>
      <c r="AG109" s="64" t="str">
        <f>IF(AND('Mapa final'!$Y$60="Muy Baja",'Mapa final'!$AA$60="Mayor"),CONCATENATE("R8C",'Mapa final'!$O$60),"")</f>
        <v/>
      </c>
      <c r="AH109" s="65" t="str">
        <f>IF(AND('Mapa final'!$Y$55="Muy Baja",'Mapa final'!$AA$55="Catastrófico"),CONCATENATE("R8C",'Mapa final'!$O$55),"")</f>
        <v/>
      </c>
      <c r="AI109" s="66" t="str">
        <f>IF(AND('Mapa final'!$Y$56="Muy Baja",'Mapa final'!$AA$56="Catastrófico"),CONCATENATE("R8C",'Mapa final'!$O$56),"")</f>
        <v/>
      </c>
      <c r="AJ109" s="66" t="str">
        <f>IF(AND('Mapa final'!$Y$57="Muy Baja",'Mapa final'!$AA$57="Catastrófico"),CONCATENATE("R8C",'Mapa final'!$O$57),"")</f>
        <v/>
      </c>
      <c r="AK109" s="66" t="str">
        <f>IF(AND('Mapa final'!$Y$58="Muy Baja",'Mapa final'!$AA$58="Catastrófico"),CONCATENATE("R8C",'Mapa final'!$O$58),"")</f>
        <v/>
      </c>
      <c r="AL109" s="66" t="str">
        <f>IF(AND('Mapa final'!$Y$59="Muy Baja",'Mapa final'!$AA$59="Catastrófico"),CONCATENATE("R8C",'Mapa final'!$O$59),"")</f>
        <v/>
      </c>
      <c r="AM109" s="67" t="str">
        <f>IF(AND('Mapa final'!$Y$60="Muy Baja",'Mapa final'!$AA$60="Catastrófico"),CONCATENATE("R8C",'Mapa final'!$O$60),"")</f>
        <v/>
      </c>
      <c r="AN109" s="86"/>
      <c r="AO109" s="86"/>
      <c r="AP109" s="86"/>
      <c r="AQ109" s="86"/>
      <c r="AR109" s="86"/>
      <c r="AS109" s="86"/>
      <c r="AT109" s="86"/>
      <c r="AU109" s="86"/>
      <c r="AV109" s="86"/>
      <c r="AW109" s="86"/>
      <c r="AX109" s="86"/>
      <c r="AY109" s="86"/>
      <c r="AZ109" s="86"/>
      <c r="BA109" s="86"/>
      <c r="BB109" s="86"/>
      <c r="BC109" s="86"/>
      <c r="BD109" s="86"/>
      <c r="BE109" s="86"/>
      <c r="BF109" s="86"/>
      <c r="BG109" s="86"/>
      <c r="BH109" s="86"/>
      <c r="BI109" s="86"/>
      <c r="BJ109" s="86"/>
      <c r="BK109" s="86"/>
      <c r="BL109" s="86"/>
      <c r="BM109" s="86"/>
      <c r="BN109" s="86"/>
      <c r="BO109" s="86"/>
      <c r="BP109" s="86"/>
      <c r="BQ109" s="86"/>
      <c r="BR109" s="86"/>
      <c r="BS109" s="86"/>
      <c r="BT109" s="86"/>
      <c r="BU109" s="86"/>
      <c r="BV109" s="86"/>
      <c r="BW109" s="86"/>
      <c r="BX109" s="86"/>
      <c r="BY109" s="86"/>
      <c r="BZ109" s="86"/>
      <c r="CA109" s="86"/>
      <c r="CB109" s="86"/>
    </row>
    <row r="110" spans="1:80" ht="16.5" customHeight="1" x14ac:dyDescent="0.25">
      <c r="A110" s="86"/>
      <c r="B110" s="474"/>
      <c r="C110" s="474"/>
      <c r="D110" s="474"/>
      <c r="E110" s="543"/>
      <c r="F110" s="556"/>
      <c r="G110" s="556"/>
      <c r="H110" s="556"/>
      <c r="I110" s="557"/>
      <c r="J110" s="80" t="str">
        <f>IF(AND('Mapa final'!$Y$61="Muy Baja",'Mapa final'!$AA$61="Leve"),CONCATENATE("R9C",'Mapa final'!$O$61),"")</f>
        <v/>
      </c>
      <c r="K110" s="81" t="str">
        <f>IF(AND('Mapa final'!$Y$62="Muy Baja",'Mapa final'!$AA$62="Leve"),CONCATENATE("R9C",'Mapa final'!$O$62),"")</f>
        <v/>
      </c>
      <c r="L110" s="81" t="str">
        <f>IF(AND('Mapa final'!$Y$63="Muy Baja",'Mapa final'!$AA$63="Leve"),CONCATENATE("R9C",'Mapa final'!$O$63),"")</f>
        <v/>
      </c>
      <c r="M110" s="81" t="str">
        <f>IF(AND('Mapa final'!$Y$64="Muy Baja",'Mapa final'!$AA$64="Leve"),CONCATENATE("R9C",'Mapa final'!$O$64),"")</f>
        <v/>
      </c>
      <c r="N110" s="81" t="str">
        <f>IF(AND('Mapa final'!$Y$65="Muy Baja",'Mapa final'!$AA$65="Leve"),CONCATENATE("R9C",'Mapa final'!$O$65),"")</f>
        <v/>
      </c>
      <c r="O110" s="82" t="str">
        <f>IF(AND('Mapa final'!$Y$66="Muy Baja",'Mapa final'!$AA$66="Leve"),CONCATENATE("R9C",'Mapa final'!$O$66),"")</f>
        <v/>
      </c>
      <c r="P110" s="80" t="str">
        <f>IF(AND('Mapa final'!$Y$61="Muy Baja",'Mapa final'!$AA$61="Menor"),CONCATENATE("R9C",'Mapa final'!$O$61),"")</f>
        <v/>
      </c>
      <c r="Q110" s="81" t="str">
        <f>IF(AND('Mapa final'!$Y$62="Muy Baja",'Mapa final'!$AA$62="Menor"),CONCATENATE("R9C",'Mapa final'!$O$62),"")</f>
        <v/>
      </c>
      <c r="R110" s="81" t="str">
        <f>IF(AND('Mapa final'!$Y$63="Muy Baja",'Mapa final'!$AA$63="Menor"),CONCATENATE("R9C",'Mapa final'!$O$63),"")</f>
        <v/>
      </c>
      <c r="S110" s="81" t="str">
        <f>IF(AND('Mapa final'!$Y$64="Muy Baja",'Mapa final'!$AA$64="Menor"),CONCATENATE("R9C",'Mapa final'!$O$64),"")</f>
        <v/>
      </c>
      <c r="T110" s="81" t="str">
        <f>IF(AND('Mapa final'!$Y$65="Muy Baja",'Mapa final'!$AA$65="Menor"),CONCATENATE("R9C",'Mapa final'!$O$65),"")</f>
        <v/>
      </c>
      <c r="U110" s="82" t="str">
        <f>IF(AND('Mapa final'!$Y$66="Muy Baja",'Mapa final'!$AA$66="Menor"),CONCATENATE("R9C",'Mapa final'!$O$66),"")</f>
        <v/>
      </c>
      <c r="V110" s="71" t="str">
        <f>IF(AND('Mapa final'!$Y$61="Muy Baja",'Mapa final'!$AA$61="Moderado"),CONCATENATE("R9C",'Mapa final'!$O$61),"")</f>
        <v/>
      </c>
      <c r="W110" s="72" t="str">
        <f>IF(AND('Mapa final'!$Y$62="Muy Baja",'Mapa final'!$AA$62="Moderado"),CONCATENATE("R9C",'Mapa final'!$O$62),"")</f>
        <v/>
      </c>
      <c r="X110" s="72" t="str">
        <f>IF(AND('Mapa final'!$Y$63="Muy Baja",'Mapa final'!$AA$63="Moderado"),CONCATENATE("R9C",'Mapa final'!$O$63),"")</f>
        <v/>
      </c>
      <c r="Y110" s="72" t="str">
        <f>IF(AND('Mapa final'!$Y$64="Muy Baja",'Mapa final'!$AA$64="Moderado"),CONCATENATE("R9C",'Mapa final'!$O$64),"")</f>
        <v/>
      </c>
      <c r="Z110" s="72" t="str">
        <f>IF(AND('Mapa final'!$Y$65="Muy Baja",'Mapa final'!$AA$65="Moderado"),CONCATENATE("R9C",'Mapa final'!$O$65),"")</f>
        <v/>
      </c>
      <c r="AA110" s="73" t="str">
        <f>IF(AND('Mapa final'!$Y$66="Muy Baja",'Mapa final'!$AA$66="Moderado"),CONCATENATE("R9C",'Mapa final'!$O$66),"")</f>
        <v/>
      </c>
      <c r="AB110" s="63" t="str">
        <f>IF(AND('Mapa final'!$Y$61="Muy Baja",'Mapa final'!$AA$61="Mayor"),CONCATENATE("R9C",'Mapa final'!$O$61),"")</f>
        <v/>
      </c>
      <c r="AC110" s="63" t="str">
        <f>IF(AND('Mapa final'!$Y$62="Muy Baja",'Mapa final'!$AA$62="Mayor"),CONCATENATE("R9C",'Mapa final'!$O$62),"")</f>
        <v/>
      </c>
      <c r="AD110" s="63" t="str">
        <f>IF(AND('Mapa final'!$Y$63="Muy Baja",'Mapa final'!$AA$63="Mayor"),CONCATENATE("R9C",'Mapa final'!$O$63),"")</f>
        <v/>
      </c>
      <c r="AE110" s="63" t="str">
        <f>IF(AND('Mapa final'!$Y$64="Muy Baja",'Mapa final'!$AA$64="Mayor"),CONCATENATE("R9C",'Mapa final'!$O$64),"")</f>
        <v/>
      </c>
      <c r="AF110" s="63" t="str">
        <f>IF(AND('Mapa final'!$Y$65="Muy Baja",'Mapa final'!$AA$65="Mayor"),CONCATENATE("R9C",'Mapa final'!$O$65),"")</f>
        <v/>
      </c>
      <c r="AG110" s="64" t="str">
        <f>IF(AND('Mapa final'!$Y$66="Muy Baja",'Mapa final'!$AA$66="Mayor"),CONCATENATE("R9C",'Mapa final'!$O$66),"")</f>
        <v/>
      </c>
      <c r="AH110" s="65" t="str">
        <f>IF(AND('Mapa final'!$Y$61="Muy Baja",'Mapa final'!$AA$61="Catastrófico"),CONCATENATE("R9C",'Mapa final'!$O$61),"")</f>
        <v/>
      </c>
      <c r="AI110" s="66" t="str">
        <f>IF(AND('Mapa final'!$Y$62="Muy Baja",'Mapa final'!$AA$62="Catastrófico"),CONCATENATE("R9C",'Mapa final'!$O$62),"")</f>
        <v/>
      </c>
      <c r="AJ110" s="66" t="str">
        <f>IF(AND('Mapa final'!$Y$63="Muy Baja",'Mapa final'!$AA$63="Catastrófico"),CONCATENATE("R9C",'Mapa final'!$O$63),"")</f>
        <v/>
      </c>
      <c r="AK110" s="66" t="str">
        <f>IF(AND('Mapa final'!$Y$64="Muy Baja",'Mapa final'!$AA$64="Catastrófico"),CONCATENATE("R9C",'Mapa final'!$O$64),"")</f>
        <v/>
      </c>
      <c r="AL110" s="66" t="str">
        <f>IF(AND('Mapa final'!$Y$65="Muy Baja",'Mapa final'!$AA$65="Catastrófico"),CONCATENATE("R9C",'Mapa final'!$O$65),"")</f>
        <v/>
      </c>
      <c r="AM110" s="67" t="str">
        <f>IF(AND('Mapa final'!$Y$66="Muy Baja",'Mapa final'!$AA$66="Catastrófico"),CONCATENATE("R9C",'Mapa final'!$O$66),"")</f>
        <v/>
      </c>
      <c r="AN110" s="86"/>
      <c r="AO110" s="86"/>
      <c r="AP110" s="86"/>
      <c r="AQ110" s="86"/>
      <c r="AR110" s="86"/>
      <c r="AS110" s="86"/>
      <c r="AT110" s="86"/>
      <c r="AU110" s="86"/>
      <c r="AV110" s="86"/>
      <c r="AW110" s="86"/>
      <c r="AX110" s="86"/>
      <c r="AY110" s="86"/>
      <c r="AZ110" s="86"/>
      <c r="BA110" s="86"/>
      <c r="BB110" s="86"/>
      <c r="BC110" s="86"/>
      <c r="BD110" s="86"/>
      <c r="BE110" s="86"/>
      <c r="BF110" s="86"/>
      <c r="BG110" s="86"/>
      <c r="BH110" s="86"/>
      <c r="BI110" s="86"/>
      <c r="BJ110" s="86"/>
      <c r="BK110" s="86"/>
      <c r="BL110" s="86"/>
      <c r="BM110" s="86"/>
      <c r="BN110" s="86"/>
      <c r="BO110" s="86"/>
      <c r="BP110" s="86"/>
      <c r="BQ110" s="86"/>
      <c r="BR110" s="86"/>
      <c r="BS110" s="86"/>
      <c r="BT110" s="86"/>
      <c r="BU110" s="86"/>
      <c r="BV110" s="86"/>
      <c r="BW110" s="86"/>
      <c r="BX110" s="86"/>
      <c r="BY110" s="86"/>
      <c r="BZ110" s="86"/>
      <c r="CA110" s="86"/>
      <c r="CB110" s="86"/>
    </row>
    <row r="111" spans="1:80" ht="16.5" customHeight="1" x14ac:dyDescent="0.25">
      <c r="A111" s="86"/>
      <c r="B111" s="474"/>
      <c r="C111" s="474"/>
      <c r="D111" s="474"/>
      <c r="E111" s="543"/>
      <c r="F111" s="556"/>
      <c r="G111" s="556"/>
      <c r="H111" s="556"/>
      <c r="I111" s="557"/>
      <c r="J111" s="80" t="str">
        <f>IF(AND('Mapa final'!$Y$67="Muy Baja",'Mapa final'!$AA$67="Leve"),CONCATENATE("R10C",'Mapa final'!$O$67),"")</f>
        <v/>
      </c>
      <c r="K111" s="81" t="str">
        <f>IF(AND('Mapa final'!$Y$68="Muy Baja",'Mapa final'!$AA$68="Leve"),CONCATENATE("R10C",'Mapa final'!$O$68),"")</f>
        <v/>
      </c>
      <c r="L111" s="81" t="str">
        <f>IF(AND('Mapa final'!$Y$69="Muy Baja",'Mapa final'!$AA$69="Leve"),CONCATENATE("R10C",'Mapa final'!$O$69),"")</f>
        <v/>
      </c>
      <c r="M111" s="81" t="str">
        <f>IF(AND('Mapa final'!$Y$70="Muy Baja",'Mapa final'!$AA$70="Leve"),CONCATENATE("R10C",'Mapa final'!$O$70),"")</f>
        <v/>
      </c>
      <c r="N111" s="81" t="str">
        <f>IF(AND('Mapa final'!$Y$71="Muy Baja",'Mapa final'!$AA$71="Leve"),CONCATENATE("R10C",'Mapa final'!$O$71),"")</f>
        <v/>
      </c>
      <c r="O111" s="82" t="str">
        <f>IF(AND('Mapa final'!$Y$72="Muy Baja",'Mapa final'!$AA$72="Leve"),CONCATENATE("R10C",'Mapa final'!$O$72),"")</f>
        <v/>
      </c>
      <c r="P111" s="80" t="str">
        <f>IF(AND('Mapa final'!$Y$67="Muy Baja",'Mapa final'!$AA$67="Menor"),CONCATENATE("R10C",'Mapa final'!$O$67),"")</f>
        <v/>
      </c>
      <c r="Q111" s="81" t="str">
        <f>IF(AND('Mapa final'!$Y$68="Muy Baja",'Mapa final'!$AA$68="Menor"),CONCATENATE("R10C",'Mapa final'!$O$68),"")</f>
        <v/>
      </c>
      <c r="R111" s="81" t="str">
        <f>IF(AND('Mapa final'!$Y$69="Muy Baja",'Mapa final'!$AA$69="Menor"),CONCATENATE("R10C",'Mapa final'!$O$69),"")</f>
        <v/>
      </c>
      <c r="S111" s="81" t="str">
        <f>IF(AND('Mapa final'!$Y$70="Muy Baja",'Mapa final'!$AA$70="Menor"),CONCATENATE("R10C",'Mapa final'!$O$70),"")</f>
        <v/>
      </c>
      <c r="T111" s="81" t="str">
        <f>IF(AND('Mapa final'!$Y$71="Muy Baja",'Mapa final'!$AA$71="Menor"),CONCATENATE("R10C",'Mapa final'!$O$71),"")</f>
        <v/>
      </c>
      <c r="U111" s="82" t="str">
        <f>IF(AND('Mapa final'!$Y$72="Muy Baja",'Mapa final'!$AA$72="Menor"),CONCATENATE("R10C",'Mapa final'!$O$72),"")</f>
        <v/>
      </c>
      <c r="V111" s="71" t="str">
        <f>IF(AND('Mapa final'!$Y$67="Muy Baja",'Mapa final'!$AA$67="Moderado"),CONCATENATE("R10C",'Mapa final'!$O$67),"")</f>
        <v/>
      </c>
      <c r="W111" s="72" t="str">
        <f>IF(AND('Mapa final'!$Y$68="Muy Baja",'Mapa final'!$AA$68="Moderado"),CONCATENATE("R10C",'Mapa final'!$O$68),"")</f>
        <v/>
      </c>
      <c r="X111" s="72" t="str">
        <f>IF(AND('Mapa final'!$Y$69="Muy Baja",'Mapa final'!$AA$69="Moderado"),CONCATENATE("R10C",'Mapa final'!$O$69),"")</f>
        <v/>
      </c>
      <c r="Y111" s="72" t="str">
        <f>IF(AND('Mapa final'!$Y$70="Muy Baja",'Mapa final'!$AA$70="Moderado"),CONCATENATE("R10C",'Mapa final'!$O$70),"")</f>
        <v/>
      </c>
      <c r="Z111" s="72" t="str">
        <f>IF(AND('Mapa final'!$Y$71="Muy Baja",'Mapa final'!$AA$71="Moderado"),CONCATENATE("R10C",'Mapa final'!$O$71),"")</f>
        <v/>
      </c>
      <c r="AA111" s="73" t="str">
        <f>IF(AND('Mapa final'!$Y$72="Muy Baja",'Mapa final'!$AA$72="Moderado"),CONCATENATE("R10C",'Mapa final'!$O$72),"")</f>
        <v/>
      </c>
      <c r="AB111" s="63" t="str">
        <f>IF(AND('Mapa final'!$Y$67="Muy Baja",'Mapa final'!$AA$67="Mayor"),CONCATENATE("R10C",'Mapa final'!$O$67),"")</f>
        <v/>
      </c>
      <c r="AC111" s="63" t="str">
        <f>IF(AND('Mapa final'!$Y$68="Muy Baja",'Mapa final'!$AA$68="Mayor"),CONCATENATE("R10C",'Mapa final'!$O$68),"")</f>
        <v/>
      </c>
      <c r="AD111" s="63" t="str">
        <f>IF(AND('Mapa final'!$Y$69="Muy Baja",'Mapa final'!$AA$69="Mayor"),CONCATENATE("R10C",'Mapa final'!$O$69),"")</f>
        <v/>
      </c>
      <c r="AE111" s="63" t="str">
        <f>IF(AND('Mapa final'!$Y$70="Muy Baja",'Mapa final'!$AA$70="Mayor"),CONCATENATE("R10C",'Mapa final'!$O$70),"")</f>
        <v/>
      </c>
      <c r="AF111" s="63" t="str">
        <f>IF(AND('Mapa final'!$Y$71="Muy Baja",'Mapa final'!$AA$71="Mayor"),CONCATENATE("R10C",'Mapa final'!$O$71),"")</f>
        <v/>
      </c>
      <c r="AG111" s="64" t="str">
        <f>IF(AND('Mapa final'!$Y$72="Muy Baja",'Mapa final'!$AA$72="Mayor"),CONCATENATE("R10C",'Mapa final'!$O$72),"")</f>
        <v/>
      </c>
      <c r="AH111" s="65" t="str">
        <f>IF(AND('Mapa final'!$Y$67="Muy Baja",'Mapa final'!$AA$67="Catastrófico"),CONCATENATE("R10C",'Mapa final'!$O$67),"")</f>
        <v/>
      </c>
      <c r="AI111" s="66" t="str">
        <f>IF(AND('Mapa final'!$Y$68="Muy Baja",'Mapa final'!$AA$68="Catastrófico"),CONCATENATE("R10C",'Mapa final'!$O$68),"")</f>
        <v/>
      </c>
      <c r="AJ111" s="66" t="str">
        <f>IF(AND('Mapa final'!$Y$69="Muy Baja",'Mapa final'!$AA$69="Catastrófico"),CONCATENATE("R10C",'Mapa final'!$O$69),"")</f>
        <v/>
      </c>
      <c r="AK111" s="66" t="str">
        <f>IF(AND('Mapa final'!$Y$70="Muy Baja",'Mapa final'!$AA$70="Catastrófico"),CONCATENATE("R10C",'Mapa final'!$O$70),"")</f>
        <v/>
      </c>
      <c r="AL111" s="66" t="str">
        <f>IF(AND('Mapa final'!$Y$71="Muy Baja",'Mapa final'!$AA$71="Catastrófico"),CONCATENATE("R10C",'Mapa final'!$O$71),"")</f>
        <v/>
      </c>
      <c r="AM111" s="67" t="str">
        <f>IF(AND('Mapa final'!$Y$72="Muy Baja",'Mapa final'!$AA$72="Catastrófico"),CONCATENATE("R10C",'Mapa final'!$O$72),"")</f>
        <v/>
      </c>
      <c r="AN111" s="86"/>
      <c r="AO111" s="86"/>
      <c r="AP111" s="86"/>
      <c r="AQ111" s="86"/>
      <c r="AR111" s="86"/>
      <c r="AS111" s="86"/>
      <c r="AT111" s="86"/>
      <c r="AU111" s="86"/>
      <c r="AV111" s="86"/>
      <c r="AW111" s="86"/>
      <c r="AX111" s="86"/>
      <c r="AY111" s="86"/>
      <c r="AZ111" s="86"/>
      <c r="BA111" s="86"/>
      <c r="BB111" s="86"/>
      <c r="BC111" s="86"/>
      <c r="BD111" s="86"/>
      <c r="BE111" s="86"/>
      <c r="BF111" s="86"/>
      <c r="BG111" s="86"/>
      <c r="BH111" s="86"/>
      <c r="BI111" s="86"/>
      <c r="BJ111" s="86"/>
      <c r="BK111" s="86"/>
      <c r="BL111" s="86"/>
      <c r="BM111" s="86"/>
      <c r="BN111" s="86"/>
      <c r="BO111" s="86"/>
      <c r="BP111" s="86"/>
      <c r="BQ111" s="86"/>
      <c r="BR111" s="86"/>
      <c r="BS111" s="86"/>
      <c r="BT111" s="86"/>
      <c r="BU111" s="86"/>
      <c r="BV111" s="86"/>
      <c r="BW111" s="86"/>
      <c r="BX111" s="86"/>
      <c r="BY111" s="86"/>
      <c r="BZ111" s="86"/>
      <c r="CA111" s="86"/>
      <c r="CB111" s="86"/>
    </row>
    <row r="112" spans="1:80" ht="16.5" customHeight="1" x14ac:dyDescent="0.25">
      <c r="A112" s="86"/>
      <c r="B112" s="114"/>
      <c r="C112" s="114"/>
      <c r="D112" s="114"/>
      <c r="E112" s="543"/>
      <c r="F112" s="556"/>
      <c r="G112" s="556"/>
      <c r="H112" s="556"/>
      <c r="I112" s="557"/>
      <c r="J112" s="80" t="str">
        <f>IF(AND('Mapa final'!$Y$73="Muy Baja",'Mapa final'!$AA$73="Leve"),CONCATENATE("R10C",'Mapa final'!$O$73),"")</f>
        <v/>
      </c>
      <c r="K112" s="81" t="str">
        <f>IF(AND('Mapa final'!$Y$74="Muy Baja",'Mapa final'!$AA$74="Leve"),CONCATENATE("R10C",'Mapa final'!$O$74),"")</f>
        <v/>
      </c>
      <c r="L112" s="81" t="str">
        <f>IF(AND('Mapa final'!$Y$75="Muy Baja",'Mapa final'!$AA$75="Leve"),CONCATENATE("R10C",'Mapa final'!$O$75),"")</f>
        <v/>
      </c>
      <c r="M112" s="81" t="str">
        <f>IF(AND('Mapa final'!$Y$76="Muy Baja",'Mapa final'!$AA$76="Leve"),CONCATENATE("R10C",'Mapa final'!$O$76),"")</f>
        <v/>
      </c>
      <c r="N112" s="81" t="str">
        <f>IF(AND('Mapa final'!$Y$77="Muy Baja",'Mapa final'!$AA$77="Leve"),CONCATENATE("R10C",'Mapa final'!$O$77),"")</f>
        <v/>
      </c>
      <c r="O112" s="82" t="str">
        <f>IF(AND('Mapa final'!$Y$78="Muy Baja",'Mapa final'!$AA$78="Leve"),CONCATENATE("R10C",'Mapa final'!$O$78),"")</f>
        <v/>
      </c>
      <c r="P112" s="80" t="str">
        <f>IF(AND('Mapa final'!$Y$73="Muy Baja",'Mapa final'!$AA$73="Menor"),CONCATENATE("R10C",'Mapa final'!$O$73),"")</f>
        <v/>
      </c>
      <c r="Q112" s="81" t="str">
        <f>IF(AND('Mapa final'!$Y$74="Muy Baja",'Mapa final'!$AA$74="Menor"),CONCATENATE("R10C",'Mapa final'!$O$74),"")</f>
        <v/>
      </c>
      <c r="R112" s="81" t="str">
        <f>IF(AND('Mapa final'!$Y$75="Muy Baja",'Mapa final'!$AA$75="Menor"),CONCATENATE("R10C",'Mapa final'!$O$75),"")</f>
        <v/>
      </c>
      <c r="S112" s="81" t="str">
        <f>IF(AND('Mapa final'!$Y$76="Muy Baja",'Mapa final'!$AA$76="Menor"),CONCATENATE("R10C",'Mapa final'!$O$76),"")</f>
        <v/>
      </c>
      <c r="T112" s="81" t="str">
        <f>IF(AND('Mapa final'!$Y$77="Muy Baja",'Mapa final'!$AA$77="Menor"),CONCATENATE("R10C",'Mapa final'!$O$77),"")</f>
        <v/>
      </c>
      <c r="U112" s="82" t="str">
        <f>IF(AND('Mapa final'!$Y$78="Muy Baja",'Mapa final'!$AA$78="Menor"),CONCATENATE("R10C",'Mapa final'!$O$78),"")</f>
        <v/>
      </c>
      <c r="V112" s="71" t="str">
        <f>IF(AND('Mapa final'!$Y$73="Muy Baja",'Mapa final'!$AA$73="Moderado"),CONCATENATE("R10C",'Mapa final'!$O$73),"")</f>
        <v/>
      </c>
      <c r="W112" s="72" t="str">
        <f>IF(AND('Mapa final'!$Y$74="Muy Baja",'Mapa final'!$AA$74="Moderado"),CONCATENATE("R10C",'Mapa final'!$O$74),"")</f>
        <v/>
      </c>
      <c r="X112" s="72" t="str">
        <f>IF(AND('Mapa final'!$Y$75="Muy Baja",'Mapa final'!$AA$75="Moderado"),CONCATENATE("R11C",'Mapa final'!$O$75),"")</f>
        <v>R11C3</v>
      </c>
      <c r="Y112" s="72" t="str">
        <f>IF(AND('Mapa final'!$Y$76="Muy Baja",'Mapa final'!$AA$76="Moderado"),CONCATENATE("R10C",'Mapa final'!$O$76),"")</f>
        <v/>
      </c>
      <c r="Z112" s="72" t="str">
        <f>IF(AND('Mapa final'!$Y$77="Muy Baja",'Mapa final'!$AA$77="Moderado"),CONCATENATE("R10C",'Mapa final'!$O$77),"")</f>
        <v/>
      </c>
      <c r="AA112" s="73" t="str">
        <f>IF(AND('Mapa final'!$Y$78="Muy Baja",'Mapa final'!$AA$78="Moderado"),CONCATENATE("R10C",'Mapa final'!$O$78),"")</f>
        <v/>
      </c>
      <c r="AB112" s="63" t="str">
        <f>IF(AND('Mapa final'!$Y$73="Muy Baja",'Mapa final'!$AA$73="Mayor"),CONCATENATE("R10C",'Mapa final'!$O$73),"")</f>
        <v/>
      </c>
      <c r="AC112" s="63" t="str">
        <f>IF(AND('Mapa final'!$Y$74="Muy Baja",'Mapa final'!$AA$74="Mayor"),CONCATENATE("R10C",'Mapa final'!$O$74),"")</f>
        <v/>
      </c>
      <c r="AD112" s="63" t="str">
        <f>IF(AND('Mapa final'!$Y$75="Muy Baja",'Mapa final'!$AA$75="Mayor"),CONCATENATE("R10C",'Mapa final'!$O$75),"")</f>
        <v/>
      </c>
      <c r="AE112" s="63" t="str">
        <f>IF(AND('Mapa final'!$Y$76="Muy Baja",'Mapa final'!$AA$76="Mayor"),CONCATENATE("R10C",'Mapa final'!$O$76),"")</f>
        <v/>
      </c>
      <c r="AF112" s="63" t="str">
        <f>IF(AND('Mapa final'!$Y$77="Muy Baja",'Mapa final'!$AA$77="Mayor"),CONCATENATE("R10C",'Mapa final'!$O$77),"")</f>
        <v/>
      </c>
      <c r="AG112" s="64" t="str">
        <f>IF(AND('Mapa final'!$Y$78="Muy Baja",'Mapa final'!$AA$78="Mayor"),CONCATENATE("R10C",'Mapa final'!$O$78),"")</f>
        <v/>
      </c>
      <c r="AH112" s="65" t="str">
        <f>IF(AND('Mapa final'!$Y$73="Muy Baja",'Mapa final'!$AA$73="Catastrófico"),CONCATENATE("R10C",'Mapa final'!$O$73),"")</f>
        <v/>
      </c>
      <c r="AI112" s="66" t="str">
        <f>IF(AND('Mapa final'!$Y$74="Muy Baja",'Mapa final'!$AA$74="Catastrófico"),CONCATENATE("R10C",'Mapa final'!$O$74),"")</f>
        <v/>
      </c>
      <c r="AJ112" s="66" t="str">
        <f>IF(AND('Mapa final'!$Y$75="Muy Baja",'Mapa final'!$AA$75="Catastrófico"),CONCATENATE("R10C",'Mapa final'!$O$75),"")</f>
        <v/>
      </c>
      <c r="AK112" s="66" t="str">
        <f>IF(AND('Mapa final'!$Y$76="Muy Baja",'Mapa final'!$AA$76="Catastrófico"),CONCATENATE("R10C",'Mapa final'!$O$76),"")</f>
        <v/>
      </c>
      <c r="AL112" s="66" t="str">
        <f>IF(AND('Mapa final'!$Y$77="Muy Baja",'Mapa final'!$AA$77="Catastrófico"),CONCATENATE("R10C",'Mapa final'!$O$77),"")</f>
        <v/>
      </c>
      <c r="AM112" s="67" t="str">
        <f>IF(AND('Mapa final'!$Y$78="Muy Baja",'Mapa final'!$AA$78="Catastrófico"),CONCATENATE("R10C",'Mapa final'!$O$78),"")</f>
        <v/>
      </c>
      <c r="AN112" s="86"/>
      <c r="AO112" s="86"/>
      <c r="AP112" s="86"/>
      <c r="AQ112" s="86"/>
      <c r="AR112" s="86"/>
      <c r="AS112" s="86"/>
      <c r="AT112" s="86"/>
      <c r="AU112" s="86"/>
      <c r="AV112" s="86"/>
      <c r="AW112" s="86"/>
      <c r="AX112" s="86"/>
      <c r="AY112" s="86"/>
      <c r="AZ112" s="86"/>
      <c r="BA112" s="86"/>
      <c r="BB112" s="86"/>
      <c r="BC112" s="86"/>
      <c r="BD112" s="86"/>
      <c r="BE112" s="86"/>
      <c r="BF112" s="86"/>
      <c r="BG112" s="86"/>
      <c r="BH112" s="86"/>
      <c r="BI112" s="86"/>
      <c r="BJ112" s="86"/>
      <c r="BK112" s="86"/>
      <c r="BL112" s="86"/>
      <c r="BM112" s="86"/>
      <c r="BN112" s="86"/>
      <c r="BO112" s="86"/>
      <c r="BP112" s="86"/>
      <c r="BQ112" s="86"/>
      <c r="BR112" s="86"/>
      <c r="BS112" s="86"/>
      <c r="BT112" s="86"/>
      <c r="BU112" s="86"/>
      <c r="BV112" s="86"/>
      <c r="BW112" s="86"/>
      <c r="BX112" s="86"/>
      <c r="BY112" s="86"/>
      <c r="BZ112" s="86"/>
      <c r="CA112" s="86"/>
      <c r="CB112" s="86"/>
    </row>
    <row r="113" spans="1:80" ht="16.5" customHeight="1" x14ac:dyDescent="0.25">
      <c r="A113" s="86"/>
      <c r="B113" s="114"/>
      <c r="C113" s="114"/>
      <c r="D113" s="114"/>
      <c r="E113" s="543"/>
      <c r="F113" s="556"/>
      <c r="G113" s="556"/>
      <c r="H113" s="556"/>
      <c r="I113" s="557"/>
      <c r="J113" s="80" t="str">
        <f>IF(AND('Mapa final'!$Y$79="Muy Baja",'Mapa final'!$AA$79="Leve"),CONCATENATE("R10C",'Mapa final'!$O$79),"")</f>
        <v/>
      </c>
      <c r="K113" s="81" t="str">
        <f>IF(AND('Mapa final'!$Y$80="Muy Baja",'Mapa final'!$AA$80="Leve"),CONCATENATE("R10C",'Mapa final'!$O$80),"")</f>
        <v/>
      </c>
      <c r="L113" s="81" t="str">
        <f>IF(AND('Mapa final'!$Y$81="Muy Baja",'Mapa final'!$AA$81="Leve"),CONCATENATE("R10C",'Mapa final'!$O$81),"")</f>
        <v/>
      </c>
      <c r="M113" s="81" t="str">
        <f>IF(AND('Mapa final'!$Y$82="Muy Baja",'Mapa final'!$AA$82="Leve"),CONCATENATE("R10C",'Mapa final'!$O$82),"")</f>
        <v/>
      </c>
      <c r="N113" s="81" t="str">
        <f>IF(AND('Mapa final'!$Y$83="Muy Baja",'Mapa final'!$AA$83="Leve"),CONCATENATE("R10C",'Mapa final'!$O$83),"")</f>
        <v/>
      </c>
      <c r="O113" s="82" t="str">
        <f>IF(AND('Mapa final'!$Y$84="Muy Baja",'Mapa final'!$AA$84="Leve"),CONCATENATE("R10C",'Mapa final'!$O$84),"")</f>
        <v/>
      </c>
      <c r="P113" s="80" t="str">
        <f>IF(AND('Mapa final'!$Y$79="Muy Baja",'Mapa final'!$AA$79="Menor"),CONCATENATE("R10C",'Mapa final'!$O$79),"")</f>
        <v/>
      </c>
      <c r="Q113" s="81" t="str">
        <f>IF(AND('Mapa final'!$Y$80="Muy Baja",'Mapa final'!$AA$80="Menor"),CONCATENATE("R10C",'Mapa final'!$O$80),"")</f>
        <v/>
      </c>
      <c r="R113" s="81" t="str">
        <f>IF(AND('Mapa final'!$Y$81="Muy Baja",'Mapa final'!$AA$81="Menor"),CONCATENATE("R10C",'Mapa final'!$O$81),"")</f>
        <v/>
      </c>
      <c r="S113" s="81" t="str">
        <f>IF(AND('Mapa final'!$Y$82="Muy Baja",'Mapa final'!$AA$82="Menor"),CONCATENATE("R10C",'Mapa final'!$O$82),"")</f>
        <v/>
      </c>
      <c r="T113" s="81" t="str">
        <f>IF(AND('Mapa final'!$Y$83="Muy Baja",'Mapa final'!$AA$83="Menor"),CONCATENATE("R10C",'Mapa final'!$O$83),"")</f>
        <v/>
      </c>
      <c r="U113" s="82" t="str">
        <f>IF(AND('Mapa final'!$Y$84="Muy Baja",'Mapa final'!$AA$84="Menor"),CONCATENATE("R10C",'Mapa final'!$O$84),"")</f>
        <v/>
      </c>
      <c r="V113" s="71" t="str">
        <f>IF(AND('Mapa final'!$Y$79="Muy Baja",'Mapa final'!$AA$79="Moderado"),CONCATENATE("R10C",'Mapa final'!$O$79),"")</f>
        <v/>
      </c>
      <c r="W113" s="72" t="str">
        <f>IF(AND('Mapa final'!$Y$80="Muy Baja",'Mapa final'!$AA$80="Moderado"),CONCATENATE("R10C",'Mapa final'!$O$80),"")</f>
        <v/>
      </c>
      <c r="X113" s="72" t="str">
        <f>IF(AND('Mapa final'!$Y$81="Muy Baja",'Mapa final'!$AA$81="Moderado"),CONCATENATE("R10C",'Mapa final'!$O$81),"")</f>
        <v/>
      </c>
      <c r="Y113" s="72" t="str">
        <f>IF(AND('Mapa final'!$Y$82="Muy Baja",'Mapa final'!$AA$82="Moderado"),CONCATENATE("R10C",'Mapa final'!$O$82),"")</f>
        <v/>
      </c>
      <c r="Z113" s="72" t="str">
        <f>IF(AND('Mapa final'!$Y$83="Muy Baja",'Mapa final'!$AA$83="Moderado"),CONCATENATE("R10C",'Mapa final'!$O$83),"")</f>
        <v/>
      </c>
      <c r="AA113" s="73" t="str">
        <f>IF(AND('Mapa final'!$Y$84="Muy Baja",'Mapa final'!$AA$84="Moderado"),CONCATENATE("R10C",'Mapa final'!$O$84),"")</f>
        <v/>
      </c>
      <c r="AB113" s="63" t="str">
        <f>IF(AND('Mapa final'!$Y$79="Muy Baja",'Mapa final'!$AA$79="Mayor"),CONCATENATE("R10C",'Mapa final'!$O$79),"")</f>
        <v/>
      </c>
      <c r="AC113" s="63" t="str">
        <f>IF(AND('Mapa final'!$Y$80="Muy Baja",'Mapa final'!$AA$80="Mayor"),CONCATENATE("R10C",'Mapa final'!$O$80),"")</f>
        <v/>
      </c>
      <c r="AD113" s="63" t="str">
        <f>IF(AND('Mapa final'!$Y$81="Muy Baja",'Mapa final'!$AA$81="Mayor"),CONCATENATE("R10C",'Mapa final'!$O$81),"")</f>
        <v/>
      </c>
      <c r="AE113" s="63" t="str">
        <f>IF(AND('Mapa final'!$Y$82="Muy Baja",'Mapa final'!$AA$82="Mayor"),CONCATENATE("R10C",'Mapa final'!$O$82),"")</f>
        <v/>
      </c>
      <c r="AF113" s="63" t="str">
        <f>IF(AND('Mapa final'!$Y$83="Muy Baja",'Mapa final'!$AA$83="Mayor"),CONCATENATE("R10C",'Mapa final'!$O$83),"")</f>
        <v/>
      </c>
      <c r="AG113" s="64" t="str">
        <f>IF(AND('Mapa final'!$Y$84="Muy Baja",'Mapa final'!$AA$84="Mayor"),CONCATENATE("R10C",'Mapa final'!$O$84),"")</f>
        <v/>
      </c>
      <c r="AH113" s="65" t="str">
        <f>IF(AND('Mapa final'!$Y$79="Muy Baja",'Mapa final'!$AA$79="Catastrófico"),CONCATENATE("R10C",'Mapa final'!$O$79),"")</f>
        <v/>
      </c>
      <c r="AI113" s="66" t="str">
        <f>IF(AND('Mapa final'!$Y$80="Muy Baja",'Mapa final'!$AA$80="Catastrófico"),CONCATENATE("R10C",'Mapa final'!$O$80),"")</f>
        <v/>
      </c>
      <c r="AJ113" s="66" t="str">
        <f>IF(AND('Mapa final'!$Y$81="Muy Baja",'Mapa final'!$AA$81="Catastrófico"),CONCATENATE("R10C",'Mapa final'!$O$81),"")</f>
        <v/>
      </c>
      <c r="AK113" s="66" t="str">
        <f>IF(AND('Mapa final'!$Y$82="Muy Baja",'Mapa final'!$AA$82="Catastrófico"),CONCATENATE("R10C",'Mapa final'!$O$82),"")</f>
        <v/>
      </c>
      <c r="AL113" s="66" t="str">
        <f>IF(AND('Mapa final'!$Y$83="Muy Baja",'Mapa final'!$AA$83="Catastrófico"),CONCATENATE("R10C",'Mapa final'!$O$83),"")</f>
        <v/>
      </c>
      <c r="AM113" s="67" t="str">
        <f>IF(AND('Mapa final'!$Y$84="Muy Baja",'Mapa final'!$AA$84="Catastrófico"),CONCATENATE("R10C",'Mapa final'!$O$84),"")</f>
        <v/>
      </c>
      <c r="AN113" s="86"/>
      <c r="AO113" s="86"/>
      <c r="AP113" s="86"/>
      <c r="AQ113" s="86"/>
      <c r="AR113" s="86"/>
      <c r="AS113" s="86"/>
      <c r="AT113" s="86"/>
      <c r="AU113" s="86"/>
      <c r="AV113" s="86"/>
      <c r="AW113" s="86"/>
      <c r="AX113" s="86"/>
      <c r="AY113" s="86"/>
      <c r="AZ113" s="86"/>
      <c r="BA113" s="86"/>
      <c r="BB113" s="86"/>
      <c r="BC113" s="86"/>
      <c r="BD113" s="86"/>
      <c r="BE113" s="86"/>
      <c r="BF113" s="86"/>
      <c r="BG113" s="86"/>
      <c r="BH113" s="86"/>
      <c r="BI113" s="86"/>
      <c r="BJ113" s="86"/>
      <c r="BK113" s="86"/>
      <c r="BL113" s="86"/>
      <c r="BM113" s="86"/>
      <c r="BN113" s="86"/>
      <c r="BO113" s="86"/>
      <c r="BP113" s="86"/>
      <c r="BQ113" s="86"/>
      <c r="BR113" s="86"/>
      <c r="BS113" s="86"/>
      <c r="BT113" s="86"/>
      <c r="BU113" s="86"/>
      <c r="BV113" s="86"/>
      <c r="BW113" s="86"/>
      <c r="BX113" s="86"/>
      <c r="BY113" s="86"/>
      <c r="BZ113" s="86"/>
      <c r="CA113" s="86"/>
      <c r="CB113" s="86"/>
    </row>
    <row r="114" spans="1:80" ht="16.5" customHeight="1" x14ac:dyDescent="0.25">
      <c r="A114" s="86"/>
      <c r="B114" s="114"/>
      <c r="C114" s="114"/>
      <c r="D114" s="114"/>
      <c r="E114" s="543"/>
      <c r="F114" s="556"/>
      <c r="G114" s="556"/>
      <c r="H114" s="556"/>
      <c r="I114" s="557"/>
      <c r="J114" s="80" t="str">
        <f>IF(AND('Mapa final'!$Y$85="Muy Baja",'Mapa final'!$AA$85="Leve"),CONCATENATE("R10C",'Mapa final'!$O$85),"")</f>
        <v/>
      </c>
      <c r="K114" s="81" t="str">
        <f>IF(AND('Mapa final'!$Y$86="Muy Baja",'Mapa final'!$AA$86="Leve"),CONCATENATE("R10C",'Mapa final'!$O$86),"")</f>
        <v/>
      </c>
      <c r="L114" s="81" t="str">
        <f>IF(AND('Mapa final'!$Y$87="Muy Baja",'Mapa final'!$AA$87="Leve"),CONCATENATE("R10C",'Mapa final'!$O$87),"")</f>
        <v/>
      </c>
      <c r="M114" s="81" t="str">
        <f>IF(AND('Mapa final'!$Y$88="Muy Baja",'Mapa final'!$AA$88="Leve"),CONCATENATE("R10C",'Mapa final'!$O$88),"")</f>
        <v/>
      </c>
      <c r="N114" s="81" t="str">
        <f>IF(AND('Mapa final'!$Y$89="Muy Baja",'Mapa final'!$AA$89="Leve"),CONCATENATE("R10C",'Mapa final'!$O$89),"")</f>
        <v/>
      </c>
      <c r="O114" s="82" t="str">
        <f>IF(AND('Mapa final'!$Y$90="Muy Baja",'Mapa final'!$AA$90="Leve"),CONCATENATE("R10C",'Mapa final'!$O$90),"")</f>
        <v/>
      </c>
      <c r="P114" s="80" t="str">
        <f>IF(AND('Mapa final'!$Y$85="Muy Baja",'Mapa final'!$AA$85="Menor"),CONCATENATE("R10C",'Mapa final'!$O$85),"")</f>
        <v/>
      </c>
      <c r="Q114" s="81" t="str">
        <f>IF(AND('Mapa final'!$Y$86="Muy Baja",'Mapa final'!$AA$86="Menor"),CONCATENATE("R10C",'Mapa final'!$O$86),"")</f>
        <v/>
      </c>
      <c r="R114" s="81" t="str">
        <f>IF(AND('Mapa final'!$Y$87="Muy Baja",'Mapa final'!$AA$87="Menor"),CONCATENATE("R10C",'Mapa final'!$O$87),"")</f>
        <v/>
      </c>
      <c r="S114" s="81" t="str">
        <f>IF(AND('Mapa final'!$Y$88="Muy Baja",'Mapa final'!$AA$88="Menor"),CONCATENATE("R10C",'Mapa final'!$O$88),"")</f>
        <v/>
      </c>
      <c r="T114" s="81" t="str">
        <f>IF(AND('Mapa final'!$Y$89="Muy Baja",'Mapa final'!$AA$89="Menor"),CONCATENATE("R10C",'Mapa final'!$O$89),"")</f>
        <v/>
      </c>
      <c r="U114" s="82" t="str">
        <f>IF(AND('Mapa final'!$Y$90="Muy Baja",'Mapa final'!$AA$90="Menor"),CONCATENATE("R10C",'Mapa final'!$O$90),"")</f>
        <v/>
      </c>
      <c r="V114" s="71" t="str">
        <f>IF(AND('Mapa final'!$Y$85="Muy Baja",'Mapa final'!$AA$85="Moderado"),CONCATENATE("R10C",'Mapa final'!$O$85),"")</f>
        <v/>
      </c>
      <c r="W114" s="72" t="str">
        <f>IF(AND('Mapa final'!$Y$86="Muy Baja",'Mapa final'!$AA$86="Moderado"),CONCATENATE("R10C",'Mapa final'!$O$86),"")</f>
        <v/>
      </c>
      <c r="X114" s="72" t="str">
        <f>IF(AND('Mapa final'!$Y$87="Muy Baja",'Mapa final'!$AA$87="Moderado"),CONCATENATE("R10C",'Mapa final'!$O$87),"")</f>
        <v/>
      </c>
      <c r="Y114" s="72" t="str">
        <f>IF(AND('Mapa final'!$Y$88="Muy Baja",'Mapa final'!$AA$88="Moderado"),CONCATENATE("R10C",'Mapa final'!$O$88),"")</f>
        <v/>
      </c>
      <c r="Z114" s="72" t="str">
        <f>IF(AND('Mapa final'!$Y$89="Muy Baja",'Mapa final'!$AA$89="Moderado"),CONCATENATE("R10C",'Mapa final'!$O$89),"")</f>
        <v/>
      </c>
      <c r="AA114" s="73" t="str">
        <f>IF(AND('Mapa final'!$Y$90="Muy Baja",'Mapa final'!$AA$90="Moderado"),CONCATENATE("R10C",'Mapa final'!$O$90),"")</f>
        <v/>
      </c>
      <c r="AB114" s="63" t="str">
        <f>IF(AND('Mapa final'!$Y$85="Muy Baja",'Mapa final'!$AA$85="Mayor"),CONCATENATE("R10C",'Mapa final'!$O$85),"")</f>
        <v/>
      </c>
      <c r="AC114" s="63" t="str">
        <f>IF(AND('Mapa final'!$Y$86="Muy Baja",'Mapa final'!$AA$86="Mayor"),CONCATENATE("R10C",'Mapa final'!$O$86),"")</f>
        <v/>
      </c>
      <c r="AD114" s="63" t="str">
        <f>IF(AND('Mapa final'!$Y$87="Muy Baja",'Mapa final'!$AA$87="Mayor"),CONCATENATE("R10C",'Mapa final'!$O$87),"")</f>
        <v/>
      </c>
      <c r="AE114" s="63" t="str">
        <f>IF(AND('Mapa final'!$Y$88="Muy Baja",'Mapa final'!$AA$88="Mayor"),CONCATENATE("R10C",'Mapa final'!$O$88),"")</f>
        <v/>
      </c>
      <c r="AF114" s="63" t="str">
        <f>IF(AND('Mapa final'!$Y$89="Muy Baja",'Mapa final'!$AA$89="Mayor"),CONCATENATE("R10C",'Mapa final'!$O$89),"")</f>
        <v/>
      </c>
      <c r="AG114" s="64" t="str">
        <f>IF(AND('Mapa final'!$Y$90="Muy Baja",'Mapa final'!$AA$90="Mayor"),CONCATENATE("R10C",'Mapa final'!$O$90),"")</f>
        <v/>
      </c>
      <c r="AH114" s="65" t="str">
        <f>IF(AND('Mapa final'!$Y$85="Muy Baja",'Mapa final'!$AA$85="Catastrófico"),CONCATENATE("R10C",'Mapa final'!$O$85),"")</f>
        <v/>
      </c>
      <c r="AI114" s="66" t="str">
        <f>IF(AND('Mapa final'!$Y$86="Muy Baja",'Mapa final'!$AA$86="Catastrófico"),CONCATENATE("R10C",'Mapa final'!$O$86),"")</f>
        <v/>
      </c>
      <c r="AJ114" s="66" t="str">
        <f>IF(AND('Mapa final'!$Y$87="Muy Baja",'Mapa final'!$AA$87="Catastrófico"),CONCATENATE("R10C",'Mapa final'!$O$87),"")</f>
        <v/>
      </c>
      <c r="AK114" s="66" t="str">
        <f>IF(AND('Mapa final'!$Y$88="Muy Baja",'Mapa final'!$AA$88="Catastrófico"),CONCATENATE("R10C",'Mapa final'!$O$88),"")</f>
        <v/>
      </c>
      <c r="AL114" s="66" t="str">
        <f>IF(AND('Mapa final'!$Y$89="Muy Baja",'Mapa final'!$AA$89="Catastrófico"),CONCATENATE("R10C",'Mapa final'!$O$89),"")</f>
        <v/>
      </c>
      <c r="AM114" s="67" t="str">
        <f>IF(AND('Mapa final'!$Y$90="Muy Baja",'Mapa final'!$AA$90="Catastrófico"),CONCATENATE("R10C",'Mapa final'!$O$90),"")</f>
        <v/>
      </c>
      <c r="AN114" s="86"/>
      <c r="AO114" s="86"/>
      <c r="AP114" s="86"/>
      <c r="AQ114" s="86"/>
      <c r="AR114" s="86"/>
      <c r="AS114" s="86"/>
      <c r="AT114" s="86"/>
      <c r="AU114" s="86"/>
      <c r="AV114" s="86"/>
      <c r="AW114" s="86"/>
      <c r="AX114" s="86"/>
      <c r="AY114" s="86"/>
      <c r="AZ114" s="86"/>
      <c r="BA114" s="86"/>
      <c r="BB114" s="86"/>
      <c r="BC114" s="86"/>
      <c r="BD114" s="86"/>
      <c r="BE114" s="86"/>
      <c r="BF114" s="86"/>
      <c r="BG114" s="86"/>
      <c r="BH114" s="86"/>
      <c r="BI114" s="86"/>
      <c r="BJ114" s="86"/>
      <c r="BK114" s="86"/>
      <c r="BL114" s="86"/>
      <c r="BM114" s="86"/>
      <c r="BN114" s="86"/>
      <c r="BO114" s="86"/>
      <c r="BP114" s="86"/>
      <c r="BQ114" s="86"/>
      <c r="BR114" s="86"/>
      <c r="BS114" s="86"/>
      <c r="BT114" s="86"/>
      <c r="BU114" s="86"/>
      <c r="BV114" s="86"/>
      <c r="BW114" s="86"/>
      <c r="BX114" s="86"/>
      <c r="BY114" s="86"/>
      <c r="BZ114" s="86"/>
      <c r="CA114" s="86"/>
      <c r="CB114" s="86"/>
    </row>
    <row r="115" spans="1:80" ht="16.5" customHeight="1" x14ac:dyDescent="0.25">
      <c r="A115" s="86"/>
      <c r="B115" s="114"/>
      <c r="C115" s="114"/>
      <c r="D115" s="114"/>
      <c r="E115" s="543"/>
      <c r="F115" s="556"/>
      <c r="G115" s="556"/>
      <c r="H115" s="556"/>
      <c r="I115" s="557"/>
      <c r="J115" s="80" t="str">
        <f>IF(AND('Mapa final'!$Y$91="Muy Baja",'Mapa final'!$AA$91="Leve"),CONCATENATE("R10C",'Mapa final'!$O$91),"")</f>
        <v/>
      </c>
      <c r="K115" s="81" t="str">
        <f>IF(AND('Mapa final'!$Y$92="Muy Baja",'Mapa final'!$AA$92="Leve"),CONCATENATE("R10C",'Mapa final'!$O$92),"")</f>
        <v/>
      </c>
      <c r="L115" s="81" t="str">
        <f>IF(AND('Mapa final'!$Y$93="Muy Baja",'Mapa final'!$AA$93="Leve"),CONCATENATE("R10C",'Mapa final'!$O$93),"")</f>
        <v/>
      </c>
      <c r="M115" s="81" t="str">
        <f>IF(AND('Mapa final'!$Y$94="Muy Baja",'Mapa final'!$AA$94="Leve"),CONCATENATE("R10C",'Mapa final'!$O$94),"")</f>
        <v/>
      </c>
      <c r="N115" s="81" t="str">
        <f>IF(AND('Mapa final'!$Y$95="Muy Baja",'Mapa final'!$AA$95="Leve"),CONCATENATE("R10C",'Mapa final'!$O$95),"")</f>
        <v/>
      </c>
      <c r="O115" s="82" t="str">
        <f>IF(AND('Mapa final'!$Y$96="Muy Baja",'Mapa final'!$AA$96="Leve"),CONCATENATE("R10C",'Mapa final'!$O$96),"")</f>
        <v/>
      </c>
      <c r="P115" s="80" t="str">
        <f>IF(AND('Mapa final'!$Y$91="Muy Baja",'Mapa final'!$AA$91="Menor"),CONCATENATE("R10C",'Mapa final'!$O$91),"")</f>
        <v/>
      </c>
      <c r="Q115" s="81" t="str">
        <f>IF(AND('Mapa final'!$Y$92="Muy Baja",'Mapa final'!$AA$92="Menor"),CONCATENATE("R10C",'Mapa final'!$O$92),"")</f>
        <v/>
      </c>
      <c r="R115" s="81" t="str">
        <f>IF(AND('Mapa final'!$Y$93="Muy Baja",'Mapa final'!$AA$93="Menor"),CONCATENATE("R10C",'Mapa final'!$O$93),"")</f>
        <v/>
      </c>
      <c r="S115" s="81" t="str">
        <f>IF(AND('Mapa final'!$Y$94="Muy Baja",'Mapa final'!$AA$94="Menor"),CONCATENATE("R10C",'Mapa final'!$O$94),"")</f>
        <v/>
      </c>
      <c r="T115" s="81" t="str">
        <f>IF(AND('Mapa final'!$Y$95="Muy Baja",'Mapa final'!$AA$95="Menor"),CONCATENATE("R10C",'Mapa final'!$O$95),"")</f>
        <v/>
      </c>
      <c r="U115" s="82" t="str">
        <f>IF(AND('Mapa final'!$Y$96="Muy Baja",'Mapa final'!$AA$96="Menor"),CONCATENATE("R10C",'Mapa final'!$O$96),"")</f>
        <v/>
      </c>
      <c r="V115" s="71" t="str">
        <f>IF(AND('Mapa final'!$Y$91="Muy Baja",'Mapa final'!$AA$91="Moderado"),CONCATENATE("R10C",'Mapa final'!$O$91),"")</f>
        <v/>
      </c>
      <c r="W115" s="72" t="str">
        <f>IF(AND('Mapa final'!$Y$92="Muy Baja",'Mapa final'!$AA$92="Moderado"),CONCATENATE("R10C",'Mapa final'!$O$92),"")</f>
        <v/>
      </c>
      <c r="X115" s="72" t="str">
        <f>IF(AND('Mapa final'!$Y$93="Muy Baja",'Mapa final'!$AA$93="Moderado"),CONCATENATE("R10C",'Mapa final'!$O$93),"")</f>
        <v/>
      </c>
      <c r="Y115" s="72" t="str">
        <f>IF(AND('Mapa final'!$Y$94="Muy Baja",'Mapa final'!$AA$94="Moderado"),CONCATENATE("R10C",'Mapa final'!$O$94),"")</f>
        <v/>
      </c>
      <c r="Z115" s="72" t="str">
        <f>IF(AND('Mapa final'!$Y$95="Muy Baja",'Mapa final'!$AA$95="Moderado"),CONCATENATE("R10C",'Mapa final'!$O$95),"")</f>
        <v/>
      </c>
      <c r="AA115" s="73" t="str">
        <f>IF(AND('Mapa final'!$Y$96="Muy Baja",'Mapa final'!$AA$96="Moderado"),CONCATENATE("R10C",'Mapa final'!$O$96),"")</f>
        <v/>
      </c>
      <c r="AB115" s="63" t="str">
        <f>IF(AND('Mapa final'!$Y$91="Muy Baja",'Mapa final'!$AA$91="Mayor"),CONCATENATE("R10C",'Mapa final'!$O$91),"")</f>
        <v/>
      </c>
      <c r="AC115" s="63" t="str">
        <f>IF(AND('Mapa final'!$Y$92="Muy Baja",'Mapa final'!$AA$92="Mayor"),CONCATENATE("R10C",'Mapa final'!$O$92),"")</f>
        <v/>
      </c>
      <c r="AD115" s="63" t="str">
        <f>IF(AND('Mapa final'!$Y$93="Muy Baja",'Mapa final'!$AA$93="Mayor"),CONCATENATE("R10C",'Mapa final'!$O$93),"")</f>
        <v/>
      </c>
      <c r="AE115" s="63" t="str">
        <f>IF(AND('Mapa final'!$Y$94="Muy Baja",'Mapa final'!$AA$94="Mayor"),CONCATENATE("R10C",'Mapa final'!$O$94),"")</f>
        <v/>
      </c>
      <c r="AF115" s="63" t="str">
        <f>IF(AND('Mapa final'!$Y$95="Muy Baja",'Mapa final'!$AA$95="Mayor"),CONCATENATE("R10C",'Mapa final'!$O$95),"")</f>
        <v/>
      </c>
      <c r="AG115" s="64" t="str">
        <f>IF(AND('Mapa final'!$Y$96="Muy Baja",'Mapa final'!$AA$96="Mayor"),CONCATENATE("R10C",'Mapa final'!$O$96),"")</f>
        <v/>
      </c>
      <c r="AH115" s="65" t="str">
        <f>IF(AND('Mapa final'!$Y$91="Muy Baja",'Mapa final'!$AA$91="Catastrófico"),CONCATENATE("R10C",'Mapa final'!$O$91),"")</f>
        <v/>
      </c>
      <c r="AI115" s="66" t="str">
        <f>IF(AND('Mapa final'!$Y$92="Muy Baja",'Mapa final'!$AA$92="Catastrófico"),CONCATENATE("R10C",'Mapa final'!$O$92),"")</f>
        <v/>
      </c>
      <c r="AJ115" s="66" t="str">
        <f>IF(AND('Mapa final'!$Y$93="Muy Baja",'Mapa final'!$AA$93="Catastrófico"),CONCATENATE("R10C",'Mapa final'!$O$93),"")</f>
        <v/>
      </c>
      <c r="AK115" s="66" t="str">
        <f>IF(AND('Mapa final'!$Y$94="Muy Baja",'Mapa final'!$AA$94="Catastrófico"),CONCATENATE("R10C",'Mapa final'!$O$94),"")</f>
        <v/>
      </c>
      <c r="AL115" s="66" t="str">
        <f>IF(AND('Mapa final'!$Y$95="Muy Baja",'Mapa final'!$AA$95="Catastrófico"),CONCATENATE("R10C",'Mapa final'!$O$95),"")</f>
        <v/>
      </c>
      <c r="AM115" s="67" t="str">
        <f>IF(AND('Mapa final'!$Y$96="Muy Baja",'Mapa final'!$AA$96="Catastrófico"),CONCATENATE("R10C",'Mapa final'!$O$96),"")</f>
        <v/>
      </c>
      <c r="AN115" s="86"/>
      <c r="AO115" s="86"/>
      <c r="AP115" s="86"/>
      <c r="AQ115" s="86"/>
      <c r="AR115" s="86"/>
      <c r="AS115" s="86"/>
      <c r="AT115" s="86"/>
      <c r="AU115" s="86"/>
      <c r="AV115" s="86"/>
      <c r="AW115" s="86"/>
      <c r="AX115" s="86"/>
      <c r="AY115" s="86"/>
      <c r="AZ115" s="86"/>
      <c r="BA115" s="86"/>
      <c r="BB115" s="86"/>
      <c r="BC115" s="86"/>
      <c r="BD115" s="86"/>
      <c r="BE115" s="86"/>
      <c r="BF115" s="86"/>
      <c r="BG115" s="86"/>
      <c r="BH115" s="86"/>
      <c r="BI115" s="86"/>
      <c r="BJ115" s="86"/>
      <c r="BK115" s="86"/>
      <c r="BL115" s="86"/>
      <c r="BM115" s="86"/>
      <c r="BN115" s="86"/>
      <c r="BO115" s="86"/>
      <c r="BP115" s="86"/>
      <c r="BQ115" s="86"/>
      <c r="BR115" s="86"/>
      <c r="BS115" s="86"/>
      <c r="BT115" s="86"/>
      <c r="BU115" s="86"/>
      <c r="BV115" s="86"/>
      <c r="BW115" s="86"/>
      <c r="BX115" s="86"/>
      <c r="BY115" s="86"/>
      <c r="BZ115" s="86"/>
      <c r="CA115" s="86"/>
      <c r="CB115" s="86"/>
    </row>
    <row r="116" spans="1:80" ht="16.5" customHeight="1" x14ac:dyDescent="0.25">
      <c r="A116" s="86"/>
      <c r="B116" s="114"/>
      <c r="C116" s="114"/>
      <c r="D116" s="114"/>
      <c r="E116" s="543"/>
      <c r="F116" s="556"/>
      <c r="G116" s="556"/>
      <c r="H116" s="556"/>
      <c r="I116" s="557"/>
      <c r="J116" s="80" t="str">
        <f>IF(AND('Mapa final'!$Y$97="Muy Baja",'Mapa final'!$AA$97="Leve"),CONCATENATE("R10C",'Mapa final'!$O$97),"")</f>
        <v/>
      </c>
      <c r="K116" s="81" t="str">
        <f>IF(AND('Mapa final'!$Y$98="Muy Baja",'Mapa final'!$AA$98="Leve"),CONCATENATE("R10C",'Mapa final'!$O$98),"")</f>
        <v/>
      </c>
      <c r="L116" s="81" t="str">
        <f>IF(AND('Mapa final'!$Y$99="Muy Baja",'Mapa final'!$AA$99="Leve"),CONCATENATE("R10C",'Mapa final'!$O$99),"")</f>
        <v/>
      </c>
      <c r="M116" s="81" t="str">
        <f>IF(AND('Mapa final'!$Y$100="Muy Baja",'Mapa final'!$AA$100="Leve"),CONCATENATE("R10C",'Mapa final'!$O$100),"")</f>
        <v/>
      </c>
      <c r="N116" s="81" t="str">
        <f>IF(AND('Mapa final'!$Y$101="Muy Baja",'Mapa final'!$AA$101="Leve"),CONCATENATE("R10C",'Mapa final'!$O$101),"")</f>
        <v/>
      </c>
      <c r="O116" s="82" t="str">
        <f>IF(AND('Mapa final'!$Y$102="Muy Baja",'Mapa final'!$AA$102="Leve"),CONCATENATE("R10C",'Mapa final'!$O$102),"")</f>
        <v/>
      </c>
      <c r="P116" s="80" t="str">
        <f>IF(AND('Mapa final'!$Y$97="Muy Baja",'Mapa final'!$AA$97="Menor"),CONCATENATE("R10C",'Mapa final'!$O$97),"")</f>
        <v/>
      </c>
      <c r="Q116" s="81" t="str">
        <f>IF(AND('Mapa final'!$Y$98="Muy Baja",'Mapa final'!$AA$98="Menor"),CONCATENATE("R10C",'Mapa final'!$O$98),"")</f>
        <v/>
      </c>
      <c r="R116" s="81" t="str">
        <f>IF(AND('Mapa final'!$Y$99="Muy Baja",'Mapa final'!$AA$99="Menor"),CONCATENATE("R10C",'Mapa final'!$O$99),"")</f>
        <v/>
      </c>
      <c r="S116" s="81" t="str">
        <f>IF(AND('Mapa final'!$Y$100="Muy Baja",'Mapa final'!$AA$100="Menor"),CONCATENATE("R10C",'Mapa final'!$O$100),"")</f>
        <v/>
      </c>
      <c r="T116" s="81" t="str">
        <f>IF(AND('Mapa final'!$Y$101="Muy Baja",'Mapa final'!$AA$101="Menor"),CONCATENATE("R10C",'Mapa final'!$O$101),"")</f>
        <v/>
      </c>
      <c r="U116" s="82" t="str">
        <f>IF(AND('Mapa final'!$Y$102="Muy Baja",'Mapa final'!$AA$102="Menor"),CONCATENATE("R10C",'Mapa final'!$O$102),"")</f>
        <v/>
      </c>
      <c r="V116" s="71" t="str">
        <f>IF(AND('Mapa final'!$Y$97="Muy Baja",'Mapa final'!$AA$97="Moderado"),CONCATENATE("R10C",'Mapa final'!$O$97),"")</f>
        <v/>
      </c>
      <c r="W116" s="72" t="str">
        <f>IF(AND('Mapa final'!$Y$98="Muy Baja",'Mapa final'!$AA$98="Moderado"),CONCATENATE("R10C",'Mapa final'!$O$98),"")</f>
        <v/>
      </c>
      <c r="X116" s="72" t="str">
        <f>IF(AND('Mapa final'!$Y$99="Muy Baja",'Mapa final'!$AA$99="Moderado"),CONCATENATE("R10C",'Mapa final'!$O$99),"")</f>
        <v/>
      </c>
      <c r="Y116" s="72" t="str">
        <f>IF(AND('Mapa final'!$Y$100="Muy Baja",'Mapa final'!$AA$100="Moderado"),CONCATENATE("R10C",'Mapa final'!$O$100),"")</f>
        <v/>
      </c>
      <c r="Z116" s="72" t="str">
        <f>IF(AND('Mapa final'!$Y$101="Muy Baja",'Mapa final'!$AA$101="Moderado"),CONCATENATE("R10C",'Mapa final'!$O$101),"")</f>
        <v/>
      </c>
      <c r="AA116" s="73" t="str">
        <f>IF(AND('Mapa final'!$Y$102="Muy Baja",'Mapa final'!$AA$102="Moderado"),CONCATENATE("R10C",'Mapa final'!$O$102),"")</f>
        <v/>
      </c>
      <c r="AB116" s="63" t="str">
        <f>IF(AND('Mapa final'!$Y$97="Muy Baja",'Mapa final'!$AA$97="Mayor"),CONCATENATE("R10C",'Mapa final'!$O$97),"")</f>
        <v/>
      </c>
      <c r="AC116" s="63" t="str">
        <f>IF(AND('Mapa final'!$Y$98="Muy Baja",'Mapa final'!$AA$98="Mayor"),CONCATENATE("R10C",'Mapa final'!$O$98),"")</f>
        <v/>
      </c>
      <c r="AD116" s="63" t="str">
        <f>IF(AND('Mapa final'!$Y$99="Muy Baja",'Mapa final'!$AA$99="Mayor"),CONCATENATE("R10C",'Mapa final'!$O$99),"")</f>
        <v/>
      </c>
      <c r="AE116" s="63" t="str">
        <f>IF(AND('Mapa final'!$Y$100="Muy Baja",'Mapa final'!$AA$100="Mayor"),CONCATENATE("R10C",'Mapa final'!$O$100),"")</f>
        <v/>
      </c>
      <c r="AF116" s="63" t="str">
        <f>IF(AND('Mapa final'!$Y$101="Muy Baja",'Mapa final'!$AA$101="Mayor"),CONCATENATE("R10C",'Mapa final'!$O$101),"")</f>
        <v/>
      </c>
      <c r="AG116" s="64" t="str">
        <f>IF(AND('Mapa final'!$Y$102="Muy Baja",'Mapa final'!$AA$102="Mayor"),CONCATENATE("R10C",'Mapa final'!$O$102),"")</f>
        <v/>
      </c>
      <c r="AH116" s="65" t="str">
        <f>IF(AND('Mapa final'!$Y$97="Muy Baja",'Mapa final'!$AA$97="Catastrófico"),CONCATENATE("R10C",'Mapa final'!$O$97),"")</f>
        <v/>
      </c>
      <c r="AI116" s="66" t="str">
        <f>IF(AND('Mapa final'!$Y$98="Muy Baja",'Mapa final'!$AA$98="Catastrófico"),CONCATENATE("R10C",'Mapa final'!$O$98),"")</f>
        <v/>
      </c>
      <c r="AJ116" s="66" t="str">
        <f>IF(AND('Mapa final'!$Y$99="Muy Baja",'Mapa final'!$AA$99="Catastrófico"),CONCATENATE("R10C",'Mapa final'!$O$99),"")</f>
        <v/>
      </c>
      <c r="AK116" s="66" t="str">
        <f>IF(AND('Mapa final'!$Y$100="Muy Baja",'Mapa final'!$AA$100="Catastrófico"),CONCATENATE("R10C",'Mapa final'!$O$100),"")</f>
        <v/>
      </c>
      <c r="AL116" s="66" t="str">
        <f>IF(AND('Mapa final'!$Y$101="Muy Baja",'Mapa final'!$AA$101="Catastrófico"),CONCATENATE("R10C",'Mapa final'!$O$101),"")</f>
        <v/>
      </c>
      <c r="AM116" s="67" t="str">
        <f>IF(AND('Mapa final'!$Y$102="Muy Baja",'Mapa final'!$AA$102="Catastrófico"),CONCATENATE("R10C",'Mapa final'!$O$102),"")</f>
        <v/>
      </c>
      <c r="AN116" s="86"/>
      <c r="AO116" s="86"/>
      <c r="AP116" s="86"/>
      <c r="AQ116" s="86"/>
      <c r="AR116" s="86"/>
      <c r="AS116" s="86"/>
      <c r="AT116" s="86"/>
      <c r="AU116" s="86"/>
      <c r="AV116" s="86"/>
      <c r="AW116" s="86"/>
      <c r="AX116" s="86"/>
      <c r="AY116" s="86"/>
      <c r="AZ116" s="86"/>
      <c r="BA116" s="86"/>
      <c r="BB116" s="86"/>
      <c r="BC116" s="86"/>
      <c r="BD116" s="86"/>
      <c r="BE116" s="86"/>
      <c r="BF116" s="86"/>
      <c r="BG116" s="86"/>
      <c r="BH116" s="86"/>
      <c r="BI116" s="86"/>
      <c r="BJ116" s="86"/>
      <c r="BK116" s="86"/>
      <c r="BL116" s="86"/>
      <c r="BM116" s="86"/>
      <c r="BN116" s="86"/>
      <c r="BO116" s="86"/>
      <c r="BP116" s="86"/>
      <c r="BQ116" s="86"/>
      <c r="BR116" s="86"/>
      <c r="BS116" s="86"/>
      <c r="BT116" s="86"/>
      <c r="BU116" s="86"/>
      <c r="BV116" s="86"/>
      <c r="BW116" s="86"/>
      <c r="BX116" s="86"/>
      <c r="BY116" s="86"/>
      <c r="BZ116" s="86"/>
      <c r="CA116" s="86"/>
      <c r="CB116" s="86"/>
    </row>
    <row r="117" spans="1:80" ht="16.5" customHeight="1" x14ac:dyDescent="0.25">
      <c r="A117" s="86"/>
      <c r="B117" s="114"/>
      <c r="C117" s="114"/>
      <c r="D117" s="114"/>
      <c r="E117" s="543"/>
      <c r="F117" s="556"/>
      <c r="G117" s="556"/>
      <c r="H117" s="556"/>
      <c r="I117" s="557"/>
      <c r="J117" s="80" t="str">
        <f>IF(AND('Mapa final'!$Y$103="Muy Baja",'Mapa final'!$AA$103="Leve"),CONCATENATE("R10C",'Mapa final'!$O$103),"")</f>
        <v/>
      </c>
      <c r="K117" s="81" t="str">
        <f>IF(AND('Mapa final'!$Y$104="Muy Baja",'Mapa final'!$AA$104="Leve"),CONCATENATE("R10C",'Mapa final'!$O$104),"")</f>
        <v/>
      </c>
      <c r="L117" s="81" t="str">
        <f>IF(AND('Mapa final'!$Y$105="Muy Baja",'Mapa final'!$AA$105="Leve"),CONCATENATE("R10C",'Mapa final'!$O$105),"")</f>
        <v/>
      </c>
      <c r="M117" s="81" t="str">
        <f>IF(AND('Mapa final'!$Y$106="Muy Baja",'Mapa final'!$AA$106="Leve"),CONCATENATE("R10C",'Mapa final'!$O$106),"")</f>
        <v/>
      </c>
      <c r="N117" s="81" t="str">
        <f>IF(AND('Mapa final'!$Y$107="Muy Baja",'Mapa final'!$AA$107="Leve"),CONCATENATE("R10C",'Mapa final'!$O$107),"")</f>
        <v/>
      </c>
      <c r="O117" s="82" t="str">
        <f>IF(AND('Mapa final'!$Y$108="Muy Baja",'Mapa final'!$AA$108="Leve"),CONCATENATE("R10C",'Mapa final'!$O$108),"")</f>
        <v/>
      </c>
      <c r="P117" s="80" t="str">
        <f>IF(AND('Mapa final'!$Y$103="Muy Baja",'Mapa final'!$AA$103="Menor"),CONCATENATE("R10C",'Mapa final'!$O$103),"")</f>
        <v/>
      </c>
      <c r="Q117" s="81" t="str">
        <f>IF(AND('Mapa final'!$Y$104="Muy Baja",'Mapa final'!$AA$104="Menor"),CONCATENATE("R10C",'Mapa final'!$O$104),"")</f>
        <v/>
      </c>
      <c r="R117" s="81" t="str">
        <f>IF(AND('Mapa final'!$Y$105="Muy Baja",'Mapa final'!$AA$105="Menor"),CONCATENATE("R10C",'Mapa final'!$O$105),"")</f>
        <v/>
      </c>
      <c r="S117" s="81" t="str">
        <f>IF(AND('Mapa final'!$Y$106="Muy Baja",'Mapa final'!$AA$106="Menor"),CONCATENATE("R10C",'Mapa final'!$O$106),"")</f>
        <v/>
      </c>
      <c r="T117" s="81" t="str">
        <f>IF(AND('Mapa final'!$Y$107="Muy Baja",'Mapa final'!$AA$107="Menor"),CONCATENATE("R10C",'Mapa final'!$O$107),"")</f>
        <v/>
      </c>
      <c r="U117" s="82" t="str">
        <f>IF(AND('Mapa final'!$Y$108="Muy Baja",'Mapa final'!$AA$108="Menor"),CONCATENATE("R10C",'Mapa final'!$O$108),"")</f>
        <v/>
      </c>
      <c r="V117" s="71" t="str">
        <f>IF(AND('Mapa final'!$Y$103="Muy Baja",'Mapa final'!$AA$103="Moderado"),CONCATENATE("R10C",'Mapa final'!$O$103),"")</f>
        <v/>
      </c>
      <c r="W117" s="72" t="str">
        <f>IF(AND('Mapa final'!$Y$104="Muy Baja",'Mapa final'!$AA$104="Moderado"),CONCATENATE("R10C",'Mapa final'!$O$104),"")</f>
        <v/>
      </c>
      <c r="X117" s="72" t="str">
        <f>IF(AND('Mapa final'!$Y$105="Muy Baja",'Mapa final'!$AA$105="Moderado"),CONCATENATE("R10C",'Mapa final'!$O$105),"")</f>
        <v/>
      </c>
      <c r="Y117" s="72" t="str">
        <f>IF(AND('Mapa final'!$Y$106="Muy Baja",'Mapa final'!$AA$106="Moderado"),CONCATENATE("R10C",'Mapa final'!$O$106),"")</f>
        <v/>
      </c>
      <c r="Z117" s="72" t="str">
        <f>IF(AND('Mapa final'!$Y$107="Muy Baja",'Mapa final'!$AA$107="Moderado"),CONCATENATE("R10C",'Mapa final'!$O$107),"")</f>
        <v/>
      </c>
      <c r="AA117" s="73" t="str">
        <f>IF(AND('Mapa final'!$Y$108="Muy Baja",'Mapa final'!$AA$108="Moderado"),CONCATENATE("R10C",'Mapa final'!$O$108),"")</f>
        <v/>
      </c>
      <c r="AB117" s="63" t="str">
        <f>IF(AND('Mapa final'!$Y$103="Muy Baja",'Mapa final'!$AA$103="Mayor"),CONCATENATE("R10C",'Mapa final'!$O$103),"")</f>
        <v/>
      </c>
      <c r="AC117" s="63" t="str">
        <f>IF(AND('Mapa final'!$Y$104="Muy Baja",'Mapa final'!$AA$104="Mayor"),CONCATENATE("R10C",'Mapa final'!$O$104),"")</f>
        <v/>
      </c>
      <c r="AD117" s="63" t="str">
        <f>IF(AND('Mapa final'!$Y$105="Muy Baja",'Mapa final'!$AA$105="Mayor"),CONCATENATE("R10C",'Mapa final'!$O$105),"")</f>
        <v/>
      </c>
      <c r="AE117" s="63" t="str">
        <f>IF(AND('Mapa final'!$Y$106="Muy Baja",'Mapa final'!$AA$106="Mayor"),CONCATENATE("R10C",'Mapa final'!$O$106),"")</f>
        <v/>
      </c>
      <c r="AF117" s="63" t="str">
        <f>IF(AND('Mapa final'!$Y$107="Muy Baja",'Mapa final'!$AA$107="Mayor"),CONCATENATE("R10C",'Mapa final'!$O$107),"")</f>
        <v/>
      </c>
      <c r="AG117" s="64" t="str">
        <f>IF(AND('Mapa final'!$Y$108="Muy Baja",'Mapa final'!$AA$108="Mayor"),CONCATENATE("R10C",'Mapa final'!$O$108),"")</f>
        <v/>
      </c>
      <c r="AH117" s="65" t="str">
        <f>IF(AND('Mapa final'!$Y$103="Muy Baja",'Mapa final'!$AA$103="Catastrófico"),CONCATENATE("R10C",'Mapa final'!$O$103),"")</f>
        <v/>
      </c>
      <c r="AI117" s="66" t="str">
        <f>IF(AND('Mapa final'!$Y$104="Muy Baja",'Mapa final'!$AA$104="Catastrófico"),CONCATENATE("R10C",'Mapa final'!$O$104),"")</f>
        <v/>
      </c>
      <c r="AJ117" s="66" t="str">
        <f>IF(AND('Mapa final'!$Y$105="Muy Baja",'Mapa final'!$AA$105="Catastrófico"),CONCATENATE("R10C",'Mapa final'!$O$105),"")</f>
        <v/>
      </c>
      <c r="AK117" s="66" t="str">
        <f>IF(AND('Mapa final'!$Y$106="Muy Baja",'Mapa final'!$AA$106="Catastrófico"),CONCATENATE("R10C",'Mapa final'!$O$106),"")</f>
        <v/>
      </c>
      <c r="AL117" s="66" t="str">
        <f>IF(AND('Mapa final'!$Y$107="Muy Baja",'Mapa final'!$AA$107="Catastrófico"),CONCATENATE("R10C",'Mapa final'!$O$107),"")</f>
        <v/>
      </c>
      <c r="AM117" s="67" t="str">
        <f>IF(AND('Mapa final'!$Y$108="Muy Baja",'Mapa final'!$AA$108="Catastrófico"),CONCATENATE("R10C",'Mapa final'!$O$108),"")</f>
        <v/>
      </c>
      <c r="AN117" s="86"/>
      <c r="AO117" s="86"/>
      <c r="AP117" s="86"/>
      <c r="AQ117" s="86"/>
      <c r="AR117" s="86"/>
      <c r="AS117" s="86"/>
      <c r="AT117" s="86"/>
      <c r="AU117" s="86"/>
      <c r="AV117" s="86"/>
      <c r="AW117" s="86"/>
      <c r="AX117" s="86"/>
      <c r="AY117" s="86"/>
      <c r="AZ117" s="86"/>
      <c r="BA117" s="86"/>
      <c r="BB117" s="86"/>
      <c r="BC117" s="86"/>
      <c r="BD117" s="86"/>
      <c r="BE117" s="86"/>
      <c r="BF117" s="86"/>
      <c r="BG117" s="86"/>
      <c r="BH117" s="86"/>
      <c r="BI117" s="86"/>
      <c r="BJ117" s="86"/>
      <c r="BK117" s="86"/>
      <c r="BL117" s="86"/>
      <c r="BM117" s="86"/>
      <c r="BN117" s="86"/>
      <c r="BO117" s="86"/>
      <c r="BP117" s="86"/>
      <c r="BQ117" s="86"/>
      <c r="BR117" s="86"/>
      <c r="BS117" s="86"/>
      <c r="BT117" s="86"/>
      <c r="BU117" s="86"/>
      <c r="BV117" s="86"/>
      <c r="BW117" s="86"/>
      <c r="BX117" s="86"/>
      <c r="BY117" s="86"/>
      <c r="BZ117" s="86"/>
      <c r="CA117" s="86"/>
      <c r="CB117" s="86"/>
    </row>
    <row r="118" spans="1:80" ht="16.5" customHeight="1" x14ac:dyDescent="0.25">
      <c r="A118" s="86"/>
      <c r="B118" s="114"/>
      <c r="C118" s="114"/>
      <c r="D118" s="114"/>
      <c r="E118" s="543"/>
      <c r="F118" s="556"/>
      <c r="G118" s="556"/>
      <c r="H118" s="556"/>
      <c r="I118" s="557"/>
      <c r="J118" s="80" t="str">
        <f>IF(AND('Mapa final'!$Y$109="Muy Baja",'Mapa final'!$AA$109="Leve"),CONCATENATE("R10C",'Mapa final'!$O$109),"")</f>
        <v/>
      </c>
      <c r="K118" s="81" t="str">
        <f>IF(AND('Mapa final'!$Y$110="Muy Baja",'Mapa final'!$AA$110="Leve"),CONCATENATE("R10C",'Mapa final'!$O$110),"")</f>
        <v/>
      </c>
      <c r="L118" s="81" t="str">
        <f>IF(AND('Mapa final'!$Y$111="Muy Baja",'Mapa final'!$AA$111="Leve"),CONCATENATE("R10C",'Mapa final'!$O$111),"")</f>
        <v/>
      </c>
      <c r="M118" s="81" t="str">
        <f>IF(AND('Mapa final'!$Y$112="Muy Baja",'Mapa final'!$AA$112="Leve"),CONCATENATE("R10C",'Mapa final'!$O$112),"")</f>
        <v/>
      </c>
      <c r="N118" s="81" t="str">
        <f>IF(AND('Mapa final'!$Y$113="Muy Baja",'Mapa final'!$AA$113="Leve"),CONCATENATE("R10C",'Mapa final'!$O$113),"")</f>
        <v/>
      </c>
      <c r="O118" s="82" t="str">
        <f>IF(AND('Mapa final'!$Y$114="Muy Baja",'Mapa final'!$AA$114="Leve"),CONCATENATE("R10C",'Mapa final'!$O$114),"")</f>
        <v/>
      </c>
      <c r="P118" s="80" t="str">
        <f>IF(AND('Mapa final'!$Y$109="Muy Baja",'Mapa final'!$AA$109="Menor"),CONCATENATE("R10C",'Mapa final'!$O$109),"")</f>
        <v/>
      </c>
      <c r="Q118" s="81" t="str">
        <f>IF(AND('Mapa final'!$Y$110="Muy Baja",'Mapa final'!$AA$110="Menor"),CONCATENATE("R10C",'Mapa final'!$O$110),"")</f>
        <v/>
      </c>
      <c r="R118" s="81" t="str">
        <f>IF(AND('Mapa final'!$Y$111="Muy Baja",'Mapa final'!$AA$111="Menor"),CONCATENATE("R10C",'Mapa final'!$O$111),"")</f>
        <v/>
      </c>
      <c r="S118" s="81" t="str">
        <f>IF(AND('Mapa final'!$Y$112="Muy Baja",'Mapa final'!$AA$112="Menor"),CONCATENATE("R10C",'Mapa final'!$O$112),"")</f>
        <v/>
      </c>
      <c r="T118" s="81" t="str">
        <f>IF(AND('Mapa final'!$Y$113="Muy Baja",'Mapa final'!$AA$113="Menor"),CONCATENATE("R10C",'Mapa final'!$O$113),"")</f>
        <v/>
      </c>
      <c r="U118" s="82" t="str">
        <f>IF(AND('Mapa final'!$Y$114="Muy Baja",'Mapa final'!$AA$114="Menor"),CONCATENATE("R10C",'Mapa final'!$O$114),"")</f>
        <v/>
      </c>
      <c r="V118" s="71" t="str">
        <f>IF(AND('Mapa final'!$Y$109="Muy Baja",'Mapa final'!$AA$109="Moderado"),CONCATENATE("R10C",'Mapa final'!$O$109),"")</f>
        <v/>
      </c>
      <c r="W118" s="72" t="str">
        <f>IF(AND('Mapa final'!$Y$110="Muy Baja",'Mapa final'!$AA$110="Moderado"),CONCATENATE("R10C",'Mapa final'!$O$110),"")</f>
        <v/>
      </c>
      <c r="X118" s="72" t="str">
        <f>IF(AND('Mapa final'!$Y$111="Muy Baja",'Mapa final'!$AA$111="Moderado"),CONCATENATE("R10C",'Mapa final'!$O$111),"")</f>
        <v/>
      </c>
      <c r="Y118" s="72" t="str">
        <f>IF(AND('Mapa final'!$Y$112="Muy Baja",'Mapa final'!$AA$112="Moderado"),CONCATENATE("R10C",'Mapa final'!$O$112),"")</f>
        <v/>
      </c>
      <c r="Z118" s="72" t="str">
        <f>IF(AND('Mapa final'!$Y$113="Muy Baja",'Mapa final'!$AA$113="Moderado"),CONCATENATE("R10C",'Mapa final'!$O$113),"")</f>
        <v/>
      </c>
      <c r="AA118" s="73" t="str">
        <f>IF(AND('Mapa final'!$Y$114="Muy Baja",'Mapa final'!$AA$114="Moderado"),CONCATENATE("R10C",'Mapa final'!$O$114),"")</f>
        <v/>
      </c>
      <c r="AB118" s="63" t="str">
        <f>IF(AND('Mapa final'!$Y$109="Muy Baja",'Mapa final'!$AA$109="Mayor"),CONCATENATE("R10C",'Mapa final'!$O$109),"")</f>
        <v/>
      </c>
      <c r="AC118" s="63" t="str">
        <f>IF(AND('Mapa final'!$Y$110="Muy Baja",'Mapa final'!$AA$110="Mayor"),CONCATENATE("R10C",'Mapa final'!$O$110),"")</f>
        <v/>
      </c>
      <c r="AD118" s="63" t="str">
        <f>IF(AND('Mapa final'!$Y$111="Muy Baja",'Mapa final'!$AA$111="Mayor"),CONCATENATE("R10C",'Mapa final'!$O$111),"")</f>
        <v/>
      </c>
      <c r="AE118" s="63" t="str">
        <f>IF(AND('Mapa final'!$Y$112="Muy Baja",'Mapa final'!$AA$112="Mayor"),CONCATENATE("R10C",'Mapa final'!$O$112),"")</f>
        <v/>
      </c>
      <c r="AF118" s="63" t="str">
        <f>IF(AND('Mapa final'!$Y$113="Muy Baja",'Mapa final'!$AA$113="Mayor"),CONCATENATE("R10C",'Mapa final'!$O$113),"")</f>
        <v/>
      </c>
      <c r="AG118" s="64" t="str">
        <f>IF(AND('Mapa final'!$Y$114="Muy Baja",'Mapa final'!$AA$114="Mayor"),CONCATENATE("R10C",'Mapa final'!$O$114),"")</f>
        <v/>
      </c>
      <c r="AH118" s="65" t="str">
        <f>IF(AND('Mapa final'!$Y$109="Muy Baja",'Mapa final'!$AA$109="Catastrófico"),CONCATENATE("R10C",'Mapa final'!$O$109),"")</f>
        <v/>
      </c>
      <c r="AI118" s="66" t="str">
        <f>IF(AND('Mapa final'!$Y$110="Muy Baja",'Mapa final'!$AA$110="Catastrófico"),CONCATENATE("R10C",'Mapa final'!$O$110),"")</f>
        <v/>
      </c>
      <c r="AJ118" s="66" t="str">
        <f>IF(AND('Mapa final'!$Y$111="Muy Baja",'Mapa final'!$AA$111="Catastrófico"),CONCATENATE("R10C",'Mapa final'!$O$111),"")</f>
        <v/>
      </c>
      <c r="AK118" s="66" t="str">
        <f>IF(AND('Mapa final'!$Y$112="Muy Baja",'Mapa final'!$AA$112="Catastrófico"),CONCATENATE("R10C",'Mapa final'!$O$112),"")</f>
        <v/>
      </c>
      <c r="AL118" s="66" t="str">
        <f>IF(AND('Mapa final'!$Y$113="Muy Baja",'Mapa final'!$AA$113="Catastrófico"),CONCATENATE("R10C",'Mapa final'!$O$113),"")</f>
        <v/>
      </c>
      <c r="AM118" s="67" t="str">
        <f>IF(AND('Mapa final'!$Y$114="Muy Baja",'Mapa final'!$AA$114="Catastrófico"),CONCATENATE("R10C",'Mapa final'!$O$114),"")</f>
        <v/>
      </c>
      <c r="AN118" s="86"/>
      <c r="AO118" s="86"/>
      <c r="AP118" s="86"/>
      <c r="AQ118" s="86"/>
      <c r="AR118" s="86"/>
      <c r="AS118" s="86"/>
      <c r="AT118" s="86"/>
      <c r="AU118" s="86"/>
      <c r="AV118" s="86"/>
      <c r="AW118" s="86"/>
      <c r="AX118" s="86"/>
      <c r="AY118" s="86"/>
      <c r="AZ118" s="86"/>
      <c r="BA118" s="86"/>
      <c r="BB118" s="86"/>
      <c r="BC118" s="86"/>
      <c r="BD118" s="86"/>
      <c r="BE118" s="86"/>
      <c r="BF118" s="86"/>
      <c r="BG118" s="86"/>
      <c r="BH118" s="86"/>
      <c r="BI118" s="86"/>
      <c r="BJ118" s="86"/>
      <c r="BK118" s="86"/>
      <c r="BL118" s="86"/>
      <c r="BM118" s="86"/>
      <c r="BN118" s="86"/>
      <c r="BO118" s="86"/>
      <c r="BP118" s="86"/>
      <c r="BQ118" s="86"/>
      <c r="BR118" s="86"/>
      <c r="BS118" s="86"/>
      <c r="BT118" s="86"/>
      <c r="BU118" s="86"/>
      <c r="BV118" s="86"/>
      <c r="BW118" s="86"/>
      <c r="BX118" s="86"/>
      <c r="BY118" s="86"/>
      <c r="BZ118" s="86"/>
      <c r="CA118" s="86"/>
      <c r="CB118" s="86"/>
    </row>
    <row r="119" spans="1:80" ht="16.5" customHeight="1" x14ac:dyDescent="0.25">
      <c r="A119" s="86"/>
      <c r="B119" s="114"/>
      <c r="C119" s="114"/>
      <c r="D119" s="114"/>
      <c r="E119" s="543"/>
      <c r="F119" s="556"/>
      <c r="G119" s="556"/>
      <c r="H119" s="556"/>
      <c r="I119" s="557"/>
      <c r="J119" s="80" t="str">
        <f>IF(AND('Mapa final'!$Y$115="Muy Baja",'Mapa final'!$AA$115="Leve"),CONCATENATE("R10C",'Mapa final'!$O$115),"")</f>
        <v/>
      </c>
      <c r="K119" s="81" t="str">
        <f>IF(AND('Mapa final'!$Y$116="Muy Baja",'Mapa final'!$AA$116="Leve"),CONCATENATE("R10C",'Mapa final'!$O$116),"")</f>
        <v/>
      </c>
      <c r="L119" s="81" t="str">
        <f>IF(AND('Mapa final'!$Y$117="Muy Baja",'Mapa final'!$AA$117="Leve"),CONCATENATE("R10C",'Mapa final'!$O$117),"")</f>
        <v/>
      </c>
      <c r="M119" s="81" t="str">
        <f>IF(AND('Mapa final'!$Y$118="Muy Baja",'Mapa final'!$AA$118="Leve"),CONCATENATE("R10C",'Mapa final'!$O$118),"")</f>
        <v/>
      </c>
      <c r="N119" s="81" t="str">
        <f>IF(AND('Mapa final'!$Y$119="Muy Baja",'Mapa final'!$AA$119="Leve"),CONCATENATE("R10C",'Mapa final'!$O$119),"")</f>
        <v/>
      </c>
      <c r="O119" s="82" t="str">
        <f>IF(AND('Mapa final'!$Y$120="Muy Baja",'Mapa final'!$AA$120="Leve"),CONCATENATE("R10C",'Mapa final'!$O$120),"")</f>
        <v/>
      </c>
      <c r="P119" s="80" t="str">
        <f>IF(AND('Mapa final'!$Y$115="Muy Baja",'Mapa final'!$AA$115="Menor"),CONCATENATE("R10C",'Mapa final'!$O$115),"")</f>
        <v/>
      </c>
      <c r="Q119" s="81" t="str">
        <f>IF(AND('Mapa final'!$Y$116="Muy Baja",'Mapa final'!$AA$116="Menor"),CONCATENATE("R10C",'Mapa final'!$O$116),"")</f>
        <v/>
      </c>
      <c r="R119" s="81" t="str">
        <f>IF(AND('Mapa final'!$Y$117="Muy Baja",'Mapa final'!$AA$117="Menor"),CONCATENATE("R10C",'Mapa final'!$O$117),"")</f>
        <v/>
      </c>
      <c r="S119" s="81" t="str">
        <f>IF(AND('Mapa final'!$Y$118="Muy Baja",'Mapa final'!$AA$118="Menor"),CONCATENATE("R10C",'Mapa final'!$O$118),"")</f>
        <v/>
      </c>
      <c r="T119" s="81" t="str">
        <f>IF(AND('Mapa final'!$Y$119="Muy Baja",'Mapa final'!$AA$119="Menor"),CONCATENATE("R10C",'Mapa final'!$O$119),"")</f>
        <v/>
      </c>
      <c r="U119" s="82" t="str">
        <f>IF(AND('Mapa final'!$Y$120="Muy Baja",'Mapa final'!$AA$120="Menor"),CONCATENATE("R10C",'Mapa final'!$O$120),"")</f>
        <v/>
      </c>
      <c r="V119" s="71" t="str">
        <f>IF(AND('Mapa final'!$Y$115="Muy Baja",'Mapa final'!$AA$115="Moderado"),CONCATENATE("R10C",'Mapa final'!$O$115),"")</f>
        <v/>
      </c>
      <c r="W119" s="72" t="str">
        <f>IF(AND('Mapa final'!$Y$116="Muy Baja",'Mapa final'!$AA$116="Moderado"),CONCATENATE("R10C",'Mapa final'!$O$116),"")</f>
        <v/>
      </c>
      <c r="X119" s="72" t="str">
        <f>IF(AND('Mapa final'!$Y$117="Muy Baja",'Mapa final'!$AA$117="Moderado"),CONCATENATE("R10C",'Mapa final'!$O$117),"")</f>
        <v/>
      </c>
      <c r="Y119" s="72" t="str">
        <f>IF(AND('Mapa final'!$Y$118="Muy Baja",'Mapa final'!$AA$118="Moderado"),CONCATENATE("R10C",'Mapa final'!$O$118),"")</f>
        <v/>
      </c>
      <c r="Z119" s="72" t="str">
        <f>IF(AND('Mapa final'!$Y$119="Muy Baja",'Mapa final'!$AA$119="Moderado"),CONCATENATE("R10C",'Mapa final'!$O$119),"")</f>
        <v/>
      </c>
      <c r="AA119" s="73" t="str">
        <f>IF(AND('Mapa final'!$Y$120="Muy Baja",'Mapa final'!$AA$120="Moderado"),CONCATENATE("R10C",'Mapa final'!$O$120),"")</f>
        <v/>
      </c>
      <c r="AB119" s="63" t="str">
        <f>IF(AND('Mapa final'!$Y$115="Muy Baja",'Mapa final'!$AA$115="Mayor"),CONCATENATE("R10C",'Mapa final'!$O$115),"")</f>
        <v/>
      </c>
      <c r="AC119" s="63" t="str">
        <f>IF(AND('Mapa final'!$Y$116="Muy Baja",'Mapa final'!$AA$116="Mayor"),CONCATENATE("R10C",'Mapa final'!$O$116),"")</f>
        <v/>
      </c>
      <c r="AD119" s="63" t="str">
        <f>IF(AND('Mapa final'!$Y$117="Muy Baja",'Mapa final'!$AA$117="Mayor"),CONCATENATE("R10C",'Mapa final'!$O$117),"")</f>
        <v/>
      </c>
      <c r="AE119" s="63" t="str">
        <f>IF(AND('Mapa final'!$Y$118="Muy Baja",'Mapa final'!$AA$118="Mayor"),CONCATENATE("R10C",'Mapa final'!$O$118),"")</f>
        <v/>
      </c>
      <c r="AF119" s="63" t="str">
        <f>IF(AND('Mapa final'!$Y$119="Muy Baja",'Mapa final'!$AA$119="Mayor"),CONCATENATE("R10C",'Mapa final'!$O$119),"")</f>
        <v/>
      </c>
      <c r="AG119" s="64" t="str">
        <f>IF(AND('Mapa final'!$Y$120="Muy Baja",'Mapa final'!$AA$120="Mayor"),CONCATENATE("R10C",'Mapa final'!$O$120),"")</f>
        <v/>
      </c>
      <c r="AH119" s="65" t="str">
        <f>IF(AND('Mapa final'!$Y$115="Muy Baja",'Mapa final'!$AA$115="Catastrófico"),CONCATENATE("R10C",'Mapa final'!$O$115),"")</f>
        <v/>
      </c>
      <c r="AI119" s="66" t="str">
        <f>IF(AND('Mapa final'!$Y$116="Muy Baja",'Mapa final'!$AA$116="Catastrófico"),CONCATENATE("R10C",'Mapa final'!$O$116),"")</f>
        <v/>
      </c>
      <c r="AJ119" s="66" t="str">
        <f>IF(AND('Mapa final'!$Y$117="Muy Baja",'Mapa final'!$AA$117="Catastrófico"),CONCATENATE("R10C",'Mapa final'!$O$117),"")</f>
        <v/>
      </c>
      <c r="AK119" s="66" t="str">
        <f>IF(AND('Mapa final'!$Y$118="Muy Baja",'Mapa final'!$AA$118="Catastrófico"),CONCATENATE("R10C",'Mapa final'!$O$118),"")</f>
        <v/>
      </c>
      <c r="AL119" s="66" t="str">
        <f>IF(AND('Mapa final'!$Y$119="Muy Baja",'Mapa final'!$AA$119="Catastrófico"),CONCATENATE("R10C",'Mapa final'!$O$119),"")</f>
        <v/>
      </c>
      <c r="AM119" s="67" t="str">
        <f>IF(AND('Mapa final'!$Y$120="Muy Baja",'Mapa final'!$AA$120="Catastrófico"),CONCATENATE("R10C",'Mapa final'!$O$120),"")</f>
        <v/>
      </c>
      <c r="AN119" s="86"/>
      <c r="AO119" s="86"/>
      <c r="AP119" s="86"/>
      <c r="AQ119" s="86"/>
      <c r="AR119" s="86"/>
      <c r="AS119" s="86"/>
      <c r="AT119" s="86"/>
      <c r="AU119" s="86"/>
      <c r="AV119" s="86"/>
      <c r="AW119" s="86"/>
      <c r="AX119" s="86"/>
      <c r="AY119" s="86"/>
      <c r="AZ119" s="86"/>
      <c r="BA119" s="86"/>
      <c r="BB119" s="86"/>
      <c r="BC119" s="86"/>
      <c r="BD119" s="86"/>
      <c r="BE119" s="86"/>
      <c r="BF119" s="86"/>
      <c r="BG119" s="86"/>
      <c r="BH119" s="86"/>
      <c r="BI119" s="86"/>
      <c r="BJ119" s="86"/>
      <c r="BK119" s="86"/>
      <c r="BL119" s="86"/>
      <c r="BM119" s="86"/>
      <c r="BN119" s="86"/>
      <c r="BO119" s="86"/>
      <c r="BP119" s="86"/>
      <c r="BQ119" s="86"/>
      <c r="BR119" s="86"/>
      <c r="BS119" s="86"/>
      <c r="BT119" s="86"/>
      <c r="BU119" s="86"/>
      <c r="BV119" s="86"/>
      <c r="BW119" s="86"/>
      <c r="BX119" s="86"/>
      <c r="BY119" s="86"/>
      <c r="BZ119" s="86"/>
      <c r="CA119" s="86"/>
      <c r="CB119" s="86"/>
    </row>
    <row r="120" spans="1:80" ht="16.5" customHeight="1" x14ac:dyDescent="0.25">
      <c r="A120" s="86"/>
      <c r="B120" s="114"/>
      <c r="C120" s="114"/>
      <c r="D120" s="114"/>
      <c r="E120" s="543"/>
      <c r="F120" s="556"/>
      <c r="G120" s="556"/>
      <c r="H120" s="556"/>
      <c r="I120" s="557"/>
      <c r="J120" s="80" t="str">
        <f>IF(AND('Mapa final'!$Y$121="Muy Baja",'Mapa final'!$AA$121="Leve"),CONCATENATE("R10C",'Mapa final'!$O$121),"")</f>
        <v/>
      </c>
      <c r="K120" s="81" t="str">
        <f>IF(AND('Mapa final'!$Y$122="Muy Baja",'Mapa final'!$AA$122="Leve"),CONCATENATE("R10C",'Mapa final'!$O$122),"")</f>
        <v/>
      </c>
      <c r="L120" s="81" t="str">
        <f>IF(AND('Mapa final'!$Y$123="Muy Baja",'Mapa final'!$AA$123="Leve"),CONCATENATE("R10C",'Mapa final'!$O$123),"")</f>
        <v/>
      </c>
      <c r="M120" s="81" t="str">
        <f>IF(AND('Mapa final'!$Y$124="Muy Baja",'Mapa final'!$AA$124="Leve"),CONCATENATE("R10C",'Mapa final'!$O$124),"")</f>
        <v/>
      </c>
      <c r="N120" s="81" t="str">
        <f>IF(AND('Mapa final'!$Y$125="Muy Baja",'Mapa final'!$AA$125="Leve"),CONCATENATE("R10C",'Mapa final'!$O$125),"")</f>
        <v/>
      </c>
      <c r="O120" s="82" t="str">
        <f>IF(AND('Mapa final'!$Y$126="Muy Baja",'Mapa final'!$AA$126="Leve"),CONCATENATE("R10C",'Mapa final'!$O$126),"")</f>
        <v/>
      </c>
      <c r="P120" s="80" t="str">
        <f>IF(AND('Mapa final'!$Y$121="Muy Baja",'Mapa final'!$AA$121="Menor"),CONCATENATE("R10C",'Mapa final'!$O$121),"")</f>
        <v/>
      </c>
      <c r="Q120" s="81" t="str">
        <f>IF(AND('Mapa final'!$Y$122="Muy Baja",'Mapa final'!$AA$122="Menor"),CONCATENATE("R10C",'Mapa final'!$O$122),"")</f>
        <v/>
      </c>
      <c r="R120" s="81" t="str">
        <f>IF(AND('Mapa final'!$Y$123="Muy Baja",'Mapa final'!$AA$123="Menor"),CONCATENATE("R10C",'Mapa final'!$O$123),"")</f>
        <v/>
      </c>
      <c r="S120" s="81" t="str">
        <f>IF(AND('Mapa final'!$Y$124="Muy Baja",'Mapa final'!$AA$124="Menor"),CONCATENATE("R10C",'Mapa final'!$O$124),"")</f>
        <v/>
      </c>
      <c r="T120" s="81" t="str">
        <f>IF(AND('Mapa final'!$Y$125="Muy Baja",'Mapa final'!$AA$125="Menor"),CONCATENATE("R10C",'Mapa final'!$O$125),"")</f>
        <v/>
      </c>
      <c r="U120" s="82" t="str">
        <f>IF(AND('Mapa final'!$Y$126="Muy Baja",'Mapa final'!$AA$126="Menor"),CONCATENATE("R10C",'Mapa final'!$O$126),"")</f>
        <v/>
      </c>
      <c r="V120" s="71" t="str">
        <f>IF(AND('Mapa final'!$Y$121="Muy Baja",'Mapa final'!$AA$121="Moderado"),CONCATENATE("R10C",'Mapa final'!$O$121),"")</f>
        <v/>
      </c>
      <c r="W120" s="72" t="str">
        <f>IF(AND('Mapa final'!$Y$122="Muy Baja",'Mapa final'!$AA$122="Moderado"),CONCATENATE("R10C",'Mapa final'!$O$122),"")</f>
        <v/>
      </c>
      <c r="X120" s="72" t="str">
        <f>IF(AND('Mapa final'!$Y$123="Muy Baja",'Mapa final'!$AA$123="Moderado"),CONCATENATE("R10C",'Mapa final'!$O$123),"")</f>
        <v/>
      </c>
      <c r="Y120" s="72" t="str">
        <f>IF(AND('Mapa final'!$Y$124="Muy Baja",'Mapa final'!$AA$124="Moderado"),CONCATENATE("R10C",'Mapa final'!$O$124),"")</f>
        <v/>
      </c>
      <c r="Z120" s="72" t="str">
        <f>IF(AND('Mapa final'!$Y$125="Muy Baja",'Mapa final'!$AA$125="Moderado"),CONCATENATE("R10C",'Mapa final'!$O$125),"")</f>
        <v/>
      </c>
      <c r="AA120" s="73" t="str">
        <f>IF(AND('Mapa final'!$Y$126="Muy Baja",'Mapa final'!$AA$126="Moderado"),CONCATENATE("R10C",'Mapa final'!$O$126),"")</f>
        <v/>
      </c>
      <c r="AB120" s="63" t="str">
        <f>IF(AND('Mapa final'!$Y$121="Muy Baja",'Mapa final'!$AA$121="Mayor"),CONCATENATE("R10C",'Mapa final'!$O$121),"")</f>
        <v/>
      </c>
      <c r="AC120" s="63" t="str">
        <f>IF(AND('Mapa final'!$Y$122="Muy Baja",'Mapa final'!$AA$122="Mayor"),CONCATENATE("R10C",'Mapa final'!$O$122),"")</f>
        <v/>
      </c>
      <c r="AD120" s="63" t="str">
        <f>IF(AND('Mapa final'!$Y$123="Muy Baja",'Mapa final'!$AA$123="Mayor"),CONCATENATE("R10C",'Mapa final'!$O$123),"")</f>
        <v/>
      </c>
      <c r="AE120" s="63" t="str">
        <f>IF(AND('Mapa final'!$Y$124="Muy Baja",'Mapa final'!$AA$124="Mayor"),CONCATENATE("R10C",'Mapa final'!$O$124),"")</f>
        <v/>
      </c>
      <c r="AF120" s="63" t="str">
        <f>IF(AND('Mapa final'!$Y$125="Muy Baja",'Mapa final'!$AA$125="Mayor"),CONCATENATE("R10C",'Mapa final'!$O$125),"")</f>
        <v/>
      </c>
      <c r="AG120" s="64" t="str">
        <f>IF(AND('Mapa final'!$Y$126="Muy Baja",'Mapa final'!$AA$126="Mayor"),CONCATENATE("R10C",'Mapa final'!$O$126),"")</f>
        <v/>
      </c>
      <c r="AH120" s="65" t="str">
        <f>IF(AND('Mapa final'!$Y$121="Muy Baja",'Mapa final'!$AA$121="Catastrófico"),CONCATENATE("R10C",'Mapa final'!$O$121),"")</f>
        <v/>
      </c>
      <c r="AI120" s="66" t="str">
        <f>IF(AND('Mapa final'!$Y$122="Muy Baja",'Mapa final'!$AA$122="Catastrófico"),CONCATENATE("R10C",'Mapa final'!$O$122),"")</f>
        <v/>
      </c>
      <c r="AJ120" s="66" t="str">
        <f>IF(AND('Mapa final'!$Y$123="Muy Baja",'Mapa final'!$AA$123="Catastrófico"),CONCATENATE("R10C",'Mapa final'!$O$123),"")</f>
        <v/>
      </c>
      <c r="AK120" s="66" t="str">
        <f>IF(AND('Mapa final'!$Y$124="Muy Baja",'Mapa final'!$AA$124="Catastrófico"),CONCATENATE("R10C",'Mapa final'!$O$124),"")</f>
        <v/>
      </c>
      <c r="AL120" s="66" t="str">
        <f>IF(AND('Mapa final'!$Y$125="Muy Baja",'Mapa final'!$AA$125="Catastrófico"),CONCATENATE("R10C",'Mapa final'!$O$125),"")</f>
        <v/>
      </c>
      <c r="AM120" s="67" t="str">
        <f>IF(AND('Mapa final'!$Y$126="Muy Baja",'Mapa final'!$AA$126="Catastrófico"),CONCATENATE("R10C",'Mapa final'!$O$126),"")</f>
        <v/>
      </c>
      <c r="AN120" s="86"/>
      <c r="AO120" s="86"/>
      <c r="AP120" s="86"/>
      <c r="AQ120" s="86"/>
      <c r="AR120" s="86"/>
      <c r="AS120" s="86"/>
      <c r="AT120" s="86"/>
      <c r="AU120" s="86"/>
      <c r="AV120" s="86"/>
      <c r="AW120" s="86"/>
      <c r="AX120" s="86"/>
      <c r="AY120" s="86"/>
      <c r="AZ120" s="86"/>
      <c r="BA120" s="86"/>
      <c r="BB120" s="86"/>
      <c r="BC120" s="86"/>
      <c r="BD120" s="86"/>
      <c r="BE120" s="86"/>
      <c r="BF120" s="86"/>
      <c r="BG120" s="86"/>
      <c r="BH120" s="86"/>
      <c r="BI120" s="86"/>
      <c r="BJ120" s="86"/>
      <c r="BK120" s="86"/>
      <c r="BL120" s="86"/>
      <c r="BM120" s="86"/>
      <c r="BN120" s="86"/>
      <c r="BO120" s="86"/>
      <c r="BP120" s="86"/>
      <c r="BQ120" s="86"/>
      <c r="BR120" s="86"/>
      <c r="BS120" s="86"/>
      <c r="BT120" s="86"/>
      <c r="BU120" s="86"/>
      <c r="BV120" s="86"/>
      <c r="BW120" s="86"/>
      <c r="BX120" s="86"/>
      <c r="BY120" s="86"/>
      <c r="BZ120" s="86"/>
      <c r="CA120" s="86"/>
      <c r="CB120" s="86"/>
    </row>
    <row r="121" spans="1:80" ht="16.5" customHeight="1" x14ac:dyDescent="0.25">
      <c r="A121" s="86"/>
      <c r="B121" s="114"/>
      <c r="C121" s="114"/>
      <c r="D121" s="114"/>
      <c r="E121" s="543"/>
      <c r="F121" s="556"/>
      <c r="G121" s="556"/>
      <c r="H121" s="556"/>
      <c r="I121" s="557"/>
      <c r="J121" s="80" t="str">
        <f>IF(AND('Mapa final'!$Y$127="Muy Baja",'Mapa final'!$AA$127="Leve"),CONCATENATE("R10C",'Mapa final'!$O$127),"")</f>
        <v/>
      </c>
      <c r="K121" s="81" t="str">
        <f>IF(AND('Mapa final'!$Y$128="Muy Baja",'Mapa final'!$AA$128="Leve"),CONCATENATE("R10C",'Mapa final'!$O$128),"")</f>
        <v/>
      </c>
      <c r="L121" s="81" t="str">
        <f>IF(AND('Mapa final'!$Y$129="Muy Baja",'Mapa final'!$AA$129="Leve"),CONCATENATE("R10C",'Mapa final'!$O$129),"")</f>
        <v/>
      </c>
      <c r="M121" s="81" t="str">
        <f>IF(AND('Mapa final'!$Y$130="Muy Baja",'Mapa final'!$AA$130="Leve"),CONCATENATE("R10C",'Mapa final'!$O$130),"")</f>
        <v/>
      </c>
      <c r="N121" s="81" t="str">
        <f>IF(AND('Mapa final'!$Y$131="Muy Baja",'Mapa final'!$AA$131="Leve"),CONCATENATE("R10C",'Mapa final'!$O$131),"")</f>
        <v/>
      </c>
      <c r="O121" s="82" t="str">
        <f>IF(AND('Mapa final'!$Y$132="Muy Baja",'Mapa final'!$AA$132="Leve"),CONCATENATE("R10C",'Mapa final'!$O$132),"")</f>
        <v/>
      </c>
      <c r="P121" s="80" t="str">
        <f>IF(AND('Mapa final'!$Y$127="Muy Baja",'Mapa final'!$AA$127="Menor"),CONCATENATE("R10C",'Mapa final'!$O$127),"")</f>
        <v/>
      </c>
      <c r="Q121" s="81" t="str">
        <f>IF(AND('Mapa final'!$Y$128="Muy Baja",'Mapa final'!$AA$128="Menor"),CONCATENATE("R10C",'Mapa final'!$O$128),"")</f>
        <v/>
      </c>
      <c r="R121" s="81" t="str">
        <f>IF(AND('Mapa final'!$Y$129="Muy Baja",'Mapa final'!$AA$129="Menor"),CONCATENATE("R10C",'Mapa final'!$O$129),"")</f>
        <v/>
      </c>
      <c r="S121" s="81" t="str">
        <f>IF(AND('Mapa final'!$Y$130="Muy Baja",'Mapa final'!$AA$130="Menor"),CONCATENATE("R10C",'Mapa final'!$O$130),"")</f>
        <v/>
      </c>
      <c r="T121" s="81" t="str">
        <f>IF(AND('Mapa final'!$Y$131="Muy Baja",'Mapa final'!$AA$131="Menor"),CONCATENATE("R10C",'Mapa final'!$O$131),"")</f>
        <v/>
      </c>
      <c r="U121" s="82" t="str">
        <f>IF(AND('Mapa final'!$Y$132="Muy Baja",'Mapa final'!$AA$132="Menor"),CONCATENATE("R10C",'Mapa final'!$O$132),"")</f>
        <v/>
      </c>
      <c r="V121" s="71" t="str">
        <f>IF(AND('Mapa final'!$Y$127="Muy Baja",'Mapa final'!$AA$127="Moderado"),CONCATENATE("R10C",'Mapa final'!$O$127),"")</f>
        <v/>
      </c>
      <c r="W121" s="72" t="str">
        <f>IF(AND('Mapa final'!$Y$128="Muy Baja",'Mapa final'!$AA$128="Moderado"),CONCATENATE("R10C",'Mapa final'!$O$128),"")</f>
        <v/>
      </c>
      <c r="X121" s="72" t="str">
        <f>IF(AND('Mapa final'!$Y$129="Muy Baja",'Mapa final'!$AA$129="Moderado"),CONCATENATE("R10C",'Mapa final'!$O$129),"")</f>
        <v/>
      </c>
      <c r="Y121" s="72" t="str">
        <f>IF(AND('Mapa final'!$Y$130="Muy Baja",'Mapa final'!$AA$130="Moderado"),CONCATENATE("R10C",'Mapa final'!$O$130),"")</f>
        <v/>
      </c>
      <c r="Z121" s="72" t="str">
        <f>IF(AND('Mapa final'!$Y$131="Muy Baja",'Mapa final'!$AA$131="Moderado"),CONCATENATE("R10C",'Mapa final'!$O$131),"")</f>
        <v/>
      </c>
      <c r="AA121" s="73" t="str">
        <f>IF(AND('Mapa final'!$Y$132="Muy Baja",'Mapa final'!$AA$132="Moderado"),CONCATENATE("R10C",'Mapa final'!$O$132),"")</f>
        <v/>
      </c>
      <c r="AB121" s="63" t="str">
        <f>IF(AND('Mapa final'!$Y$127="Muy Baja",'Mapa final'!$AA$127="Mayor"),CONCATENATE("R10C",'Mapa final'!$O$127),"")</f>
        <v/>
      </c>
      <c r="AC121" s="63" t="str">
        <f>IF(AND('Mapa final'!$Y$128="Muy Baja",'Mapa final'!$AA$128="Mayor"),CONCATENATE("R10C",'Mapa final'!$O$128),"")</f>
        <v/>
      </c>
      <c r="AD121" s="63" t="str">
        <f>IF(AND('Mapa final'!$Y$129="Muy Baja",'Mapa final'!$AA$129="Mayor"),CONCATENATE("R10C",'Mapa final'!$O$129),"")</f>
        <v/>
      </c>
      <c r="AE121" s="63" t="str">
        <f>IF(AND('Mapa final'!$Y$130="Muy Baja",'Mapa final'!$AA$130="Mayor"),CONCATENATE("R10C",'Mapa final'!$O$130),"")</f>
        <v/>
      </c>
      <c r="AF121" s="63" t="str">
        <f>IF(AND('Mapa final'!$Y$131="Muy Baja",'Mapa final'!$AA$131="Mayor"),CONCATENATE("R10C",'Mapa final'!$O$131),"")</f>
        <v/>
      </c>
      <c r="AG121" s="64" t="str">
        <f>IF(AND('Mapa final'!$Y$132="Muy Baja",'Mapa final'!$AA$132="Mayor"),CONCATENATE("R10C",'Mapa final'!$O$132),"")</f>
        <v/>
      </c>
      <c r="AH121" s="65" t="str">
        <f>IF(AND('Mapa final'!$Y$127="Muy Baja",'Mapa final'!$AA$127="Catastrófico"),CONCATENATE("R10C",'Mapa final'!$O$127),"")</f>
        <v/>
      </c>
      <c r="AI121" s="66" t="str">
        <f>IF(AND('Mapa final'!$Y$128="Muy Baja",'Mapa final'!$AA$128="Catastrófico"),CONCATENATE("R10C",'Mapa final'!$O$128),"")</f>
        <v/>
      </c>
      <c r="AJ121" s="66" t="str">
        <f>IF(AND('Mapa final'!$Y$129="Muy Baja",'Mapa final'!$AA$129="Catastrófico"),CONCATENATE("R10C",'Mapa final'!$O$129),"")</f>
        <v/>
      </c>
      <c r="AK121" s="66" t="str">
        <f>IF(AND('Mapa final'!$Y$130="Muy Baja",'Mapa final'!$AA$130="Catastrófico"),CONCATENATE("R10C",'Mapa final'!$O$130),"")</f>
        <v/>
      </c>
      <c r="AL121" s="66" t="str">
        <f>IF(AND('Mapa final'!$Y$131="Muy Baja",'Mapa final'!$AA$131="Catastrófico"),CONCATENATE("R10C",'Mapa final'!$O$131),"")</f>
        <v/>
      </c>
      <c r="AM121" s="67" t="str">
        <f>IF(AND('Mapa final'!$Y$132="Muy Baja",'Mapa final'!$AA$132="Catastrófico"),CONCATENATE("R10C",'Mapa final'!$O$132),"")</f>
        <v/>
      </c>
      <c r="AN121" s="86"/>
      <c r="AO121" s="86"/>
      <c r="AP121" s="86"/>
      <c r="AQ121" s="86"/>
      <c r="AR121" s="86"/>
      <c r="AS121" s="86"/>
      <c r="AT121" s="86"/>
      <c r="AU121" s="86"/>
      <c r="AV121" s="86"/>
      <c r="AW121" s="86"/>
      <c r="AX121" s="86"/>
      <c r="AY121" s="86"/>
      <c r="AZ121" s="86"/>
      <c r="BA121" s="86"/>
      <c r="BB121" s="86"/>
      <c r="BC121" s="86"/>
      <c r="BD121" s="86"/>
      <c r="BE121" s="86"/>
      <c r="BF121" s="86"/>
      <c r="BG121" s="86"/>
      <c r="BH121" s="86"/>
      <c r="BI121" s="86"/>
      <c r="BJ121" s="86"/>
      <c r="BK121" s="86"/>
      <c r="BL121" s="86"/>
      <c r="BM121" s="86"/>
      <c r="BN121" s="86"/>
      <c r="BO121" s="86"/>
      <c r="BP121" s="86"/>
      <c r="BQ121" s="86"/>
      <c r="BR121" s="86"/>
      <c r="BS121" s="86"/>
      <c r="BT121" s="86"/>
      <c r="BU121" s="86"/>
      <c r="BV121" s="86"/>
      <c r="BW121" s="86"/>
      <c r="BX121" s="86"/>
      <c r="BY121" s="86"/>
      <c r="BZ121" s="86"/>
      <c r="CA121" s="86"/>
      <c r="CB121" s="86"/>
    </row>
    <row r="122" spans="1:80" ht="16.5" customHeight="1" x14ac:dyDescent="0.25">
      <c r="A122" s="86"/>
      <c r="B122" s="114"/>
      <c r="C122" s="114"/>
      <c r="D122" s="114"/>
      <c r="E122" s="543"/>
      <c r="F122" s="556"/>
      <c r="G122" s="556"/>
      <c r="H122" s="556"/>
      <c r="I122" s="557"/>
      <c r="J122" s="80" t="str">
        <f>IF(AND('Mapa final'!$Y$133="Muy Baja",'Mapa final'!$AA$133="Leve"),CONCATENATE("R10C",'Mapa final'!$O$133),"")</f>
        <v/>
      </c>
      <c r="K122" s="81" t="str">
        <f>IF(AND('Mapa final'!$Y$134="Muy Baja",'Mapa final'!$AA$134="Leve"),CONCATENATE("R10C",'Mapa final'!$O$134),"")</f>
        <v/>
      </c>
      <c r="L122" s="81" t="str">
        <f>IF(AND('Mapa final'!$Y$135="Muy Baja",'Mapa final'!$AA$135="Leve"),CONCATENATE("R10C",'Mapa final'!$O$135),"")</f>
        <v/>
      </c>
      <c r="M122" s="81" t="str">
        <f>IF(AND('Mapa final'!$Y$136="Muy Baja",'Mapa final'!$AA$136="Leve"),CONCATENATE("R10C",'Mapa final'!$O$136),"")</f>
        <v/>
      </c>
      <c r="N122" s="81" t="str">
        <f>IF(AND('Mapa final'!$Y$137="Muy Baja",'Mapa final'!$AA$137="Leve"),CONCATENATE("R10C",'Mapa final'!$O$137),"")</f>
        <v/>
      </c>
      <c r="O122" s="82" t="str">
        <f>IF(AND('Mapa final'!$Y$138="Muy Baja",'Mapa final'!$AA$138="Leve"),CONCATENATE("R10C",'Mapa final'!$O$138),"")</f>
        <v/>
      </c>
      <c r="P122" s="80" t="str">
        <f>IF(AND('Mapa final'!$Y$133="Muy Baja",'Mapa final'!$AA$133="Menor"),CONCATENATE("R10C",'Mapa final'!$O$133),"")</f>
        <v/>
      </c>
      <c r="Q122" s="81" t="str">
        <f>IF(AND('Mapa final'!$Y$134="Muy Baja",'Mapa final'!$AA$134="Menor"),CONCATENATE("R10C",'Mapa final'!$O$134),"")</f>
        <v/>
      </c>
      <c r="R122" s="81" t="str">
        <f>IF(AND('Mapa final'!$Y$135="Muy Baja",'Mapa final'!$AA$135="Menor"),CONCATENATE("R10C",'Mapa final'!$O$135),"")</f>
        <v/>
      </c>
      <c r="S122" s="81" t="str">
        <f>IF(AND('Mapa final'!$Y$136="Muy Baja",'Mapa final'!$AA$136="Menor"),CONCATENATE("R10C",'Mapa final'!$O$136),"")</f>
        <v/>
      </c>
      <c r="T122" s="81" t="str">
        <f>IF(AND('Mapa final'!$Y$137="Muy Baja",'Mapa final'!$AA$137="Menor"),CONCATENATE("R10C",'Mapa final'!$O$137),"")</f>
        <v/>
      </c>
      <c r="U122" s="82" t="str">
        <f>IF(AND('Mapa final'!$Y$138="Muy Baja",'Mapa final'!$AA$138="Menor"),CONCATENATE("R10C",'Mapa final'!$O$138),"")</f>
        <v/>
      </c>
      <c r="V122" s="71" t="str">
        <f>IF(AND('Mapa final'!$Y$133="Muy Baja",'Mapa final'!$AA$133="Moderado"),CONCATENATE("R10C",'Mapa final'!$O$133),"")</f>
        <v/>
      </c>
      <c r="W122" s="72" t="str">
        <f>IF(AND('Mapa final'!$Y$134="Muy Baja",'Mapa final'!$AA$134="Moderado"),CONCATENATE("R10C",'Mapa final'!$O$134),"")</f>
        <v/>
      </c>
      <c r="X122" s="72" t="str">
        <f>IF(AND('Mapa final'!$Y$135="Muy Baja",'Mapa final'!$AA$135="Moderado"),CONCATENATE("R10C",'Mapa final'!$O$135),"")</f>
        <v/>
      </c>
      <c r="Y122" s="72" t="str">
        <f>IF(AND('Mapa final'!$Y$136="Muy Baja",'Mapa final'!$AA$136="Moderado"),CONCATENATE("R10C",'Mapa final'!$O$136),"")</f>
        <v/>
      </c>
      <c r="Z122" s="72" t="str">
        <f>IF(AND('Mapa final'!$Y$137="Muy Baja",'Mapa final'!$AA$137="Moderado"),CONCATENATE("R10C",'Mapa final'!$O$137),"")</f>
        <v/>
      </c>
      <c r="AA122" s="73" t="str">
        <f>IF(AND('Mapa final'!$Y$138="Muy Baja",'Mapa final'!$AA$138="Moderado"),CONCATENATE("R10C",'Mapa final'!$O$138),"")</f>
        <v/>
      </c>
      <c r="AB122" s="63" t="str">
        <f>IF(AND('Mapa final'!$Y$133="Muy Baja",'Mapa final'!$AA$133="Mayor"),CONCATENATE("R10C",'Mapa final'!$O$133),"")</f>
        <v/>
      </c>
      <c r="AC122" s="63" t="str">
        <f>IF(AND('Mapa final'!$Y$134="Muy Baja",'Mapa final'!$AA$134="Mayor"),CONCATENATE("R10C",'Mapa final'!$O$134),"")</f>
        <v/>
      </c>
      <c r="AD122" s="63" t="str">
        <f>IF(AND('Mapa final'!$Y$135="Muy Baja",'Mapa final'!$AA$135="Mayor"),CONCATENATE("R10C",'Mapa final'!$O$135),"")</f>
        <v/>
      </c>
      <c r="AE122" s="63" t="str">
        <f>IF(AND('Mapa final'!$Y$136="Muy Baja",'Mapa final'!$AA$136="Mayor"),CONCATENATE("R10C",'Mapa final'!$O$136),"")</f>
        <v/>
      </c>
      <c r="AF122" s="63" t="str">
        <f>IF(AND('Mapa final'!$Y$137="Muy Baja",'Mapa final'!$AA$137="Mayor"),CONCATENATE("R10C",'Mapa final'!$O$137),"")</f>
        <v/>
      </c>
      <c r="AG122" s="64" t="str">
        <f>IF(AND('Mapa final'!$Y$138="Muy Baja",'Mapa final'!$AA$138="Mayor"),CONCATENATE("R10C",'Mapa final'!$O$138),"")</f>
        <v/>
      </c>
      <c r="AH122" s="65" t="str">
        <f>IF(AND('Mapa final'!$Y$133="Muy Baja",'Mapa final'!$AA$133="Catastrófico"),CONCATENATE("R10C",'Mapa final'!$O$133),"")</f>
        <v/>
      </c>
      <c r="AI122" s="66" t="str">
        <f>IF(AND('Mapa final'!$Y$134="Muy Baja",'Mapa final'!$AA$134="Catastrófico"),CONCATENATE("R10C",'Mapa final'!$O$134),"")</f>
        <v/>
      </c>
      <c r="AJ122" s="66" t="str">
        <f>IF(AND('Mapa final'!$Y$135="Muy Baja",'Mapa final'!$AA$135="Catastrófico"),CONCATENATE("R10C",'Mapa final'!$O$135),"")</f>
        <v/>
      </c>
      <c r="AK122" s="66" t="str">
        <f>IF(AND('Mapa final'!$Y$136="Muy Baja",'Mapa final'!$AA$136="Catastrófico"),CONCATENATE("R10C",'Mapa final'!$O$136),"")</f>
        <v/>
      </c>
      <c r="AL122" s="66" t="str">
        <f>IF(AND('Mapa final'!$Y$137="Muy Baja",'Mapa final'!$AA$137="Catastrófico"),CONCATENATE("R10C",'Mapa final'!$O$137),"")</f>
        <v/>
      </c>
      <c r="AM122" s="67" t="str">
        <f>IF(AND('Mapa final'!$Y$138="Muy Baja",'Mapa final'!$AA$138="Catastrófico"),CONCATENATE("R10C",'Mapa final'!$O$138),"")</f>
        <v/>
      </c>
      <c r="AN122" s="86"/>
      <c r="AO122" s="86"/>
      <c r="AP122" s="86"/>
      <c r="AQ122" s="86"/>
      <c r="AR122" s="86"/>
      <c r="AS122" s="86"/>
      <c r="AT122" s="86"/>
      <c r="AU122" s="86"/>
      <c r="AV122" s="86"/>
      <c r="AW122" s="86"/>
      <c r="AX122" s="86"/>
      <c r="AY122" s="86"/>
      <c r="AZ122" s="86"/>
      <c r="BA122" s="86"/>
      <c r="BB122" s="86"/>
      <c r="BC122" s="86"/>
      <c r="BD122" s="86"/>
      <c r="BE122" s="86"/>
      <c r="BF122" s="86"/>
      <c r="BG122" s="86"/>
      <c r="BH122" s="86"/>
      <c r="BI122" s="86"/>
      <c r="BJ122" s="86"/>
      <c r="BK122" s="86"/>
      <c r="BL122" s="86"/>
      <c r="BM122" s="86"/>
      <c r="BN122" s="86"/>
      <c r="BO122" s="86"/>
      <c r="BP122" s="86"/>
      <c r="BQ122" s="86"/>
      <c r="BR122" s="86"/>
      <c r="BS122" s="86"/>
      <c r="BT122" s="86"/>
      <c r="BU122" s="86"/>
      <c r="BV122" s="86"/>
      <c r="BW122" s="86"/>
      <c r="BX122" s="86"/>
      <c r="BY122" s="86"/>
      <c r="BZ122" s="86"/>
      <c r="CA122" s="86"/>
      <c r="CB122" s="86"/>
    </row>
    <row r="123" spans="1:80" ht="16.5" customHeight="1" x14ac:dyDescent="0.25">
      <c r="A123" s="86"/>
      <c r="B123" s="114"/>
      <c r="C123" s="114"/>
      <c r="D123" s="114"/>
      <c r="E123" s="543"/>
      <c r="F123" s="556"/>
      <c r="G123" s="556"/>
      <c r="H123" s="556"/>
      <c r="I123" s="557"/>
      <c r="J123" s="80" t="str">
        <f>IF(AND('Mapa final'!$Y$139="Muy Baja",'Mapa final'!$AA$139="Leve"),CONCATENATE("R10C",'Mapa final'!$O$139),"")</f>
        <v/>
      </c>
      <c r="K123" s="81" t="str">
        <f>IF(AND('Mapa final'!$Y$140="Muy Baja",'Mapa final'!$AA$140="Leve"),CONCATENATE("R10C",'Mapa final'!$O$140),"")</f>
        <v/>
      </c>
      <c r="L123" s="81" t="str">
        <f>IF(AND('Mapa final'!$Y$141="Muy Baja",'Mapa final'!$AA$141="Leve"),CONCATENATE("R10C",'Mapa final'!$O$141),"")</f>
        <v/>
      </c>
      <c r="M123" s="81" t="str">
        <f>IF(AND('Mapa final'!$Y$142="Muy Baja",'Mapa final'!$AA$142="Leve"),CONCATENATE("R10C",'Mapa final'!$O$142),"")</f>
        <v/>
      </c>
      <c r="N123" s="81" t="str">
        <f>IF(AND('Mapa final'!$Y$143="Muy Baja",'Mapa final'!$AA$143="Leve"),CONCATENATE("R10C",'Mapa final'!$O$143),"")</f>
        <v/>
      </c>
      <c r="O123" s="82" t="str">
        <f>IF(AND('Mapa final'!$Y$144="Muy Baja",'Mapa final'!$AA$144="Leve"),CONCATENATE("R10C",'Mapa final'!$O$144),"")</f>
        <v/>
      </c>
      <c r="P123" s="80" t="str">
        <f>IF(AND('Mapa final'!$Y$139="Muy Baja",'Mapa final'!$AA$139="Menor"),CONCATENATE("R10C",'Mapa final'!$O$139),"")</f>
        <v/>
      </c>
      <c r="Q123" s="81" t="str">
        <f>IF(AND('Mapa final'!$Y$140="Muy Baja",'Mapa final'!$AA$140="Menor"),CONCATENATE("R10C",'Mapa final'!$O$140),"")</f>
        <v/>
      </c>
      <c r="R123" s="81" t="str">
        <f>IF(AND('Mapa final'!$Y$141="Muy Baja",'Mapa final'!$AA$141="Menor"),CONCATENATE("R10C",'Mapa final'!$O$141),"")</f>
        <v/>
      </c>
      <c r="S123" s="81" t="str">
        <f>IF(AND('Mapa final'!$Y$142="Muy Baja",'Mapa final'!$AA$142="Menor"),CONCATENATE("R10C",'Mapa final'!$O$142),"")</f>
        <v/>
      </c>
      <c r="T123" s="81" t="str">
        <f>IF(AND('Mapa final'!$Y$143="Muy Baja",'Mapa final'!$AA$143="Menor"),CONCATENATE("R10C",'Mapa final'!$O$143),"")</f>
        <v/>
      </c>
      <c r="U123" s="82" t="str">
        <f>IF(AND('Mapa final'!$Y$144="Muy Baja",'Mapa final'!$AA$144="Menor"),CONCATENATE("R10C",'Mapa final'!$O$144),"")</f>
        <v/>
      </c>
      <c r="V123" s="71" t="str">
        <f>IF(AND('Mapa final'!$Y$139="Muy Baja",'Mapa final'!$AA$139="Moderado"),CONCATENATE("R10C",'Mapa final'!$O$139),"")</f>
        <v/>
      </c>
      <c r="W123" s="72" t="str">
        <f>IF(AND('Mapa final'!$Y$140="Muy Baja",'Mapa final'!$AA$140="Moderado"),CONCATENATE("R10C",'Mapa final'!$O$140),"")</f>
        <v/>
      </c>
      <c r="X123" s="72" t="str">
        <f>IF(AND('Mapa final'!$Y$141="Muy Baja",'Mapa final'!$AA$141="Moderado"),CONCATENATE("R10C",'Mapa final'!$O$141),"")</f>
        <v/>
      </c>
      <c r="Y123" s="72" t="str">
        <f>IF(AND('Mapa final'!$Y$142="Muy Baja",'Mapa final'!$AA$142="Moderado"),CONCATENATE("R10C",'Mapa final'!$O$142),"")</f>
        <v/>
      </c>
      <c r="Z123" s="72" t="str">
        <f>IF(AND('Mapa final'!$Y$143="Muy Baja",'Mapa final'!$AA$143="Moderado"),CONCATENATE("R10C",'Mapa final'!$O$143),"")</f>
        <v/>
      </c>
      <c r="AA123" s="73" t="str">
        <f>IF(AND('Mapa final'!$Y$144="Muy Baja",'Mapa final'!$AA$144="Moderado"),CONCATENATE("R10C",'Mapa final'!$O$144),"")</f>
        <v/>
      </c>
      <c r="AB123" s="63" t="str">
        <f>IF(AND('Mapa final'!$Y$139="Muy Baja",'Mapa final'!$AA$139="Mayor"),CONCATENATE("R10C",'Mapa final'!$O$139),"")</f>
        <v/>
      </c>
      <c r="AC123" s="63" t="str">
        <f>IF(AND('Mapa final'!$Y$140="Muy Baja",'Mapa final'!$AA$140="Mayor"),CONCATENATE("R10C",'Mapa final'!$O$140),"")</f>
        <v/>
      </c>
      <c r="AD123" s="63" t="str">
        <f>IF(AND('Mapa final'!$Y$141="Muy Baja",'Mapa final'!$AA$141="Mayor"),CONCATENATE("R10C",'Mapa final'!$O$141),"")</f>
        <v/>
      </c>
      <c r="AE123" s="63" t="str">
        <f>IF(AND('Mapa final'!$Y$142="Muy Baja",'Mapa final'!$AA$142="Mayor"),CONCATENATE("R10C",'Mapa final'!$O$142),"")</f>
        <v/>
      </c>
      <c r="AF123" s="63" t="str">
        <f>IF(AND('Mapa final'!$Y$143="Muy Baja",'Mapa final'!$AA$143="Mayor"),CONCATENATE("R10C",'Mapa final'!$O$143),"")</f>
        <v/>
      </c>
      <c r="AG123" s="64" t="str">
        <f>IF(AND('Mapa final'!$Y$144="Muy Baja",'Mapa final'!$AA$144="Mayor"),CONCATENATE("R10C",'Mapa final'!$O$144),"")</f>
        <v/>
      </c>
      <c r="AH123" s="65" t="str">
        <f>IF(AND('Mapa final'!$Y$139="Muy Baja",'Mapa final'!$AA$139="Catastrófico"),CONCATENATE("R10C",'Mapa final'!$O$139),"")</f>
        <v/>
      </c>
      <c r="AI123" s="66" t="str">
        <f>IF(AND('Mapa final'!$Y$140="Muy Baja",'Mapa final'!$AA$140="Catastrófico"),CONCATENATE("R10C",'Mapa final'!$O$140),"")</f>
        <v/>
      </c>
      <c r="AJ123" s="66" t="str">
        <f>IF(AND('Mapa final'!$Y$141="Muy Baja",'Mapa final'!$AA$141="Catastrófico"),CONCATENATE("R10C",'Mapa final'!$O$141),"")</f>
        <v/>
      </c>
      <c r="AK123" s="66" t="str">
        <f>IF(AND('Mapa final'!$Y$142="Muy Baja",'Mapa final'!$AA$142="Catastrófico"),CONCATENATE("R10C",'Mapa final'!$O$142),"")</f>
        <v/>
      </c>
      <c r="AL123" s="66" t="str">
        <f>IF(AND('Mapa final'!$Y$143="Muy Baja",'Mapa final'!$AA$143="Catastrófico"),CONCATENATE("R10C",'Mapa final'!$O$143),"")</f>
        <v/>
      </c>
      <c r="AM123" s="67" t="str">
        <f>IF(AND('Mapa final'!$Y$144="Muy Baja",'Mapa final'!$AA$144="Catastrófico"),CONCATENATE("R10C",'Mapa final'!$O$144),"")</f>
        <v/>
      </c>
      <c r="AN123" s="86"/>
      <c r="AO123" s="86"/>
      <c r="AP123" s="86"/>
      <c r="AQ123" s="86"/>
      <c r="AR123" s="86"/>
      <c r="AS123" s="86"/>
      <c r="AT123" s="86"/>
      <c r="AU123" s="86"/>
      <c r="AV123" s="86"/>
      <c r="AW123" s="86"/>
      <c r="AX123" s="86"/>
      <c r="AY123" s="86"/>
      <c r="AZ123" s="86"/>
      <c r="BA123" s="86"/>
      <c r="BB123" s="86"/>
      <c r="BC123" s="86"/>
      <c r="BD123" s="86"/>
      <c r="BE123" s="86"/>
      <c r="BF123" s="86"/>
      <c r="BG123" s="86"/>
      <c r="BH123" s="86"/>
      <c r="BI123" s="86"/>
      <c r="BJ123" s="86"/>
      <c r="BK123" s="86"/>
      <c r="BL123" s="86"/>
      <c r="BM123" s="86"/>
      <c r="BN123" s="86"/>
      <c r="BO123" s="86"/>
      <c r="BP123" s="86"/>
      <c r="BQ123" s="86"/>
      <c r="BR123" s="86"/>
      <c r="BS123" s="86"/>
      <c r="BT123" s="86"/>
      <c r="BU123" s="86"/>
      <c r="BV123" s="86"/>
      <c r="BW123" s="86"/>
      <c r="BX123" s="86"/>
      <c r="BY123" s="86"/>
      <c r="BZ123" s="86"/>
      <c r="CA123" s="86"/>
      <c r="CB123" s="86"/>
    </row>
    <row r="124" spans="1:80" ht="16.5" customHeight="1" x14ac:dyDescent="0.25">
      <c r="A124" s="86"/>
      <c r="B124" s="114"/>
      <c r="C124" s="114"/>
      <c r="D124" s="114"/>
      <c r="E124" s="543"/>
      <c r="F124" s="556"/>
      <c r="G124" s="556"/>
      <c r="H124" s="556"/>
      <c r="I124" s="557"/>
      <c r="J124" s="80" t="str">
        <f>IF(AND('Mapa final'!$Y$145="Muy Baja",'Mapa final'!$AA$145="Leve"),CONCATENATE("R10C",'Mapa final'!$O$145),"")</f>
        <v/>
      </c>
      <c r="K124" s="81" t="str">
        <f>IF(AND('Mapa final'!$Y$146="Muy Baja",'Mapa final'!$AA$146="Leve"),CONCATENATE("R10C",'Mapa final'!$O$146),"")</f>
        <v/>
      </c>
      <c r="L124" s="81" t="str">
        <f>IF(AND('Mapa final'!$Y$147="Muy Baja",'Mapa final'!$AA$147="Leve"),CONCATENATE("R10C",'Mapa final'!$O$147),"")</f>
        <v/>
      </c>
      <c r="M124" s="81" t="str">
        <f>IF(AND('Mapa final'!$Y$148="Muy Baja",'Mapa final'!$AA$148="Leve"),CONCATENATE("R10C",'Mapa final'!$O$148),"")</f>
        <v/>
      </c>
      <c r="N124" s="81" t="str">
        <f>IF(AND('Mapa final'!$Y$149="Muy Baja",'Mapa final'!$AA$149="Leve"),CONCATENATE("R10C",'Mapa final'!$O$149),"")</f>
        <v/>
      </c>
      <c r="O124" s="82" t="str">
        <f>IF(AND('Mapa final'!$Y$150="Muy Baja",'Mapa final'!$AA$150="Leve"),CONCATENATE("R10C",'Mapa final'!$O$150),"")</f>
        <v/>
      </c>
      <c r="P124" s="80" t="str">
        <f>IF(AND('Mapa final'!$Y$145="Muy Baja",'Mapa final'!$AA$145="Menor"),CONCATENATE("R10C",'Mapa final'!$O$145),"")</f>
        <v/>
      </c>
      <c r="Q124" s="81" t="str">
        <f>IF(AND('Mapa final'!$Y$146="Muy Baja",'Mapa final'!$AA$146="Menor"),CONCATENATE("R10C",'Mapa final'!$O$146),"")</f>
        <v/>
      </c>
      <c r="R124" s="81" t="str">
        <f>IF(AND('Mapa final'!$Y$147="Muy Baja",'Mapa final'!$AA$147="Menor"),CONCATENATE("R10C",'Mapa final'!$O$147),"")</f>
        <v/>
      </c>
      <c r="S124" s="81" t="str">
        <f>IF(AND('Mapa final'!$Y$148="Muy Baja",'Mapa final'!$AA$148="Menor"),CONCATENATE("R10C",'Mapa final'!$O$148),"")</f>
        <v/>
      </c>
      <c r="T124" s="81" t="str">
        <f>IF(AND('Mapa final'!$Y$149="Muy Baja",'Mapa final'!$AA$149="Menor"),CONCATENATE("R10C",'Mapa final'!$O$149),"")</f>
        <v/>
      </c>
      <c r="U124" s="82" t="str">
        <f>IF(AND('Mapa final'!$Y$150="Muy Baja",'Mapa final'!$AA$150="Menor"),CONCATENATE("R10C",'Mapa final'!$O$150),"")</f>
        <v/>
      </c>
      <c r="V124" s="71" t="str">
        <f>IF(AND('Mapa final'!$Y$145="Muy Baja",'Mapa final'!$AA$145="Moderado"),CONCATENATE("R10C",'Mapa final'!$O$145),"")</f>
        <v/>
      </c>
      <c r="W124" s="72" t="str">
        <f>IF(AND('Mapa final'!$Y$146="Muy Baja",'Mapa final'!$AA$146="Moderado"),CONCATENATE("R10C",'Mapa final'!$O$146),"")</f>
        <v/>
      </c>
      <c r="X124" s="72" t="str">
        <f>IF(AND('Mapa final'!$Y$147="Muy Baja",'Mapa final'!$AA$147="Moderado"),CONCATENATE("R10C",'Mapa final'!$O$147),"")</f>
        <v/>
      </c>
      <c r="Y124" s="72" t="str">
        <f>IF(AND('Mapa final'!$Y$148="Muy Baja",'Mapa final'!$AA$148="Moderado"),CONCATENATE("R10C",'Mapa final'!$O$148),"")</f>
        <v/>
      </c>
      <c r="Z124" s="72" t="str">
        <f>IF(AND('Mapa final'!$Y$149="Muy Baja",'Mapa final'!$AA$149="Moderado"),CONCATENATE("R10C",'Mapa final'!$O$149),"")</f>
        <v/>
      </c>
      <c r="AA124" s="73" t="str">
        <f>IF(AND('Mapa final'!$Y$150="Muy Baja",'Mapa final'!$AA$150="Moderado"),CONCATENATE("R10C",'Mapa final'!$O$150),"")</f>
        <v/>
      </c>
      <c r="AB124" s="63" t="str">
        <f>IF(AND('Mapa final'!$Y$145="Muy Baja",'Mapa final'!$AA$145="Mayor"),CONCATENATE("R10C",'Mapa final'!$O$145),"")</f>
        <v/>
      </c>
      <c r="AC124" s="63" t="str">
        <f>IF(AND('Mapa final'!$Y$146="Muy Baja",'Mapa final'!$AA$146="Mayor"),CONCATENATE("R10C",'Mapa final'!$O$146),"")</f>
        <v/>
      </c>
      <c r="AD124" s="63" t="str">
        <f>IF(AND('Mapa final'!$Y$147="Muy Baja",'Mapa final'!$AA$147="Mayor"),CONCATENATE("R10C",'Mapa final'!$O$147),"")</f>
        <v/>
      </c>
      <c r="AE124" s="63" t="str">
        <f>IF(AND('Mapa final'!$Y$148="Muy Baja",'Mapa final'!$AA$148="Mayor"),CONCATENATE("R10C",'Mapa final'!$O$148),"")</f>
        <v/>
      </c>
      <c r="AF124" s="63" t="str">
        <f>IF(AND('Mapa final'!$Y$149="Muy Baja",'Mapa final'!$AA$149="Mayor"),CONCATENATE("R10C",'Mapa final'!$O$149),"")</f>
        <v/>
      </c>
      <c r="AG124" s="64" t="str">
        <f>IF(AND('Mapa final'!$Y$150="Muy Baja",'Mapa final'!$AA$150="Mayor"),CONCATENATE("R10C",'Mapa final'!$O$150),"")</f>
        <v/>
      </c>
      <c r="AH124" s="65" t="str">
        <f>IF(AND('Mapa final'!$Y$145="Muy Baja",'Mapa final'!$AA$145="Catastrófico"),CONCATENATE("R10C",'Mapa final'!$O$145),"")</f>
        <v/>
      </c>
      <c r="AI124" s="66" t="str">
        <f>IF(AND('Mapa final'!$Y$146="Muy Baja",'Mapa final'!$AA$146="Catastrófico"),CONCATENATE("R10C",'Mapa final'!$O$146),"")</f>
        <v/>
      </c>
      <c r="AJ124" s="66" t="str">
        <f>IF(AND('Mapa final'!$Y$147="Muy Baja",'Mapa final'!$AA$147="Catastrófico"),CONCATENATE("R10C",'Mapa final'!$O$147),"")</f>
        <v/>
      </c>
      <c r="AK124" s="66" t="str">
        <f>IF(AND('Mapa final'!$Y$148="Muy Baja",'Mapa final'!$AA$148="Catastrófico"),CONCATENATE("R10C",'Mapa final'!$O$148),"")</f>
        <v/>
      </c>
      <c r="AL124" s="66" t="str">
        <f>IF(AND('Mapa final'!$Y$149="Muy Baja",'Mapa final'!$AA$149="Catastrófico"),CONCATENATE("R10C",'Mapa final'!$O$149),"")</f>
        <v/>
      </c>
      <c r="AM124" s="67" t="str">
        <f>IF(AND('Mapa final'!$Y$150="Muy Baja",'Mapa final'!$AA$150="Catastrófico"),CONCATENATE("R10C",'Mapa final'!$O$150),"")</f>
        <v/>
      </c>
      <c r="AN124" s="86"/>
      <c r="AO124" s="86"/>
      <c r="AP124" s="86"/>
      <c r="AQ124" s="86"/>
      <c r="AR124" s="86"/>
      <c r="AS124" s="86"/>
      <c r="AT124" s="86"/>
      <c r="AU124" s="86"/>
      <c r="AV124" s="86"/>
      <c r="AW124" s="86"/>
      <c r="AX124" s="86"/>
      <c r="AY124" s="86"/>
      <c r="AZ124" s="86"/>
      <c r="BA124" s="86"/>
      <c r="BB124" s="86"/>
      <c r="BC124" s="86"/>
      <c r="BD124" s="86"/>
      <c r="BE124" s="86"/>
      <c r="BF124" s="86"/>
      <c r="BG124" s="86"/>
      <c r="BH124" s="86"/>
      <c r="BI124" s="86"/>
      <c r="BJ124" s="86"/>
      <c r="BK124" s="86"/>
      <c r="BL124" s="86"/>
      <c r="BM124" s="86"/>
      <c r="BN124" s="86"/>
      <c r="BO124" s="86"/>
      <c r="BP124" s="86"/>
      <c r="BQ124" s="86"/>
      <c r="BR124" s="86"/>
      <c r="BS124" s="86"/>
      <c r="BT124" s="86"/>
      <c r="BU124" s="86"/>
      <c r="BV124" s="86"/>
      <c r="BW124" s="86"/>
      <c r="BX124" s="86"/>
      <c r="BY124" s="86"/>
      <c r="BZ124" s="86"/>
      <c r="CA124" s="86"/>
      <c r="CB124" s="86"/>
    </row>
    <row r="125" spans="1:80" ht="16.5" customHeight="1" thickBot="1" x14ac:dyDescent="0.3">
      <c r="A125" s="86"/>
      <c r="B125" s="114"/>
      <c r="C125" s="114"/>
      <c r="D125" s="114"/>
      <c r="E125" s="558"/>
      <c r="F125" s="559"/>
      <c r="G125" s="559"/>
      <c r="H125" s="559"/>
      <c r="I125" s="560"/>
      <c r="J125" s="83" t="str">
        <f>IF(AND('Mapa final'!$Y$151="Muy Baja",'Mapa final'!$AA$151="Leve"),CONCATENATE("R10C",'Mapa final'!$O$151),"")</f>
        <v/>
      </c>
      <c r="K125" s="84" t="str">
        <f>IF(AND('Mapa final'!$Y$152="Muy Baja",'Mapa final'!$AA$152="Leve"),CONCATENATE("R10C",'Mapa final'!$O$152),"")</f>
        <v/>
      </c>
      <c r="L125" s="84" t="str">
        <f>IF(AND('Mapa final'!$Y$153="Muy Baja",'Mapa final'!$AA$153="Leve"),CONCATENATE("R10C",'Mapa final'!$O$153),"")</f>
        <v/>
      </c>
      <c r="M125" s="84" t="str">
        <f>IF(AND('Mapa final'!$Y$154="Muy Baja",'Mapa final'!$AA$154="Leve"),CONCATENATE("R10C",'Mapa final'!$O$154),"")</f>
        <v/>
      </c>
      <c r="N125" s="84" t="str">
        <f>IF(AND('Mapa final'!$Y$155="Muy Baja",'Mapa final'!$AA$155="Leve"),CONCATENATE("R10C",'Mapa final'!$O$155),"")</f>
        <v/>
      </c>
      <c r="O125" s="85" t="str">
        <f>IF(AND('Mapa final'!$Y$156="Muy Baja",'Mapa final'!$AA$156="Leve"),CONCATENATE("R10C",'Mapa final'!$O$156),"")</f>
        <v/>
      </c>
      <c r="P125" s="83" t="str">
        <f>IF(AND('Mapa final'!$Y$151="Muy Baja",'Mapa final'!$AA$151="Menor"),CONCATENATE("R10C",'Mapa final'!$O$151),"")</f>
        <v/>
      </c>
      <c r="Q125" s="84" t="str">
        <f>IF(AND('Mapa final'!$Y$152="Muy Baja",'Mapa final'!$AA$152="Menor"),CONCATENATE("R10C",'Mapa final'!$O$152),"")</f>
        <v/>
      </c>
      <c r="R125" s="84" t="str">
        <f>IF(AND('Mapa final'!$Y$153="Muy Baja",'Mapa final'!$AA$153="Menor"),CONCATENATE("R10C",'Mapa final'!$O$153),"")</f>
        <v/>
      </c>
      <c r="S125" s="84" t="str">
        <f>IF(AND('Mapa final'!$Y$154="Muy Baja",'Mapa final'!$AA$154="Menor"),CONCATENATE("R10C",'Mapa final'!$O$154),"")</f>
        <v/>
      </c>
      <c r="T125" s="84" t="str">
        <f>IF(AND('Mapa final'!$Y$155="Muy Baja",'Mapa final'!$AA$155="Menor"),CONCATENATE("R10C",'Mapa final'!$O$155),"")</f>
        <v/>
      </c>
      <c r="U125" s="85" t="str">
        <f>IF(AND('Mapa final'!$Y$156="Muy Baja",'Mapa final'!$AA$156="Menor"),CONCATENATE("R10C",'Mapa final'!$O$156),"")</f>
        <v/>
      </c>
      <c r="V125" s="74" t="str">
        <f>IF(AND('Mapa final'!$Y$151="Muy Baja",'Mapa final'!$AA$151="Moderado"),CONCATENATE("R10C",'Mapa final'!$O$151),"")</f>
        <v/>
      </c>
      <c r="W125" s="75" t="str">
        <f>IF(AND('Mapa final'!$Y$152="Muy Baja",'Mapa final'!$AA$152="Moderado"),CONCATENATE("R10C",'Mapa final'!$O$152),"")</f>
        <v/>
      </c>
      <c r="X125" s="75" t="str">
        <f>IF(AND('Mapa final'!$Y$153="Muy Baja",'Mapa final'!$AA$153="Moderado"),CONCATENATE("R10C",'Mapa final'!$O$153),"")</f>
        <v/>
      </c>
      <c r="Y125" s="75" t="str">
        <f>IF(AND('Mapa final'!$Y$154="Muy Baja",'Mapa final'!$AA$154="Moderado"),CONCATENATE("R10C",'Mapa final'!$O$154),"")</f>
        <v/>
      </c>
      <c r="Z125" s="75" t="str">
        <f>IF(AND('Mapa final'!$Y$155="Muy Baja",'Mapa final'!$AA$155="Moderado"),CONCATENATE("R10C",'Mapa final'!$O$155),"")</f>
        <v/>
      </c>
      <c r="AA125" s="76" t="str">
        <f>IF(AND('Mapa final'!$Y$156="Muy Baja",'Mapa final'!$AA$156="Moderado"),CONCATENATE("R10C",'Mapa final'!$O$156),"")</f>
        <v/>
      </c>
      <c r="AB125" s="63" t="str">
        <f>IF(AND('Mapa final'!$Y$151="Muy Baja",'Mapa final'!$AA$151="Mayor"),CONCATENATE("R10C",'Mapa final'!$O$151),"")</f>
        <v/>
      </c>
      <c r="AC125" s="63" t="str">
        <f>IF(AND('Mapa final'!$Y$152="Muy Baja",'Mapa final'!$AA$152="Mayor"),CONCATENATE("R10C",'Mapa final'!$O$152),"")</f>
        <v/>
      </c>
      <c r="AD125" s="63" t="str">
        <f>IF(AND('Mapa final'!$Y$153="Muy Baja",'Mapa final'!$AA$153="Mayor"),CONCATENATE("R10C",'Mapa final'!$O$153),"")</f>
        <v/>
      </c>
      <c r="AE125" s="63" t="str">
        <f>IF(AND('Mapa final'!$Y$154="Muy Baja",'Mapa final'!$AA$154="Mayor"),CONCATENATE("R10C",'Mapa final'!$O$154),"")</f>
        <v/>
      </c>
      <c r="AF125" s="63" t="str">
        <f>IF(AND('Mapa final'!$Y$155="Muy Baja",'Mapa final'!$AA$155="Mayor"),CONCATENATE("R10C",'Mapa final'!$O$155),"")</f>
        <v/>
      </c>
      <c r="AG125" s="64" t="str">
        <f>IF(AND('Mapa final'!$Y$156="Muy Baja",'Mapa final'!$AA$156="Mayor"),CONCATENATE("R10C",'Mapa final'!$O$156),"")</f>
        <v/>
      </c>
      <c r="AH125" s="65" t="str">
        <f>IF(AND('Mapa final'!$Y$151="Muy Baja",'Mapa final'!$AA$151="Catastrófico"),CONCATENATE("R10C",'Mapa final'!$O$151),"")</f>
        <v/>
      </c>
      <c r="AI125" s="66" t="str">
        <f>IF(AND('Mapa final'!$Y$152="Muy Baja",'Mapa final'!$AA$152="Catastrófico"),CONCATENATE("R10C",'Mapa final'!$O$152),"")</f>
        <v/>
      </c>
      <c r="AJ125" s="66" t="str">
        <f>IF(AND('Mapa final'!$Y$153="Muy Baja",'Mapa final'!$AA$153="Catastrófico"),CONCATENATE("R10C",'Mapa final'!$O$153),"")</f>
        <v/>
      </c>
      <c r="AK125" s="66" t="str">
        <f>IF(AND('Mapa final'!$Y$154="Muy Baja",'Mapa final'!$AA$154="Catastrófico"),CONCATENATE("R10C",'Mapa final'!$O$154),"")</f>
        <v/>
      </c>
      <c r="AL125" s="66" t="str">
        <f>IF(AND('Mapa final'!$Y$155="Muy Baja",'Mapa final'!$AA$155="Catastrófico"),CONCATENATE("R10C",'Mapa final'!$O$155),"")</f>
        <v/>
      </c>
      <c r="AM125" s="67" t="str">
        <f>IF(AND('Mapa final'!$Y$156="Muy Baja",'Mapa final'!$AA$156="Catastrófico"),CONCATENATE("R10C",'Mapa final'!$O$156),"")</f>
        <v/>
      </c>
      <c r="AN125" s="86"/>
      <c r="AO125" s="86"/>
      <c r="AP125" s="86"/>
      <c r="AQ125" s="86"/>
      <c r="AR125" s="86"/>
      <c r="AS125" s="86"/>
      <c r="AT125" s="86"/>
      <c r="AU125" s="86"/>
      <c r="AV125" s="86"/>
      <c r="AW125" s="86"/>
      <c r="AX125" s="86"/>
      <c r="AY125" s="86"/>
      <c r="AZ125" s="86"/>
      <c r="BA125" s="86"/>
      <c r="BB125" s="86"/>
      <c r="BC125" s="86"/>
      <c r="BD125" s="86"/>
      <c r="BE125" s="86"/>
      <c r="BF125" s="86"/>
      <c r="BG125" s="86"/>
      <c r="BH125" s="86"/>
      <c r="BI125" s="86"/>
      <c r="BJ125" s="86"/>
      <c r="BK125" s="86"/>
      <c r="BL125" s="86"/>
      <c r="BM125" s="86"/>
      <c r="BN125" s="86"/>
      <c r="BO125" s="86"/>
      <c r="BP125" s="86"/>
      <c r="BQ125" s="86"/>
      <c r="BR125" s="86"/>
      <c r="BS125" s="86"/>
      <c r="BT125" s="86"/>
      <c r="BU125" s="86"/>
      <c r="BV125" s="86"/>
      <c r="BW125" s="86"/>
      <c r="BX125" s="86"/>
      <c r="BY125" s="86"/>
      <c r="BZ125" s="86"/>
      <c r="CA125" s="86"/>
      <c r="CB125" s="86"/>
    </row>
    <row r="126" spans="1:80" x14ac:dyDescent="0.25">
      <c r="A126" s="86"/>
      <c r="B126" s="86"/>
      <c r="C126" s="86"/>
      <c r="D126" s="86"/>
      <c r="E126" s="86"/>
      <c r="F126" s="86"/>
      <c r="G126" s="86"/>
      <c r="H126" s="86"/>
      <c r="I126" s="86"/>
      <c r="J126" s="513" t="s">
        <v>253</v>
      </c>
      <c r="K126" s="514"/>
      <c r="L126" s="514"/>
      <c r="M126" s="514"/>
      <c r="N126" s="514"/>
      <c r="O126" s="515"/>
      <c r="P126" s="513" t="s">
        <v>254</v>
      </c>
      <c r="Q126" s="514"/>
      <c r="R126" s="514"/>
      <c r="S126" s="514"/>
      <c r="T126" s="514"/>
      <c r="U126" s="515"/>
      <c r="V126" s="513" t="s">
        <v>255</v>
      </c>
      <c r="W126" s="514"/>
      <c r="X126" s="514"/>
      <c r="Y126" s="514"/>
      <c r="Z126" s="514"/>
      <c r="AA126" s="515"/>
      <c r="AB126" s="513" t="s">
        <v>256</v>
      </c>
      <c r="AC126" s="522"/>
      <c r="AD126" s="514"/>
      <c r="AE126" s="514"/>
      <c r="AF126" s="514"/>
      <c r="AG126" s="515"/>
      <c r="AH126" s="513" t="s">
        <v>257</v>
      </c>
      <c r="AI126" s="514"/>
      <c r="AJ126" s="514"/>
      <c r="AK126" s="514"/>
      <c r="AL126" s="514"/>
      <c r="AM126" s="515"/>
      <c r="AN126" s="86"/>
      <c r="AO126" s="86"/>
      <c r="AP126" s="86"/>
      <c r="AQ126" s="86"/>
      <c r="AR126" s="86"/>
      <c r="AS126" s="86"/>
      <c r="AT126" s="86"/>
      <c r="AU126" s="86"/>
      <c r="AV126" s="86"/>
      <c r="AW126" s="86"/>
      <c r="AX126" s="86"/>
      <c r="AY126" s="86"/>
      <c r="AZ126" s="86"/>
      <c r="BA126" s="86"/>
      <c r="BB126" s="86"/>
      <c r="BC126" s="86"/>
      <c r="BD126" s="86"/>
      <c r="BE126" s="86"/>
      <c r="BF126" s="86"/>
      <c r="BG126" s="86"/>
      <c r="BH126" s="86"/>
      <c r="BI126" s="86"/>
      <c r="BJ126" s="86"/>
      <c r="BK126" s="86"/>
      <c r="BL126" s="86"/>
      <c r="BM126" s="86"/>
      <c r="BN126" s="86"/>
      <c r="BO126" s="86"/>
      <c r="BP126" s="86"/>
      <c r="BQ126" s="86"/>
      <c r="BR126" s="86"/>
      <c r="BS126" s="86"/>
      <c r="BT126" s="86"/>
      <c r="BU126" s="86"/>
      <c r="BV126" s="86"/>
      <c r="BW126" s="86"/>
      <c r="BX126" s="86"/>
      <c r="BY126" s="86"/>
      <c r="BZ126" s="86"/>
      <c r="CA126" s="86"/>
      <c r="CB126" s="86"/>
    </row>
    <row r="127" spans="1:80" x14ac:dyDescent="0.25">
      <c r="A127" s="86"/>
      <c r="B127" s="86"/>
      <c r="C127" s="86"/>
      <c r="D127" s="86"/>
      <c r="E127" s="86"/>
      <c r="F127" s="86"/>
      <c r="G127" s="86"/>
      <c r="H127" s="86"/>
      <c r="I127" s="86"/>
      <c r="J127" s="516"/>
      <c r="K127" s="517"/>
      <c r="L127" s="517"/>
      <c r="M127" s="517"/>
      <c r="N127" s="517"/>
      <c r="O127" s="518"/>
      <c r="P127" s="516"/>
      <c r="Q127" s="517"/>
      <c r="R127" s="517"/>
      <c r="S127" s="517"/>
      <c r="T127" s="517"/>
      <c r="U127" s="518"/>
      <c r="V127" s="516"/>
      <c r="W127" s="517"/>
      <c r="X127" s="517"/>
      <c r="Y127" s="517"/>
      <c r="Z127" s="517"/>
      <c r="AA127" s="518"/>
      <c r="AB127" s="516"/>
      <c r="AC127" s="517"/>
      <c r="AD127" s="517"/>
      <c r="AE127" s="517"/>
      <c r="AF127" s="517"/>
      <c r="AG127" s="518"/>
      <c r="AH127" s="516"/>
      <c r="AI127" s="517"/>
      <c r="AJ127" s="517"/>
      <c r="AK127" s="517"/>
      <c r="AL127" s="517"/>
      <c r="AM127" s="518"/>
      <c r="AN127" s="86"/>
      <c r="AO127" s="86"/>
      <c r="AP127" s="86"/>
      <c r="AQ127" s="86"/>
      <c r="AR127" s="86"/>
      <c r="AS127" s="86"/>
      <c r="AT127" s="86"/>
      <c r="AU127" s="86"/>
      <c r="AV127" s="86"/>
      <c r="AW127" s="86"/>
      <c r="AX127" s="86"/>
      <c r="AY127" s="86"/>
      <c r="AZ127" s="86"/>
      <c r="BA127" s="86"/>
      <c r="BB127" s="86"/>
      <c r="BC127" s="86"/>
      <c r="BD127" s="86"/>
      <c r="BE127" s="86"/>
      <c r="BF127" s="86"/>
      <c r="BG127" s="86"/>
      <c r="BH127" s="86"/>
      <c r="BI127" s="86"/>
      <c r="BJ127" s="86"/>
      <c r="BK127" s="86"/>
      <c r="BL127" s="86"/>
      <c r="BM127" s="86"/>
      <c r="BN127" s="86"/>
      <c r="BO127" s="86"/>
      <c r="BP127" s="86"/>
      <c r="BQ127" s="86"/>
      <c r="BR127" s="86"/>
      <c r="BS127" s="86"/>
      <c r="BT127" s="86"/>
      <c r="BU127" s="86"/>
      <c r="BV127" s="86"/>
      <c r="BW127" s="86"/>
      <c r="BX127" s="86"/>
      <c r="BY127" s="86"/>
      <c r="BZ127" s="86"/>
      <c r="CA127" s="86"/>
      <c r="CB127" s="86"/>
    </row>
    <row r="128" spans="1:80" x14ac:dyDescent="0.25">
      <c r="A128" s="86"/>
      <c r="B128" s="86"/>
      <c r="C128" s="86"/>
      <c r="D128" s="86"/>
      <c r="E128" s="86"/>
      <c r="F128" s="86"/>
      <c r="G128" s="86"/>
      <c r="H128" s="86"/>
      <c r="I128" s="86"/>
      <c r="J128" s="516"/>
      <c r="K128" s="517"/>
      <c r="L128" s="517"/>
      <c r="M128" s="517"/>
      <c r="N128" s="517"/>
      <c r="O128" s="518"/>
      <c r="P128" s="516"/>
      <c r="Q128" s="517"/>
      <c r="R128" s="517"/>
      <c r="S128" s="517"/>
      <c r="T128" s="517"/>
      <c r="U128" s="518"/>
      <c r="V128" s="516"/>
      <c r="W128" s="517"/>
      <c r="X128" s="517"/>
      <c r="Y128" s="517"/>
      <c r="Z128" s="517"/>
      <c r="AA128" s="518"/>
      <c r="AB128" s="516"/>
      <c r="AC128" s="517"/>
      <c r="AD128" s="517"/>
      <c r="AE128" s="517"/>
      <c r="AF128" s="517"/>
      <c r="AG128" s="518"/>
      <c r="AH128" s="516"/>
      <c r="AI128" s="517"/>
      <c r="AJ128" s="517"/>
      <c r="AK128" s="517"/>
      <c r="AL128" s="517"/>
      <c r="AM128" s="518"/>
      <c r="AN128" s="86"/>
      <c r="AO128" s="86"/>
      <c r="AP128" s="86"/>
      <c r="AQ128" s="86"/>
      <c r="AR128" s="86"/>
      <c r="AS128" s="86"/>
      <c r="AT128" s="86"/>
      <c r="AU128" s="86"/>
      <c r="AV128" s="86"/>
      <c r="AW128" s="86"/>
      <c r="AX128" s="86"/>
      <c r="AY128" s="86"/>
      <c r="AZ128" s="86"/>
      <c r="BA128" s="86"/>
      <c r="BB128" s="86"/>
      <c r="BC128" s="86"/>
      <c r="BD128" s="86"/>
      <c r="BE128" s="86"/>
      <c r="BF128" s="86"/>
      <c r="BG128" s="86"/>
      <c r="BH128" s="86"/>
      <c r="BI128" s="86"/>
      <c r="BJ128" s="86"/>
      <c r="BK128" s="86"/>
      <c r="BL128" s="86"/>
      <c r="BM128" s="86"/>
      <c r="BN128" s="86"/>
      <c r="BO128" s="86"/>
      <c r="BP128" s="86"/>
      <c r="BQ128" s="86"/>
      <c r="BR128" s="86"/>
      <c r="BS128" s="86"/>
      <c r="BT128" s="86"/>
      <c r="BU128" s="86"/>
      <c r="BV128" s="86"/>
      <c r="BW128" s="86"/>
      <c r="BX128" s="86"/>
      <c r="BY128" s="86"/>
      <c r="BZ128" s="86"/>
      <c r="CA128" s="86"/>
      <c r="CB128" s="86"/>
    </row>
    <row r="129" spans="1:80" x14ac:dyDescent="0.25">
      <c r="A129" s="86"/>
      <c r="B129" s="86"/>
      <c r="C129" s="86"/>
      <c r="D129" s="86"/>
      <c r="E129" s="86"/>
      <c r="F129" s="86"/>
      <c r="G129" s="86"/>
      <c r="H129" s="86"/>
      <c r="I129" s="86"/>
      <c r="J129" s="516"/>
      <c r="K129" s="517"/>
      <c r="L129" s="517"/>
      <c r="M129" s="517"/>
      <c r="N129" s="517"/>
      <c r="O129" s="518"/>
      <c r="P129" s="516"/>
      <c r="Q129" s="517"/>
      <c r="R129" s="517"/>
      <c r="S129" s="517"/>
      <c r="T129" s="517"/>
      <c r="U129" s="518"/>
      <c r="V129" s="516"/>
      <c r="W129" s="517"/>
      <c r="X129" s="517"/>
      <c r="Y129" s="517"/>
      <c r="Z129" s="517"/>
      <c r="AA129" s="518"/>
      <c r="AB129" s="516"/>
      <c r="AC129" s="517"/>
      <c r="AD129" s="517"/>
      <c r="AE129" s="517"/>
      <c r="AF129" s="517"/>
      <c r="AG129" s="518"/>
      <c r="AH129" s="516"/>
      <c r="AI129" s="517"/>
      <c r="AJ129" s="517"/>
      <c r="AK129" s="517"/>
      <c r="AL129" s="517"/>
      <c r="AM129" s="518"/>
      <c r="AN129" s="86"/>
      <c r="AO129" s="86"/>
      <c r="AP129" s="86"/>
      <c r="AQ129" s="86"/>
      <c r="AR129" s="86"/>
      <c r="AS129" s="86"/>
      <c r="AT129" s="86"/>
      <c r="AU129" s="86"/>
      <c r="AV129" s="86"/>
      <c r="AW129" s="86"/>
      <c r="AX129" s="86"/>
      <c r="AY129" s="86"/>
      <c r="AZ129" s="86"/>
      <c r="BA129" s="86"/>
      <c r="BB129" s="86"/>
      <c r="BC129" s="86"/>
      <c r="BD129" s="86"/>
      <c r="BE129" s="86"/>
      <c r="BF129" s="86"/>
      <c r="BG129" s="86"/>
      <c r="BH129" s="86"/>
      <c r="BI129" s="86"/>
      <c r="BJ129" s="86"/>
      <c r="BK129" s="86"/>
      <c r="BL129" s="86"/>
      <c r="BM129" s="86"/>
      <c r="BN129" s="86"/>
      <c r="BO129" s="86"/>
      <c r="BP129" s="86"/>
      <c r="BQ129" s="86"/>
      <c r="BR129" s="86"/>
      <c r="BS129" s="86"/>
      <c r="BT129" s="86"/>
      <c r="BU129" s="86"/>
      <c r="BV129" s="86"/>
      <c r="BW129" s="86"/>
      <c r="BX129" s="86"/>
      <c r="BY129" s="86"/>
      <c r="BZ129" s="86"/>
      <c r="CA129" s="86"/>
      <c r="CB129" s="86"/>
    </row>
    <row r="130" spans="1:80" x14ac:dyDescent="0.25">
      <c r="A130" s="86"/>
      <c r="B130" s="86"/>
      <c r="C130" s="86"/>
      <c r="D130" s="86"/>
      <c r="E130" s="86"/>
      <c r="F130" s="86"/>
      <c r="G130" s="86"/>
      <c r="H130" s="86"/>
      <c r="I130" s="86"/>
      <c r="J130" s="516"/>
      <c r="K130" s="517"/>
      <c r="L130" s="517"/>
      <c r="M130" s="517"/>
      <c r="N130" s="517"/>
      <c r="O130" s="518"/>
      <c r="P130" s="516"/>
      <c r="Q130" s="517"/>
      <c r="R130" s="517"/>
      <c r="S130" s="517"/>
      <c r="T130" s="517"/>
      <c r="U130" s="518"/>
      <c r="V130" s="516"/>
      <c r="W130" s="517"/>
      <c r="X130" s="517"/>
      <c r="Y130" s="517"/>
      <c r="Z130" s="517"/>
      <c r="AA130" s="518"/>
      <c r="AB130" s="516"/>
      <c r="AC130" s="517"/>
      <c r="AD130" s="517"/>
      <c r="AE130" s="517"/>
      <c r="AF130" s="517"/>
      <c r="AG130" s="518"/>
      <c r="AH130" s="516"/>
      <c r="AI130" s="517"/>
      <c r="AJ130" s="517"/>
      <c r="AK130" s="517"/>
      <c r="AL130" s="517"/>
      <c r="AM130" s="518"/>
      <c r="AN130" s="86"/>
      <c r="AO130" s="86"/>
      <c r="AP130" s="86"/>
      <c r="AQ130" s="86"/>
      <c r="AR130" s="86"/>
      <c r="AS130" s="86"/>
      <c r="AT130" s="86"/>
      <c r="AU130" s="86"/>
      <c r="AV130" s="86"/>
      <c r="AW130" s="86"/>
      <c r="AX130" s="86"/>
      <c r="AY130" s="86"/>
      <c r="AZ130" s="86"/>
      <c r="BA130" s="86"/>
      <c r="BB130" s="86"/>
      <c r="BC130" s="86"/>
      <c r="BD130" s="86"/>
      <c r="BE130" s="86"/>
      <c r="BF130" s="86"/>
      <c r="BG130" s="86"/>
      <c r="BH130" s="86"/>
      <c r="BI130" s="86"/>
      <c r="BJ130" s="86"/>
      <c r="BK130" s="86"/>
      <c r="BL130" s="86"/>
      <c r="BM130" s="86"/>
      <c r="BN130" s="86"/>
      <c r="BO130" s="86"/>
      <c r="BP130" s="86"/>
      <c r="BQ130" s="86"/>
      <c r="BR130" s="86"/>
      <c r="BS130" s="86"/>
      <c r="BT130" s="86"/>
      <c r="BU130" s="86"/>
      <c r="BV130" s="86"/>
      <c r="BW130" s="86"/>
      <c r="BX130" s="86"/>
      <c r="BY130" s="86"/>
      <c r="BZ130" s="86"/>
      <c r="CA130" s="86"/>
      <c r="CB130" s="86"/>
    </row>
    <row r="131" spans="1:80" ht="15.75" thickBot="1" x14ac:dyDescent="0.3">
      <c r="A131" s="86"/>
      <c r="B131" s="86"/>
      <c r="C131" s="86"/>
      <c r="D131" s="86"/>
      <c r="E131" s="86"/>
      <c r="F131" s="86"/>
      <c r="G131" s="86"/>
      <c r="H131" s="86"/>
      <c r="I131" s="86"/>
      <c r="J131" s="519"/>
      <c r="K131" s="520"/>
      <c r="L131" s="520"/>
      <c r="M131" s="520"/>
      <c r="N131" s="520"/>
      <c r="O131" s="521"/>
      <c r="P131" s="519"/>
      <c r="Q131" s="520"/>
      <c r="R131" s="520"/>
      <c r="S131" s="520"/>
      <c r="T131" s="520"/>
      <c r="U131" s="521"/>
      <c r="V131" s="519"/>
      <c r="W131" s="520"/>
      <c r="X131" s="520"/>
      <c r="Y131" s="520"/>
      <c r="Z131" s="520"/>
      <c r="AA131" s="521"/>
      <c r="AB131" s="519"/>
      <c r="AC131" s="520"/>
      <c r="AD131" s="520"/>
      <c r="AE131" s="520"/>
      <c r="AF131" s="520"/>
      <c r="AG131" s="521"/>
      <c r="AH131" s="519"/>
      <c r="AI131" s="520"/>
      <c r="AJ131" s="520"/>
      <c r="AK131" s="520"/>
      <c r="AL131" s="520"/>
      <c r="AM131" s="521"/>
      <c r="AN131" s="86"/>
      <c r="AO131" s="86"/>
      <c r="AP131" s="86"/>
      <c r="AQ131" s="86"/>
      <c r="AR131" s="86"/>
      <c r="AS131" s="86"/>
      <c r="AT131" s="86"/>
      <c r="AU131" s="86"/>
      <c r="AV131" s="86"/>
      <c r="AW131" s="86"/>
      <c r="AX131" s="86"/>
      <c r="AY131" s="86"/>
      <c r="AZ131" s="86"/>
      <c r="BA131" s="86"/>
      <c r="BB131" s="86"/>
      <c r="BC131" s="86"/>
      <c r="BD131" s="86"/>
      <c r="BE131" s="86"/>
      <c r="BF131" s="86"/>
      <c r="BG131" s="86"/>
      <c r="BH131" s="86"/>
      <c r="BI131" s="86"/>
      <c r="BJ131" s="86"/>
      <c r="BK131" s="86"/>
      <c r="BL131" s="86"/>
      <c r="BM131" s="86"/>
      <c r="BN131" s="86"/>
      <c r="BO131" s="86"/>
      <c r="BP131" s="86"/>
      <c r="BQ131" s="86"/>
      <c r="BR131" s="86"/>
      <c r="BS131" s="86"/>
      <c r="BT131" s="86"/>
      <c r="BU131" s="86"/>
      <c r="BV131" s="86"/>
      <c r="BW131" s="86"/>
      <c r="BX131" s="86"/>
      <c r="BY131" s="86"/>
      <c r="BZ131" s="86"/>
      <c r="CA131" s="86"/>
      <c r="CB131" s="86"/>
    </row>
    <row r="132" spans="1:80" x14ac:dyDescent="0.25">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c r="AA132" s="86"/>
      <c r="AB132" s="86"/>
      <c r="AC132" s="86"/>
      <c r="AD132" s="86"/>
      <c r="AE132" s="86"/>
      <c r="AF132" s="86"/>
      <c r="AG132" s="86"/>
      <c r="AH132" s="86"/>
      <c r="AI132" s="86"/>
      <c r="AJ132" s="86"/>
      <c r="AK132" s="86"/>
      <c r="AL132" s="86"/>
      <c r="AM132" s="86"/>
      <c r="AN132" s="86"/>
      <c r="AO132" s="86"/>
      <c r="AP132" s="86"/>
      <c r="AQ132" s="86"/>
      <c r="AR132" s="86"/>
      <c r="AS132" s="86"/>
      <c r="AT132" s="86"/>
      <c r="AU132" s="86"/>
      <c r="AV132" s="86"/>
      <c r="AW132" s="86"/>
      <c r="AX132" s="86"/>
      <c r="AY132" s="86"/>
      <c r="AZ132" s="86"/>
      <c r="BA132" s="86"/>
      <c r="BB132" s="86"/>
      <c r="BC132" s="86"/>
      <c r="BD132" s="86"/>
      <c r="BE132" s="86"/>
      <c r="BF132" s="86"/>
      <c r="BG132" s="86"/>
      <c r="BH132" s="86"/>
    </row>
    <row r="133" spans="1:80" ht="15" customHeight="1" x14ac:dyDescent="0.25">
      <c r="A133" s="86"/>
      <c r="B133" s="87"/>
      <c r="C133" s="87"/>
      <c r="D133" s="87"/>
      <c r="E133" s="87"/>
      <c r="F133" s="87"/>
      <c r="G133" s="87"/>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87"/>
      <c r="AO133" s="87"/>
      <c r="AP133" s="87"/>
      <c r="AQ133" s="87"/>
      <c r="AR133" s="87"/>
      <c r="AS133" s="87"/>
      <c r="AT133" s="87"/>
      <c r="AU133" s="86"/>
      <c r="AV133" s="86"/>
      <c r="AW133" s="86"/>
      <c r="AX133" s="86"/>
      <c r="AY133" s="86"/>
      <c r="AZ133" s="86"/>
      <c r="BA133" s="86"/>
      <c r="BB133" s="86"/>
      <c r="BC133" s="86"/>
      <c r="BD133" s="86"/>
      <c r="BE133" s="86"/>
      <c r="BF133" s="86"/>
      <c r="BG133" s="86"/>
      <c r="BH133" s="86"/>
    </row>
    <row r="134" spans="1:80" ht="15" customHeight="1" x14ac:dyDescent="0.25">
      <c r="A134" s="86"/>
      <c r="B134" s="87"/>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87"/>
      <c r="AO134" s="87"/>
      <c r="AP134" s="87"/>
      <c r="AQ134" s="87"/>
      <c r="AR134" s="87"/>
      <c r="AS134" s="87"/>
      <c r="AT134" s="87"/>
      <c r="AU134" s="86"/>
      <c r="AV134" s="86"/>
      <c r="AW134" s="86"/>
      <c r="AX134" s="86"/>
      <c r="AY134" s="86"/>
      <c r="AZ134" s="86"/>
      <c r="BA134" s="86"/>
      <c r="BB134" s="86"/>
      <c r="BC134" s="86"/>
      <c r="BD134" s="86"/>
      <c r="BE134" s="86"/>
      <c r="BF134" s="86"/>
      <c r="BG134" s="86"/>
      <c r="BH134" s="86"/>
    </row>
    <row r="135" spans="1:80" x14ac:dyDescent="0.25">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c r="AA135" s="86"/>
      <c r="AB135" s="86"/>
      <c r="AC135" s="86"/>
      <c r="AD135" s="86"/>
      <c r="AE135" s="86"/>
      <c r="AF135" s="86"/>
      <c r="AG135" s="86"/>
      <c r="AH135" s="86"/>
      <c r="AI135" s="86"/>
      <c r="AJ135" s="86"/>
      <c r="AK135" s="86"/>
      <c r="AL135" s="86"/>
      <c r="AM135" s="86"/>
      <c r="AN135" s="86"/>
      <c r="AO135" s="86"/>
      <c r="AP135" s="86"/>
      <c r="AQ135" s="86"/>
      <c r="AR135" s="86"/>
      <c r="AS135" s="86"/>
      <c r="AT135" s="86"/>
      <c r="AU135" s="86"/>
      <c r="AV135" s="86"/>
      <c r="AW135" s="86"/>
      <c r="AX135" s="86"/>
      <c r="AY135" s="86"/>
      <c r="AZ135" s="86"/>
      <c r="BA135" s="86"/>
      <c r="BB135" s="86"/>
      <c r="BC135" s="86"/>
      <c r="BD135" s="86"/>
      <c r="BE135" s="86"/>
      <c r="BF135" s="86"/>
      <c r="BG135" s="86"/>
      <c r="BH135" s="86"/>
    </row>
    <row r="136" spans="1:80" x14ac:dyDescent="0.25">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c r="AI136" s="86"/>
      <c r="AJ136" s="86"/>
      <c r="AK136" s="86"/>
      <c r="AL136" s="86"/>
      <c r="AM136" s="86"/>
      <c r="AN136" s="86"/>
      <c r="AO136" s="86"/>
      <c r="AP136" s="86"/>
      <c r="AQ136" s="86"/>
      <c r="AR136" s="86"/>
      <c r="AS136" s="86"/>
      <c r="AT136" s="86"/>
      <c r="AU136" s="86"/>
      <c r="AV136" s="86"/>
      <c r="AW136" s="86"/>
      <c r="AX136" s="86"/>
      <c r="AY136" s="86"/>
      <c r="AZ136" s="86"/>
      <c r="BA136" s="86"/>
      <c r="BB136" s="86"/>
      <c r="BC136" s="86"/>
      <c r="BD136" s="86"/>
      <c r="BE136" s="86"/>
      <c r="BF136" s="86"/>
      <c r="BG136" s="86"/>
      <c r="BH136" s="86"/>
    </row>
    <row r="137" spans="1:80" x14ac:dyDescent="0.25">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c r="AA137" s="86"/>
      <c r="AB137" s="86"/>
      <c r="AC137" s="86"/>
      <c r="AD137" s="86"/>
      <c r="AE137" s="86"/>
      <c r="AF137" s="86"/>
      <c r="AG137" s="86"/>
      <c r="AH137" s="86"/>
      <c r="AI137" s="86"/>
      <c r="AJ137" s="86"/>
      <c r="AK137" s="86"/>
      <c r="AL137" s="86"/>
      <c r="AM137" s="86"/>
      <c r="AN137" s="86"/>
      <c r="AO137" s="86"/>
      <c r="AP137" s="86"/>
      <c r="AQ137" s="86"/>
      <c r="AR137" s="86"/>
      <c r="AS137" s="86"/>
      <c r="AT137" s="86"/>
      <c r="AU137" s="86"/>
      <c r="AV137" s="86"/>
      <c r="AW137" s="86"/>
      <c r="AX137" s="86"/>
      <c r="AY137" s="86"/>
      <c r="AZ137" s="86"/>
      <c r="BA137" s="86"/>
      <c r="BB137" s="86"/>
      <c r="BC137" s="86"/>
      <c r="BD137" s="86"/>
      <c r="BE137" s="86"/>
      <c r="BF137" s="86"/>
      <c r="BG137" s="86"/>
      <c r="BH137" s="86"/>
    </row>
    <row r="138" spans="1:80" x14ac:dyDescent="0.25">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c r="AG138" s="86"/>
      <c r="AH138" s="86"/>
      <c r="AI138" s="86"/>
      <c r="AJ138" s="86"/>
      <c r="AK138" s="86"/>
      <c r="AL138" s="86"/>
      <c r="AM138" s="86"/>
      <c r="AN138" s="86"/>
      <c r="AO138" s="86"/>
      <c r="AP138" s="86"/>
      <c r="AQ138" s="86"/>
      <c r="AR138" s="86"/>
      <c r="AS138" s="86"/>
      <c r="AT138" s="86"/>
      <c r="AU138" s="86"/>
      <c r="AV138" s="86"/>
      <c r="AW138" s="86"/>
      <c r="AX138" s="86"/>
      <c r="AY138" s="86"/>
      <c r="AZ138" s="86"/>
      <c r="BA138" s="86"/>
      <c r="BB138" s="86"/>
      <c r="BC138" s="86"/>
      <c r="BD138" s="86"/>
      <c r="BE138" s="86"/>
      <c r="BF138" s="86"/>
      <c r="BG138" s="86"/>
      <c r="BH138" s="86"/>
    </row>
    <row r="139" spans="1:80" x14ac:dyDescent="0.25">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c r="AE139" s="86"/>
      <c r="AF139" s="86"/>
      <c r="AG139" s="86"/>
      <c r="AH139" s="86"/>
      <c r="AI139" s="86"/>
      <c r="AJ139" s="86"/>
      <c r="AK139" s="86"/>
      <c r="AL139" s="86"/>
      <c r="AM139" s="86"/>
      <c r="AN139" s="86"/>
      <c r="AO139" s="86"/>
      <c r="AP139" s="86"/>
      <c r="AQ139" s="86"/>
      <c r="AR139" s="86"/>
      <c r="AS139" s="86"/>
      <c r="AT139" s="86"/>
      <c r="AU139" s="86"/>
      <c r="AV139" s="86"/>
      <c r="AW139" s="86"/>
      <c r="AX139" s="86"/>
      <c r="AY139" s="86"/>
      <c r="AZ139" s="86"/>
      <c r="BA139" s="86"/>
      <c r="BB139" s="86"/>
      <c r="BC139" s="86"/>
      <c r="BD139" s="86"/>
      <c r="BE139" s="86"/>
      <c r="BF139" s="86"/>
      <c r="BG139" s="86"/>
      <c r="BH139" s="86"/>
    </row>
    <row r="140" spans="1:80" x14ac:dyDescent="0.25">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c r="AH140" s="86"/>
      <c r="AI140" s="86"/>
      <c r="AJ140" s="86"/>
      <c r="AK140" s="86"/>
      <c r="AL140" s="86"/>
      <c r="AM140" s="86"/>
      <c r="AN140" s="86"/>
      <c r="AO140" s="86"/>
      <c r="AP140" s="86"/>
      <c r="AQ140" s="86"/>
      <c r="AR140" s="86"/>
      <c r="AS140" s="86"/>
      <c r="AT140" s="86"/>
      <c r="AU140" s="86"/>
      <c r="AV140" s="86"/>
      <c r="AW140" s="86"/>
      <c r="AX140" s="86"/>
      <c r="AY140" s="86"/>
      <c r="AZ140" s="86"/>
      <c r="BA140" s="86"/>
      <c r="BB140" s="86"/>
      <c r="BC140" s="86"/>
      <c r="BD140" s="86"/>
      <c r="BE140" s="86"/>
      <c r="BF140" s="86"/>
      <c r="BG140" s="86"/>
      <c r="BH140" s="86"/>
    </row>
    <row r="141" spans="1:80" x14ac:dyDescent="0.25">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c r="AH141" s="86"/>
      <c r="AI141" s="86"/>
      <c r="AJ141" s="86"/>
      <c r="AK141" s="86"/>
      <c r="AL141" s="86"/>
      <c r="AM141" s="86"/>
      <c r="AN141" s="86"/>
      <c r="AO141" s="86"/>
      <c r="AP141" s="86"/>
      <c r="AQ141" s="86"/>
      <c r="AR141" s="86"/>
      <c r="AS141" s="86"/>
      <c r="AT141" s="86"/>
      <c r="AU141" s="86"/>
      <c r="AV141" s="86"/>
      <c r="AW141" s="86"/>
      <c r="AX141" s="86"/>
      <c r="AY141" s="86"/>
      <c r="AZ141" s="86"/>
      <c r="BA141" s="86"/>
      <c r="BB141" s="86"/>
      <c r="BC141" s="86"/>
      <c r="BD141" s="86"/>
      <c r="BE141" s="86"/>
      <c r="BF141" s="86"/>
      <c r="BG141" s="86"/>
      <c r="BH141" s="86"/>
    </row>
    <row r="142" spans="1:80" x14ac:dyDescent="0.25">
      <c r="A142" s="86"/>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86"/>
      <c r="AN142" s="86"/>
      <c r="AO142" s="86"/>
      <c r="AP142" s="86"/>
      <c r="AQ142" s="86"/>
      <c r="AR142" s="86"/>
      <c r="AS142" s="86"/>
      <c r="AT142" s="86"/>
      <c r="AU142" s="86"/>
      <c r="AV142" s="86"/>
      <c r="AW142" s="86"/>
      <c r="AX142" s="86"/>
      <c r="AY142" s="86"/>
      <c r="AZ142" s="86"/>
      <c r="BA142" s="86"/>
      <c r="BB142" s="86"/>
      <c r="BC142" s="86"/>
      <c r="BD142" s="86"/>
      <c r="BE142" s="86"/>
      <c r="BF142" s="86"/>
      <c r="BG142" s="86"/>
      <c r="BH142" s="86"/>
    </row>
    <row r="143" spans="1:80" x14ac:dyDescent="0.25">
      <c r="A143" s="86"/>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c r="AG143" s="86"/>
      <c r="AH143" s="86"/>
      <c r="AI143" s="86"/>
      <c r="AJ143" s="86"/>
      <c r="AK143" s="86"/>
      <c r="AL143" s="86"/>
      <c r="AM143" s="86"/>
      <c r="AN143" s="86"/>
      <c r="AO143" s="86"/>
      <c r="AP143" s="86"/>
      <c r="AQ143" s="86"/>
      <c r="AR143" s="86"/>
      <c r="AS143" s="86"/>
      <c r="AT143" s="86"/>
      <c r="AU143" s="86"/>
      <c r="AV143" s="86"/>
      <c r="AW143" s="86"/>
      <c r="AX143" s="86"/>
      <c r="AY143" s="86"/>
      <c r="AZ143" s="86"/>
      <c r="BA143" s="86"/>
      <c r="BB143" s="86"/>
      <c r="BC143" s="86"/>
      <c r="BD143" s="86"/>
      <c r="BE143" s="86"/>
      <c r="BF143" s="86"/>
      <c r="BG143" s="86"/>
      <c r="BH143" s="86"/>
    </row>
    <row r="144" spans="1:80" x14ac:dyDescent="0.25">
      <c r="A144" s="86"/>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c r="AE144" s="86"/>
      <c r="AF144" s="86"/>
      <c r="AG144" s="86"/>
      <c r="AH144" s="86"/>
      <c r="AI144" s="86"/>
      <c r="AJ144" s="86"/>
      <c r="AK144" s="86"/>
      <c r="AL144" s="86"/>
      <c r="AM144" s="86"/>
      <c r="AN144" s="86"/>
      <c r="AO144" s="86"/>
      <c r="AP144" s="86"/>
      <c r="AQ144" s="86"/>
      <c r="AR144" s="86"/>
      <c r="AS144" s="86"/>
      <c r="AT144" s="86"/>
      <c r="AU144" s="86"/>
      <c r="AV144" s="86"/>
      <c r="AW144" s="86"/>
      <c r="AX144" s="86"/>
      <c r="AY144" s="86"/>
      <c r="AZ144" s="86"/>
      <c r="BA144" s="86"/>
      <c r="BB144" s="86"/>
      <c r="BC144" s="86"/>
      <c r="BD144" s="86"/>
      <c r="BE144" s="86"/>
      <c r="BF144" s="86"/>
      <c r="BG144" s="86"/>
      <c r="BH144" s="86"/>
    </row>
    <row r="145" spans="1:60" x14ac:dyDescent="0.25">
      <c r="A145" s="86"/>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c r="AG145" s="86"/>
      <c r="AH145" s="86"/>
      <c r="AI145" s="86"/>
      <c r="AJ145" s="86"/>
      <c r="AK145" s="86"/>
      <c r="AL145" s="86"/>
      <c r="AM145" s="86"/>
      <c r="AN145" s="86"/>
      <c r="AO145" s="86"/>
      <c r="AP145" s="86"/>
      <c r="AQ145" s="86"/>
      <c r="AR145" s="86"/>
      <c r="AS145" s="86"/>
      <c r="AT145" s="86"/>
      <c r="AU145" s="86"/>
      <c r="AV145" s="86"/>
      <c r="AW145" s="86"/>
      <c r="AX145" s="86"/>
      <c r="AY145" s="86"/>
      <c r="AZ145" s="86"/>
      <c r="BA145" s="86"/>
      <c r="BB145" s="86"/>
      <c r="BC145" s="86"/>
      <c r="BD145" s="86"/>
      <c r="BE145" s="86"/>
      <c r="BF145" s="86"/>
      <c r="BG145" s="86"/>
      <c r="BH145" s="86"/>
    </row>
    <row r="146" spans="1:60" x14ac:dyDescent="0.25">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c r="AI146" s="86"/>
      <c r="AJ146" s="86"/>
      <c r="AK146" s="86"/>
      <c r="AL146" s="86"/>
      <c r="AM146" s="86"/>
      <c r="AN146" s="86"/>
      <c r="AO146" s="86"/>
      <c r="AP146" s="86"/>
      <c r="AQ146" s="86"/>
      <c r="AR146" s="86"/>
      <c r="AS146" s="86"/>
      <c r="AT146" s="86"/>
      <c r="AU146" s="86"/>
      <c r="AV146" s="86"/>
      <c r="AW146" s="86"/>
      <c r="AX146" s="86"/>
      <c r="AY146" s="86"/>
      <c r="AZ146" s="86"/>
      <c r="BA146" s="86"/>
      <c r="BB146" s="86"/>
      <c r="BC146" s="86"/>
      <c r="BD146" s="86"/>
      <c r="BE146" s="86"/>
      <c r="BF146" s="86"/>
      <c r="BG146" s="86"/>
      <c r="BH146" s="86"/>
    </row>
    <row r="147" spans="1:60" x14ac:dyDescent="0.25">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c r="AE147" s="86"/>
      <c r="AF147" s="86"/>
      <c r="AG147" s="86"/>
      <c r="AH147" s="86"/>
      <c r="AI147" s="86"/>
      <c r="AJ147" s="86"/>
      <c r="AK147" s="86"/>
      <c r="AL147" s="86"/>
      <c r="AM147" s="86"/>
      <c r="AN147" s="86"/>
      <c r="AO147" s="86"/>
      <c r="AP147" s="86"/>
      <c r="AQ147" s="86"/>
      <c r="AR147" s="86"/>
      <c r="AS147" s="86"/>
      <c r="AT147" s="86"/>
      <c r="AU147" s="86"/>
      <c r="AV147" s="86"/>
      <c r="AW147" s="86"/>
      <c r="AX147" s="86"/>
      <c r="AY147" s="86"/>
      <c r="AZ147" s="86"/>
      <c r="BA147" s="86"/>
      <c r="BB147" s="86"/>
      <c r="BC147" s="86"/>
      <c r="BD147" s="86"/>
      <c r="BE147" s="86"/>
      <c r="BF147" s="86"/>
      <c r="BG147" s="86"/>
      <c r="BH147" s="86"/>
    </row>
    <row r="148" spans="1:60" x14ac:dyDescent="0.25">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c r="AA148" s="86"/>
      <c r="AB148" s="86"/>
      <c r="AC148" s="86"/>
      <c r="AD148" s="86"/>
      <c r="AE148" s="86"/>
      <c r="AF148" s="86"/>
      <c r="AG148" s="86"/>
      <c r="AH148" s="86"/>
      <c r="AI148" s="86"/>
      <c r="AJ148" s="86"/>
      <c r="AK148" s="86"/>
      <c r="AL148" s="86"/>
      <c r="AM148" s="86"/>
      <c r="AN148" s="86"/>
      <c r="AO148" s="86"/>
      <c r="AP148" s="86"/>
      <c r="AQ148" s="86"/>
      <c r="AR148" s="86"/>
      <c r="AS148" s="86"/>
      <c r="AT148" s="86"/>
      <c r="AU148" s="86"/>
      <c r="AV148" s="86"/>
      <c r="AW148" s="86"/>
      <c r="AX148" s="86"/>
      <c r="AY148" s="86"/>
      <c r="AZ148" s="86"/>
      <c r="BA148" s="86"/>
      <c r="BB148" s="86"/>
      <c r="BC148" s="86"/>
      <c r="BD148" s="86"/>
      <c r="BE148" s="86"/>
      <c r="BF148" s="86"/>
      <c r="BG148" s="86"/>
      <c r="BH148" s="86"/>
    </row>
    <row r="149" spans="1:60" x14ac:dyDescent="0.25">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c r="AE149" s="86"/>
      <c r="AF149" s="86"/>
      <c r="AG149" s="86"/>
      <c r="AH149" s="86"/>
      <c r="AI149" s="86"/>
      <c r="AJ149" s="86"/>
      <c r="AK149" s="86"/>
      <c r="AL149" s="86"/>
      <c r="AM149" s="86"/>
      <c r="AN149" s="86"/>
      <c r="AO149" s="86"/>
      <c r="AP149" s="86"/>
      <c r="AQ149" s="86"/>
      <c r="AR149" s="86"/>
      <c r="AS149" s="86"/>
      <c r="AT149" s="86"/>
      <c r="AU149" s="86"/>
      <c r="AV149" s="86"/>
      <c r="AW149" s="86"/>
      <c r="AX149" s="86"/>
      <c r="AY149" s="86"/>
      <c r="AZ149" s="86"/>
      <c r="BA149" s="86"/>
      <c r="BB149" s="86"/>
      <c r="BC149" s="86"/>
      <c r="BD149" s="86"/>
      <c r="BE149" s="86"/>
      <c r="BF149" s="86"/>
      <c r="BG149" s="86"/>
      <c r="BH149" s="86"/>
    </row>
    <row r="150" spans="1:60" x14ac:dyDescent="0.25">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86"/>
      <c r="AG150" s="86"/>
      <c r="AH150" s="86"/>
      <c r="AI150" s="86"/>
      <c r="AJ150" s="86"/>
      <c r="AK150" s="86"/>
      <c r="AL150" s="86"/>
      <c r="AM150" s="86"/>
      <c r="AN150" s="86"/>
      <c r="AO150" s="86"/>
      <c r="AP150" s="86"/>
      <c r="AQ150" s="86"/>
      <c r="AR150" s="86"/>
      <c r="AS150" s="86"/>
      <c r="AT150" s="86"/>
      <c r="AU150" s="86"/>
      <c r="AV150" s="86"/>
      <c r="AW150" s="86"/>
      <c r="AX150" s="86"/>
      <c r="AY150" s="86"/>
      <c r="AZ150" s="86"/>
      <c r="BA150" s="86"/>
      <c r="BB150" s="86"/>
      <c r="BC150" s="86"/>
      <c r="BD150" s="86"/>
      <c r="BE150" s="86"/>
      <c r="BF150" s="86"/>
      <c r="BG150" s="86"/>
      <c r="BH150" s="86"/>
    </row>
    <row r="151" spans="1:60" x14ac:dyDescent="0.25">
      <c r="A151" s="86"/>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86"/>
      <c r="AK151" s="86"/>
      <c r="AL151" s="86"/>
      <c r="AM151" s="86"/>
      <c r="AN151" s="86"/>
      <c r="AO151" s="86"/>
      <c r="AP151" s="86"/>
      <c r="AQ151" s="86"/>
      <c r="AR151" s="86"/>
      <c r="AS151" s="86"/>
      <c r="AT151" s="86"/>
      <c r="AU151" s="86"/>
      <c r="AV151" s="86"/>
      <c r="AW151" s="86"/>
      <c r="AX151" s="86"/>
      <c r="AY151" s="86"/>
      <c r="AZ151" s="86"/>
      <c r="BA151" s="86"/>
      <c r="BB151" s="86"/>
      <c r="BC151" s="86"/>
      <c r="BD151" s="86"/>
      <c r="BE151" s="86"/>
      <c r="BF151" s="86"/>
      <c r="BG151" s="86"/>
      <c r="BH151" s="86"/>
    </row>
    <row r="152" spans="1:60" x14ac:dyDescent="0.25">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c r="AI152" s="86"/>
      <c r="AJ152" s="86"/>
      <c r="AK152" s="86"/>
      <c r="AL152" s="86"/>
      <c r="AM152" s="86"/>
      <c r="AN152" s="86"/>
      <c r="AO152" s="86"/>
      <c r="AP152" s="86"/>
      <c r="AQ152" s="86"/>
      <c r="AR152" s="86"/>
      <c r="AS152" s="86"/>
      <c r="AT152" s="86"/>
      <c r="AU152" s="86"/>
      <c r="AV152" s="86"/>
      <c r="AW152" s="86"/>
      <c r="AX152" s="86"/>
      <c r="AY152" s="86"/>
      <c r="AZ152" s="86"/>
      <c r="BA152" s="86"/>
      <c r="BB152" s="86"/>
      <c r="BC152" s="86"/>
      <c r="BD152" s="86"/>
      <c r="BE152" s="86"/>
      <c r="BF152" s="86"/>
      <c r="BG152" s="86"/>
      <c r="BH152" s="86"/>
    </row>
    <row r="153" spans="1:60" x14ac:dyDescent="0.25">
      <c r="A153" s="86"/>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c r="AT153" s="86"/>
      <c r="AU153" s="86"/>
      <c r="AV153" s="86"/>
      <c r="AW153" s="86"/>
      <c r="AX153" s="86"/>
      <c r="AY153" s="86"/>
      <c r="AZ153" s="86"/>
      <c r="BA153" s="86"/>
      <c r="BB153" s="86"/>
      <c r="BC153" s="86"/>
      <c r="BD153" s="86"/>
      <c r="BE153" s="86"/>
      <c r="BF153" s="86"/>
      <c r="BG153" s="86"/>
      <c r="BH153" s="86"/>
    </row>
    <row r="154" spans="1:60" x14ac:dyDescent="0.25">
      <c r="A154" s="86"/>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c r="AA154" s="86"/>
      <c r="AB154" s="86"/>
      <c r="AC154" s="86"/>
      <c r="AD154" s="86"/>
      <c r="AE154" s="86"/>
      <c r="AF154" s="86"/>
      <c r="AG154" s="86"/>
      <c r="AH154" s="86"/>
      <c r="AI154" s="86"/>
      <c r="AJ154" s="86"/>
      <c r="AK154" s="86"/>
      <c r="AL154" s="86"/>
      <c r="AM154" s="86"/>
      <c r="AN154" s="86"/>
      <c r="AO154" s="86"/>
      <c r="AP154" s="86"/>
      <c r="AQ154" s="86"/>
      <c r="AR154" s="86"/>
      <c r="AS154" s="86"/>
      <c r="AT154" s="86"/>
      <c r="AU154" s="86"/>
      <c r="AV154" s="86"/>
      <c r="AW154" s="86"/>
      <c r="AX154" s="86"/>
      <c r="AY154" s="86"/>
      <c r="AZ154" s="86"/>
      <c r="BA154" s="86"/>
      <c r="BB154" s="86"/>
      <c r="BC154" s="86"/>
      <c r="BD154" s="86"/>
      <c r="BE154" s="86"/>
      <c r="BF154" s="86"/>
      <c r="BG154" s="86"/>
      <c r="BH154" s="86"/>
    </row>
    <row r="155" spans="1:60" x14ac:dyDescent="0.25">
      <c r="A155" s="86"/>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c r="AI155" s="86"/>
      <c r="AJ155" s="86"/>
      <c r="AK155" s="86"/>
      <c r="AL155" s="86"/>
      <c r="AM155" s="86"/>
      <c r="AN155" s="86"/>
      <c r="AO155" s="86"/>
      <c r="AP155" s="86"/>
      <c r="AQ155" s="86"/>
      <c r="AR155" s="86"/>
      <c r="AS155" s="86"/>
      <c r="AT155" s="86"/>
      <c r="AU155" s="86"/>
      <c r="AV155" s="86"/>
      <c r="AW155" s="86"/>
      <c r="AX155" s="86"/>
      <c r="AY155" s="86"/>
      <c r="AZ155" s="86"/>
      <c r="BA155" s="86"/>
      <c r="BB155" s="86"/>
      <c r="BC155" s="86"/>
      <c r="BD155" s="86"/>
      <c r="BE155" s="86"/>
      <c r="BF155" s="86"/>
      <c r="BG155" s="86"/>
      <c r="BH155" s="86"/>
    </row>
    <row r="156" spans="1:60" x14ac:dyDescent="0.25">
      <c r="A156" s="86"/>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c r="AA156" s="86"/>
      <c r="AB156" s="86"/>
      <c r="AC156" s="86"/>
      <c r="AD156" s="86"/>
      <c r="AE156" s="86"/>
      <c r="AF156" s="86"/>
      <c r="AG156" s="86"/>
      <c r="AH156" s="86"/>
      <c r="AI156" s="86"/>
      <c r="AJ156" s="86"/>
      <c r="AK156" s="86"/>
      <c r="AL156" s="86"/>
      <c r="AM156" s="86"/>
      <c r="AN156" s="86"/>
      <c r="AO156" s="86"/>
      <c r="AP156" s="86"/>
      <c r="AQ156" s="86"/>
      <c r="AR156" s="86"/>
      <c r="AS156" s="86"/>
      <c r="AT156" s="86"/>
      <c r="AU156" s="86"/>
      <c r="AV156" s="86"/>
      <c r="AW156" s="86"/>
      <c r="AX156" s="86"/>
      <c r="AY156" s="86"/>
      <c r="AZ156" s="86"/>
      <c r="BA156" s="86"/>
      <c r="BB156" s="86"/>
      <c r="BC156" s="86"/>
      <c r="BD156" s="86"/>
      <c r="BE156" s="86"/>
      <c r="BF156" s="86"/>
      <c r="BG156" s="86"/>
      <c r="BH156" s="86"/>
    </row>
    <row r="157" spans="1:60" x14ac:dyDescent="0.25">
      <c r="A157" s="86"/>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c r="AE157" s="86"/>
      <c r="AF157" s="86"/>
      <c r="AG157" s="86"/>
      <c r="AH157" s="86"/>
      <c r="AI157" s="86"/>
      <c r="AJ157" s="86"/>
      <c r="AK157" s="86"/>
      <c r="AL157" s="86"/>
      <c r="AM157" s="86"/>
      <c r="AN157" s="86"/>
      <c r="AO157" s="86"/>
      <c r="AP157" s="86"/>
      <c r="AQ157" s="86"/>
      <c r="AR157" s="86"/>
      <c r="AS157" s="86"/>
      <c r="AT157" s="86"/>
      <c r="AU157" s="86"/>
      <c r="AV157" s="86"/>
      <c r="AW157" s="86"/>
      <c r="AX157" s="86"/>
      <c r="AY157" s="86"/>
      <c r="AZ157" s="86"/>
      <c r="BA157" s="86"/>
      <c r="BB157" s="86"/>
      <c r="BC157" s="86"/>
      <c r="BD157" s="86"/>
      <c r="BE157" s="86"/>
      <c r="BF157" s="86"/>
      <c r="BG157" s="86"/>
      <c r="BH157" s="86"/>
    </row>
    <row r="158" spans="1:60" x14ac:dyDescent="0.25">
      <c r="A158" s="86"/>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c r="AA158" s="86"/>
      <c r="AB158" s="86"/>
      <c r="AC158" s="86"/>
      <c r="AD158" s="86"/>
      <c r="AE158" s="86"/>
      <c r="AF158" s="86"/>
      <c r="AG158" s="86"/>
      <c r="AH158" s="86"/>
      <c r="AI158" s="86"/>
      <c r="AJ158" s="86"/>
      <c r="AK158" s="86"/>
      <c r="AL158" s="86"/>
      <c r="AM158" s="86"/>
      <c r="AN158" s="86"/>
      <c r="AO158" s="86"/>
      <c r="AP158" s="86"/>
      <c r="AQ158" s="86"/>
      <c r="AR158" s="86"/>
      <c r="AS158" s="86"/>
      <c r="AT158" s="86"/>
      <c r="AU158" s="86"/>
      <c r="AV158" s="86"/>
      <c r="AW158" s="86"/>
      <c r="AX158" s="86"/>
      <c r="AY158" s="86"/>
      <c r="AZ158" s="86"/>
      <c r="BA158" s="86"/>
      <c r="BB158" s="86"/>
      <c r="BC158" s="86"/>
      <c r="BD158" s="86"/>
      <c r="BE158" s="86"/>
      <c r="BF158" s="86"/>
      <c r="BG158" s="86"/>
      <c r="BH158" s="86"/>
    </row>
    <row r="159" spans="1:60" x14ac:dyDescent="0.25">
      <c r="A159" s="86"/>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c r="AG159" s="86"/>
      <c r="AH159" s="86"/>
      <c r="AI159" s="86"/>
      <c r="AJ159" s="86"/>
      <c r="AK159" s="86"/>
      <c r="AL159" s="86"/>
      <c r="AM159" s="86"/>
      <c r="AN159" s="86"/>
      <c r="AO159" s="86"/>
      <c r="AP159" s="86"/>
      <c r="AQ159" s="86"/>
      <c r="AR159" s="86"/>
      <c r="AS159" s="86"/>
      <c r="AT159" s="86"/>
      <c r="AU159" s="86"/>
      <c r="AV159" s="86"/>
      <c r="AW159" s="86"/>
      <c r="AX159" s="86"/>
      <c r="AY159" s="86"/>
      <c r="AZ159" s="86"/>
      <c r="BA159" s="86"/>
      <c r="BB159" s="86"/>
      <c r="BC159" s="86"/>
      <c r="BD159" s="86"/>
      <c r="BE159" s="86"/>
      <c r="BF159" s="86"/>
      <c r="BG159" s="86"/>
      <c r="BH159" s="86"/>
    </row>
    <row r="160" spans="1:60" x14ac:dyDescent="0.25">
      <c r="A160" s="86"/>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c r="AA160" s="86"/>
      <c r="AB160" s="86"/>
      <c r="AC160" s="86"/>
      <c r="AD160" s="86"/>
      <c r="AE160" s="86"/>
      <c r="AF160" s="86"/>
      <c r="AG160" s="86"/>
      <c r="AH160" s="86"/>
      <c r="AI160" s="86"/>
      <c r="AJ160" s="86"/>
      <c r="AK160" s="86"/>
      <c r="AL160" s="86"/>
      <c r="AM160" s="86"/>
      <c r="AN160" s="86"/>
      <c r="AO160" s="86"/>
      <c r="AP160" s="86"/>
      <c r="AQ160" s="86"/>
      <c r="AR160" s="86"/>
      <c r="AS160" s="86"/>
      <c r="AT160" s="86"/>
      <c r="AU160" s="86"/>
      <c r="AV160" s="86"/>
      <c r="AW160" s="86"/>
      <c r="AX160" s="86"/>
      <c r="AY160" s="86"/>
      <c r="AZ160" s="86"/>
      <c r="BA160" s="86"/>
      <c r="BB160" s="86"/>
      <c r="BC160" s="86"/>
      <c r="BD160" s="86"/>
      <c r="BE160" s="86"/>
      <c r="BF160" s="86"/>
      <c r="BG160" s="86"/>
      <c r="BH160" s="86"/>
    </row>
    <row r="161" spans="1:60" x14ac:dyDescent="0.25">
      <c r="A161" s="86"/>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c r="AH161" s="86"/>
      <c r="AI161" s="86"/>
      <c r="AJ161" s="86"/>
      <c r="AK161" s="86"/>
      <c r="AL161" s="86"/>
      <c r="AM161" s="86"/>
      <c r="AN161" s="86"/>
      <c r="AO161" s="86"/>
      <c r="AP161" s="86"/>
      <c r="AQ161" s="86"/>
      <c r="AR161" s="86"/>
      <c r="AS161" s="86"/>
      <c r="AT161" s="86"/>
      <c r="AU161" s="86"/>
      <c r="AV161" s="86"/>
      <c r="AW161" s="86"/>
      <c r="AX161" s="86"/>
      <c r="AY161" s="86"/>
      <c r="AZ161" s="86"/>
      <c r="BA161" s="86"/>
      <c r="BB161" s="86"/>
      <c r="BC161" s="86"/>
      <c r="BD161" s="86"/>
      <c r="BE161" s="86"/>
      <c r="BF161" s="86"/>
      <c r="BG161" s="86"/>
      <c r="BH161" s="86"/>
    </row>
    <row r="162" spans="1:60" x14ac:dyDescent="0.25">
      <c r="A162" s="86"/>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c r="AA162" s="86"/>
      <c r="AB162" s="86"/>
      <c r="AC162" s="86"/>
      <c r="AD162" s="86"/>
      <c r="AE162" s="86"/>
      <c r="AF162" s="86"/>
      <c r="AG162" s="86"/>
      <c r="AH162" s="86"/>
      <c r="AI162" s="86"/>
      <c r="AJ162" s="86"/>
      <c r="AK162" s="86"/>
      <c r="AL162" s="86"/>
      <c r="AM162" s="86"/>
      <c r="AN162" s="86"/>
      <c r="AO162" s="86"/>
      <c r="AP162" s="86"/>
      <c r="AQ162" s="86"/>
      <c r="AR162" s="86"/>
      <c r="AS162" s="86"/>
      <c r="AT162" s="86"/>
      <c r="AU162" s="86"/>
      <c r="AV162" s="86"/>
      <c r="AW162" s="86"/>
      <c r="AX162" s="86"/>
      <c r="AY162" s="86"/>
      <c r="AZ162" s="86"/>
      <c r="BA162" s="86"/>
      <c r="BB162" s="86"/>
      <c r="BC162" s="86"/>
      <c r="BD162" s="86"/>
      <c r="BE162" s="86"/>
      <c r="BF162" s="86"/>
      <c r="BG162" s="86"/>
      <c r="BH162" s="86"/>
    </row>
    <row r="163" spans="1:60" x14ac:dyDescent="0.25">
      <c r="A163" s="86"/>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c r="AA163" s="86"/>
      <c r="AB163" s="86"/>
      <c r="AC163" s="86"/>
      <c r="AD163" s="86"/>
      <c r="AE163" s="86"/>
      <c r="AF163" s="86"/>
      <c r="AG163" s="86"/>
      <c r="AH163" s="86"/>
      <c r="AI163" s="86"/>
      <c r="AJ163" s="86"/>
      <c r="AK163" s="86"/>
      <c r="AL163" s="86"/>
      <c r="AM163" s="86"/>
      <c r="AN163" s="86"/>
      <c r="AO163" s="86"/>
      <c r="AP163" s="86"/>
      <c r="AQ163" s="86"/>
      <c r="AR163" s="86"/>
      <c r="AS163" s="86"/>
      <c r="AT163" s="86"/>
      <c r="AU163" s="86"/>
      <c r="AV163" s="86"/>
      <c r="AW163" s="86"/>
      <c r="AX163" s="86"/>
      <c r="AY163" s="86"/>
      <c r="AZ163" s="86"/>
      <c r="BA163" s="86"/>
      <c r="BB163" s="86"/>
      <c r="BC163" s="86"/>
      <c r="BD163" s="86"/>
      <c r="BE163" s="86"/>
      <c r="BF163" s="86"/>
      <c r="BG163" s="86"/>
      <c r="BH163" s="86"/>
    </row>
    <row r="164" spans="1:60" x14ac:dyDescent="0.25">
      <c r="A164" s="86"/>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c r="AA164" s="86"/>
      <c r="AB164" s="86"/>
      <c r="AC164" s="86"/>
      <c r="AD164" s="86"/>
      <c r="AE164" s="86"/>
      <c r="AF164" s="86"/>
      <c r="AG164" s="86"/>
      <c r="AH164" s="86"/>
      <c r="AI164" s="86"/>
      <c r="AJ164" s="86"/>
      <c r="AK164" s="86"/>
      <c r="AL164" s="86"/>
      <c r="AM164" s="86"/>
      <c r="AN164" s="86"/>
      <c r="AO164" s="86"/>
      <c r="AP164" s="86"/>
      <c r="AQ164" s="86"/>
      <c r="AR164" s="86"/>
      <c r="AS164" s="86"/>
      <c r="AT164" s="86"/>
      <c r="AU164" s="86"/>
      <c r="AV164" s="86"/>
      <c r="AW164" s="86"/>
      <c r="AX164" s="86"/>
      <c r="AY164" s="86"/>
      <c r="AZ164" s="86"/>
      <c r="BA164" s="86"/>
      <c r="BB164" s="86"/>
      <c r="BC164" s="86"/>
      <c r="BD164" s="86"/>
      <c r="BE164" s="86"/>
      <c r="BF164" s="86"/>
      <c r="BG164" s="86"/>
      <c r="BH164" s="86"/>
    </row>
    <row r="165" spans="1:60" x14ac:dyDescent="0.25">
      <c r="A165" s="86"/>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c r="AA165" s="86"/>
      <c r="AB165" s="86"/>
      <c r="AC165" s="86"/>
      <c r="AD165" s="86"/>
      <c r="AE165" s="86"/>
      <c r="AF165" s="86"/>
      <c r="AG165" s="86"/>
      <c r="AH165" s="86"/>
      <c r="AI165" s="86"/>
      <c r="AJ165" s="86"/>
      <c r="AK165" s="86"/>
      <c r="AL165" s="86"/>
      <c r="AM165" s="86"/>
      <c r="AN165" s="86"/>
      <c r="AO165" s="86"/>
      <c r="AP165" s="86"/>
      <c r="AQ165" s="86"/>
      <c r="AR165" s="86"/>
      <c r="AS165" s="86"/>
      <c r="AT165" s="86"/>
      <c r="AU165" s="86"/>
      <c r="AV165" s="86"/>
      <c r="AW165" s="86"/>
      <c r="AX165" s="86"/>
      <c r="AY165" s="86"/>
      <c r="AZ165" s="86"/>
      <c r="BA165" s="86"/>
      <c r="BB165" s="86"/>
      <c r="BC165" s="86"/>
      <c r="BD165" s="86"/>
      <c r="BE165" s="86"/>
      <c r="BF165" s="86"/>
      <c r="BG165" s="86"/>
      <c r="BH165" s="86"/>
    </row>
    <row r="166" spans="1:60" x14ac:dyDescent="0.25">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c r="AA166" s="86"/>
      <c r="AB166" s="86"/>
      <c r="AC166" s="86"/>
      <c r="AD166" s="86"/>
      <c r="AE166" s="86"/>
      <c r="AF166" s="86"/>
      <c r="AG166" s="86"/>
      <c r="AH166" s="86"/>
      <c r="AI166" s="86"/>
      <c r="AJ166" s="86"/>
      <c r="AK166" s="86"/>
      <c r="AL166" s="86"/>
      <c r="AM166" s="86"/>
      <c r="AN166" s="86"/>
      <c r="AO166" s="86"/>
      <c r="AP166" s="86"/>
      <c r="AQ166" s="86"/>
      <c r="AR166" s="86"/>
      <c r="AS166" s="86"/>
      <c r="AT166" s="86"/>
      <c r="AU166" s="86"/>
      <c r="AV166" s="86"/>
      <c r="AW166" s="86"/>
      <c r="AX166" s="86"/>
      <c r="AY166" s="86"/>
      <c r="AZ166" s="86"/>
      <c r="BA166" s="86"/>
      <c r="BB166" s="86"/>
      <c r="BC166" s="86"/>
      <c r="BD166" s="86"/>
      <c r="BE166" s="86"/>
      <c r="BF166" s="86"/>
      <c r="BG166" s="86"/>
      <c r="BH166" s="86"/>
    </row>
    <row r="167" spans="1:60" x14ac:dyDescent="0.25">
      <c r="A167" s="86"/>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c r="AA167" s="86"/>
      <c r="AB167" s="86"/>
      <c r="AC167" s="86"/>
      <c r="AD167" s="86"/>
      <c r="AE167" s="86"/>
      <c r="AF167" s="86"/>
      <c r="AG167" s="86"/>
      <c r="AH167" s="86"/>
      <c r="AI167" s="86"/>
      <c r="AJ167" s="86"/>
      <c r="AK167" s="86"/>
      <c r="AL167" s="86"/>
      <c r="AM167" s="86"/>
      <c r="AN167" s="86"/>
      <c r="AO167" s="86"/>
      <c r="AP167" s="86"/>
      <c r="AQ167" s="86"/>
      <c r="AR167" s="86"/>
      <c r="AS167" s="86"/>
      <c r="AT167" s="86"/>
      <c r="AU167" s="86"/>
      <c r="AV167" s="86"/>
      <c r="AW167" s="86"/>
      <c r="AX167" s="86"/>
      <c r="AY167" s="86"/>
      <c r="AZ167" s="86"/>
      <c r="BA167" s="86"/>
      <c r="BB167" s="86"/>
      <c r="BC167" s="86"/>
      <c r="BD167" s="86"/>
      <c r="BE167" s="86"/>
      <c r="BF167" s="86"/>
      <c r="BG167" s="86"/>
      <c r="BH167" s="86"/>
    </row>
    <row r="168" spans="1:60" x14ac:dyDescent="0.25">
      <c r="A168" s="86"/>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c r="AA168" s="86"/>
      <c r="AB168" s="86"/>
      <c r="AC168" s="86"/>
      <c r="AD168" s="86"/>
      <c r="AE168" s="86"/>
      <c r="AF168" s="86"/>
      <c r="AG168" s="86"/>
      <c r="AH168" s="86"/>
      <c r="AI168" s="86"/>
      <c r="AJ168" s="86"/>
      <c r="AK168" s="86"/>
      <c r="AL168" s="86"/>
      <c r="AM168" s="86"/>
      <c r="AN168" s="86"/>
      <c r="AO168" s="86"/>
      <c r="AP168" s="86"/>
      <c r="AQ168" s="86"/>
      <c r="AR168" s="86"/>
      <c r="AS168" s="86"/>
      <c r="AT168" s="86"/>
      <c r="AU168" s="86"/>
      <c r="AV168" s="86"/>
      <c r="AW168" s="86"/>
      <c r="AX168" s="86"/>
      <c r="AY168" s="86"/>
      <c r="AZ168" s="86"/>
      <c r="BA168" s="86"/>
      <c r="BB168" s="86"/>
      <c r="BC168" s="86"/>
      <c r="BD168" s="86"/>
      <c r="BE168" s="86"/>
      <c r="BF168" s="86"/>
      <c r="BG168" s="86"/>
      <c r="BH168" s="86"/>
    </row>
    <row r="169" spans="1:60" x14ac:dyDescent="0.25">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c r="AA169" s="86"/>
      <c r="AB169" s="86"/>
      <c r="AC169" s="86"/>
      <c r="AD169" s="86"/>
      <c r="AE169" s="86"/>
      <c r="AF169" s="86"/>
      <c r="AG169" s="86"/>
      <c r="AH169" s="86"/>
      <c r="AI169" s="86"/>
      <c r="AJ169" s="86"/>
      <c r="AK169" s="86"/>
      <c r="AL169" s="86"/>
      <c r="AM169" s="86"/>
      <c r="AN169" s="86"/>
      <c r="AO169" s="86"/>
      <c r="AP169" s="86"/>
      <c r="AQ169" s="86"/>
      <c r="AR169" s="86"/>
      <c r="AS169" s="86"/>
      <c r="AT169" s="86"/>
      <c r="AU169" s="86"/>
      <c r="AV169" s="86"/>
      <c r="AW169" s="86"/>
      <c r="AX169" s="86"/>
      <c r="AY169" s="86"/>
      <c r="AZ169" s="86"/>
      <c r="BA169" s="86"/>
      <c r="BB169" s="86"/>
      <c r="BC169" s="86"/>
      <c r="BD169" s="86"/>
      <c r="BE169" s="86"/>
      <c r="BF169" s="86"/>
      <c r="BG169" s="86"/>
      <c r="BH169" s="86"/>
    </row>
    <row r="170" spans="1:60" x14ac:dyDescent="0.25">
      <c r="A170" s="86"/>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c r="AA170" s="86"/>
      <c r="AB170" s="86"/>
      <c r="AC170" s="86"/>
      <c r="AD170" s="86"/>
      <c r="AE170" s="86"/>
      <c r="AF170" s="86"/>
      <c r="AG170" s="86"/>
      <c r="AH170" s="86"/>
      <c r="AI170" s="86"/>
      <c r="AJ170" s="86"/>
      <c r="AK170" s="86"/>
      <c r="AL170" s="86"/>
      <c r="AM170" s="86"/>
      <c r="AN170" s="86"/>
      <c r="AO170" s="86"/>
      <c r="AP170" s="86"/>
      <c r="AQ170" s="86"/>
      <c r="AR170" s="86"/>
      <c r="AS170" s="86"/>
      <c r="AT170" s="86"/>
      <c r="AU170" s="86"/>
      <c r="AV170" s="86"/>
      <c r="AW170" s="86"/>
      <c r="AX170" s="86"/>
      <c r="AY170" s="86"/>
      <c r="AZ170" s="86"/>
      <c r="BA170" s="86"/>
      <c r="BB170" s="86"/>
      <c r="BC170" s="86"/>
      <c r="BD170" s="86"/>
      <c r="BE170" s="86"/>
      <c r="BF170" s="86"/>
      <c r="BG170" s="86"/>
      <c r="BH170" s="86"/>
    </row>
    <row r="171" spans="1:60" x14ac:dyDescent="0.25">
      <c r="A171" s="86"/>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86"/>
      <c r="AF171" s="86"/>
      <c r="AG171" s="86"/>
      <c r="AH171" s="86"/>
      <c r="AI171" s="86"/>
      <c r="AJ171" s="86"/>
      <c r="AK171" s="86"/>
      <c r="AL171" s="86"/>
      <c r="AM171" s="86"/>
      <c r="AN171" s="86"/>
      <c r="AO171" s="86"/>
      <c r="AP171" s="86"/>
      <c r="AQ171" s="86"/>
      <c r="AR171" s="86"/>
      <c r="AS171" s="86"/>
      <c r="AT171" s="86"/>
      <c r="AU171" s="86"/>
      <c r="AV171" s="86"/>
      <c r="AW171" s="86"/>
      <c r="AX171" s="86"/>
      <c r="AY171" s="86"/>
      <c r="AZ171" s="86"/>
      <c r="BA171" s="86"/>
      <c r="BB171" s="86"/>
      <c r="BC171" s="86"/>
      <c r="BD171" s="86"/>
      <c r="BE171" s="86"/>
      <c r="BF171" s="86"/>
      <c r="BG171" s="86"/>
      <c r="BH171" s="86"/>
    </row>
    <row r="172" spans="1:60" x14ac:dyDescent="0.25">
      <c r="A172" s="86"/>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c r="AA172" s="86"/>
      <c r="AB172" s="86"/>
      <c r="AC172" s="86"/>
      <c r="AD172" s="86"/>
      <c r="AE172" s="86"/>
      <c r="AF172" s="86"/>
      <c r="AG172" s="86"/>
      <c r="AH172" s="86"/>
      <c r="AI172" s="86"/>
      <c r="AJ172" s="86"/>
      <c r="AK172" s="86"/>
      <c r="AL172" s="86"/>
      <c r="AM172" s="86"/>
      <c r="AN172" s="86"/>
      <c r="AO172" s="86"/>
      <c r="AP172" s="86"/>
      <c r="AQ172" s="86"/>
      <c r="AR172" s="86"/>
      <c r="AS172" s="86"/>
      <c r="AT172" s="86"/>
      <c r="AU172" s="86"/>
      <c r="AV172" s="86"/>
      <c r="AW172" s="86"/>
      <c r="AX172" s="86"/>
      <c r="AY172" s="86"/>
      <c r="AZ172" s="86"/>
      <c r="BA172" s="86"/>
      <c r="BB172" s="86"/>
      <c r="BC172" s="86"/>
      <c r="BD172" s="86"/>
      <c r="BE172" s="86"/>
      <c r="BF172" s="86"/>
      <c r="BG172" s="86"/>
      <c r="BH172" s="86"/>
    </row>
    <row r="173" spans="1:60" x14ac:dyDescent="0.25">
      <c r="A173" s="86"/>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6"/>
      <c r="AM173" s="86"/>
      <c r="AN173" s="86"/>
      <c r="AO173" s="86"/>
      <c r="AP173" s="86"/>
      <c r="AQ173" s="86"/>
      <c r="AR173" s="86"/>
      <c r="AS173" s="86"/>
      <c r="AT173" s="86"/>
      <c r="AU173" s="86"/>
      <c r="AV173" s="86"/>
      <c r="AW173" s="86"/>
      <c r="AX173" s="86"/>
      <c r="AY173" s="86"/>
      <c r="AZ173" s="86"/>
      <c r="BA173" s="86"/>
      <c r="BB173" s="86"/>
      <c r="BC173" s="86"/>
      <c r="BD173" s="86"/>
      <c r="BE173" s="86"/>
      <c r="BF173" s="86"/>
      <c r="BG173" s="86"/>
      <c r="BH173" s="86"/>
    </row>
    <row r="174" spans="1:60" x14ac:dyDescent="0.25">
      <c r="A174" s="86"/>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c r="AI174" s="86"/>
      <c r="AJ174" s="86"/>
      <c r="AK174" s="86"/>
      <c r="AL174" s="86"/>
      <c r="AM174" s="86"/>
      <c r="AN174" s="86"/>
      <c r="AO174" s="86"/>
      <c r="AP174" s="86"/>
      <c r="AQ174" s="86"/>
      <c r="AR174" s="86"/>
      <c r="AS174" s="86"/>
      <c r="AT174" s="86"/>
      <c r="AU174" s="86"/>
      <c r="AV174" s="86"/>
      <c r="AW174" s="86"/>
      <c r="AX174" s="86"/>
      <c r="AY174" s="86"/>
      <c r="AZ174" s="86"/>
      <c r="BA174" s="86"/>
      <c r="BB174" s="86"/>
      <c r="BC174" s="86"/>
      <c r="BD174" s="86"/>
      <c r="BE174" s="86"/>
      <c r="BF174" s="86"/>
      <c r="BG174" s="86"/>
      <c r="BH174" s="86"/>
    </row>
    <row r="175" spans="1:60" x14ac:dyDescent="0.25">
      <c r="A175" s="86"/>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c r="AA175" s="86"/>
      <c r="AB175" s="86"/>
      <c r="AC175" s="86"/>
      <c r="AD175" s="86"/>
      <c r="AE175" s="86"/>
      <c r="AF175" s="86"/>
      <c r="AG175" s="86"/>
      <c r="AH175" s="86"/>
      <c r="AI175" s="86"/>
      <c r="AJ175" s="86"/>
      <c r="AK175" s="86"/>
      <c r="AL175" s="86"/>
      <c r="AM175" s="86"/>
      <c r="AN175" s="86"/>
      <c r="AO175" s="86"/>
      <c r="AP175" s="86"/>
      <c r="AQ175" s="86"/>
      <c r="AR175" s="86"/>
      <c r="AS175" s="86"/>
      <c r="AT175" s="86"/>
      <c r="AU175" s="86"/>
      <c r="AV175" s="86"/>
      <c r="AW175" s="86"/>
      <c r="AX175" s="86"/>
      <c r="AY175" s="86"/>
      <c r="AZ175" s="86"/>
      <c r="BA175" s="86"/>
      <c r="BB175" s="86"/>
      <c r="BC175" s="86"/>
      <c r="BD175" s="86"/>
      <c r="BE175" s="86"/>
      <c r="BF175" s="86"/>
      <c r="BG175" s="86"/>
      <c r="BH175" s="86"/>
    </row>
    <row r="176" spans="1:60" x14ac:dyDescent="0.25">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c r="AA176" s="86"/>
      <c r="AB176" s="86"/>
      <c r="AC176" s="86"/>
      <c r="AD176" s="86"/>
      <c r="AE176" s="86"/>
      <c r="AF176" s="86"/>
      <c r="AG176" s="86"/>
      <c r="AH176" s="86"/>
      <c r="AI176" s="86"/>
      <c r="AJ176" s="86"/>
      <c r="AK176" s="86"/>
      <c r="AL176" s="86"/>
      <c r="AM176" s="86"/>
      <c r="AN176" s="86"/>
      <c r="AO176" s="86"/>
      <c r="AP176" s="86"/>
      <c r="AQ176" s="86"/>
      <c r="AR176" s="86"/>
      <c r="AS176" s="86"/>
      <c r="AT176" s="86"/>
      <c r="AU176" s="86"/>
      <c r="AV176" s="86"/>
      <c r="AW176" s="86"/>
      <c r="AX176" s="86"/>
      <c r="AY176" s="86"/>
      <c r="AZ176" s="86"/>
      <c r="BA176" s="86"/>
      <c r="BB176" s="86"/>
      <c r="BC176" s="86"/>
      <c r="BD176" s="86"/>
      <c r="BE176" s="86"/>
      <c r="BF176" s="86"/>
      <c r="BG176" s="86"/>
      <c r="BH176" s="86"/>
    </row>
    <row r="177" spans="1:60" x14ac:dyDescent="0.25">
      <c r="A177" s="86"/>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c r="AA177" s="86"/>
      <c r="AB177" s="86"/>
      <c r="AC177" s="86"/>
      <c r="AD177" s="86"/>
      <c r="AE177" s="86"/>
      <c r="AF177" s="86"/>
      <c r="AG177" s="86"/>
      <c r="AH177" s="86"/>
      <c r="AI177" s="86"/>
      <c r="AJ177" s="86"/>
      <c r="AK177" s="86"/>
      <c r="AL177" s="86"/>
      <c r="AM177" s="86"/>
      <c r="AN177" s="86"/>
      <c r="AO177" s="86"/>
      <c r="AP177" s="86"/>
      <c r="AQ177" s="86"/>
      <c r="AR177" s="86"/>
      <c r="AS177" s="86"/>
      <c r="AT177" s="86"/>
      <c r="AU177" s="86"/>
      <c r="AV177" s="86"/>
      <c r="AW177" s="86"/>
      <c r="AX177" s="86"/>
      <c r="AY177" s="86"/>
      <c r="AZ177" s="86"/>
      <c r="BA177" s="86"/>
      <c r="BB177" s="86"/>
      <c r="BC177" s="86"/>
      <c r="BD177" s="86"/>
      <c r="BE177" s="86"/>
      <c r="BF177" s="86"/>
      <c r="BG177" s="86"/>
      <c r="BH177" s="86"/>
    </row>
    <row r="178" spans="1:60" x14ac:dyDescent="0.25">
      <c r="A178" s="86"/>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c r="AA178" s="86"/>
      <c r="AB178" s="86"/>
      <c r="AC178" s="86"/>
      <c r="AD178" s="86"/>
      <c r="AE178" s="86"/>
      <c r="AF178" s="86"/>
      <c r="AG178" s="86"/>
      <c r="AH178" s="86"/>
      <c r="AI178" s="86"/>
      <c r="AJ178" s="86"/>
      <c r="AK178" s="86"/>
      <c r="AL178" s="86"/>
      <c r="AM178" s="86"/>
      <c r="AN178" s="86"/>
      <c r="AO178" s="86"/>
      <c r="AP178" s="86"/>
      <c r="AQ178" s="86"/>
      <c r="AR178" s="86"/>
      <c r="AS178" s="86"/>
      <c r="AT178" s="86"/>
      <c r="AU178" s="86"/>
      <c r="AV178" s="86"/>
      <c r="AW178" s="86"/>
      <c r="AX178" s="86"/>
      <c r="AY178" s="86"/>
      <c r="AZ178" s="86"/>
      <c r="BA178" s="86"/>
      <c r="BB178" s="86"/>
      <c r="BC178" s="86"/>
      <c r="BD178" s="86"/>
      <c r="BE178" s="86"/>
      <c r="BF178" s="86"/>
      <c r="BG178" s="86"/>
      <c r="BH178" s="86"/>
    </row>
    <row r="179" spans="1:60" x14ac:dyDescent="0.25">
      <c r="A179" s="86"/>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c r="AA179" s="86"/>
      <c r="AB179" s="86"/>
      <c r="AC179" s="86"/>
      <c r="AD179" s="86"/>
      <c r="AE179" s="86"/>
      <c r="AF179" s="86"/>
      <c r="AG179" s="86"/>
      <c r="AH179" s="86"/>
      <c r="AI179" s="86"/>
      <c r="AJ179" s="86"/>
      <c r="AK179" s="86"/>
      <c r="AL179" s="86"/>
      <c r="AM179" s="86"/>
      <c r="AN179" s="86"/>
      <c r="AO179" s="86"/>
      <c r="AP179" s="86"/>
      <c r="AQ179" s="86"/>
      <c r="AR179" s="86"/>
      <c r="AS179" s="86"/>
      <c r="AT179" s="86"/>
      <c r="AU179" s="86"/>
      <c r="AV179" s="86"/>
      <c r="AW179" s="86"/>
      <c r="AX179" s="86"/>
      <c r="AY179" s="86"/>
      <c r="AZ179" s="86"/>
      <c r="BA179" s="86"/>
      <c r="BB179" s="86"/>
      <c r="BC179" s="86"/>
      <c r="BD179" s="86"/>
      <c r="BE179" s="86"/>
      <c r="BF179" s="86"/>
      <c r="BG179" s="86"/>
      <c r="BH179" s="86"/>
    </row>
    <row r="180" spans="1:60" x14ac:dyDescent="0.25">
      <c r="A180" s="86"/>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c r="AA180" s="86"/>
      <c r="AB180" s="86"/>
      <c r="AC180" s="86"/>
      <c r="AD180" s="86"/>
      <c r="AE180" s="86"/>
      <c r="AF180" s="86"/>
      <c r="AG180" s="86"/>
      <c r="AH180" s="86"/>
      <c r="AI180" s="86"/>
      <c r="AJ180" s="86"/>
      <c r="AK180" s="86"/>
      <c r="AL180" s="86"/>
      <c r="AM180" s="86"/>
      <c r="AN180" s="86"/>
      <c r="AO180" s="86"/>
      <c r="AP180" s="86"/>
      <c r="AQ180" s="86"/>
      <c r="AR180" s="86"/>
      <c r="AS180" s="86"/>
      <c r="AT180" s="86"/>
      <c r="AU180" s="86"/>
      <c r="AV180" s="86"/>
      <c r="AW180" s="86"/>
      <c r="AX180" s="86"/>
      <c r="AY180" s="86"/>
      <c r="AZ180" s="86"/>
      <c r="BA180" s="86"/>
      <c r="BB180" s="86"/>
      <c r="BC180" s="86"/>
      <c r="BD180" s="86"/>
      <c r="BE180" s="86"/>
      <c r="BF180" s="86"/>
      <c r="BG180" s="86"/>
      <c r="BH180" s="86"/>
    </row>
    <row r="181" spans="1:60" x14ac:dyDescent="0.25">
      <c r="A181" s="86"/>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c r="AA181" s="86"/>
      <c r="AB181" s="86"/>
      <c r="AC181" s="86"/>
      <c r="AD181" s="86"/>
      <c r="AE181" s="86"/>
      <c r="AF181" s="86"/>
      <c r="AG181" s="86"/>
      <c r="AH181" s="86"/>
      <c r="AI181" s="86"/>
      <c r="AJ181" s="86"/>
      <c r="AK181" s="86"/>
      <c r="AL181" s="86"/>
      <c r="AM181" s="86"/>
      <c r="AN181" s="86"/>
      <c r="AO181" s="86"/>
      <c r="AP181" s="86"/>
      <c r="AQ181" s="86"/>
      <c r="AR181" s="86"/>
      <c r="AS181" s="86"/>
      <c r="AT181" s="86"/>
      <c r="AU181" s="86"/>
      <c r="AV181" s="86"/>
      <c r="AW181" s="86"/>
      <c r="AX181" s="86"/>
      <c r="AY181" s="86"/>
      <c r="AZ181" s="86"/>
      <c r="BA181" s="86"/>
      <c r="BB181" s="86"/>
      <c r="BC181" s="86"/>
      <c r="BD181" s="86"/>
      <c r="BE181" s="86"/>
      <c r="BF181" s="86"/>
      <c r="BG181" s="86"/>
      <c r="BH181" s="86"/>
    </row>
    <row r="182" spans="1:60" x14ac:dyDescent="0.25">
      <c r="A182" s="86"/>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c r="AA182" s="86"/>
      <c r="AB182" s="86"/>
      <c r="AC182" s="86"/>
      <c r="AD182" s="86"/>
      <c r="AE182" s="86"/>
      <c r="AF182" s="86"/>
      <c r="AG182" s="86"/>
      <c r="AH182" s="86"/>
      <c r="AI182" s="86"/>
      <c r="AJ182" s="86"/>
      <c r="AK182" s="86"/>
      <c r="AL182" s="86"/>
      <c r="AM182" s="86"/>
      <c r="AN182" s="86"/>
      <c r="AO182" s="86"/>
      <c r="AP182" s="86"/>
      <c r="AQ182" s="86"/>
      <c r="AR182" s="86"/>
      <c r="AS182" s="86"/>
      <c r="AT182" s="86"/>
      <c r="AU182" s="86"/>
      <c r="AV182" s="86"/>
      <c r="AW182" s="86"/>
      <c r="AX182" s="86"/>
      <c r="AY182" s="86"/>
      <c r="AZ182" s="86"/>
      <c r="BA182" s="86"/>
      <c r="BB182" s="86"/>
      <c r="BC182" s="86"/>
      <c r="BD182" s="86"/>
      <c r="BE182" s="86"/>
      <c r="BF182" s="86"/>
      <c r="BG182" s="86"/>
      <c r="BH182" s="86"/>
    </row>
    <row r="183" spans="1:60" x14ac:dyDescent="0.25">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c r="AA183" s="86"/>
      <c r="AB183" s="86"/>
      <c r="AC183" s="86"/>
      <c r="AD183" s="86"/>
      <c r="AE183" s="86"/>
      <c r="AF183" s="86"/>
      <c r="AG183" s="86"/>
      <c r="AH183" s="86"/>
      <c r="AI183" s="86"/>
      <c r="AJ183" s="86"/>
      <c r="AK183" s="86"/>
      <c r="AL183" s="86"/>
      <c r="AM183" s="86"/>
      <c r="AN183" s="86"/>
      <c r="AO183" s="86"/>
      <c r="AP183" s="86"/>
      <c r="AQ183" s="86"/>
      <c r="AR183" s="86"/>
      <c r="AS183" s="86"/>
      <c r="AT183" s="86"/>
      <c r="AU183" s="86"/>
      <c r="AV183" s="86"/>
      <c r="AW183" s="86"/>
      <c r="AX183" s="86"/>
      <c r="AY183" s="86"/>
      <c r="AZ183" s="86"/>
      <c r="BA183" s="86"/>
      <c r="BB183" s="86"/>
      <c r="BC183" s="86"/>
      <c r="BD183" s="86"/>
      <c r="BE183" s="86"/>
      <c r="BF183" s="86"/>
      <c r="BG183" s="86"/>
      <c r="BH183" s="86"/>
    </row>
    <row r="184" spans="1:60" x14ac:dyDescent="0.25">
      <c r="A184" s="86"/>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c r="AA184" s="86"/>
      <c r="AB184" s="86"/>
      <c r="AC184" s="86"/>
      <c r="AD184" s="86"/>
      <c r="AE184" s="86"/>
      <c r="AF184" s="86"/>
      <c r="AG184" s="86"/>
      <c r="AH184" s="86"/>
      <c r="AI184" s="86"/>
      <c r="AJ184" s="86"/>
      <c r="AK184" s="86"/>
      <c r="AL184" s="86"/>
      <c r="AM184" s="86"/>
      <c r="AN184" s="86"/>
      <c r="AO184" s="86"/>
      <c r="AP184" s="86"/>
      <c r="AQ184" s="86"/>
      <c r="AR184" s="86"/>
      <c r="AS184" s="86"/>
      <c r="AT184" s="86"/>
      <c r="AU184" s="86"/>
      <c r="AV184" s="86"/>
      <c r="AW184" s="86"/>
      <c r="AX184" s="86"/>
      <c r="AY184" s="86"/>
      <c r="AZ184" s="86"/>
      <c r="BA184" s="86"/>
      <c r="BB184" s="86"/>
      <c r="BC184" s="86"/>
      <c r="BD184" s="86"/>
      <c r="BE184" s="86"/>
      <c r="BF184" s="86"/>
      <c r="BG184" s="86"/>
      <c r="BH184" s="86"/>
    </row>
    <row r="185" spans="1:60" x14ac:dyDescent="0.25">
      <c r="A185" s="86"/>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c r="AA185" s="86"/>
      <c r="AB185" s="86"/>
      <c r="AC185" s="86"/>
      <c r="AD185" s="86"/>
      <c r="AE185" s="86"/>
      <c r="AF185" s="86"/>
      <c r="AG185" s="86"/>
      <c r="AH185" s="86"/>
      <c r="AI185" s="86"/>
      <c r="AJ185" s="86"/>
      <c r="AK185" s="86"/>
      <c r="AL185" s="86"/>
      <c r="AM185" s="86"/>
      <c r="AN185" s="86"/>
      <c r="AO185" s="86"/>
      <c r="AP185" s="86"/>
      <c r="AQ185" s="86"/>
      <c r="AR185" s="86"/>
      <c r="AS185" s="86"/>
      <c r="AT185" s="86"/>
      <c r="AU185" s="86"/>
      <c r="AV185" s="86"/>
      <c r="AW185" s="86"/>
      <c r="AX185" s="86"/>
      <c r="AY185" s="86"/>
      <c r="AZ185" s="86"/>
      <c r="BA185" s="86"/>
      <c r="BB185" s="86"/>
      <c r="BC185" s="86"/>
      <c r="BD185" s="86"/>
      <c r="BE185" s="86"/>
      <c r="BF185" s="86"/>
      <c r="BG185" s="86"/>
      <c r="BH185" s="86"/>
    </row>
    <row r="186" spans="1:60" x14ac:dyDescent="0.25">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c r="AA186" s="86"/>
      <c r="AB186" s="86"/>
      <c r="AC186" s="86"/>
      <c r="AD186" s="86"/>
      <c r="AE186" s="86"/>
      <c r="AF186" s="86"/>
      <c r="AG186" s="86"/>
      <c r="AH186" s="86"/>
      <c r="AI186" s="86"/>
      <c r="AJ186" s="86"/>
      <c r="AK186" s="86"/>
      <c r="AL186" s="86"/>
      <c r="AM186" s="86"/>
      <c r="AN186" s="86"/>
      <c r="AO186" s="86"/>
      <c r="AP186" s="86"/>
      <c r="AQ186" s="86"/>
      <c r="AR186" s="86"/>
      <c r="AS186" s="86"/>
      <c r="AT186" s="86"/>
      <c r="AU186" s="86"/>
      <c r="AV186" s="86"/>
      <c r="AW186" s="86"/>
      <c r="AX186" s="86"/>
      <c r="AY186" s="86"/>
      <c r="AZ186" s="86"/>
      <c r="BA186" s="86"/>
      <c r="BB186" s="86"/>
      <c r="BC186" s="86"/>
      <c r="BD186" s="86"/>
      <c r="BE186" s="86"/>
      <c r="BF186" s="86"/>
      <c r="BG186" s="86"/>
      <c r="BH186" s="86"/>
    </row>
    <row r="187" spans="1:60" x14ac:dyDescent="0.25">
      <c r="A187" s="86"/>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c r="AA187" s="86"/>
      <c r="AB187" s="86"/>
      <c r="AC187" s="86"/>
      <c r="AD187" s="86"/>
      <c r="AE187" s="86"/>
      <c r="AF187" s="86"/>
      <c r="AG187" s="86"/>
      <c r="AH187" s="86"/>
      <c r="AI187" s="86"/>
      <c r="AJ187" s="86"/>
      <c r="AK187" s="86"/>
      <c r="AL187" s="86"/>
      <c r="AM187" s="86"/>
      <c r="AN187" s="86"/>
      <c r="AO187" s="86"/>
      <c r="AP187" s="86"/>
      <c r="AQ187" s="86"/>
      <c r="AR187" s="86"/>
      <c r="AS187" s="86"/>
      <c r="AT187" s="86"/>
      <c r="AU187" s="86"/>
      <c r="AV187" s="86"/>
      <c r="AW187" s="86"/>
      <c r="AX187" s="86"/>
      <c r="AY187" s="86"/>
      <c r="AZ187" s="86"/>
      <c r="BA187" s="86"/>
      <c r="BB187" s="86"/>
      <c r="BC187" s="86"/>
      <c r="BD187" s="86"/>
      <c r="BE187" s="86"/>
      <c r="BF187" s="86"/>
      <c r="BG187" s="86"/>
      <c r="BH187" s="86"/>
    </row>
    <row r="188" spans="1:60" x14ac:dyDescent="0.25">
      <c r="A188" s="86"/>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c r="AA188" s="86"/>
      <c r="AB188" s="86"/>
      <c r="AC188" s="86"/>
      <c r="AD188" s="86"/>
      <c r="AE188" s="86"/>
      <c r="AF188" s="86"/>
      <c r="AG188" s="86"/>
      <c r="AH188" s="86"/>
      <c r="AI188" s="86"/>
      <c r="AJ188" s="86"/>
      <c r="AK188" s="86"/>
      <c r="AL188" s="86"/>
      <c r="AM188" s="86"/>
      <c r="AN188" s="86"/>
      <c r="AO188" s="86"/>
      <c r="AP188" s="86"/>
      <c r="AQ188" s="86"/>
      <c r="AR188" s="86"/>
      <c r="AS188" s="86"/>
      <c r="AT188" s="86"/>
      <c r="AU188" s="86"/>
      <c r="AV188" s="86"/>
      <c r="AW188" s="86"/>
      <c r="AX188" s="86"/>
      <c r="AY188" s="86"/>
      <c r="AZ188" s="86"/>
      <c r="BA188" s="86"/>
      <c r="BB188" s="86"/>
      <c r="BC188" s="86"/>
      <c r="BD188" s="86"/>
      <c r="BE188" s="86"/>
      <c r="BF188" s="86"/>
      <c r="BG188" s="86"/>
      <c r="BH188" s="86"/>
    </row>
    <row r="189" spans="1:60" x14ac:dyDescent="0.25">
      <c r="A189" s="86"/>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c r="AA189" s="86"/>
      <c r="AB189" s="86"/>
      <c r="AC189" s="86"/>
      <c r="AD189" s="86"/>
      <c r="AE189" s="86"/>
      <c r="AF189" s="86"/>
      <c r="AG189" s="86"/>
      <c r="AH189" s="86"/>
      <c r="AI189" s="86"/>
      <c r="AJ189" s="86"/>
      <c r="AK189" s="86"/>
      <c r="AL189" s="86"/>
      <c r="AM189" s="86"/>
      <c r="AN189" s="86"/>
      <c r="AO189" s="86"/>
      <c r="AP189" s="86"/>
      <c r="AQ189" s="86"/>
      <c r="AR189" s="86"/>
      <c r="AS189" s="86"/>
      <c r="AT189" s="86"/>
      <c r="AU189" s="86"/>
      <c r="AV189" s="86"/>
      <c r="AW189" s="86"/>
      <c r="AX189" s="86"/>
      <c r="AY189" s="86"/>
      <c r="AZ189" s="86"/>
      <c r="BA189" s="86"/>
      <c r="BB189" s="86"/>
      <c r="BC189" s="86"/>
      <c r="BD189" s="86"/>
      <c r="BE189" s="86"/>
      <c r="BF189" s="86"/>
      <c r="BG189" s="86"/>
      <c r="BH189" s="86"/>
    </row>
    <row r="190" spans="1:60" x14ac:dyDescent="0.25">
      <c r="A190" s="86"/>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c r="AA190" s="86"/>
      <c r="AB190" s="86"/>
      <c r="AC190" s="86"/>
      <c r="AD190" s="86"/>
      <c r="AE190" s="86"/>
      <c r="AF190" s="86"/>
      <c r="AG190" s="86"/>
      <c r="AH190" s="86"/>
      <c r="AI190" s="86"/>
      <c r="AJ190" s="86"/>
      <c r="AK190" s="86"/>
      <c r="AL190" s="86"/>
      <c r="AM190" s="86"/>
      <c r="AN190" s="86"/>
      <c r="AO190" s="86"/>
      <c r="AP190" s="86"/>
      <c r="AQ190" s="86"/>
      <c r="AR190" s="86"/>
      <c r="AS190" s="86"/>
      <c r="AT190" s="86"/>
      <c r="AU190" s="86"/>
      <c r="AV190" s="86"/>
      <c r="AW190" s="86"/>
      <c r="AX190" s="86"/>
      <c r="AY190" s="86"/>
      <c r="AZ190" s="86"/>
      <c r="BA190" s="86"/>
      <c r="BB190" s="86"/>
      <c r="BC190" s="86"/>
      <c r="BD190" s="86"/>
      <c r="BE190" s="86"/>
      <c r="BF190" s="86"/>
      <c r="BG190" s="86"/>
      <c r="BH190" s="86"/>
    </row>
    <row r="191" spans="1:60" x14ac:dyDescent="0.25">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c r="AG191" s="86"/>
      <c r="AH191" s="86"/>
      <c r="AI191" s="86"/>
      <c r="AJ191" s="86"/>
      <c r="AK191" s="86"/>
      <c r="AL191" s="86"/>
      <c r="AM191" s="86"/>
      <c r="AN191" s="86"/>
      <c r="AO191" s="86"/>
      <c r="AP191" s="86"/>
      <c r="AQ191" s="86"/>
      <c r="AR191" s="86"/>
      <c r="AS191" s="86"/>
      <c r="AT191" s="86"/>
      <c r="AU191" s="86"/>
      <c r="AV191" s="86"/>
      <c r="AW191" s="86"/>
      <c r="AX191" s="86"/>
      <c r="AY191" s="86"/>
      <c r="AZ191" s="86"/>
      <c r="BA191" s="86"/>
      <c r="BB191" s="86"/>
      <c r="BC191" s="86"/>
      <c r="BD191" s="86"/>
      <c r="BE191" s="86"/>
      <c r="BF191" s="86"/>
      <c r="BG191" s="86"/>
      <c r="BH191" s="86"/>
    </row>
    <row r="192" spans="1:60" x14ac:dyDescent="0.25">
      <c r="A192" s="86"/>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c r="AA192" s="86"/>
      <c r="AB192" s="86"/>
      <c r="AC192" s="86"/>
      <c r="AD192" s="86"/>
      <c r="AE192" s="86"/>
      <c r="AF192" s="86"/>
      <c r="AG192" s="86"/>
      <c r="AH192" s="86"/>
      <c r="AI192" s="86"/>
      <c r="AJ192" s="86"/>
      <c r="AK192" s="86"/>
      <c r="AL192" s="86"/>
      <c r="AM192" s="86"/>
      <c r="AN192" s="86"/>
      <c r="AO192" s="86"/>
      <c r="AP192" s="86"/>
      <c r="AQ192" s="86"/>
      <c r="AR192" s="86"/>
      <c r="AS192" s="86"/>
      <c r="AT192" s="86"/>
      <c r="AU192" s="86"/>
      <c r="AV192" s="86"/>
      <c r="AW192" s="86"/>
      <c r="AX192" s="86"/>
      <c r="AY192" s="86"/>
      <c r="AZ192" s="86"/>
      <c r="BA192" s="86"/>
      <c r="BB192" s="86"/>
      <c r="BC192" s="86"/>
      <c r="BD192" s="86"/>
      <c r="BE192" s="86"/>
      <c r="BF192" s="86"/>
      <c r="BG192" s="86"/>
      <c r="BH192" s="86"/>
    </row>
    <row r="193" spans="1:60" x14ac:dyDescent="0.25">
      <c r="A193" s="86"/>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c r="AA193" s="86"/>
      <c r="AB193" s="86"/>
      <c r="AC193" s="86"/>
      <c r="AD193" s="86"/>
      <c r="AE193" s="86"/>
      <c r="AF193" s="86"/>
      <c r="AG193" s="86"/>
      <c r="AH193" s="86"/>
      <c r="AI193" s="86"/>
      <c r="AJ193" s="86"/>
      <c r="AK193" s="86"/>
      <c r="AL193" s="86"/>
      <c r="AM193" s="86"/>
      <c r="AN193" s="86"/>
      <c r="AO193" s="86"/>
      <c r="AP193" s="86"/>
      <c r="AQ193" s="86"/>
      <c r="AR193" s="86"/>
      <c r="AS193" s="86"/>
      <c r="AT193" s="86"/>
      <c r="AU193" s="86"/>
      <c r="AV193" s="86"/>
      <c r="AW193" s="86"/>
      <c r="AX193" s="86"/>
      <c r="AY193" s="86"/>
      <c r="AZ193" s="86"/>
      <c r="BA193" s="86"/>
      <c r="BB193" s="86"/>
      <c r="BC193" s="86"/>
      <c r="BD193" s="86"/>
      <c r="BE193" s="86"/>
      <c r="BF193" s="86"/>
      <c r="BG193" s="86"/>
      <c r="BH193" s="86"/>
    </row>
    <row r="194" spans="1:60" x14ac:dyDescent="0.25">
      <c r="A194" s="86"/>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c r="AA194" s="86"/>
      <c r="AB194" s="86"/>
      <c r="AC194" s="86"/>
      <c r="AD194" s="86"/>
      <c r="AE194" s="86"/>
      <c r="AF194" s="86"/>
      <c r="AG194" s="86"/>
      <c r="AH194" s="86"/>
      <c r="AI194" s="86"/>
      <c r="AJ194" s="86"/>
      <c r="AK194" s="86"/>
      <c r="AL194" s="86"/>
      <c r="AM194" s="86"/>
      <c r="AN194" s="86"/>
      <c r="AO194" s="86"/>
      <c r="AP194" s="86"/>
      <c r="AQ194" s="86"/>
      <c r="AR194" s="86"/>
      <c r="AS194" s="86"/>
      <c r="AT194" s="86"/>
      <c r="AU194" s="86"/>
      <c r="AV194" s="86"/>
      <c r="AW194" s="86"/>
      <c r="AX194" s="86"/>
      <c r="AY194" s="86"/>
      <c r="AZ194" s="86"/>
      <c r="BA194" s="86"/>
      <c r="BB194" s="86"/>
      <c r="BC194" s="86"/>
      <c r="BD194" s="86"/>
      <c r="BE194" s="86"/>
      <c r="BF194" s="86"/>
      <c r="BG194" s="86"/>
      <c r="BH194" s="86"/>
    </row>
    <row r="195" spans="1:60" x14ac:dyDescent="0.25">
      <c r="A195" s="86"/>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c r="AA195" s="86"/>
      <c r="AB195" s="86"/>
      <c r="AC195" s="86"/>
      <c r="AD195" s="86"/>
      <c r="AE195" s="86"/>
      <c r="AF195" s="86"/>
      <c r="AG195" s="86"/>
      <c r="AH195" s="86"/>
      <c r="AI195" s="86"/>
      <c r="AJ195" s="86"/>
      <c r="AK195" s="86"/>
      <c r="AL195" s="86"/>
      <c r="AM195" s="86"/>
      <c r="AN195" s="86"/>
      <c r="AO195" s="86"/>
      <c r="AP195" s="86"/>
      <c r="AQ195" s="86"/>
      <c r="AR195" s="86"/>
      <c r="AS195" s="86"/>
      <c r="AT195" s="86"/>
      <c r="AU195" s="86"/>
      <c r="AV195" s="86"/>
      <c r="AW195" s="86"/>
      <c r="AX195" s="86"/>
      <c r="AY195" s="86"/>
      <c r="AZ195" s="86"/>
      <c r="BA195" s="86"/>
      <c r="BB195" s="86"/>
      <c r="BC195" s="86"/>
      <c r="BD195" s="86"/>
      <c r="BE195" s="86"/>
      <c r="BF195" s="86"/>
      <c r="BG195" s="86"/>
      <c r="BH195" s="86"/>
    </row>
    <row r="196" spans="1:60" x14ac:dyDescent="0.25">
      <c r="A196" s="86"/>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c r="AA196" s="86"/>
      <c r="AB196" s="86"/>
      <c r="AC196" s="86"/>
      <c r="AD196" s="86"/>
      <c r="AE196" s="86"/>
      <c r="AF196" s="86"/>
      <c r="AG196" s="86"/>
      <c r="AH196" s="86"/>
      <c r="AI196" s="86"/>
      <c r="AJ196" s="86"/>
      <c r="AK196" s="86"/>
      <c r="AL196" s="86"/>
      <c r="AM196" s="86"/>
      <c r="AN196" s="86"/>
      <c r="AO196" s="86"/>
      <c r="AP196" s="86"/>
      <c r="AQ196" s="86"/>
      <c r="AR196" s="86"/>
      <c r="AS196" s="86"/>
      <c r="AT196" s="86"/>
      <c r="AU196" s="86"/>
      <c r="AV196" s="86"/>
      <c r="AW196" s="86"/>
      <c r="AX196" s="86"/>
      <c r="AY196" s="86"/>
      <c r="AZ196" s="86"/>
      <c r="BA196" s="86"/>
      <c r="BB196" s="86"/>
      <c r="BC196" s="86"/>
      <c r="BD196" s="86"/>
      <c r="BE196" s="86"/>
      <c r="BF196" s="86"/>
      <c r="BG196" s="86"/>
      <c r="BH196" s="86"/>
    </row>
    <row r="197" spans="1:60" x14ac:dyDescent="0.25">
      <c r="A197" s="86"/>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E197" s="86"/>
      <c r="AF197" s="86"/>
      <c r="AG197" s="86"/>
      <c r="AH197" s="86"/>
      <c r="AI197" s="86"/>
      <c r="AJ197" s="86"/>
      <c r="AK197" s="86"/>
      <c r="AL197" s="86"/>
      <c r="AM197" s="86"/>
      <c r="AN197" s="86"/>
      <c r="AO197" s="86"/>
      <c r="AP197" s="86"/>
      <c r="AQ197" s="86"/>
      <c r="AR197" s="86"/>
      <c r="AS197" s="86"/>
      <c r="AT197" s="86"/>
      <c r="AU197" s="86"/>
      <c r="AV197" s="86"/>
      <c r="AW197" s="86"/>
      <c r="AX197" s="86"/>
      <c r="AY197" s="86"/>
      <c r="AZ197" s="86"/>
      <c r="BA197" s="86"/>
      <c r="BB197" s="86"/>
      <c r="BC197" s="86"/>
      <c r="BD197" s="86"/>
      <c r="BE197" s="86"/>
      <c r="BF197" s="86"/>
      <c r="BG197" s="86"/>
      <c r="BH197" s="86"/>
    </row>
    <row r="198" spans="1:60" x14ac:dyDescent="0.25">
      <c r="A198" s="86"/>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c r="AA198" s="86"/>
      <c r="AB198" s="86"/>
      <c r="AC198" s="86"/>
      <c r="AD198" s="86"/>
      <c r="AE198" s="86"/>
      <c r="AF198" s="86"/>
      <c r="AG198" s="86"/>
      <c r="AH198" s="86"/>
      <c r="AI198" s="86"/>
      <c r="AJ198" s="86"/>
      <c r="AK198" s="86"/>
      <c r="AL198" s="86"/>
      <c r="AM198" s="86"/>
      <c r="AN198" s="86"/>
      <c r="AO198" s="86"/>
      <c r="AP198" s="86"/>
      <c r="AQ198" s="86"/>
      <c r="AR198" s="86"/>
      <c r="AS198" s="86"/>
      <c r="AT198" s="86"/>
      <c r="AU198" s="86"/>
      <c r="AV198" s="86"/>
      <c r="AW198" s="86"/>
      <c r="AX198" s="86"/>
      <c r="AY198" s="86"/>
      <c r="AZ198" s="86"/>
      <c r="BA198" s="86"/>
      <c r="BB198" s="86"/>
      <c r="BC198" s="86"/>
      <c r="BD198" s="86"/>
      <c r="BE198" s="86"/>
      <c r="BF198" s="86"/>
      <c r="BG198" s="86"/>
      <c r="BH198" s="86"/>
    </row>
    <row r="199" spans="1:60" x14ac:dyDescent="0.25">
      <c r="A199" s="86"/>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c r="AA199" s="86"/>
      <c r="AB199" s="86"/>
      <c r="AC199" s="86"/>
      <c r="AD199" s="86"/>
      <c r="AE199" s="86"/>
      <c r="AF199" s="86"/>
      <c r="AG199" s="86"/>
      <c r="AH199" s="86"/>
      <c r="AI199" s="86"/>
      <c r="AJ199" s="86"/>
      <c r="AK199" s="86"/>
      <c r="AL199" s="86"/>
      <c r="AM199" s="86"/>
      <c r="AN199" s="86"/>
      <c r="AO199" s="86"/>
      <c r="AP199" s="86"/>
      <c r="AQ199" s="86"/>
      <c r="AR199" s="86"/>
      <c r="AS199" s="86"/>
      <c r="AT199" s="86"/>
      <c r="AU199" s="86"/>
      <c r="AV199" s="86"/>
      <c r="AW199" s="86"/>
      <c r="AX199" s="86"/>
      <c r="AY199" s="86"/>
      <c r="AZ199" s="86"/>
      <c r="BA199" s="86"/>
      <c r="BB199" s="86"/>
      <c r="BC199" s="86"/>
      <c r="BD199" s="86"/>
      <c r="BE199" s="86"/>
      <c r="BF199" s="86"/>
      <c r="BG199" s="86"/>
      <c r="BH199" s="86"/>
    </row>
    <row r="200" spans="1:60" x14ac:dyDescent="0.25">
      <c r="A200" s="86"/>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c r="Z200" s="86"/>
      <c r="AA200" s="86"/>
      <c r="AB200" s="86"/>
      <c r="AC200" s="86"/>
      <c r="AD200" s="86"/>
      <c r="AE200" s="86"/>
      <c r="AF200" s="86"/>
      <c r="AG200" s="86"/>
      <c r="AH200" s="86"/>
      <c r="AI200" s="86"/>
      <c r="AJ200" s="86"/>
      <c r="AK200" s="86"/>
      <c r="AL200" s="86"/>
      <c r="AM200" s="86"/>
      <c r="AN200" s="86"/>
      <c r="AO200" s="86"/>
      <c r="AP200" s="86"/>
      <c r="AQ200" s="86"/>
      <c r="AR200" s="86"/>
      <c r="AS200" s="86"/>
      <c r="AT200" s="86"/>
      <c r="AU200" s="86"/>
      <c r="AV200" s="86"/>
      <c r="AW200" s="86"/>
      <c r="AX200" s="86"/>
      <c r="AY200" s="86"/>
      <c r="AZ200" s="86"/>
      <c r="BA200" s="86"/>
      <c r="BB200" s="86"/>
      <c r="BC200" s="86"/>
      <c r="BD200" s="86"/>
      <c r="BE200" s="86"/>
      <c r="BF200" s="86"/>
      <c r="BG200" s="86"/>
      <c r="BH200" s="86"/>
    </row>
    <row r="201" spans="1:60" x14ac:dyDescent="0.25">
      <c r="A201" s="86"/>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c r="AA201" s="86"/>
      <c r="AB201" s="86"/>
      <c r="AC201" s="86"/>
      <c r="AD201" s="86"/>
      <c r="AE201" s="86"/>
      <c r="AF201" s="86"/>
      <c r="AG201" s="86"/>
      <c r="AH201" s="86"/>
      <c r="AI201" s="86"/>
      <c r="AJ201" s="86"/>
      <c r="AK201" s="86"/>
      <c r="AL201" s="86"/>
      <c r="AM201" s="86"/>
      <c r="AN201" s="86"/>
      <c r="AO201" s="86"/>
      <c r="AP201" s="86"/>
      <c r="AQ201" s="86"/>
      <c r="AR201" s="86"/>
      <c r="AS201" s="86"/>
      <c r="AT201" s="86"/>
      <c r="AU201" s="86"/>
      <c r="AV201" s="86"/>
      <c r="AW201" s="86"/>
      <c r="AX201" s="86"/>
      <c r="AY201" s="86"/>
      <c r="AZ201" s="86"/>
      <c r="BA201" s="86"/>
      <c r="BB201" s="86"/>
      <c r="BC201" s="86"/>
      <c r="BD201" s="86"/>
      <c r="BE201" s="86"/>
      <c r="BF201" s="86"/>
      <c r="BG201" s="86"/>
      <c r="BH201" s="86"/>
    </row>
    <row r="202" spans="1:60" x14ac:dyDescent="0.25">
      <c r="A202" s="86"/>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c r="AA202" s="86"/>
      <c r="AB202" s="86"/>
      <c r="AC202" s="86"/>
      <c r="AD202" s="86"/>
      <c r="AE202" s="86"/>
      <c r="AF202" s="86"/>
      <c r="AG202" s="86"/>
      <c r="AH202" s="86"/>
      <c r="AI202" s="86"/>
      <c r="AJ202" s="86"/>
      <c r="AK202" s="86"/>
      <c r="AL202" s="86"/>
      <c r="AM202" s="86"/>
      <c r="AN202" s="86"/>
      <c r="AO202" s="86"/>
      <c r="AP202" s="86"/>
      <c r="AQ202" s="86"/>
      <c r="AR202" s="86"/>
      <c r="AS202" s="86"/>
      <c r="AT202" s="86"/>
      <c r="AU202" s="86"/>
      <c r="AV202" s="86"/>
      <c r="AW202" s="86"/>
      <c r="AX202" s="86"/>
      <c r="AY202" s="86"/>
      <c r="AZ202" s="86"/>
      <c r="BA202" s="86"/>
      <c r="BB202" s="86"/>
      <c r="BC202" s="86"/>
      <c r="BD202" s="86"/>
      <c r="BE202" s="86"/>
      <c r="BF202" s="86"/>
      <c r="BG202" s="86"/>
      <c r="BH202" s="86"/>
    </row>
    <row r="203" spans="1:60" x14ac:dyDescent="0.25">
      <c r="A203" s="86"/>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c r="AA203" s="86"/>
      <c r="AB203" s="86"/>
      <c r="AC203" s="86"/>
      <c r="AD203" s="86"/>
      <c r="AE203" s="86"/>
      <c r="AF203" s="86"/>
      <c r="AG203" s="86"/>
      <c r="AH203" s="86"/>
      <c r="AI203" s="86"/>
      <c r="AJ203" s="86"/>
      <c r="AK203" s="86"/>
      <c r="AL203" s="86"/>
      <c r="AM203" s="86"/>
      <c r="AN203" s="86"/>
      <c r="AO203" s="86"/>
      <c r="AP203" s="86"/>
      <c r="AQ203" s="86"/>
      <c r="AR203" s="86"/>
      <c r="AS203" s="86"/>
      <c r="AT203" s="86"/>
      <c r="AU203" s="86"/>
      <c r="AV203" s="86"/>
      <c r="AW203" s="86"/>
      <c r="AX203" s="86"/>
      <c r="AY203" s="86"/>
      <c r="AZ203" s="86"/>
      <c r="BA203" s="86"/>
      <c r="BB203" s="86"/>
      <c r="BC203" s="86"/>
      <c r="BD203" s="86"/>
      <c r="BE203" s="86"/>
      <c r="BF203" s="86"/>
      <c r="BG203" s="86"/>
      <c r="BH203" s="86"/>
    </row>
    <row r="204" spans="1:60" x14ac:dyDescent="0.25">
      <c r="A204" s="86"/>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c r="AA204" s="86"/>
      <c r="AB204" s="86"/>
      <c r="AC204" s="86"/>
      <c r="AD204" s="86"/>
      <c r="AE204" s="86"/>
      <c r="AF204" s="86"/>
      <c r="AG204" s="86"/>
      <c r="AH204" s="86"/>
      <c r="AI204" s="86"/>
      <c r="AJ204" s="86"/>
      <c r="AK204" s="86"/>
      <c r="AL204" s="86"/>
      <c r="AM204" s="86"/>
      <c r="AN204" s="86"/>
      <c r="AO204" s="86"/>
      <c r="AP204" s="86"/>
      <c r="AQ204" s="86"/>
      <c r="AR204" s="86"/>
      <c r="AS204" s="86"/>
      <c r="AT204" s="86"/>
      <c r="AU204" s="86"/>
      <c r="AV204" s="86"/>
      <c r="AW204" s="86"/>
      <c r="AX204" s="86"/>
      <c r="AY204" s="86"/>
      <c r="AZ204" s="86"/>
      <c r="BA204" s="86"/>
      <c r="BB204" s="86"/>
      <c r="BC204" s="86"/>
      <c r="BD204" s="86"/>
      <c r="BE204" s="86"/>
      <c r="BF204" s="86"/>
      <c r="BG204" s="86"/>
      <c r="BH204" s="86"/>
    </row>
    <row r="205" spans="1:60" x14ac:dyDescent="0.25">
      <c r="A205" s="86"/>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c r="AA205" s="86"/>
      <c r="AB205" s="86"/>
      <c r="AC205" s="86"/>
      <c r="AD205" s="86"/>
      <c r="AE205" s="86"/>
      <c r="AF205" s="86"/>
      <c r="AG205" s="86"/>
      <c r="AH205" s="86"/>
      <c r="AI205" s="86"/>
      <c r="AJ205" s="86"/>
      <c r="AK205" s="86"/>
      <c r="AL205" s="86"/>
      <c r="AM205" s="86"/>
      <c r="AN205" s="86"/>
      <c r="AO205" s="86"/>
      <c r="AP205" s="86"/>
      <c r="AQ205" s="86"/>
      <c r="AR205" s="86"/>
      <c r="AS205" s="86"/>
      <c r="AT205" s="86"/>
      <c r="AU205" s="86"/>
      <c r="AV205" s="86"/>
      <c r="AW205" s="86"/>
      <c r="AX205" s="86"/>
      <c r="AY205" s="86"/>
      <c r="AZ205" s="86"/>
      <c r="BA205" s="86"/>
      <c r="BB205" s="86"/>
      <c r="BC205" s="86"/>
      <c r="BD205" s="86"/>
      <c r="BE205" s="86"/>
      <c r="BF205" s="86"/>
      <c r="BG205" s="86"/>
      <c r="BH205" s="86"/>
    </row>
    <row r="206" spans="1:60" x14ac:dyDescent="0.25">
      <c r="A206" s="86"/>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c r="AA206" s="86"/>
      <c r="AB206" s="86"/>
      <c r="AC206" s="86"/>
      <c r="AD206" s="86"/>
      <c r="AE206" s="86"/>
      <c r="AF206" s="86"/>
      <c r="AG206" s="86"/>
      <c r="AH206" s="86"/>
      <c r="AI206" s="86"/>
      <c r="AJ206" s="86"/>
      <c r="AK206" s="86"/>
      <c r="AL206" s="86"/>
      <c r="AM206" s="86"/>
      <c r="AN206" s="86"/>
      <c r="AO206" s="86"/>
      <c r="AP206" s="86"/>
      <c r="AQ206" s="86"/>
      <c r="AR206" s="86"/>
      <c r="AS206" s="86"/>
      <c r="AT206" s="86"/>
      <c r="AU206" s="86"/>
      <c r="AV206" s="86"/>
      <c r="AW206" s="86"/>
      <c r="AX206" s="86"/>
      <c r="AY206" s="86"/>
      <c r="AZ206" s="86"/>
      <c r="BA206" s="86"/>
      <c r="BB206" s="86"/>
      <c r="BC206" s="86"/>
      <c r="BD206" s="86"/>
      <c r="BE206" s="86"/>
      <c r="BF206" s="86"/>
      <c r="BG206" s="86"/>
      <c r="BH206" s="86"/>
    </row>
    <row r="207" spans="1:60" x14ac:dyDescent="0.25">
      <c r="A207" s="86"/>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c r="AA207" s="86"/>
      <c r="AB207" s="86"/>
      <c r="AC207" s="86"/>
      <c r="AD207" s="86"/>
      <c r="AE207" s="86"/>
      <c r="AF207" s="86"/>
      <c r="AG207" s="86"/>
      <c r="AH207" s="86"/>
      <c r="AI207" s="86"/>
      <c r="AJ207" s="86"/>
      <c r="AK207" s="86"/>
      <c r="AL207" s="86"/>
      <c r="AM207" s="86"/>
      <c r="AN207" s="86"/>
      <c r="AO207" s="86"/>
      <c r="AP207" s="86"/>
      <c r="AQ207" s="86"/>
      <c r="AR207" s="86"/>
      <c r="AS207" s="86"/>
      <c r="AT207" s="86"/>
      <c r="AU207" s="86"/>
      <c r="AV207" s="86"/>
      <c r="AW207" s="86"/>
      <c r="AX207" s="86"/>
      <c r="AY207" s="86"/>
      <c r="AZ207" s="86"/>
      <c r="BA207" s="86"/>
      <c r="BB207" s="86"/>
      <c r="BC207" s="86"/>
      <c r="BD207" s="86"/>
      <c r="BE207" s="86"/>
      <c r="BF207" s="86"/>
      <c r="BG207" s="86"/>
      <c r="BH207" s="86"/>
    </row>
    <row r="208" spans="1:60" x14ac:dyDescent="0.25">
      <c r="A208" s="86"/>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c r="AA208" s="86"/>
      <c r="AB208" s="86"/>
      <c r="AC208" s="86"/>
      <c r="AD208" s="86"/>
      <c r="AE208" s="86"/>
      <c r="AF208" s="86"/>
      <c r="AG208" s="86"/>
      <c r="AH208" s="86"/>
      <c r="AI208" s="86"/>
      <c r="AJ208" s="86"/>
      <c r="AK208" s="86"/>
      <c r="AL208" s="86"/>
      <c r="AM208" s="86"/>
      <c r="AN208" s="86"/>
      <c r="AO208" s="86"/>
      <c r="AP208" s="86"/>
      <c r="AQ208" s="86"/>
      <c r="AR208" s="86"/>
      <c r="AS208" s="86"/>
      <c r="AT208" s="86"/>
      <c r="AU208" s="86"/>
      <c r="AV208" s="86"/>
      <c r="AW208" s="86"/>
      <c r="AX208" s="86"/>
      <c r="AY208" s="86"/>
      <c r="AZ208" s="86"/>
      <c r="BA208" s="86"/>
      <c r="BB208" s="86"/>
      <c r="BC208" s="86"/>
      <c r="BD208" s="86"/>
      <c r="BE208" s="86"/>
      <c r="BF208" s="86"/>
      <c r="BG208" s="86"/>
      <c r="BH208" s="86"/>
    </row>
    <row r="209" spans="1:60" x14ac:dyDescent="0.25">
      <c r="A209" s="86"/>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c r="AA209" s="86"/>
      <c r="AB209" s="86"/>
      <c r="AC209" s="86"/>
      <c r="AD209" s="86"/>
      <c r="AE209" s="86"/>
      <c r="AF209" s="86"/>
      <c r="AG209" s="86"/>
      <c r="AH209" s="86"/>
      <c r="AI209" s="86"/>
      <c r="AJ209" s="86"/>
      <c r="AK209" s="86"/>
      <c r="AL209" s="86"/>
      <c r="AM209" s="86"/>
      <c r="AN209" s="86"/>
      <c r="AO209" s="86"/>
      <c r="AP209" s="86"/>
      <c r="AQ209" s="86"/>
      <c r="AR209" s="86"/>
      <c r="AS209" s="86"/>
      <c r="AT209" s="86"/>
      <c r="AU209" s="86"/>
      <c r="AV209" s="86"/>
      <c r="AW209" s="86"/>
      <c r="AX209" s="86"/>
      <c r="AY209" s="86"/>
      <c r="AZ209" s="86"/>
      <c r="BA209" s="86"/>
      <c r="BB209" s="86"/>
      <c r="BC209" s="86"/>
      <c r="BD209" s="86"/>
      <c r="BE209" s="86"/>
      <c r="BF209" s="86"/>
      <c r="BG209" s="86"/>
      <c r="BH209" s="86"/>
    </row>
    <row r="210" spans="1:60" x14ac:dyDescent="0.25">
      <c r="A210" s="86"/>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c r="AA210" s="86"/>
      <c r="AB210" s="86"/>
      <c r="AC210" s="86"/>
      <c r="AD210" s="86"/>
      <c r="AE210" s="86"/>
      <c r="AF210" s="86"/>
      <c r="AG210" s="86"/>
      <c r="AH210" s="86"/>
      <c r="AI210" s="86"/>
      <c r="AJ210" s="86"/>
      <c r="AK210" s="86"/>
      <c r="AL210" s="86"/>
      <c r="AM210" s="86"/>
      <c r="AN210" s="86"/>
      <c r="AO210" s="86"/>
      <c r="AP210" s="86"/>
      <c r="AQ210" s="86"/>
      <c r="AR210" s="86"/>
      <c r="AS210" s="86"/>
      <c r="AT210" s="86"/>
      <c r="AU210" s="86"/>
      <c r="AV210" s="86"/>
      <c r="AW210" s="86"/>
      <c r="AX210" s="86"/>
      <c r="AY210" s="86"/>
      <c r="AZ210" s="86"/>
      <c r="BA210" s="86"/>
      <c r="BB210" s="86"/>
      <c r="BC210" s="86"/>
      <c r="BD210" s="86"/>
      <c r="BE210" s="86"/>
      <c r="BF210" s="86"/>
      <c r="BG210" s="86"/>
      <c r="BH210" s="86"/>
    </row>
    <row r="211" spans="1:60" x14ac:dyDescent="0.25">
      <c r="A211" s="86"/>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c r="AA211" s="86"/>
      <c r="AB211" s="86"/>
      <c r="AC211" s="86"/>
      <c r="AD211" s="86"/>
      <c r="AE211" s="86"/>
      <c r="AF211" s="86"/>
      <c r="AG211" s="86"/>
      <c r="AH211" s="86"/>
      <c r="AI211" s="86"/>
      <c r="AJ211" s="86"/>
      <c r="AK211" s="86"/>
      <c r="AL211" s="86"/>
      <c r="AM211" s="86"/>
      <c r="AN211" s="86"/>
      <c r="AO211" s="86"/>
      <c r="AP211" s="86"/>
      <c r="AQ211" s="86"/>
      <c r="AR211" s="86"/>
      <c r="AS211" s="86"/>
      <c r="AT211" s="86"/>
      <c r="AU211" s="86"/>
      <c r="AV211" s="86"/>
      <c r="AW211" s="86"/>
      <c r="AX211" s="86"/>
      <c r="AY211" s="86"/>
      <c r="AZ211" s="86"/>
      <c r="BA211" s="86"/>
      <c r="BB211" s="86"/>
      <c r="BC211" s="86"/>
      <c r="BD211" s="86"/>
      <c r="BE211" s="86"/>
      <c r="BF211" s="86"/>
      <c r="BG211" s="86"/>
      <c r="BH211" s="86"/>
    </row>
    <row r="212" spans="1:60" x14ac:dyDescent="0.25">
      <c r="A212" s="86"/>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c r="AA212" s="86"/>
      <c r="AB212" s="86"/>
      <c r="AC212" s="86"/>
      <c r="AD212" s="86"/>
      <c r="AE212" s="86"/>
      <c r="AF212" s="86"/>
      <c r="AG212" s="86"/>
      <c r="AH212" s="86"/>
      <c r="AI212" s="86"/>
      <c r="AJ212" s="86"/>
      <c r="AK212" s="86"/>
      <c r="AL212" s="86"/>
      <c r="AM212" s="86"/>
      <c r="AN212" s="86"/>
      <c r="AO212" s="86"/>
      <c r="AP212" s="86"/>
      <c r="AQ212" s="86"/>
      <c r="AR212" s="86"/>
      <c r="AS212" s="86"/>
      <c r="AT212" s="86"/>
      <c r="AU212" s="86"/>
      <c r="AV212" s="86"/>
      <c r="AW212" s="86"/>
      <c r="AX212" s="86"/>
      <c r="AY212" s="86"/>
      <c r="AZ212" s="86"/>
      <c r="BA212" s="86"/>
      <c r="BB212" s="86"/>
      <c r="BC212" s="86"/>
      <c r="BD212" s="86"/>
      <c r="BE212" s="86"/>
      <c r="BF212" s="86"/>
      <c r="BG212" s="86"/>
      <c r="BH212" s="86"/>
    </row>
    <row r="213" spans="1:60" x14ac:dyDescent="0.25">
      <c r="A213" s="86"/>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c r="AA213" s="86"/>
      <c r="AB213" s="86"/>
      <c r="AC213" s="86"/>
      <c r="AD213" s="86"/>
      <c r="AE213" s="86"/>
      <c r="AF213" s="86"/>
      <c r="AG213" s="86"/>
      <c r="AH213" s="86"/>
      <c r="AI213" s="86"/>
      <c r="AJ213" s="86"/>
      <c r="AK213" s="86"/>
      <c r="AL213" s="86"/>
      <c r="AM213" s="86"/>
      <c r="AN213" s="86"/>
      <c r="AO213" s="86"/>
      <c r="AP213" s="86"/>
      <c r="AQ213" s="86"/>
      <c r="AR213" s="86"/>
      <c r="AS213" s="86"/>
      <c r="AT213" s="86"/>
      <c r="AU213" s="86"/>
      <c r="AV213" s="86"/>
      <c r="AW213" s="86"/>
      <c r="AX213" s="86"/>
      <c r="AY213" s="86"/>
      <c r="AZ213" s="86"/>
      <c r="BA213" s="86"/>
      <c r="BB213" s="86"/>
      <c r="BC213" s="86"/>
      <c r="BD213" s="86"/>
      <c r="BE213" s="86"/>
      <c r="BF213" s="86"/>
      <c r="BG213" s="86"/>
      <c r="BH213" s="86"/>
    </row>
    <row r="214" spans="1:60" x14ac:dyDescent="0.25">
      <c r="A214" s="86"/>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c r="AA214" s="86"/>
      <c r="AB214" s="86"/>
      <c r="AC214" s="86"/>
      <c r="AD214" s="86"/>
      <c r="AE214" s="86"/>
      <c r="AF214" s="86"/>
      <c r="AG214" s="86"/>
      <c r="AH214" s="86"/>
      <c r="AI214" s="86"/>
      <c r="AJ214" s="86"/>
      <c r="AK214" s="86"/>
      <c r="AL214" s="86"/>
      <c r="AM214" s="86"/>
      <c r="AN214" s="86"/>
      <c r="AO214" s="86"/>
      <c r="AP214" s="86"/>
      <c r="AQ214" s="86"/>
      <c r="AR214" s="86"/>
      <c r="AS214" s="86"/>
      <c r="AT214" s="86"/>
      <c r="AU214" s="86"/>
      <c r="AV214" s="86"/>
      <c r="AW214" s="86"/>
      <c r="AX214" s="86"/>
      <c r="AY214" s="86"/>
      <c r="AZ214" s="86"/>
      <c r="BA214" s="86"/>
      <c r="BB214" s="86"/>
      <c r="BC214" s="86"/>
      <c r="BD214" s="86"/>
      <c r="BE214" s="86"/>
      <c r="BF214" s="86"/>
      <c r="BG214" s="86"/>
      <c r="BH214" s="86"/>
    </row>
    <row r="215" spans="1:60" x14ac:dyDescent="0.25">
      <c r="A215" s="86"/>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c r="AA215" s="86"/>
      <c r="AB215" s="86"/>
      <c r="AC215" s="86"/>
      <c r="AD215" s="86"/>
      <c r="AE215" s="86"/>
      <c r="AF215" s="86"/>
      <c r="AG215" s="86"/>
      <c r="AH215" s="86"/>
      <c r="AI215" s="86"/>
      <c r="AJ215" s="86"/>
      <c r="AK215" s="86"/>
      <c r="AL215" s="86"/>
      <c r="AM215" s="86"/>
      <c r="AN215" s="86"/>
      <c r="AO215" s="86"/>
      <c r="AP215" s="86"/>
      <c r="AQ215" s="86"/>
      <c r="AR215" s="86"/>
      <c r="AS215" s="86"/>
      <c r="AT215" s="86"/>
      <c r="AU215" s="86"/>
      <c r="AV215" s="86"/>
      <c r="AW215" s="86"/>
      <c r="AX215" s="86"/>
      <c r="AY215" s="86"/>
      <c r="AZ215" s="86"/>
      <c r="BA215" s="86"/>
      <c r="BB215" s="86"/>
      <c r="BC215" s="86"/>
      <c r="BD215" s="86"/>
      <c r="BE215" s="86"/>
      <c r="BF215" s="86"/>
      <c r="BG215" s="86"/>
      <c r="BH215" s="86"/>
    </row>
    <row r="216" spans="1:60" x14ac:dyDescent="0.25">
      <c r="A216" s="86"/>
      <c r="B216" s="86"/>
      <c r="C216" s="86"/>
      <c r="D216" s="86"/>
      <c r="E216" s="86"/>
      <c r="F216" s="86"/>
      <c r="G216" s="86"/>
      <c r="H216" s="86"/>
      <c r="I216" s="86"/>
      <c r="J216" s="86"/>
      <c r="K216" s="86"/>
      <c r="L216" s="86"/>
      <c r="M216" s="86"/>
      <c r="N216" s="86"/>
      <c r="O216" s="86"/>
      <c r="P216" s="86"/>
      <c r="Q216" s="86"/>
      <c r="R216" s="86"/>
      <c r="S216" s="86"/>
      <c r="T216" s="86"/>
      <c r="U216" s="86"/>
      <c r="V216" s="86"/>
      <c r="W216" s="86"/>
      <c r="X216" s="86"/>
      <c r="Y216" s="86"/>
      <c r="Z216" s="86"/>
      <c r="AA216" s="86"/>
      <c r="AB216" s="86"/>
      <c r="AC216" s="86"/>
      <c r="AD216" s="86"/>
      <c r="AE216" s="86"/>
      <c r="AF216" s="86"/>
      <c r="AG216" s="86"/>
      <c r="AH216" s="86"/>
      <c r="AI216" s="86"/>
      <c r="AJ216" s="86"/>
      <c r="AK216" s="86"/>
      <c r="AL216" s="86"/>
      <c r="AM216" s="86"/>
      <c r="AN216" s="86"/>
      <c r="AO216" s="86"/>
      <c r="AP216" s="86"/>
      <c r="AQ216" s="86"/>
      <c r="AR216" s="86"/>
      <c r="AS216" s="86"/>
      <c r="AT216" s="86"/>
      <c r="AU216" s="86"/>
      <c r="AV216" s="86"/>
      <c r="AW216" s="86"/>
      <c r="AX216" s="86"/>
      <c r="AY216" s="86"/>
      <c r="AZ216" s="86"/>
      <c r="BA216" s="86"/>
      <c r="BB216" s="86"/>
      <c r="BC216" s="86"/>
      <c r="BD216" s="86"/>
      <c r="BE216" s="86"/>
      <c r="BF216" s="86"/>
      <c r="BG216" s="86"/>
      <c r="BH216" s="86"/>
    </row>
    <row r="217" spans="1:60" x14ac:dyDescent="0.25">
      <c r="A217" s="86"/>
      <c r="B217" s="86"/>
      <c r="C217" s="86"/>
      <c r="D217" s="86"/>
      <c r="E217" s="86"/>
      <c r="F217" s="86"/>
      <c r="G217" s="86"/>
      <c r="H217" s="86"/>
      <c r="I217" s="86"/>
      <c r="J217" s="86"/>
      <c r="K217" s="86"/>
      <c r="L217" s="86"/>
      <c r="M217" s="86"/>
      <c r="N217" s="86"/>
      <c r="O217" s="86"/>
      <c r="P217" s="86"/>
      <c r="Q217" s="86"/>
      <c r="R217" s="86"/>
      <c r="S217" s="86"/>
      <c r="T217" s="86"/>
      <c r="U217" s="86"/>
      <c r="V217" s="86"/>
      <c r="W217" s="86"/>
      <c r="X217" s="86"/>
      <c r="Y217" s="86"/>
      <c r="Z217" s="86"/>
      <c r="AA217" s="86"/>
      <c r="AB217" s="86"/>
      <c r="AC217" s="86"/>
      <c r="AD217" s="86"/>
      <c r="AE217" s="86"/>
      <c r="AF217" s="86"/>
      <c r="AG217" s="86"/>
      <c r="AH217" s="86"/>
      <c r="AI217" s="86"/>
      <c r="AJ217" s="86"/>
      <c r="AK217" s="86"/>
      <c r="AL217" s="86"/>
      <c r="AM217" s="86"/>
      <c r="AN217" s="86"/>
      <c r="AO217" s="86"/>
      <c r="AP217" s="86"/>
      <c r="AQ217" s="86"/>
      <c r="AR217" s="86"/>
      <c r="AS217" s="86"/>
      <c r="AT217" s="86"/>
      <c r="AU217" s="86"/>
      <c r="AV217" s="86"/>
      <c r="AW217" s="86"/>
      <c r="AX217" s="86"/>
      <c r="AY217" s="86"/>
      <c r="AZ217" s="86"/>
      <c r="BA217" s="86"/>
      <c r="BB217" s="86"/>
      <c r="BC217" s="86"/>
      <c r="BD217" s="86"/>
      <c r="BE217" s="86"/>
      <c r="BF217" s="86"/>
      <c r="BG217" s="86"/>
      <c r="BH217" s="86"/>
    </row>
    <row r="218" spans="1:60" x14ac:dyDescent="0.25">
      <c r="A218" s="86"/>
      <c r="B218" s="86"/>
      <c r="C218" s="86"/>
      <c r="D218" s="86"/>
      <c r="E218" s="86"/>
      <c r="F218" s="86"/>
      <c r="G218" s="86"/>
      <c r="H218" s="86"/>
      <c r="I218" s="86"/>
      <c r="J218" s="86"/>
      <c r="K218" s="86"/>
      <c r="L218" s="86"/>
      <c r="M218" s="86"/>
      <c r="N218" s="86"/>
      <c r="O218" s="86"/>
      <c r="P218" s="86"/>
      <c r="Q218" s="86"/>
      <c r="R218" s="86"/>
      <c r="S218" s="86"/>
      <c r="T218" s="86"/>
      <c r="U218" s="86"/>
      <c r="V218" s="86"/>
      <c r="W218" s="86"/>
      <c r="X218" s="86"/>
      <c r="Y218" s="86"/>
      <c r="Z218" s="86"/>
      <c r="AA218" s="86"/>
      <c r="AB218" s="86"/>
      <c r="AC218" s="86"/>
      <c r="AD218" s="86"/>
      <c r="AE218" s="86"/>
      <c r="AF218" s="86"/>
      <c r="AG218" s="86"/>
      <c r="AH218" s="86"/>
      <c r="AI218" s="86"/>
      <c r="AJ218" s="86"/>
      <c r="AK218" s="86"/>
      <c r="AL218" s="86"/>
      <c r="AM218" s="86"/>
      <c r="AN218" s="86"/>
      <c r="AO218" s="86"/>
      <c r="AP218" s="86"/>
      <c r="AQ218" s="86"/>
      <c r="AR218" s="86"/>
      <c r="AS218" s="86"/>
      <c r="AT218" s="86"/>
      <c r="AU218" s="86"/>
      <c r="AV218" s="86"/>
      <c r="AW218" s="86"/>
      <c r="AX218" s="86"/>
      <c r="AY218" s="86"/>
      <c r="AZ218" s="86"/>
      <c r="BA218" s="86"/>
      <c r="BB218" s="86"/>
      <c r="BC218" s="86"/>
      <c r="BD218" s="86"/>
      <c r="BE218" s="86"/>
      <c r="BF218" s="86"/>
      <c r="BG218" s="86"/>
      <c r="BH218" s="86"/>
    </row>
    <row r="219" spans="1:60" x14ac:dyDescent="0.25">
      <c r="A219" s="86"/>
      <c r="B219" s="86"/>
      <c r="C219" s="86"/>
      <c r="D219" s="86"/>
      <c r="E219" s="86"/>
      <c r="F219" s="86"/>
      <c r="G219" s="86"/>
      <c r="H219" s="86"/>
      <c r="I219" s="86"/>
      <c r="J219" s="86"/>
      <c r="K219" s="86"/>
      <c r="L219" s="86"/>
      <c r="M219" s="86"/>
      <c r="N219" s="86"/>
      <c r="O219" s="86"/>
      <c r="P219" s="86"/>
      <c r="Q219" s="86"/>
      <c r="R219" s="86"/>
      <c r="S219" s="86"/>
      <c r="T219" s="86"/>
      <c r="U219" s="86"/>
      <c r="V219" s="86"/>
      <c r="W219" s="86"/>
      <c r="X219" s="86"/>
      <c r="Y219" s="86"/>
      <c r="Z219" s="86"/>
      <c r="AA219" s="86"/>
      <c r="AB219" s="86"/>
      <c r="AC219" s="86"/>
      <c r="AD219" s="86"/>
      <c r="AE219" s="86"/>
      <c r="AF219" s="86"/>
      <c r="AG219" s="86"/>
      <c r="AH219" s="86"/>
      <c r="AI219" s="86"/>
      <c r="AJ219" s="86"/>
      <c r="AK219" s="86"/>
      <c r="AL219" s="86"/>
      <c r="AM219" s="86"/>
      <c r="AN219" s="86"/>
      <c r="AO219" s="86"/>
      <c r="AP219" s="86"/>
      <c r="AQ219" s="86"/>
      <c r="AR219" s="86"/>
      <c r="AS219" s="86"/>
      <c r="AT219" s="86"/>
      <c r="AU219" s="86"/>
      <c r="AV219" s="86"/>
      <c r="AW219" s="86"/>
      <c r="AX219" s="86"/>
      <c r="AY219" s="86"/>
      <c r="AZ219" s="86"/>
      <c r="BA219" s="86"/>
      <c r="BB219" s="86"/>
      <c r="BC219" s="86"/>
      <c r="BD219" s="86"/>
      <c r="BE219" s="86"/>
      <c r="BF219" s="86"/>
      <c r="BG219" s="86"/>
      <c r="BH219" s="86"/>
    </row>
    <row r="220" spans="1:60" x14ac:dyDescent="0.25">
      <c r="A220" s="86"/>
      <c r="B220" s="86"/>
      <c r="C220" s="86"/>
      <c r="D220" s="86"/>
      <c r="E220" s="86"/>
      <c r="F220" s="86"/>
      <c r="G220" s="86"/>
      <c r="H220" s="86"/>
      <c r="I220" s="86"/>
      <c r="J220" s="86"/>
      <c r="K220" s="86"/>
      <c r="L220" s="86"/>
      <c r="M220" s="86"/>
      <c r="N220" s="86"/>
      <c r="O220" s="86"/>
      <c r="P220" s="86"/>
      <c r="Q220" s="86"/>
      <c r="R220" s="86"/>
      <c r="S220" s="86"/>
      <c r="T220" s="86"/>
      <c r="U220" s="86"/>
      <c r="V220" s="86"/>
      <c r="W220" s="86"/>
      <c r="X220" s="86"/>
      <c r="Y220" s="86"/>
      <c r="Z220" s="86"/>
      <c r="AA220" s="86"/>
      <c r="AB220" s="86"/>
      <c r="AC220" s="86"/>
      <c r="AD220" s="86"/>
      <c r="AE220" s="86"/>
      <c r="AF220" s="86"/>
      <c r="AG220" s="86"/>
      <c r="AH220" s="86"/>
      <c r="AI220" s="86"/>
      <c r="AJ220" s="86"/>
      <c r="AK220" s="86"/>
      <c r="AL220" s="86"/>
      <c r="AM220" s="86"/>
      <c r="AN220" s="86"/>
      <c r="AO220" s="86"/>
      <c r="AP220" s="86"/>
      <c r="AQ220" s="86"/>
      <c r="AR220" s="86"/>
      <c r="AS220" s="86"/>
      <c r="AT220" s="86"/>
      <c r="AU220" s="86"/>
      <c r="AV220" s="86"/>
      <c r="AW220" s="86"/>
      <c r="AX220" s="86"/>
      <c r="AY220" s="86"/>
      <c r="AZ220" s="86"/>
      <c r="BA220" s="86"/>
      <c r="BB220" s="86"/>
      <c r="BC220" s="86"/>
      <c r="BD220" s="86"/>
      <c r="BE220" s="86"/>
      <c r="BF220" s="86"/>
      <c r="BG220" s="86"/>
      <c r="BH220" s="86"/>
    </row>
    <row r="221" spans="1:60" x14ac:dyDescent="0.25">
      <c r="A221" s="86"/>
      <c r="B221" s="86"/>
      <c r="C221" s="86"/>
      <c r="D221" s="86"/>
      <c r="E221" s="86"/>
      <c r="F221" s="86"/>
      <c r="G221" s="86"/>
      <c r="H221" s="86"/>
      <c r="I221" s="86"/>
      <c r="J221" s="86"/>
      <c r="K221" s="86"/>
      <c r="L221" s="86"/>
      <c r="M221" s="86"/>
      <c r="N221" s="86"/>
      <c r="O221" s="86"/>
      <c r="P221" s="86"/>
      <c r="Q221" s="86"/>
      <c r="R221" s="86"/>
      <c r="S221" s="86"/>
      <c r="T221" s="86"/>
      <c r="U221" s="86"/>
      <c r="V221" s="86"/>
      <c r="W221" s="86"/>
      <c r="X221" s="86"/>
      <c r="Y221" s="86"/>
      <c r="Z221" s="86"/>
      <c r="AA221" s="86"/>
      <c r="AB221" s="86"/>
      <c r="AC221" s="86"/>
      <c r="AD221" s="86"/>
      <c r="AE221" s="86"/>
      <c r="AF221" s="86"/>
      <c r="AG221" s="86"/>
      <c r="AH221" s="86"/>
      <c r="AI221" s="86"/>
      <c r="AJ221" s="86"/>
      <c r="AK221" s="86"/>
      <c r="AL221" s="86"/>
      <c r="AM221" s="86"/>
      <c r="AN221" s="86"/>
      <c r="AO221" s="86"/>
      <c r="AP221" s="86"/>
      <c r="AQ221" s="86"/>
      <c r="AR221" s="86"/>
      <c r="AS221" s="86"/>
      <c r="AT221" s="86"/>
      <c r="AU221" s="86"/>
      <c r="AV221" s="86"/>
      <c r="AW221" s="86"/>
      <c r="AX221" s="86"/>
      <c r="AY221" s="86"/>
      <c r="AZ221" s="86"/>
      <c r="BA221" s="86"/>
      <c r="BB221" s="86"/>
      <c r="BC221" s="86"/>
      <c r="BD221" s="86"/>
      <c r="BE221" s="86"/>
      <c r="BF221" s="86"/>
      <c r="BG221" s="86"/>
      <c r="BH221" s="86"/>
    </row>
    <row r="222" spans="1:60" x14ac:dyDescent="0.25">
      <c r="A222" s="86"/>
      <c r="B222" s="86"/>
      <c r="C222" s="86"/>
      <c r="D222" s="86"/>
      <c r="E222" s="86"/>
      <c r="F222" s="86"/>
      <c r="G222" s="86"/>
      <c r="H222" s="86"/>
      <c r="I222" s="86"/>
      <c r="J222" s="86"/>
      <c r="K222" s="86"/>
      <c r="L222" s="86"/>
      <c r="M222" s="86"/>
      <c r="N222" s="86"/>
      <c r="O222" s="86"/>
      <c r="P222" s="86"/>
      <c r="Q222" s="86"/>
      <c r="R222" s="86"/>
      <c r="S222" s="86"/>
      <c r="T222" s="86"/>
      <c r="U222" s="86"/>
      <c r="V222" s="86"/>
      <c r="W222" s="86"/>
      <c r="X222" s="86"/>
      <c r="Y222" s="86"/>
      <c r="Z222" s="86"/>
      <c r="AA222" s="86"/>
      <c r="AB222" s="86"/>
      <c r="AC222" s="86"/>
      <c r="AD222" s="86"/>
      <c r="AE222" s="86"/>
      <c r="AF222" s="86"/>
      <c r="AG222" s="86"/>
      <c r="AH222" s="86"/>
      <c r="AI222" s="86"/>
      <c r="AJ222" s="86"/>
      <c r="AK222" s="86"/>
      <c r="AL222" s="86"/>
      <c r="AM222" s="86"/>
      <c r="AN222" s="86"/>
      <c r="AO222" s="86"/>
      <c r="AP222" s="86"/>
      <c r="AQ222" s="86"/>
      <c r="AR222" s="86"/>
      <c r="AS222" s="86"/>
      <c r="AT222" s="86"/>
      <c r="AU222" s="86"/>
      <c r="AV222" s="86"/>
      <c r="AW222" s="86"/>
      <c r="AX222" s="86"/>
      <c r="AY222" s="86"/>
      <c r="AZ222" s="86"/>
      <c r="BA222" s="86"/>
      <c r="BB222" s="86"/>
      <c r="BC222" s="86"/>
      <c r="BD222" s="86"/>
      <c r="BE222" s="86"/>
      <c r="BF222" s="86"/>
      <c r="BG222" s="86"/>
      <c r="BH222" s="86"/>
    </row>
    <row r="223" spans="1:60" x14ac:dyDescent="0.25">
      <c r="A223" s="86"/>
      <c r="B223" s="86"/>
      <c r="C223" s="86"/>
      <c r="D223" s="86"/>
      <c r="E223" s="86"/>
      <c r="F223" s="86"/>
      <c r="G223" s="86"/>
      <c r="H223" s="86"/>
      <c r="I223" s="86"/>
      <c r="J223" s="86"/>
      <c r="K223" s="86"/>
      <c r="L223" s="86"/>
      <c r="M223" s="86"/>
      <c r="N223" s="86"/>
      <c r="O223" s="86"/>
      <c r="P223" s="86"/>
      <c r="Q223" s="86"/>
      <c r="R223" s="86"/>
      <c r="S223" s="86"/>
      <c r="T223" s="86"/>
      <c r="U223" s="86"/>
      <c r="V223" s="86"/>
      <c r="W223" s="86"/>
      <c r="X223" s="86"/>
      <c r="Y223" s="86"/>
      <c r="Z223" s="86"/>
      <c r="AA223" s="86"/>
      <c r="AB223" s="86"/>
      <c r="AC223" s="86"/>
      <c r="AD223" s="86"/>
      <c r="AE223" s="86"/>
      <c r="AF223" s="86"/>
      <c r="AG223" s="86"/>
      <c r="AH223" s="86"/>
      <c r="AI223" s="86"/>
      <c r="AJ223" s="86"/>
      <c r="AK223" s="86"/>
      <c r="AL223" s="86"/>
      <c r="AM223" s="86"/>
      <c r="AN223" s="86"/>
      <c r="AO223" s="86"/>
      <c r="AP223" s="86"/>
      <c r="AQ223" s="86"/>
      <c r="AR223" s="86"/>
      <c r="AS223" s="86"/>
      <c r="AT223" s="86"/>
      <c r="AU223" s="86"/>
      <c r="AV223" s="86"/>
      <c r="AW223" s="86"/>
      <c r="AX223" s="86"/>
      <c r="AY223" s="86"/>
      <c r="AZ223" s="86"/>
      <c r="BA223" s="86"/>
      <c r="BB223" s="86"/>
      <c r="BC223" s="86"/>
      <c r="BD223" s="86"/>
      <c r="BE223" s="86"/>
      <c r="BF223" s="86"/>
      <c r="BG223" s="86"/>
      <c r="BH223" s="86"/>
    </row>
    <row r="224" spans="1:60" x14ac:dyDescent="0.25">
      <c r="A224" s="86"/>
      <c r="B224" s="86"/>
      <c r="C224" s="86"/>
      <c r="D224" s="86"/>
      <c r="E224" s="86"/>
      <c r="F224" s="86"/>
      <c r="G224" s="86"/>
      <c r="H224" s="86"/>
      <c r="I224" s="86"/>
      <c r="J224" s="86"/>
      <c r="K224" s="86"/>
      <c r="L224" s="86"/>
      <c r="M224" s="86"/>
      <c r="N224" s="86"/>
      <c r="O224" s="86"/>
      <c r="P224" s="86"/>
      <c r="Q224" s="86"/>
      <c r="R224" s="86"/>
      <c r="S224" s="86"/>
      <c r="T224" s="86"/>
      <c r="U224" s="86"/>
      <c r="V224" s="86"/>
      <c r="W224" s="86"/>
      <c r="X224" s="86"/>
      <c r="Y224" s="86"/>
      <c r="Z224" s="86"/>
      <c r="AA224" s="86"/>
      <c r="AB224" s="86"/>
      <c r="AC224" s="86"/>
      <c r="AD224" s="86"/>
      <c r="AE224" s="86"/>
      <c r="AF224" s="86"/>
      <c r="AG224" s="86"/>
      <c r="AH224" s="86"/>
      <c r="AI224" s="86"/>
      <c r="AJ224" s="86"/>
      <c r="AK224" s="86"/>
      <c r="AL224" s="86"/>
      <c r="AM224" s="86"/>
      <c r="AN224" s="86"/>
      <c r="AO224" s="86"/>
      <c r="AP224" s="86"/>
      <c r="AQ224" s="86"/>
      <c r="AR224" s="86"/>
      <c r="AS224" s="86"/>
      <c r="AT224" s="86"/>
      <c r="AU224" s="86"/>
      <c r="AV224" s="86"/>
      <c r="AW224" s="86"/>
      <c r="AX224" s="86"/>
      <c r="AY224" s="86"/>
      <c r="AZ224" s="86"/>
      <c r="BA224" s="86"/>
      <c r="BB224" s="86"/>
      <c r="BC224" s="86"/>
      <c r="BD224" s="86"/>
      <c r="BE224" s="86"/>
      <c r="BF224" s="86"/>
      <c r="BG224" s="86"/>
      <c r="BH224" s="86"/>
    </row>
    <row r="225" spans="1:60" x14ac:dyDescent="0.25">
      <c r="A225" s="86"/>
      <c r="B225" s="86"/>
      <c r="C225" s="86"/>
      <c r="D225" s="86"/>
      <c r="E225" s="86"/>
      <c r="F225" s="86"/>
      <c r="G225" s="86"/>
      <c r="H225" s="86"/>
      <c r="I225" s="86"/>
      <c r="J225" s="86"/>
      <c r="K225" s="86"/>
      <c r="L225" s="86"/>
      <c r="M225" s="86"/>
      <c r="N225" s="86"/>
      <c r="O225" s="86"/>
      <c r="P225" s="86"/>
      <c r="Q225" s="86"/>
      <c r="R225" s="86"/>
      <c r="S225" s="86"/>
      <c r="T225" s="86"/>
      <c r="U225" s="86"/>
      <c r="V225" s="86"/>
      <c r="W225" s="86"/>
      <c r="X225" s="86"/>
      <c r="Y225" s="86"/>
      <c r="Z225" s="86"/>
      <c r="AA225" s="86"/>
      <c r="AB225" s="86"/>
      <c r="AC225" s="86"/>
      <c r="AD225" s="86"/>
      <c r="AE225" s="86"/>
      <c r="AF225" s="86"/>
      <c r="AG225" s="86"/>
      <c r="AH225" s="86"/>
      <c r="AI225" s="86"/>
      <c r="AJ225" s="86"/>
      <c r="AK225" s="86"/>
      <c r="AL225" s="86"/>
      <c r="AM225" s="86"/>
      <c r="AN225" s="86"/>
      <c r="AO225" s="86"/>
      <c r="AP225" s="86"/>
      <c r="AQ225" s="86"/>
      <c r="AR225" s="86"/>
      <c r="AS225" s="86"/>
      <c r="AT225" s="86"/>
      <c r="AU225" s="86"/>
      <c r="AV225" s="86"/>
      <c r="AW225" s="86"/>
      <c r="AX225" s="86"/>
      <c r="AY225" s="86"/>
      <c r="AZ225" s="86"/>
      <c r="BA225" s="86"/>
      <c r="BB225" s="86"/>
      <c r="BC225" s="86"/>
      <c r="BD225" s="86"/>
      <c r="BE225" s="86"/>
      <c r="BF225" s="86"/>
      <c r="BG225" s="86"/>
      <c r="BH225" s="86"/>
    </row>
    <row r="226" spans="1:60" x14ac:dyDescent="0.25">
      <c r="A226" s="86"/>
      <c r="B226" s="86"/>
      <c r="C226" s="86"/>
      <c r="D226" s="86"/>
      <c r="E226" s="86"/>
      <c r="F226" s="86"/>
      <c r="G226" s="86"/>
      <c r="H226" s="86"/>
      <c r="I226" s="86"/>
      <c r="J226" s="86"/>
      <c r="K226" s="86"/>
      <c r="L226" s="86"/>
      <c r="M226" s="86"/>
      <c r="N226" s="86"/>
      <c r="O226" s="86"/>
      <c r="P226" s="86"/>
      <c r="Q226" s="86"/>
      <c r="R226" s="86"/>
      <c r="S226" s="86"/>
      <c r="T226" s="86"/>
      <c r="U226" s="86"/>
      <c r="V226" s="86"/>
      <c r="W226" s="86"/>
      <c r="X226" s="86"/>
      <c r="Y226" s="86"/>
      <c r="Z226" s="86"/>
      <c r="AA226" s="86"/>
      <c r="AB226" s="86"/>
      <c r="AC226" s="86"/>
      <c r="AD226" s="86"/>
      <c r="AE226" s="86"/>
      <c r="AF226" s="86"/>
      <c r="AG226" s="86"/>
      <c r="AH226" s="86"/>
      <c r="AI226" s="86"/>
      <c r="AJ226" s="86"/>
      <c r="AK226" s="86"/>
      <c r="AL226" s="86"/>
      <c r="AM226" s="86"/>
      <c r="AN226" s="86"/>
      <c r="AO226" s="86"/>
      <c r="AP226" s="86"/>
      <c r="AQ226" s="86"/>
      <c r="AR226" s="86"/>
      <c r="AS226" s="86"/>
      <c r="AT226" s="86"/>
      <c r="AU226" s="86"/>
      <c r="AV226" s="86"/>
      <c r="AW226" s="86"/>
      <c r="AX226" s="86"/>
      <c r="AY226" s="86"/>
      <c r="AZ226" s="86"/>
      <c r="BA226" s="86"/>
      <c r="BB226" s="86"/>
      <c r="BC226" s="86"/>
      <c r="BD226" s="86"/>
      <c r="BE226" s="86"/>
      <c r="BF226" s="86"/>
      <c r="BG226" s="86"/>
      <c r="BH226" s="86"/>
    </row>
    <row r="227" spans="1:60" x14ac:dyDescent="0.25">
      <c r="A227" s="86"/>
      <c r="B227" s="86"/>
      <c r="C227" s="86"/>
      <c r="D227" s="86"/>
      <c r="E227" s="86"/>
      <c r="F227" s="86"/>
      <c r="G227" s="86"/>
      <c r="H227" s="86"/>
      <c r="I227" s="86"/>
      <c r="J227" s="86"/>
      <c r="K227" s="86"/>
      <c r="L227" s="86"/>
      <c r="M227" s="86"/>
      <c r="N227" s="86"/>
      <c r="O227" s="86"/>
      <c r="P227" s="86"/>
      <c r="Q227" s="86"/>
      <c r="R227" s="86"/>
      <c r="S227" s="86"/>
      <c r="T227" s="86"/>
      <c r="U227" s="86"/>
      <c r="V227" s="86"/>
      <c r="W227" s="86"/>
      <c r="X227" s="86"/>
      <c r="Y227" s="86"/>
      <c r="Z227" s="86"/>
      <c r="AA227" s="86"/>
      <c r="AB227" s="86"/>
      <c r="AC227" s="86"/>
      <c r="AD227" s="86"/>
      <c r="AE227" s="86"/>
      <c r="AF227" s="86"/>
      <c r="AG227" s="86"/>
      <c r="AH227" s="86"/>
      <c r="AI227" s="86"/>
      <c r="AJ227" s="86"/>
      <c r="AK227" s="86"/>
      <c r="AL227" s="86"/>
      <c r="AM227" s="86"/>
      <c r="AN227" s="86"/>
      <c r="AO227" s="86"/>
      <c r="AP227" s="86"/>
      <c r="AQ227" s="86"/>
      <c r="AR227" s="86"/>
      <c r="AS227" s="86"/>
      <c r="AT227" s="86"/>
      <c r="AU227" s="86"/>
      <c r="AV227" s="86"/>
      <c r="AW227" s="86"/>
      <c r="AX227" s="86"/>
      <c r="AY227" s="86"/>
      <c r="AZ227" s="86"/>
      <c r="BA227" s="86"/>
      <c r="BB227" s="86"/>
      <c r="BC227" s="86"/>
      <c r="BD227" s="86"/>
      <c r="BE227" s="86"/>
      <c r="BF227" s="86"/>
      <c r="BG227" s="86"/>
      <c r="BH227" s="86"/>
    </row>
    <row r="228" spans="1:60" x14ac:dyDescent="0.25">
      <c r="A228" s="86"/>
      <c r="B228" s="86"/>
      <c r="C228" s="86"/>
      <c r="D228" s="86"/>
      <c r="E228" s="86"/>
      <c r="F228" s="86"/>
      <c r="G228" s="86"/>
      <c r="H228" s="86"/>
      <c r="I228" s="86"/>
      <c r="J228" s="86"/>
      <c r="K228" s="86"/>
      <c r="L228" s="86"/>
      <c r="M228" s="86"/>
      <c r="N228" s="86"/>
      <c r="O228" s="86"/>
      <c r="P228" s="86"/>
      <c r="Q228" s="86"/>
      <c r="R228" s="86"/>
      <c r="S228" s="86"/>
      <c r="T228" s="86"/>
      <c r="U228" s="86"/>
      <c r="V228" s="86"/>
      <c r="W228" s="86"/>
      <c r="X228" s="86"/>
      <c r="Y228" s="86"/>
      <c r="Z228" s="86"/>
      <c r="AA228" s="86"/>
      <c r="AB228" s="86"/>
      <c r="AC228" s="86"/>
      <c r="AD228" s="86"/>
      <c r="AE228" s="86"/>
      <c r="AF228" s="86"/>
      <c r="AG228" s="86"/>
      <c r="AH228" s="86"/>
      <c r="AI228" s="86"/>
      <c r="AJ228" s="86"/>
      <c r="AK228" s="86"/>
      <c r="AL228" s="86"/>
      <c r="AM228" s="86"/>
      <c r="AN228" s="86"/>
      <c r="AO228" s="86"/>
      <c r="AP228" s="86"/>
      <c r="AQ228" s="86"/>
      <c r="AR228" s="86"/>
      <c r="AS228" s="86"/>
      <c r="AT228" s="86"/>
      <c r="AU228" s="86"/>
      <c r="AV228" s="86"/>
      <c r="AW228" s="86"/>
      <c r="AX228" s="86"/>
      <c r="AY228" s="86"/>
      <c r="AZ228" s="86"/>
      <c r="BA228" s="86"/>
      <c r="BB228" s="86"/>
      <c r="BC228" s="86"/>
      <c r="BD228" s="86"/>
      <c r="BE228" s="86"/>
      <c r="BF228" s="86"/>
      <c r="BG228" s="86"/>
      <c r="BH228" s="86"/>
    </row>
    <row r="229" spans="1:60" x14ac:dyDescent="0.25">
      <c r="A229" s="86"/>
      <c r="B229" s="86"/>
      <c r="C229" s="86"/>
      <c r="D229" s="86"/>
      <c r="E229" s="86"/>
      <c r="F229" s="86"/>
      <c r="G229" s="86"/>
      <c r="H229" s="86"/>
      <c r="I229" s="86"/>
      <c r="J229" s="86"/>
      <c r="K229" s="86"/>
      <c r="L229" s="86"/>
      <c r="M229" s="86"/>
      <c r="N229" s="86"/>
      <c r="O229" s="86"/>
      <c r="P229" s="86"/>
      <c r="Q229" s="86"/>
      <c r="R229" s="86"/>
      <c r="S229" s="86"/>
      <c r="T229" s="86"/>
      <c r="U229" s="86"/>
      <c r="V229" s="86"/>
      <c r="W229" s="86"/>
      <c r="X229" s="86"/>
      <c r="Y229" s="86"/>
      <c r="Z229" s="86"/>
      <c r="AA229" s="86"/>
      <c r="AB229" s="86"/>
      <c r="AC229" s="86"/>
      <c r="AD229" s="86"/>
      <c r="AE229" s="86"/>
      <c r="AF229" s="86"/>
      <c r="AG229" s="86"/>
      <c r="AH229" s="86"/>
      <c r="AI229" s="86"/>
      <c r="AJ229" s="86"/>
      <c r="AK229" s="86"/>
      <c r="AL229" s="86"/>
      <c r="AM229" s="86"/>
      <c r="AN229" s="86"/>
      <c r="AO229" s="86"/>
      <c r="AP229" s="86"/>
      <c r="AQ229" s="86"/>
      <c r="AR229" s="86"/>
      <c r="AS229" s="86"/>
      <c r="AT229" s="86"/>
      <c r="AU229" s="86"/>
      <c r="AV229" s="86"/>
      <c r="AW229" s="86"/>
      <c r="AX229" s="86"/>
      <c r="AY229" s="86"/>
      <c r="AZ229" s="86"/>
      <c r="BA229" s="86"/>
      <c r="BB229" s="86"/>
      <c r="BC229" s="86"/>
      <c r="BD229" s="86"/>
      <c r="BE229" s="86"/>
      <c r="BF229" s="86"/>
      <c r="BG229" s="86"/>
      <c r="BH229" s="86"/>
    </row>
    <row r="230" spans="1:60" x14ac:dyDescent="0.25">
      <c r="A230" s="86"/>
      <c r="B230" s="86"/>
      <c r="C230" s="86"/>
      <c r="D230" s="86"/>
      <c r="E230" s="86"/>
      <c r="F230" s="86"/>
      <c r="G230" s="86"/>
      <c r="H230" s="86"/>
      <c r="I230" s="86"/>
      <c r="J230" s="86"/>
      <c r="K230" s="86"/>
      <c r="L230" s="86"/>
      <c r="M230" s="86"/>
      <c r="N230" s="86"/>
      <c r="O230" s="86"/>
      <c r="P230" s="86"/>
      <c r="Q230" s="86"/>
      <c r="R230" s="86"/>
      <c r="S230" s="86"/>
      <c r="T230" s="86"/>
      <c r="U230" s="86"/>
      <c r="V230" s="86"/>
      <c r="W230" s="86"/>
      <c r="X230" s="86"/>
      <c r="Y230" s="86"/>
      <c r="Z230" s="86"/>
      <c r="AA230" s="86"/>
      <c r="AB230" s="86"/>
      <c r="AC230" s="86"/>
      <c r="AD230" s="86"/>
      <c r="AE230" s="86"/>
      <c r="AF230" s="86"/>
      <c r="AG230" s="86"/>
      <c r="AH230" s="86"/>
      <c r="AI230" s="86"/>
      <c r="AJ230" s="86"/>
      <c r="AK230" s="86"/>
      <c r="AL230" s="86"/>
      <c r="AM230" s="86"/>
      <c r="AN230" s="86"/>
      <c r="AO230" s="86"/>
      <c r="AP230" s="86"/>
      <c r="AQ230" s="86"/>
      <c r="AR230" s="86"/>
      <c r="AS230" s="86"/>
      <c r="AT230" s="86"/>
      <c r="AU230" s="86"/>
      <c r="AV230" s="86"/>
      <c r="AW230" s="86"/>
      <c r="AX230" s="86"/>
      <c r="AY230" s="86"/>
      <c r="AZ230" s="86"/>
      <c r="BA230" s="86"/>
      <c r="BB230" s="86"/>
      <c r="BC230" s="86"/>
      <c r="BD230" s="86"/>
      <c r="BE230" s="86"/>
      <c r="BF230" s="86"/>
      <c r="BG230" s="86"/>
      <c r="BH230" s="86"/>
    </row>
    <row r="231" spans="1:60" x14ac:dyDescent="0.25">
      <c r="A231" s="86"/>
      <c r="B231" s="86"/>
      <c r="C231" s="86"/>
      <c r="D231" s="86"/>
      <c r="E231" s="86"/>
      <c r="F231" s="86"/>
      <c r="G231" s="86"/>
      <c r="H231" s="86"/>
      <c r="I231" s="86"/>
      <c r="J231" s="86"/>
      <c r="K231" s="86"/>
      <c r="L231" s="86"/>
      <c r="M231" s="86"/>
      <c r="N231" s="86"/>
      <c r="O231" s="86"/>
      <c r="P231" s="86"/>
      <c r="Q231" s="86"/>
      <c r="R231" s="86"/>
      <c r="S231" s="86"/>
      <c r="T231" s="86"/>
      <c r="U231" s="86"/>
      <c r="V231" s="86"/>
      <c r="W231" s="86"/>
      <c r="X231" s="86"/>
      <c r="Y231" s="86"/>
      <c r="Z231" s="86"/>
      <c r="AA231" s="86"/>
      <c r="AB231" s="86"/>
      <c r="AC231" s="86"/>
      <c r="AD231" s="86"/>
      <c r="AE231" s="86"/>
      <c r="AF231" s="86"/>
      <c r="AG231" s="86"/>
      <c r="AH231" s="86"/>
      <c r="AI231" s="86"/>
      <c r="AJ231" s="86"/>
      <c r="AK231" s="86"/>
      <c r="AL231" s="86"/>
      <c r="AM231" s="86"/>
      <c r="AN231" s="86"/>
      <c r="AO231" s="86"/>
      <c r="AP231" s="86"/>
      <c r="AQ231" s="86"/>
      <c r="AR231" s="86"/>
      <c r="AS231" s="86"/>
      <c r="AT231" s="86"/>
      <c r="AU231" s="86"/>
      <c r="AV231" s="86"/>
      <c r="AW231" s="86"/>
      <c r="AX231" s="86"/>
      <c r="AY231" s="86"/>
      <c r="AZ231" s="86"/>
      <c r="BA231" s="86"/>
      <c r="BB231" s="86"/>
      <c r="BC231" s="86"/>
      <c r="BD231" s="86"/>
      <c r="BE231" s="86"/>
      <c r="BF231" s="86"/>
      <c r="BG231" s="86"/>
      <c r="BH231" s="86"/>
    </row>
    <row r="232" spans="1:60" x14ac:dyDescent="0.25">
      <c r="A232" s="86"/>
      <c r="B232" s="86"/>
      <c r="C232" s="86"/>
      <c r="D232" s="86"/>
      <c r="E232" s="86"/>
      <c r="F232" s="86"/>
      <c r="G232" s="86"/>
      <c r="H232" s="86"/>
      <c r="I232" s="86"/>
      <c r="J232" s="86"/>
      <c r="K232" s="86"/>
      <c r="L232" s="86"/>
      <c r="M232" s="86"/>
      <c r="N232" s="86"/>
      <c r="O232" s="86"/>
      <c r="P232" s="86"/>
      <c r="Q232" s="86"/>
      <c r="R232" s="86"/>
      <c r="S232" s="86"/>
      <c r="T232" s="86"/>
      <c r="U232" s="86"/>
      <c r="V232" s="86"/>
      <c r="W232" s="86"/>
      <c r="X232" s="86"/>
      <c r="Y232" s="86"/>
      <c r="Z232" s="86"/>
      <c r="AA232" s="86"/>
      <c r="AB232" s="86"/>
      <c r="AC232" s="86"/>
      <c r="AD232" s="86"/>
      <c r="AE232" s="86"/>
      <c r="AF232" s="86"/>
      <c r="AG232" s="86"/>
      <c r="AH232" s="86"/>
      <c r="AI232" s="86"/>
      <c r="AJ232" s="86"/>
      <c r="AK232" s="86"/>
      <c r="AL232" s="86"/>
      <c r="AM232" s="86"/>
      <c r="AN232" s="86"/>
      <c r="AO232" s="86"/>
      <c r="AP232" s="86"/>
      <c r="AQ232" s="86"/>
      <c r="AR232" s="86"/>
      <c r="AS232" s="86"/>
      <c r="AT232" s="86"/>
      <c r="AU232" s="86"/>
      <c r="AV232" s="86"/>
      <c r="AW232" s="86"/>
      <c r="AX232" s="86"/>
      <c r="AY232" s="86"/>
      <c r="AZ232" s="86"/>
      <c r="BA232" s="86"/>
      <c r="BB232" s="86"/>
      <c r="BC232" s="86"/>
      <c r="BD232" s="86"/>
      <c r="BE232" s="86"/>
      <c r="BF232" s="86"/>
      <c r="BG232" s="86"/>
      <c r="BH232" s="86"/>
    </row>
    <row r="233" spans="1:60" x14ac:dyDescent="0.25">
      <c r="A233" s="86"/>
      <c r="B233" s="86"/>
      <c r="C233" s="86"/>
      <c r="D233" s="86"/>
      <c r="E233" s="86"/>
      <c r="F233" s="86"/>
      <c r="G233" s="86"/>
      <c r="H233" s="86"/>
      <c r="I233" s="86"/>
      <c r="J233" s="86"/>
      <c r="K233" s="86"/>
      <c r="L233" s="86"/>
      <c r="M233" s="86"/>
      <c r="N233" s="86"/>
      <c r="O233" s="86"/>
      <c r="P233" s="86"/>
      <c r="Q233" s="86"/>
      <c r="R233" s="86"/>
      <c r="S233" s="86"/>
      <c r="T233" s="86"/>
      <c r="U233" s="86"/>
      <c r="V233" s="86"/>
      <c r="W233" s="86"/>
      <c r="X233" s="86"/>
      <c r="Y233" s="86"/>
      <c r="Z233" s="86"/>
      <c r="AA233" s="86"/>
      <c r="AB233" s="86"/>
      <c r="AC233" s="86"/>
      <c r="AD233" s="86"/>
      <c r="AE233" s="86"/>
      <c r="AF233" s="86"/>
      <c r="AG233" s="86"/>
      <c r="AH233" s="86"/>
      <c r="AI233" s="86"/>
      <c r="AJ233" s="86"/>
      <c r="AK233" s="86"/>
      <c r="AL233" s="86"/>
      <c r="AM233" s="86"/>
      <c r="AN233" s="86"/>
      <c r="AO233" s="86"/>
      <c r="AP233" s="86"/>
      <c r="AQ233" s="86"/>
      <c r="AR233" s="86"/>
      <c r="AS233" s="86"/>
      <c r="AT233" s="86"/>
      <c r="AU233" s="86"/>
      <c r="AV233" s="86"/>
      <c r="AW233" s="86"/>
      <c r="AX233" s="86"/>
      <c r="AY233" s="86"/>
      <c r="AZ233" s="86"/>
      <c r="BA233" s="86"/>
      <c r="BB233" s="86"/>
      <c r="BC233" s="86"/>
      <c r="BD233" s="86"/>
      <c r="BE233" s="86"/>
      <c r="BF233" s="86"/>
      <c r="BG233" s="86"/>
      <c r="BH233" s="86"/>
    </row>
    <row r="234" spans="1:60" x14ac:dyDescent="0.25">
      <c r="A234" s="86"/>
      <c r="B234" s="86"/>
      <c r="C234" s="86"/>
      <c r="D234" s="86"/>
      <c r="E234" s="86"/>
      <c r="F234" s="86"/>
      <c r="G234" s="86"/>
      <c r="H234" s="86"/>
      <c r="I234" s="86"/>
      <c r="J234" s="86"/>
      <c r="K234" s="86"/>
      <c r="L234" s="86"/>
      <c r="M234" s="86"/>
      <c r="N234" s="86"/>
      <c r="O234" s="86"/>
      <c r="P234" s="86"/>
      <c r="Q234" s="86"/>
      <c r="R234" s="86"/>
      <c r="S234" s="86"/>
      <c r="T234" s="86"/>
      <c r="U234" s="86"/>
      <c r="V234" s="86"/>
      <c r="W234" s="86"/>
      <c r="X234" s="86"/>
      <c r="Y234" s="86"/>
      <c r="Z234" s="86"/>
      <c r="AA234" s="86"/>
      <c r="AB234" s="86"/>
      <c r="AC234" s="86"/>
      <c r="AD234" s="86"/>
      <c r="AE234" s="86"/>
      <c r="AF234" s="86"/>
      <c r="AG234" s="86"/>
      <c r="AH234" s="86"/>
      <c r="AI234" s="86"/>
      <c r="AJ234" s="86"/>
      <c r="AK234" s="86"/>
      <c r="AL234" s="86"/>
      <c r="AM234" s="86"/>
      <c r="AN234" s="86"/>
      <c r="AO234" s="86"/>
      <c r="AP234" s="86"/>
      <c r="AQ234" s="86"/>
      <c r="AR234" s="86"/>
      <c r="AS234" s="86"/>
      <c r="AT234" s="86"/>
      <c r="AU234" s="86"/>
      <c r="AV234" s="86"/>
      <c r="AW234" s="86"/>
      <c r="AX234" s="86"/>
      <c r="AY234" s="86"/>
      <c r="AZ234" s="86"/>
      <c r="BA234" s="86"/>
      <c r="BB234" s="86"/>
      <c r="BC234" s="86"/>
      <c r="BD234" s="86"/>
      <c r="BE234" s="86"/>
      <c r="BF234" s="86"/>
      <c r="BG234" s="86"/>
      <c r="BH234" s="86"/>
    </row>
    <row r="235" spans="1:60" x14ac:dyDescent="0.25">
      <c r="A235" s="86"/>
      <c r="B235" s="86"/>
      <c r="C235" s="86"/>
      <c r="D235" s="86"/>
      <c r="E235" s="86"/>
      <c r="F235" s="86"/>
      <c r="G235" s="86"/>
      <c r="H235" s="86"/>
      <c r="I235" s="86"/>
      <c r="J235" s="86"/>
      <c r="K235" s="86"/>
      <c r="L235" s="86"/>
      <c r="M235" s="86"/>
      <c r="N235" s="86"/>
      <c r="O235" s="86"/>
      <c r="P235" s="86"/>
      <c r="Q235" s="86"/>
      <c r="R235" s="86"/>
      <c r="S235" s="86"/>
      <c r="T235" s="86"/>
      <c r="U235" s="86"/>
      <c r="V235" s="86"/>
      <c r="W235" s="86"/>
      <c r="X235" s="86"/>
      <c r="Y235" s="86"/>
      <c r="Z235" s="86"/>
      <c r="AA235" s="86"/>
      <c r="AB235" s="86"/>
      <c r="AC235" s="86"/>
      <c r="AD235" s="86"/>
      <c r="AE235" s="86"/>
      <c r="AF235" s="86"/>
      <c r="AG235" s="86"/>
      <c r="AH235" s="86"/>
      <c r="AI235" s="86"/>
      <c r="AJ235" s="86"/>
      <c r="AK235" s="86"/>
      <c r="AL235" s="86"/>
      <c r="AM235" s="86"/>
      <c r="AN235" s="86"/>
      <c r="AO235" s="86"/>
      <c r="AP235" s="86"/>
      <c r="AQ235" s="86"/>
      <c r="AR235" s="86"/>
      <c r="AS235" s="86"/>
      <c r="AT235" s="86"/>
      <c r="AU235" s="86"/>
      <c r="AV235" s="86"/>
      <c r="AW235" s="86"/>
      <c r="AX235" s="86"/>
      <c r="AY235" s="86"/>
      <c r="AZ235" s="86"/>
      <c r="BA235" s="86"/>
      <c r="BB235" s="86"/>
      <c r="BC235" s="86"/>
      <c r="BD235" s="86"/>
      <c r="BE235" s="86"/>
      <c r="BF235" s="86"/>
      <c r="BG235" s="86"/>
      <c r="BH235" s="86"/>
    </row>
    <row r="236" spans="1:60" x14ac:dyDescent="0.25">
      <c r="A236" s="86"/>
      <c r="B236" s="86"/>
      <c r="C236" s="86"/>
      <c r="D236" s="86"/>
      <c r="E236" s="86"/>
      <c r="F236" s="86"/>
      <c r="G236" s="86"/>
      <c r="H236" s="86"/>
      <c r="I236" s="86"/>
      <c r="J236" s="86"/>
      <c r="K236" s="86"/>
      <c r="L236" s="86"/>
      <c r="M236" s="86"/>
      <c r="N236" s="86"/>
      <c r="O236" s="86"/>
      <c r="P236" s="86"/>
      <c r="Q236" s="86"/>
      <c r="R236" s="86"/>
      <c r="S236" s="86"/>
      <c r="T236" s="86"/>
      <c r="U236" s="86"/>
      <c r="V236" s="86"/>
      <c r="W236" s="86"/>
      <c r="X236" s="86"/>
      <c r="Y236" s="86"/>
      <c r="Z236" s="86"/>
      <c r="AA236" s="86"/>
      <c r="AB236" s="86"/>
      <c r="AC236" s="86"/>
      <c r="AD236" s="86"/>
      <c r="AE236" s="86"/>
      <c r="AF236" s="86"/>
      <c r="AG236" s="86"/>
      <c r="AH236" s="86"/>
      <c r="AI236" s="86"/>
      <c r="AJ236" s="86"/>
      <c r="AK236" s="86"/>
      <c r="AL236" s="86"/>
      <c r="AM236" s="86"/>
      <c r="AN236" s="86"/>
      <c r="AO236" s="86"/>
      <c r="AP236" s="86"/>
      <c r="AQ236" s="86"/>
      <c r="AR236" s="86"/>
      <c r="AS236" s="86"/>
      <c r="AT236" s="86"/>
      <c r="AU236" s="86"/>
      <c r="AV236" s="86"/>
      <c r="AW236" s="86"/>
      <c r="AX236" s="86"/>
      <c r="AY236" s="86"/>
      <c r="AZ236" s="86"/>
      <c r="BA236" s="86"/>
      <c r="BB236" s="86"/>
      <c r="BC236" s="86"/>
      <c r="BD236" s="86"/>
      <c r="BE236" s="86"/>
      <c r="BF236" s="86"/>
      <c r="BG236" s="86"/>
      <c r="BH236" s="86"/>
    </row>
    <row r="237" spans="1:60" x14ac:dyDescent="0.25">
      <c r="A237" s="86"/>
      <c r="B237" s="86"/>
      <c r="C237" s="86"/>
      <c r="D237" s="86"/>
      <c r="E237" s="86"/>
      <c r="F237" s="86"/>
      <c r="G237" s="86"/>
      <c r="H237" s="86"/>
      <c r="I237" s="86"/>
      <c r="J237" s="86"/>
      <c r="K237" s="86"/>
      <c r="L237" s="86"/>
      <c r="M237" s="86"/>
      <c r="N237" s="86"/>
      <c r="O237" s="86"/>
      <c r="P237" s="86"/>
      <c r="Q237" s="86"/>
      <c r="R237" s="86"/>
      <c r="S237" s="86"/>
      <c r="T237" s="86"/>
      <c r="U237" s="86"/>
      <c r="V237" s="86"/>
      <c r="W237" s="86"/>
      <c r="X237" s="86"/>
      <c r="Y237" s="86"/>
      <c r="Z237" s="86"/>
      <c r="AA237" s="86"/>
      <c r="AB237" s="86"/>
      <c r="AC237" s="86"/>
      <c r="AD237" s="86"/>
      <c r="AE237" s="86"/>
      <c r="AF237" s="86"/>
      <c r="AG237" s="86"/>
      <c r="AH237" s="86"/>
      <c r="AI237" s="86"/>
      <c r="AJ237" s="86"/>
      <c r="AK237" s="86"/>
      <c r="AL237" s="86"/>
      <c r="AM237" s="86"/>
      <c r="AN237" s="86"/>
      <c r="AO237" s="86"/>
      <c r="AP237" s="86"/>
      <c r="AQ237" s="86"/>
      <c r="AR237" s="86"/>
      <c r="AS237" s="86"/>
      <c r="AT237" s="86"/>
      <c r="AU237" s="86"/>
      <c r="AV237" s="86"/>
      <c r="AW237" s="86"/>
      <c r="AX237" s="86"/>
      <c r="AY237" s="86"/>
      <c r="AZ237" s="86"/>
      <c r="BA237" s="86"/>
      <c r="BB237" s="86"/>
      <c r="BC237" s="86"/>
      <c r="BD237" s="86"/>
      <c r="BE237" s="86"/>
      <c r="BF237" s="86"/>
      <c r="BG237" s="86"/>
      <c r="BH237" s="86"/>
    </row>
    <row r="238" spans="1:60" x14ac:dyDescent="0.25">
      <c r="A238" s="86"/>
      <c r="B238" s="86"/>
      <c r="C238" s="86"/>
      <c r="D238" s="86"/>
      <c r="E238" s="86"/>
      <c r="F238" s="86"/>
      <c r="G238" s="86"/>
      <c r="H238" s="86"/>
      <c r="I238" s="86"/>
      <c r="J238" s="86"/>
      <c r="K238" s="86"/>
      <c r="L238" s="86"/>
      <c r="M238" s="86"/>
      <c r="N238" s="86"/>
      <c r="O238" s="86"/>
      <c r="P238" s="86"/>
      <c r="Q238" s="86"/>
      <c r="R238" s="86"/>
      <c r="S238" s="86"/>
      <c r="T238" s="86"/>
      <c r="U238" s="86"/>
      <c r="V238" s="86"/>
      <c r="W238" s="86"/>
      <c r="X238" s="86"/>
      <c r="Y238" s="86"/>
      <c r="Z238" s="86"/>
      <c r="AA238" s="86"/>
      <c r="AB238" s="86"/>
      <c r="AC238" s="86"/>
      <c r="AD238" s="86"/>
      <c r="AE238" s="86"/>
      <c r="AF238" s="86"/>
      <c r="AG238" s="86"/>
      <c r="AH238" s="86"/>
      <c r="AI238" s="86"/>
      <c r="AJ238" s="86"/>
      <c r="AK238" s="86"/>
      <c r="AL238" s="86"/>
      <c r="AM238" s="86"/>
      <c r="AN238" s="86"/>
      <c r="AO238" s="86"/>
      <c r="AP238" s="86"/>
      <c r="AQ238" s="86"/>
      <c r="AR238" s="86"/>
      <c r="AS238" s="86"/>
      <c r="AT238" s="86"/>
      <c r="AU238" s="86"/>
      <c r="AV238" s="86"/>
      <c r="AW238" s="86"/>
      <c r="AX238" s="86"/>
      <c r="AY238" s="86"/>
      <c r="AZ238" s="86"/>
      <c r="BA238" s="86"/>
      <c r="BB238" s="86"/>
      <c r="BC238" s="86"/>
      <c r="BD238" s="86"/>
      <c r="BE238" s="86"/>
      <c r="BF238" s="86"/>
      <c r="BG238" s="86"/>
      <c r="BH238" s="86"/>
    </row>
    <row r="239" spans="1:60" x14ac:dyDescent="0.25">
      <c r="A239" s="86"/>
      <c r="B239" s="86"/>
      <c r="C239" s="86"/>
      <c r="D239" s="86"/>
      <c r="E239" s="86"/>
      <c r="F239" s="86"/>
      <c r="G239" s="86"/>
      <c r="H239" s="86"/>
      <c r="I239" s="86"/>
      <c r="J239" s="86"/>
      <c r="K239" s="86"/>
      <c r="L239" s="86"/>
      <c r="M239" s="86"/>
      <c r="N239" s="86"/>
      <c r="O239" s="86"/>
      <c r="P239" s="86"/>
      <c r="Q239" s="86"/>
      <c r="R239" s="86"/>
      <c r="S239" s="86"/>
      <c r="T239" s="86"/>
      <c r="U239" s="86"/>
      <c r="V239" s="86"/>
      <c r="W239" s="86"/>
      <c r="X239" s="86"/>
      <c r="Y239" s="86"/>
      <c r="Z239" s="86"/>
      <c r="AA239" s="86"/>
      <c r="AB239" s="86"/>
      <c r="AC239" s="86"/>
      <c r="AD239" s="86"/>
      <c r="AE239" s="86"/>
      <c r="AF239" s="86"/>
      <c r="AG239" s="86"/>
      <c r="AH239" s="86"/>
      <c r="AI239" s="86"/>
      <c r="AJ239" s="86"/>
      <c r="AK239" s="86"/>
      <c r="AL239" s="86"/>
      <c r="AM239" s="86"/>
      <c r="AN239" s="86"/>
      <c r="AO239" s="86"/>
      <c r="AP239" s="86"/>
      <c r="AQ239" s="86"/>
      <c r="AR239" s="86"/>
      <c r="AS239" s="86"/>
      <c r="AT239" s="86"/>
      <c r="AU239" s="86"/>
      <c r="AV239" s="86"/>
      <c r="AW239" s="86"/>
      <c r="AX239" s="86"/>
      <c r="AY239" s="86"/>
      <c r="AZ239" s="86"/>
      <c r="BA239" s="86"/>
      <c r="BB239" s="86"/>
      <c r="BC239" s="86"/>
      <c r="BD239" s="86"/>
      <c r="BE239" s="86"/>
      <c r="BF239" s="86"/>
      <c r="BG239" s="86"/>
      <c r="BH239" s="86"/>
    </row>
    <row r="240" spans="1:60" x14ac:dyDescent="0.25">
      <c r="A240" s="86"/>
      <c r="B240" s="86"/>
      <c r="C240" s="86"/>
      <c r="D240" s="86"/>
      <c r="E240" s="86"/>
      <c r="F240" s="86"/>
      <c r="G240" s="86"/>
      <c r="H240" s="86"/>
      <c r="I240" s="86"/>
      <c r="J240" s="86"/>
      <c r="K240" s="86"/>
      <c r="L240" s="86"/>
      <c r="M240" s="86"/>
      <c r="N240" s="86"/>
      <c r="O240" s="86"/>
      <c r="P240" s="86"/>
      <c r="Q240" s="86"/>
      <c r="R240" s="86"/>
      <c r="S240" s="86"/>
      <c r="T240" s="86"/>
      <c r="U240" s="86"/>
      <c r="V240" s="86"/>
      <c r="W240" s="86"/>
      <c r="X240" s="86"/>
      <c r="Y240" s="86"/>
      <c r="Z240" s="86"/>
      <c r="AA240" s="86"/>
      <c r="AB240" s="86"/>
      <c r="AC240" s="86"/>
      <c r="AD240" s="86"/>
      <c r="AE240" s="86"/>
      <c r="AF240" s="86"/>
      <c r="AG240" s="86"/>
      <c r="AH240" s="86"/>
      <c r="AI240" s="86"/>
      <c r="AJ240" s="86"/>
      <c r="AK240" s="86"/>
      <c r="AL240" s="86"/>
      <c r="AM240" s="86"/>
      <c r="AN240" s="86"/>
      <c r="AO240" s="86"/>
      <c r="AP240" s="86"/>
      <c r="AQ240" s="86"/>
      <c r="AR240" s="86"/>
      <c r="AS240" s="86"/>
      <c r="AT240" s="86"/>
      <c r="AU240" s="86"/>
      <c r="AV240" s="86"/>
      <c r="AW240" s="86"/>
      <c r="AX240" s="86"/>
      <c r="AY240" s="86"/>
      <c r="AZ240" s="86"/>
      <c r="BA240" s="86"/>
      <c r="BB240" s="86"/>
      <c r="BC240" s="86"/>
      <c r="BD240" s="86"/>
      <c r="BE240" s="86"/>
      <c r="BF240" s="86"/>
      <c r="BG240" s="86"/>
      <c r="BH240" s="86"/>
    </row>
    <row r="241" spans="1:60" x14ac:dyDescent="0.25">
      <c r="A241" s="86"/>
      <c r="B241" s="86"/>
      <c r="C241" s="86"/>
      <c r="D241" s="86"/>
      <c r="E241" s="86"/>
      <c r="F241" s="86"/>
      <c r="G241" s="86"/>
      <c r="H241" s="86"/>
      <c r="I241" s="86"/>
      <c r="J241" s="86"/>
      <c r="K241" s="86"/>
      <c r="L241" s="86"/>
      <c r="M241" s="86"/>
      <c r="N241" s="86"/>
      <c r="O241" s="86"/>
      <c r="P241" s="86"/>
      <c r="Q241" s="86"/>
      <c r="R241" s="86"/>
      <c r="S241" s="86"/>
      <c r="T241" s="86"/>
      <c r="U241" s="86"/>
      <c r="V241" s="86"/>
      <c r="W241" s="86"/>
      <c r="X241" s="86"/>
      <c r="Y241" s="86"/>
      <c r="Z241" s="86"/>
      <c r="AA241" s="86"/>
      <c r="AB241" s="86"/>
      <c r="AC241" s="86"/>
      <c r="AD241" s="86"/>
      <c r="AE241" s="86"/>
      <c r="AF241" s="86"/>
      <c r="AG241" s="86"/>
      <c r="AH241" s="86"/>
      <c r="AI241" s="86"/>
      <c r="AJ241" s="86"/>
      <c r="AK241" s="86"/>
      <c r="AL241" s="86"/>
      <c r="AM241" s="86"/>
      <c r="AN241" s="86"/>
      <c r="AO241" s="86"/>
      <c r="AP241" s="86"/>
      <c r="AQ241" s="86"/>
      <c r="AR241" s="86"/>
      <c r="AS241" s="86"/>
      <c r="AT241" s="86"/>
      <c r="AU241" s="86"/>
      <c r="AV241" s="86"/>
      <c r="AW241" s="86"/>
      <c r="AX241" s="86"/>
      <c r="AY241" s="86"/>
      <c r="AZ241" s="86"/>
      <c r="BA241" s="86"/>
      <c r="BB241" s="86"/>
      <c r="BC241" s="86"/>
      <c r="BD241" s="86"/>
      <c r="BE241" s="86"/>
      <c r="BF241" s="86"/>
      <c r="BG241" s="86"/>
      <c r="BH241" s="86"/>
    </row>
    <row r="242" spans="1:60" x14ac:dyDescent="0.25">
      <c r="A242" s="86"/>
      <c r="B242" s="86"/>
      <c r="C242" s="86"/>
      <c r="D242" s="86"/>
      <c r="E242" s="86"/>
      <c r="F242" s="86"/>
      <c r="G242" s="86"/>
      <c r="H242" s="86"/>
      <c r="I242" s="86"/>
      <c r="J242" s="86"/>
      <c r="K242" s="86"/>
      <c r="L242" s="86"/>
      <c r="M242" s="86"/>
      <c r="N242" s="86"/>
      <c r="O242" s="86"/>
      <c r="P242" s="86"/>
      <c r="Q242" s="86"/>
      <c r="R242" s="86"/>
      <c r="S242" s="86"/>
      <c r="T242" s="86"/>
      <c r="U242" s="86"/>
      <c r="V242" s="86"/>
      <c r="W242" s="86"/>
      <c r="X242" s="86"/>
      <c r="Y242" s="86"/>
      <c r="Z242" s="86"/>
      <c r="AA242" s="86"/>
      <c r="AB242" s="86"/>
      <c r="AC242" s="86"/>
      <c r="AD242" s="86"/>
      <c r="AE242" s="86"/>
      <c r="AF242" s="86"/>
      <c r="AG242" s="86"/>
      <c r="AH242" s="86"/>
      <c r="AI242" s="86"/>
      <c r="AJ242" s="86"/>
      <c r="AK242" s="86"/>
      <c r="AL242" s="86"/>
      <c r="AM242" s="86"/>
      <c r="AN242" s="86"/>
      <c r="AO242" s="86"/>
      <c r="AP242" s="86"/>
      <c r="AQ242" s="86"/>
      <c r="AR242" s="86"/>
      <c r="AS242" s="86"/>
      <c r="AT242" s="86"/>
      <c r="AU242" s="86"/>
      <c r="AV242" s="86"/>
      <c r="AW242" s="86"/>
      <c r="AX242" s="86"/>
      <c r="AY242" s="86"/>
      <c r="AZ242" s="86"/>
      <c r="BA242" s="86"/>
      <c r="BB242" s="86"/>
      <c r="BC242" s="86"/>
      <c r="BD242" s="86"/>
      <c r="BE242" s="86"/>
      <c r="BF242" s="86"/>
      <c r="BG242" s="86"/>
      <c r="BH242" s="86"/>
    </row>
    <row r="243" spans="1:60" x14ac:dyDescent="0.25">
      <c r="A243" s="86"/>
      <c r="B243" s="86"/>
      <c r="C243" s="86"/>
      <c r="D243" s="86"/>
      <c r="E243" s="86"/>
      <c r="F243" s="86"/>
      <c r="G243" s="86"/>
      <c r="H243" s="86"/>
      <c r="I243" s="86"/>
      <c r="J243" s="86"/>
      <c r="K243" s="86"/>
      <c r="L243" s="86"/>
      <c r="M243" s="86"/>
      <c r="N243" s="86"/>
      <c r="O243" s="86"/>
      <c r="P243" s="86"/>
      <c r="Q243" s="86"/>
      <c r="R243" s="86"/>
      <c r="S243" s="86"/>
      <c r="T243" s="86"/>
      <c r="U243" s="86"/>
      <c r="V243" s="86"/>
      <c r="W243" s="86"/>
      <c r="X243" s="86"/>
      <c r="Y243" s="86"/>
      <c r="Z243" s="86"/>
      <c r="AA243" s="86"/>
      <c r="AB243" s="86"/>
      <c r="AC243" s="86"/>
      <c r="AD243" s="86"/>
      <c r="AE243" s="86"/>
      <c r="AF243" s="86"/>
      <c r="AG243" s="86"/>
      <c r="AH243" s="86"/>
      <c r="AI243" s="86"/>
      <c r="AJ243" s="86"/>
      <c r="AK243" s="86"/>
      <c r="AL243" s="86"/>
      <c r="AM243" s="86"/>
      <c r="AN243" s="86"/>
      <c r="AO243" s="86"/>
      <c r="AP243" s="86"/>
      <c r="AQ243" s="86"/>
      <c r="AR243" s="86"/>
      <c r="AS243" s="86"/>
      <c r="AT243" s="86"/>
      <c r="AU243" s="86"/>
      <c r="AV243" s="86"/>
      <c r="AW243" s="86"/>
      <c r="AX243" s="86"/>
      <c r="AY243" s="86"/>
      <c r="AZ243" s="86"/>
      <c r="BA243" s="86"/>
      <c r="BB243" s="86"/>
      <c r="BC243" s="86"/>
      <c r="BD243" s="86"/>
      <c r="BE243" s="86"/>
      <c r="BF243" s="86"/>
      <c r="BG243" s="86"/>
      <c r="BH243" s="86"/>
    </row>
    <row r="244" spans="1:60" x14ac:dyDescent="0.25">
      <c r="A244" s="86"/>
      <c r="B244" s="86"/>
      <c r="C244" s="86"/>
      <c r="D244" s="86"/>
      <c r="E244" s="86"/>
      <c r="F244" s="86"/>
      <c r="G244" s="86"/>
      <c r="H244" s="86"/>
      <c r="I244" s="86"/>
      <c r="J244" s="86"/>
      <c r="K244" s="86"/>
      <c r="L244" s="86"/>
      <c r="M244" s="86"/>
      <c r="N244" s="86"/>
      <c r="O244" s="86"/>
      <c r="P244" s="86"/>
      <c r="Q244" s="86"/>
      <c r="R244" s="86"/>
      <c r="S244" s="86"/>
      <c r="T244" s="86"/>
      <c r="U244" s="86"/>
      <c r="V244" s="86"/>
      <c r="W244" s="86"/>
      <c r="X244" s="86"/>
      <c r="Y244" s="86"/>
      <c r="Z244" s="86"/>
      <c r="AA244" s="86"/>
      <c r="AB244" s="86"/>
      <c r="AC244" s="86"/>
      <c r="AD244" s="86"/>
      <c r="AE244" s="86"/>
      <c r="AF244" s="86"/>
      <c r="AG244" s="86"/>
      <c r="AH244" s="86"/>
      <c r="AI244" s="86"/>
      <c r="AJ244" s="86"/>
      <c r="AK244" s="86"/>
      <c r="AL244" s="86"/>
      <c r="AM244" s="86"/>
      <c r="AN244" s="86"/>
      <c r="AO244" s="86"/>
      <c r="AP244" s="86"/>
      <c r="AQ244" s="86"/>
      <c r="AR244" s="86"/>
      <c r="AS244" s="86"/>
      <c r="AT244" s="86"/>
      <c r="AU244" s="86"/>
      <c r="AV244" s="86"/>
      <c r="AW244" s="86"/>
      <c r="AX244" s="86"/>
      <c r="AY244" s="86"/>
      <c r="AZ244" s="86"/>
      <c r="BA244" s="86"/>
      <c r="BB244" s="86"/>
      <c r="BC244" s="86"/>
      <c r="BD244" s="86"/>
      <c r="BE244" s="86"/>
      <c r="BF244" s="86"/>
      <c r="BG244" s="86"/>
      <c r="BH244" s="86"/>
    </row>
    <row r="245" spans="1:60" x14ac:dyDescent="0.25">
      <c r="A245" s="86"/>
      <c r="B245" s="86"/>
      <c r="C245" s="86"/>
      <c r="D245" s="86"/>
      <c r="E245" s="86"/>
      <c r="F245" s="86"/>
      <c r="G245" s="86"/>
      <c r="H245" s="86"/>
      <c r="I245" s="86"/>
      <c r="J245" s="86"/>
      <c r="K245" s="86"/>
      <c r="L245" s="86"/>
      <c r="M245" s="86"/>
      <c r="N245" s="86"/>
      <c r="O245" s="86"/>
      <c r="P245" s="86"/>
      <c r="Q245" s="86"/>
      <c r="R245" s="86"/>
      <c r="S245" s="86"/>
      <c r="T245" s="86"/>
      <c r="U245" s="86"/>
      <c r="V245" s="86"/>
      <c r="W245" s="86"/>
      <c r="X245" s="86"/>
      <c r="Y245" s="86"/>
      <c r="Z245" s="86"/>
      <c r="AA245" s="86"/>
      <c r="AB245" s="86"/>
      <c r="AC245" s="86"/>
      <c r="AD245" s="86"/>
      <c r="AE245" s="86"/>
      <c r="AF245" s="86"/>
      <c r="AG245" s="86"/>
      <c r="AH245" s="86"/>
      <c r="AI245" s="86"/>
      <c r="AJ245" s="86"/>
      <c r="AK245" s="86"/>
      <c r="AL245" s="86"/>
      <c r="AM245" s="86"/>
      <c r="AN245" s="86"/>
      <c r="AO245" s="86"/>
      <c r="AP245" s="86"/>
      <c r="AQ245" s="86"/>
      <c r="AR245" s="86"/>
      <c r="AS245" s="86"/>
      <c r="AT245" s="86"/>
      <c r="AU245" s="86"/>
      <c r="AV245" s="86"/>
      <c r="AW245" s="86"/>
      <c r="AX245" s="86"/>
      <c r="AY245" s="86"/>
      <c r="AZ245" s="86"/>
      <c r="BA245" s="86"/>
      <c r="BB245" s="86"/>
      <c r="BC245" s="86"/>
      <c r="BD245" s="86"/>
      <c r="BE245" s="86"/>
      <c r="BF245" s="86"/>
      <c r="BG245" s="86"/>
      <c r="BH245" s="86"/>
    </row>
    <row r="246" spans="1:60" x14ac:dyDescent="0.25">
      <c r="A246" s="86"/>
      <c r="B246" s="86"/>
      <c r="C246" s="86"/>
      <c r="D246" s="86"/>
      <c r="E246" s="86"/>
      <c r="F246" s="86"/>
      <c r="G246" s="86"/>
      <c r="H246" s="86"/>
      <c r="I246" s="86"/>
      <c r="J246" s="86"/>
      <c r="K246" s="86"/>
      <c r="L246" s="86"/>
      <c r="M246" s="86"/>
      <c r="N246" s="86"/>
      <c r="O246" s="86"/>
      <c r="P246" s="86"/>
      <c r="Q246" s="86"/>
      <c r="R246" s="86"/>
      <c r="S246" s="86"/>
      <c r="T246" s="86"/>
      <c r="U246" s="86"/>
      <c r="V246" s="86"/>
      <c r="W246" s="86"/>
      <c r="X246" s="86"/>
      <c r="Y246" s="86"/>
      <c r="Z246" s="86"/>
      <c r="AA246" s="86"/>
      <c r="AB246" s="86"/>
      <c r="AC246" s="86"/>
      <c r="AD246" s="86"/>
      <c r="AE246" s="86"/>
      <c r="AF246" s="86"/>
      <c r="AG246" s="86"/>
      <c r="AH246" s="86"/>
      <c r="AI246" s="86"/>
      <c r="AJ246" s="86"/>
      <c r="AK246" s="86"/>
      <c r="AL246" s="86"/>
      <c r="AM246" s="86"/>
      <c r="AN246" s="86"/>
      <c r="AO246" s="86"/>
      <c r="AP246" s="86"/>
      <c r="AQ246" s="86"/>
      <c r="AR246" s="86"/>
      <c r="AS246" s="86"/>
      <c r="AT246" s="86"/>
      <c r="AU246" s="86"/>
      <c r="AV246" s="86"/>
      <c r="AW246" s="86"/>
      <c r="AX246" s="86"/>
      <c r="AY246" s="86"/>
      <c r="AZ246" s="86"/>
      <c r="BA246" s="86"/>
      <c r="BB246" s="86"/>
      <c r="BC246" s="86"/>
      <c r="BD246" s="86"/>
      <c r="BE246" s="86"/>
      <c r="BF246" s="86"/>
      <c r="BG246" s="86"/>
      <c r="BH246" s="86"/>
    </row>
    <row r="247" spans="1:60" x14ac:dyDescent="0.25">
      <c r="A247" s="86"/>
      <c r="B247" s="86"/>
      <c r="C247" s="86"/>
      <c r="D247" s="86"/>
      <c r="E247" s="86"/>
      <c r="F247" s="86"/>
      <c r="G247" s="86"/>
      <c r="H247" s="86"/>
      <c r="I247" s="86"/>
      <c r="J247" s="86"/>
      <c r="K247" s="86"/>
      <c r="L247" s="86"/>
      <c r="M247" s="86"/>
      <c r="N247" s="86"/>
      <c r="O247" s="86"/>
      <c r="P247" s="86"/>
      <c r="Q247" s="86"/>
      <c r="R247" s="86"/>
      <c r="S247" s="86"/>
      <c r="T247" s="86"/>
      <c r="U247" s="86"/>
      <c r="V247" s="86"/>
      <c r="W247" s="86"/>
      <c r="X247" s="86"/>
      <c r="Y247" s="86"/>
      <c r="Z247" s="86"/>
      <c r="AA247" s="86"/>
      <c r="AB247" s="86"/>
      <c r="AC247" s="86"/>
      <c r="AD247" s="86"/>
      <c r="AE247" s="86"/>
      <c r="AF247" s="86"/>
      <c r="AG247" s="86"/>
      <c r="AH247" s="86"/>
      <c r="AI247" s="86"/>
      <c r="AJ247" s="86"/>
      <c r="AK247" s="86"/>
      <c r="AL247" s="86"/>
      <c r="AM247" s="86"/>
      <c r="AN247" s="86"/>
      <c r="AO247" s="86"/>
      <c r="AP247" s="86"/>
      <c r="AQ247" s="86"/>
      <c r="AR247" s="86"/>
      <c r="AS247" s="86"/>
      <c r="AT247" s="86"/>
      <c r="AU247" s="86"/>
      <c r="AV247" s="86"/>
      <c r="AW247" s="86"/>
      <c r="AX247" s="86"/>
      <c r="AY247" s="86"/>
      <c r="AZ247" s="86"/>
      <c r="BA247" s="86"/>
      <c r="BB247" s="86"/>
      <c r="BC247" s="86"/>
      <c r="BD247" s="86"/>
      <c r="BE247" s="86"/>
      <c r="BF247" s="86"/>
      <c r="BG247" s="86"/>
      <c r="BH247" s="86"/>
    </row>
    <row r="248" spans="1:60" x14ac:dyDescent="0.25">
      <c r="A248" s="86"/>
      <c r="B248" s="86"/>
      <c r="C248" s="86"/>
      <c r="D248" s="86"/>
      <c r="E248" s="86"/>
      <c r="F248" s="86"/>
      <c r="G248" s="86"/>
      <c r="H248" s="86"/>
      <c r="I248" s="86"/>
      <c r="J248" s="86"/>
      <c r="K248" s="86"/>
      <c r="L248" s="86"/>
      <c r="M248" s="86"/>
      <c r="N248" s="86"/>
      <c r="O248" s="86"/>
      <c r="P248" s="86"/>
      <c r="Q248" s="86"/>
      <c r="R248" s="86"/>
      <c r="S248" s="86"/>
      <c r="T248" s="86"/>
      <c r="U248" s="86"/>
      <c r="V248" s="86"/>
      <c r="W248" s="86"/>
      <c r="X248" s="86"/>
      <c r="Y248" s="86"/>
      <c r="Z248" s="86"/>
      <c r="AA248" s="86"/>
      <c r="AB248" s="86"/>
      <c r="AC248" s="86"/>
      <c r="AD248" s="86"/>
      <c r="AE248" s="86"/>
      <c r="AF248" s="86"/>
      <c r="AG248" s="86"/>
      <c r="AH248" s="86"/>
      <c r="AI248" s="86"/>
      <c r="AJ248" s="86"/>
      <c r="AK248" s="86"/>
      <c r="AL248" s="86"/>
      <c r="AM248" s="86"/>
      <c r="AN248" s="86"/>
      <c r="AO248" s="86"/>
      <c r="AP248" s="86"/>
      <c r="AQ248" s="86"/>
      <c r="AR248" s="86"/>
      <c r="AS248" s="86"/>
      <c r="AT248" s="86"/>
      <c r="AU248" s="86"/>
      <c r="AV248" s="86"/>
      <c r="AW248" s="86"/>
      <c r="AX248" s="86"/>
      <c r="AY248" s="86"/>
      <c r="AZ248" s="86"/>
      <c r="BA248" s="86"/>
      <c r="BB248" s="86"/>
      <c r="BC248" s="86"/>
      <c r="BD248" s="86"/>
      <c r="BE248" s="86"/>
      <c r="BF248" s="86"/>
      <c r="BG248" s="86"/>
      <c r="BH248" s="86"/>
    </row>
    <row r="249" spans="1:60" x14ac:dyDescent="0.25">
      <c r="A249" s="86"/>
      <c r="B249" s="86"/>
      <c r="C249" s="86"/>
      <c r="D249" s="86"/>
      <c r="E249" s="86"/>
      <c r="F249" s="86"/>
      <c r="G249" s="86"/>
      <c r="H249" s="86"/>
      <c r="I249" s="86"/>
      <c r="J249" s="86"/>
      <c r="K249" s="86"/>
      <c r="L249" s="86"/>
      <c r="M249" s="86"/>
      <c r="N249" s="86"/>
      <c r="O249" s="86"/>
      <c r="P249" s="86"/>
      <c r="Q249" s="86"/>
      <c r="R249" s="86"/>
      <c r="S249" s="86"/>
      <c r="T249" s="86"/>
      <c r="U249" s="86"/>
      <c r="V249" s="86"/>
      <c r="W249" s="86"/>
      <c r="X249" s="86"/>
      <c r="Y249" s="86"/>
      <c r="Z249" s="86"/>
      <c r="AA249" s="86"/>
      <c r="AB249" s="86"/>
      <c r="AC249" s="86"/>
      <c r="AD249" s="86"/>
      <c r="AE249" s="86"/>
      <c r="AF249" s="86"/>
      <c r="AG249" s="86"/>
      <c r="AH249" s="86"/>
      <c r="AI249" s="86"/>
      <c r="AJ249" s="86"/>
      <c r="AK249" s="86"/>
      <c r="AL249" s="86"/>
      <c r="AM249" s="86"/>
      <c r="AN249" s="86"/>
      <c r="AO249" s="86"/>
      <c r="AP249" s="86"/>
      <c r="AQ249" s="86"/>
      <c r="AR249" s="86"/>
      <c r="AS249" s="86"/>
      <c r="AT249" s="86"/>
      <c r="AU249" s="86"/>
      <c r="AV249" s="86"/>
      <c r="AW249" s="86"/>
      <c r="AX249" s="86"/>
      <c r="AY249" s="86"/>
      <c r="AZ249" s="86"/>
      <c r="BA249" s="86"/>
      <c r="BB249" s="86"/>
      <c r="BC249" s="86"/>
      <c r="BD249" s="86"/>
      <c r="BE249" s="86"/>
      <c r="BF249" s="86"/>
      <c r="BG249" s="86"/>
      <c r="BH249" s="86"/>
    </row>
    <row r="250" spans="1:60" x14ac:dyDescent="0.25">
      <c r="A250" s="86"/>
      <c r="B250" s="86"/>
      <c r="C250" s="86"/>
      <c r="D250" s="86"/>
      <c r="E250" s="86"/>
      <c r="F250" s="86"/>
      <c r="G250" s="86"/>
      <c r="H250" s="86"/>
      <c r="I250" s="86"/>
      <c r="J250" s="86"/>
      <c r="K250" s="86"/>
      <c r="L250" s="86"/>
      <c r="M250" s="86"/>
      <c r="N250" s="86"/>
      <c r="O250" s="86"/>
      <c r="P250" s="86"/>
      <c r="Q250" s="86"/>
      <c r="R250" s="86"/>
      <c r="S250" s="86"/>
      <c r="T250" s="86"/>
      <c r="U250" s="86"/>
      <c r="V250" s="86"/>
      <c r="W250" s="86"/>
      <c r="X250" s="86"/>
      <c r="Y250" s="86"/>
      <c r="Z250" s="86"/>
      <c r="AA250" s="86"/>
      <c r="AB250" s="86"/>
      <c r="AC250" s="86"/>
      <c r="AD250" s="86"/>
      <c r="AE250" s="86"/>
      <c r="AF250" s="86"/>
      <c r="AG250" s="86"/>
      <c r="AH250" s="86"/>
      <c r="AI250" s="86"/>
      <c r="AJ250" s="86"/>
      <c r="AK250" s="86"/>
      <c r="AL250" s="86"/>
      <c r="AM250" s="86"/>
      <c r="AN250" s="86"/>
      <c r="AO250" s="86"/>
      <c r="AP250" s="86"/>
      <c r="AQ250" s="86"/>
      <c r="AR250" s="86"/>
      <c r="AS250" s="86"/>
      <c r="AT250" s="86"/>
      <c r="AU250" s="86"/>
      <c r="AV250" s="86"/>
      <c r="AW250" s="86"/>
      <c r="AX250" s="86"/>
      <c r="AY250" s="86"/>
      <c r="AZ250" s="86"/>
      <c r="BA250" s="86"/>
      <c r="BB250" s="86"/>
      <c r="BC250" s="86"/>
      <c r="BD250" s="86"/>
      <c r="BE250" s="86"/>
      <c r="BF250" s="86"/>
      <c r="BG250" s="86"/>
      <c r="BH250" s="86"/>
    </row>
    <row r="251" spans="1:60" x14ac:dyDescent="0.25">
      <c r="A251" s="86"/>
      <c r="B251" s="86"/>
      <c r="C251" s="86"/>
      <c r="D251" s="86"/>
      <c r="E251" s="86"/>
      <c r="F251" s="86"/>
      <c r="G251" s="86"/>
      <c r="H251" s="86"/>
      <c r="I251" s="86"/>
      <c r="J251" s="86"/>
      <c r="K251" s="86"/>
      <c r="L251" s="86"/>
      <c r="M251" s="86"/>
      <c r="N251" s="86"/>
      <c r="O251" s="86"/>
      <c r="P251" s="86"/>
      <c r="Q251" s="86"/>
      <c r="R251" s="86"/>
      <c r="S251" s="86"/>
      <c r="T251" s="86"/>
      <c r="U251" s="86"/>
      <c r="V251" s="86"/>
      <c r="W251" s="86"/>
      <c r="X251" s="86"/>
      <c r="Y251" s="86"/>
      <c r="Z251" s="86"/>
      <c r="AA251" s="86"/>
      <c r="AB251" s="86"/>
      <c r="AC251" s="86"/>
      <c r="AD251" s="86"/>
      <c r="AE251" s="86"/>
      <c r="AF251" s="86"/>
      <c r="AG251" s="86"/>
      <c r="AH251" s="86"/>
      <c r="AI251" s="86"/>
      <c r="AJ251" s="86"/>
      <c r="AK251" s="86"/>
      <c r="AL251" s="86"/>
      <c r="AM251" s="86"/>
      <c r="AN251" s="86"/>
      <c r="AO251" s="86"/>
      <c r="AP251" s="86"/>
      <c r="AQ251" s="86"/>
      <c r="AR251" s="86"/>
      <c r="AS251" s="86"/>
      <c r="AT251" s="86"/>
      <c r="AU251" s="86"/>
      <c r="AV251" s="86"/>
      <c r="AW251" s="86"/>
      <c r="AX251" s="86"/>
      <c r="AY251" s="86"/>
      <c r="AZ251" s="86"/>
      <c r="BA251" s="86"/>
      <c r="BB251" s="86"/>
      <c r="BC251" s="86"/>
      <c r="BD251" s="86"/>
      <c r="BE251" s="86"/>
      <c r="BF251" s="86"/>
      <c r="BG251" s="86"/>
      <c r="BH251" s="86"/>
    </row>
    <row r="252" spans="1:60" x14ac:dyDescent="0.25">
      <c r="A252" s="86"/>
      <c r="B252" s="86"/>
      <c r="C252" s="86"/>
      <c r="D252" s="86"/>
      <c r="E252" s="86"/>
      <c r="F252" s="86"/>
      <c r="G252" s="86"/>
      <c r="H252" s="86"/>
      <c r="I252" s="86"/>
      <c r="J252" s="86"/>
      <c r="K252" s="86"/>
      <c r="L252" s="86"/>
      <c r="M252" s="86"/>
      <c r="N252" s="86"/>
      <c r="O252" s="86"/>
      <c r="P252" s="86"/>
      <c r="Q252" s="86"/>
      <c r="R252" s="86"/>
      <c r="S252" s="86"/>
      <c r="T252" s="86"/>
      <c r="U252" s="86"/>
      <c r="V252" s="86"/>
      <c r="W252" s="86"/>
      <c r="X252" s="86"/>
      <c r="Y252" s="86"/>
      <c r="Z252" s="86"/>
      <c r="AA252" s="86"/>
      <c r="AB252" s="86"/>
      <c r="AC252" s="86"/>
      <c r="AD252" s="86"/>
      <c r="AE252" s="86"/>
      <c r="AF252" s="86"/>
      <c r="AG252" s="86"/>
      <c r="AH252" s="86"/>
      <c r="AI252" s="86"/>
      <c r="AJ252" s="86"/>
      <c r="AK252" s="86"/>
      <c r="AL252" s="86"/>
      <c r="AM252" s="86"/>
      <c r="AN252" s="86"/>
      <c r="AO252" s="86"/>
      <c r="AP252" s="86"/>
      <c r="AQ252" s="86"/>
      <c r="AR252" s="86"/>
      <c r="AS252" s="86"/>
      <c r="AT252" s="86"/>
      <c r="AU252" s="86"/>
      <c r="AV252" s="86"/>
      <c r="AW252" s="86"/>
      <c r="AX252" s="86"/>
      <c r="AY252" s="86"/>
      <c r="AZ252" s="86"/>
      <c r="BA252" s="86"/>
      <c r="BB252" s="86"/>
      <c r="BC252" s="86"/>
      <c r="BD252" s="86"/>
      <c r="BE252" s="86"/>
      <c r="BF252" s="86"/>
      <c r="BG252" s="86"/>
      <c r="BH252" s="86"/>
    </row>
    <row r="253" spans="1:60" x14ac:dyDescent="0.25">
      <c r="A253" s="86"/>
      <c r="B253" s="86"/>
      <c r="C253" s="86"/>
      <c r="D253" s="86"/>
      <c r="E253" s="86"/>
      <c r="F253" s="86"/>
      <c r="G253" s="86"/>
      <c r="H253" s="86"/>
      <c r="I253" s="86"/>
      <c r="J253" s="86"/>
      <c r="K253" s="86"/>
      <c r="L253" s="86"/>
      <c r="M253" s="86"/>
      <c r="N253" s="86"/>
      <c r="O253" s="86"/>
      <c r="P253" s="86"/>
      <c r="Q253" s="86"/>
      <c r="R253" s="86"/>
      <c r="S253" s="86"/>
      <c r="T253" s="86"/>
      <c r="U253" s="86"/>
      <c r="V253" s="86"/>
      <c r="W253" s="86"/>
      <c r="X253" s="86"/>
      <c r="Y253" s="86"/>
      <c r="Z253" s="86"/>
      <c r="AA253" s="86"/>
      <c r="AB253" s="86"/>
      <c r="AC253" s="86"/>
      <c r="AD253" s="86"/>
      <c r="AE253" s="86"/>
      <c r="AF253" s="86"/>
      <c r="AG253" s="86"/>
      <c r="AH253" s="86"/>
      <c r="AI253" s="86"/>
      <c r="AJ253" s="86"/>
      <c r="AK253" s="86"/>
      <c r="AL253" s="86"/>
      <c r="AM253" s="86"/>
      <c r="AN253" s="86"/>
      <c r="AO253" s="86"/>
      <c r="AP253" s="86"/>
      <c r="AQ253" s="86"/>
      <c r="AR253" s="86"/>
      <c r="AS253" s="86"/>
      <c r="AT253" s="86"/>
      <c r="AU253" s="86"/>
      <c r="AV253" s="86"/>
      <c r="AW253" s="86"/>
      <c r="AX253" s="86"/>
      <c r="AY253" s="86"/>
      <c r="AZ253" s="86"/>
      <c r="BA253" s="86"/>
      <c r="BB253" s="86"/>
      <c r="BC253" s="86"/>
      <c r="BD253" s="86"/>
      <c r="BE253" s="86"/>
      <c r="BF253" s="86"/>
      <c r="BG253" s="86"/>
      <c r="BH253" s="86"/>
    </row>
    <row r="254" spans="1:60" x14ac:dyDescent="0.25">
      <c r="A254" s="86"/>
      <c r="B254" s="86"/>
      <c r="C254" s="86"/>
      <c r="D254" s="86"/>
      <c r="E254" s="86"/>
      <c r="F254" s="86"/>
      <c r="G254" s="86"/>
      <c r="H254" s="86"/>
      <c r="I254" s="86"/>
      <c r="J254" s="86"/>
      <c r="K254" s="86"/>
      <c r="L254" s="86"/>
      <c r="M254" s="86"/>
      <c r="N254" s="86"/>
      <c r="O254" s="86"/>
      <c r="P254" s="86"/>
      <c r="Q254" s="86"/>
      <c r="R254" s="86"/>
      <c r="S254" s="86"/>
      <c r="T254" s="86"/>
      <c r="U254" s="86"/>
      <c r="V254" s="86"/>
      <c r="W254" s="86"/>
      <c r="X254" s="86"/>
      <c r="Y254" s="86"/>
      <c r="Z254" s="86"/>
      <c r="AA254" s="86"/>
      <c r="AB254" s="86"/>
      <c r="AC254" s="86"/>
      <c r="AD254" s="86"/>
      <c r="AE254" s="86"/>
      <c r="AF254" s="86"/>
      <c r="AG254" s="86"/>
      <c r="AH254" s="86"/>
      <c r="AI254" s="86"/>
      <c r="AJ254" s="86"/>
      <c r="AK254" s="86"/>
      <c r="AL254" s="86"/>
      <c r="AM254" s="86"/>
      <c r="AN254" s="86"/>
      <c r="AO254" s="86"/>
      <c r="AP254" s="86"/>
      <c r="AQ254" s="86"/>
      <c r="AR254" s="86"/>
      <c r="AS254" s="86"/>
      <c r="AT254" s="86"/>
      <c r="AU254" s="86"/>
      <c r="AV254" s="86"/>
      <c r="AW254" s="86"/>
      <c r="AX254" s="86"/>
      <c r="AY254" s="86"/>
      <c r="AZ254" s="86"/>
      <c r="BA254" s="86"/>
      <c r="BB254" s="86"/>
      <c r="BC254" s="86"/>
      <c r="BD254" s="86"/>
      <c r="BE254" s="86"/>
      <c r="BF254" s="86"/>
      <c r="BG254" s="86"/>
      <c r="BH254" s="86"/>
    </row>
    <row r="255" spans="1:60" x14ac:dyDescent="0.25">
      <c r="A255" s="86"/>
      <c r="B255" s="86"/>
      <c r="C255" s="86"/>
      <c r="D255" s="86"/>
      <c r="E255" s="86"/>
      <c r="F255" s="86"/>
      <c r="G255" s="86"/>
      <c r="H255" s="86"/>
      <c r="I255" s="86"/>
      <c r="J255" s="86"/>
      <c r="K255" s="86"/>
      <c r="L255" s="86"/>
      <c r="M255" s="86"/>
      <c r="N255" s="86"/>
      <c r="O255" s="86"/>
      <c r="P255" s="86"/>
      <c r="Q255" s="86"/>
      <c r="R255" s="86"/>
      <c r="S255" s="86"/>
      <c r="T255" s="86"/>
      <c r="U255" s="86"/>
      <c r="V255" s="86"/>
      <c r="W255" s="86"/>
      <c r="X255" s="86"/>
      <c r="Y255" s="86"/>
      <c r="Z255" s="86"/>
      <c r="AA255" s="86"/>
      <c r="AB255" s="86"/>
      <c r="AC255" s="86"/>
      <c r="AD255" s="86"/>
      <c r="AE255" s="86"/>
      <c r="AF255" s="86"/>
      <c r="AG255" s="86"/>
      <c r="AH255" s="86"/>
      <c r="AI255" s="86"/>
      <c r="AJ255" s="86"/>
      <c r="AK255" s="86"/>
      <c r="AL255" s="86"/>
      <c r="AM255" s="86"/>
      <c r="AN255" s="86"/>
      <c r="AO255" s="86"/>
      <c r="AP255" s="86"/>
      <c r="AQ255" s="86"/>
      <c r="AR255" s="86"/>
      <c r="AS255" s="86"/>
      <c r="AT255" s="86"/>
      <c r="AU255" s="86"/>
      <c r="AV255" s="86"/>
      <c r="AW255" s="86"/>
      <c r="AX255" s="86"/>
      <c r="AY255" s="86"/>
      <c r="AZ255" s="86"/>
      <c r="BA255" s="86"/>
      <c r="BB255" s="86"/>
      <c r="BC255" s="86"/>
      <c r="BD255" s="86"/>
      <c r="BE255" s="86"/>
      <c r="BF255" s="86"/>
      <c r="BG255" s="86"/>
      <c r="BH255" s="86"/>
    </row>
    <row r="256" spans="1:60" x14ac:dyDescent="0.25">
      <c r="A256" s="86"/>
      <c r="B256" s="86"/>
      <c r="C256" s="86"/>
      <c r="D256" s="86"/>
      <c r="E256" s="86"/>
      <c r="F256" s="86"/>
      <c r="G256" s="86"/>
      <c r="H256" s="86"/>
      <c r="I256" s="86"/>
      <c r="J256" s="86"/>
      <c r="K256" s="86"/>
      <c r="L256" s="86"/>
      <c r="M256" s="86"/>
      <c r="N256" s="86"/>
      <c r="O256" s="86"/>
      <c r="P256" s="86"/>
      <c r="Q256" s="86"/>
      <c r="R256" s="86"/>
      <c r="S256" s="86"/>
      <c r="T256" s="86"/>
      <c r="U256" s="86"/>
      <c r="V256" s="86"/>
      <c r="W256" s="86"/>
      <c r="X256" s="86"/>
      <c r="Y256" s="86"/>
      <c r="Z256" s="86"/>
      <c r="AA256" s="86"/>
      <c r="AB256" s="86"/>
      <c r="AC256" s="86"/>
      <c r="AD256" s="86"/>
      <c r="AE256" s="86"/>
      <c r="AF256" s="86"/>
      <c r="AG256" s="86"/>
      <c r="AH256" s="86"/>
      <c r="AI256" s="86"/>
      <c r="AJ256" s="86"/>
      <c r="AK256" s="86"/>
      <c r="AL256" s="86"/>
      <c r="AM256" s="86"/>
      <c r="AN256" s="86"/>
      <c r="AO256" s="86"/>
      <c r="AP256" s="86"/>
      <c r="AQ256" s="86"/>
      <c r="AR256" s="86"/>
      <c r="AS256" s="86"/>
      <c r="AT256" s="86"/>
      <c r="AU256" s="86"/>
      <c r="AV256" s="86"/>
      <c r="AW256" s="86"/>
      <c r="AX256" s="86"/>
      <c r="AY256" s="86"/>
      <c r="AZ256" s="86"/>
      <c r="BA256" s="86"/>
      <c r="BB256" s="86"/>
      <c r="BC256" s="86"/>
      <c r="BD256" s="86"/>
      <c r="BE256" s="86"/>
      <c r="BF256" s="86"/>
      <c r="BG256" s="86"/>
      <c r="BH256" s="86"/>
    </row>
    <row r="257" spans="1:60" x14ac:dyDescent="0.25">
      <c r="A257" s="86"/>
      <c r="B257" s="86"/>
      <c r="C257" s="86"/>
      <c r="D257" s="86"/>
      <c r="E257" s="86"/>
      <c r="F257" s="86"/>
      <c r="G257" s="86"/>
      <c r="H257" s="86"/>
      <c r="I257" s="86"/>
      <c r="J257" s="86"/>
      <c r="K257" s="86"/>
      <c r="L257" s="86"/>
      <c r="M257" s="86"/>
      <c r="N257" s="86"/>
      <c r="O257" s="86"/>
      <c r="P257" s="86"/>
      <c r="Q257" s="86"/>
      <c r="R257" s="86"/>
      <c r="S257" s="86"/>
      <c r="T257" s="86"/>
      <c r="U257" s="86"/>
      <c r="V257" s="86"/>
      <c r="W257" s="86"/>
      <c r="X257" s="86"/>
      <c r="Y257" s="86"/>
      <c r="Z257" s="86"/>
      <c r="AA257" s="86"/>
      <c r="AB257" s="86"/>
      <c r="AC257" s="86"/>
      <c r="AD257" s="86"/>
      <c r="AE257" s="86"/>
      <c r="AF257" s="86"/>
      <c r="AG257" s="86"/>
      <c r="AH257" s="86"/>
      <c r="AI257" s="86"/>
      <c r="AJ257" s="86"/>
      <c r="AK257" s="86"/>
      <c r="AL257" s="86"/>
      <c r="AM257" s="86"/>
      <c r="AN257" s="86"/>
      <c r="AO257" s="86"/>
      <c r="AP257" s="86"/>
      <c r="AQ257" s="86"/>
      <c r="AR257" s="86"/>
      <c r="AS257" s="86"/>
      <c r="AT257" s="86"/>
      <c r="AU257" s="86"/>
      <c r="AV257" s="86"/>
      <c r="AW257" s="86"/>
      <c r="AX257" s="86"/>
      <c r="AY257" s="86"/>
      <c r="AZ257" s="86"/>
      <c r="BA257" s="86"/>
      <c r="BB257" s="86"/>
      <c r="BC257" s="86"/>
      <c r="BD257" s="86"/>
      <c r="BE257" s="86"/>
      <c r="BF257" s="86"/>
      <c r="BG257" s="86"/>
      <c r="BH257" s="86"/>
    </row>
    <row r="258" spans="1:60" x14ac:dyDescent="0.25">
      <c r="A258" s="86"/>
      <c r="B258" s="86"/>
      <c r="C258" s="86"/>
      <c r="D258" s="86"/>
      <c r="E258" s="86"/>
      <c r="F258" s="86"/>
      <c r="G258" s="86"/>
      <c r="H258" s="86"/>
      <c r="I258" s="86"/>
      <c r="J258" s="86"/>
      <c r="K258" s="86"/>
      <c r="L258" s="86"/>
      <c r="M258" s="86"/>
      <c r="N258" s="86"/>
      <c r="O258" s="86"/>
      <c r="P258" s="86"/>
      <c r="Q258" s="86"/>
      <c r="R258" s="86"/>
      <c r="S258" s="86"/>
      <c r="T258" s="86"/>
      <c r="U258" s="86"/>
      <c r="V258" s="86"/>
      <c r="W258" s="86"/>
      <c r="X258" s="86"/>
      <c r="Y258" s="86"/>
      <c r="Z258" s="86"/>
      <c r="AA258" s="86"/>
      <c r="AB258" s="86"/>
      <c r="AC258" s="86"/>
      <c r="AD258" s="86"/>
      <c r="AE258" s="86"/>
      <c r="AF258" s="86"/>
      <c r="AG258" s="86"/>
      <c r="AH258" s="86"/>
      <c r="AI258" s="86"/>
      <c r="AJ258" s="86"/>
      <c r="AK258" s="86"/>
      <c r="AL258" s="86"/>
      <c r="AM258" s="86"/>
      <c r="AN258" s="86"/>
      <c r="AO258" s="86"/>
      <c r="AP258" s="86"/>
      <c r="AQ258" s="86"/>
      <c r="AR258" s="86"/>
      <c r="AS258" s="86"/>
      <c r="AT258" s="86"/>
      <c r="AU258" s="86"/>
      <c r="AV258" s="86"/>
      <c r="AW258" s="86"/>
      <c r="AX258" s="86"/>
      <c r="AY258" s="86"/>
      <c r="AZ258" s="86"/>
      <c r="BA258" s="86"/>
      <c r="BB258" s="86"/>
      <c r="BC258" s="86"/>
      <c r="BD258" s="86"/>
      <c r="BE258" s="86"/>
      <c r="BF258" s="86"/>
      <c r="BG258" s="86"/>
      <c r="BH258" s="86"/>
    </row>
    <row r="259" spans="1:60" x14ac:dyDescent="0.25">
      <c r="A259" s="86"/>
      <c r="B259" s="86"/>
      <c r="C259" s="86"/>
      <c r="D259" s="86"/>
      <c r="E259" s="86"/>
      <c r="F259" s="86"/>
      <c r="G259" s="86"/>
      <c r="H259" s="86"/>
      <c r="I259" s="86"/>
      <c r="J259" s="86"/>
      <c r="K259" s="86"/>
      <c r="L259" s="86"/>
      <c r="M259" s="86"/>
      <c r="N259" s="86"/>
      <c r="O259" s="86"/>
      <c r="P259" s="86"/>
      <c r="Q259" s="86"/>
      <c r="R259" s="86"/>
      <c r="S259" s="86"/>
      <c r="T259" s="86"/>
      <c r="U259" s="86"/>
      <c r="V259" s="86"/>
      <c r="W259" s="86"/>
      <c r="X259" s="86"/>
      <c r="Y259" s="86"/>
      <c r="Z259" s="86"/>
      <c r="AA259" s="86"/>
      <c r="AB259" s="86"/>
      <c r="AC259" s="86"/>
      <c r="AD259" s="86"/>
      <c r="AE259" s="86"/>
      <c r="AF259" s="86"/>
      <c r="AG259" s="86"/>
      <c r="AH259" s="86"/>
      <c r="AI259" s="86"/>
      <c r="AJ259" s="86"/>
      <c r="AK259" s="86"/>
      <c r="AL259" s="86"/>
      <c r="AM259" s="86"/>
      <c r="AN259" s="86"/>
      <c r="AO259" s="86"/>
      <c r="AP259" s="86"/>
      <c r="AQ259" s="86"/>
      <c r="AR259" s="86"/>
      <c r="AS259" s="86"/>
      <c r="AT259" s="86"/>
      <c r="AU259" s="86"/>
      <c r="AV259" s="86"/>
      <c r="AW259" s="86"/>
      <c r="AX259" s="86"/>
      <c r="AY259" s="86"/>
      <c r="AZ259" s="86"/>
      <c r="BA259" s="86"/>
      <c r="BB259" s="86"/>
      <c r="BC259" s="86"/>
      <c r="BD259" s="86"/>
      <c r="BE259" s="86"/>
      <c r="BF259" s="86"/>
      <c r="BG259" s="86"/>
      <c r="BH259" s="86"/>
    </row>
    <row r="260" spans="1:60" x14ac:dyDescent="0.25">
      <c r="A260" s="86"/>
      <c r="B260" s="86"/>
      <c r="C260" s="86"/>
      <c r="D260" s="86"/>
      <c r="E260" s="86"/>
      <c r="F260" s="86"/>
      <c r="G260" s="86"/>
      <c r="H260" s="86"/>
      <c r="I260" s="86"/>
      <c r="J260" s="86"/>
      <c r="K260" s="86"/>
      <c r="L260" s="86"/>
      <c r="M260" s="86"/>
      <c r="N260" s="86"/>
      <c r="O260" s="86"/>
      <c r="P260" s="86"/>
      <c r="Q260" s="86"/>
      <c r="R260" s="86"/>
      <c r="S260" s="86"/>
      <c r="T260" s="86"/>
      <c r="U260" s="86"/>
      <c r="V260" s="86"/>
      <c r="W260" s="86"/>
      <c r="X260" s="86"/>
      <c r="Y260" s="86"/>
      <c r="Z260" s="86"/>
      <c r="AA260" s="86"/>
      <c r="AB260" s="86"/>
      <c r="AC260" s="86"/>
      <c r="AD260" s="86"/>
      <c r="AE260" s="86"/>
      <c r="AF260" s="86"/>
      <c r="AG260" s="86"/>
      <c r="AH260" s="86"/>
      <c r="AI260" s="86"/>
      <c r="AJ260" s="86"/>
      <c r="AK260" s="86"/>
      <c r="AL260" s="86"/>
      <c r="AM260" s="86"/>
      <c r="AN260" s="86"/>
      <c r="AO260" s="86"/>
      <c r="AP260" s="86"/>
      <c r="AQ260" s="86"/>
      <c r="AR260" s="86"/>
      <c r="AS260" s="86"/>
      <c r="AT260" s="86"/>
      <c r="AU260" s="86"/>
      <c r="AV260" s="86"/>
      <c r="AW260" s="86"/>
      <c r="AX260" s="86"/>
      <c r="AY260" s="86"/>
      <c r="AZ260" s="86"/>
      <c r="BA260" s="86"/>
      <c r="BB260" s="86"/>
      <c r="BC260" s="86"/>
      <c r="BD260" s="86"/>
      <c r="BE260" s="86"/>
      <c r="BF260" s="86"/>
      <c r="BG260" s="86"/>
      <c r="BH260" s="86"/>
    </row>
    <row r="261" spans="1:60" x14ac:dyDescent="0.25">
      <c r="A261" s="86"/>
      <c r="J261" s="86"/>
      <c r="K261" s="86"/>
      <c r="L261" s="86"/>
      <c r="M261" s="86"/>
      <c r="N261" s="86"/>
      <c r="O261" s="86"/>
      <c r="P261" s="86"/>
      <c r="Q261" s="86"/>
      <c r="R261" s="86"/>
      <c r="S261" s="86"/>
      <c r="T261" s="86"/>
      <c r="U261" s="86"/>
      <c r="V261" s="86"/>
      <c r="W261" s="86"/>
      <c r="X261" s="86"/>
      <c r="Y261" s="86"/>
      <c r="Z261" s="86"/>
      <c r="AA261" s="86"/>
      <c r="AB261" s="86"/>
      <c r="AC261" s="86"/>
      <c r="AD261" s="86"/>
      <c r="AE261" s="86"/>
      <c r="AF261" s="86"/>
      <c r="AG261" s="86"/>
      <c r="AH261" s="86"/>
      <c r="AI261" s="86"/>
      <c r="AJ261" s="86"/>
      <c r="AK261" s="86"/>
      <c r="AL261" s="86"/>
      <c r="AM261" s="86"/>
      <c r="AN261" s="86"/>
      <c r="AO261" s="86"/>
      <c r="AP261" s="86"/>
      <c r="AQ261" s="86"/>
      <c r="AR261" s="86"/>
      <c r="AS261" s="86"/>
      <c r="AT261" s="86"/>
      <c r="AU261" s="86"/>
      <c r="AV261" s="86"/>
      <c r="AW261" s="86"/>
      <c r="AX261" s="86"/>
      <c r="AY261" s="86"/>
      <c r="AZ261" s="86"/>
      <c r="BA261" s="86"/>
      <c r="BB261" s="86"/>
      <c r="BC261" s="86"/>
      <c r="BD261" s="86"/>
      <c r="BE261" s="86"/>
      <c r="BF261" s="86"/>
      <c r="BG261" s="86"/>
      <c r="BH261" s="86"/>
    </row>
    <row r="262" spans="1:60" x14ac:dyDescent="0.25">
      <c r="A262" s="86"/>
      <c r="J262" s="86"/>
      <c r="K262" s="86"/>
      <c r="L262" s="86"/>
      <c r="M262" s="86"/>
      <c r="N262" s="86"/>
      <c r="O262" s="86"/>
      <c r="P262" s="86"/>
      <c r="Q262" s="86"/>
      <c r="R262" s="86"/>
      <c r="S262" s="86"/>
      <c r="T262" s="86"/>
      <c r="U262" s="86"/>
      <c r="V262" s="86"/>
      <c r="W262" s="86"/>
      <c r="X262" s="86"/>
      <c r="Y262" s="86"/>
      <c r="Z262" s="86"/>
      <c r="AA262" s="86"/>
      <c r="AB262" s="86"/>
      <c r="AC262" s="86"/>
      <c r="AD262" s="86"/>
      <c r="AE262" s="86"/>
      <c r="AF262" s="86"/>
      <c r="AG262" s="86"/>
      <c r="AH262" s="86"/>
      <c r="AI262" s="86"/>
      <c r="AJ262" s="86"/>
      <c r="AK262" s="86"/>
      <c r="AL262" s="86"/>
      <c r="AM262" s="86"/>
      <c r="AN262" s="86"/>
      <c r="AO262" s="86"/>
      <c r="AP262" s="86"/>
      <c r="AQ262" s="86"/>
      <c r="AR262" s="86"/>
      <c r="AS262" s="86"/>
      <c r="AT262" s="86"/>
      <c r="AU262" s="86"/>
      <c r="AV262" s="86"/>
      <c r="AW262" s="86"/>
      <c r="AX262" s="86"/>
      <c r="AY262" s="86"/>
      <c r="AZ262" s="86"/>
      <c r="BA262" s="86"/>
      <c r="BB262" s="86"/>
      <c r="BC262" s="86"/>
      <c r="BD262" s="86"/>
      <c r="BE262" s="86"/>
      <c r="BF262" s="86"/>
      <c r="BG262" s="86"/>
      <c r="BH262" s="86"/>
    </row>
    <row r="263" spans="1:60" x14ac:dyDescent="0.25">
      <c r="A263" s="86"/>
      <c r="J263" s="86"/>
      <c r="K263" s="86"/>
      <c r="L263" s="86"/>
      <c r="M263" s="86"/>
      <c r="N263" s="86"/>
      <c r="O263" s="86"/>
      <c r="P263" s="86"/>
      <c r="Q263" s="86"/>
      <c r="R263" s="86"/>
      <c r="S263" s="86"/>
      <c r="T263" s="86"/>
      <c r="U263" s="86"/>
      <c r="V263" s="86"/>
      <c r="W263" s="86"/>
      <c r="X263" s="86"/>
      <c r="Y263" s="86"/>
      <c r="Z263" s="86"/>
      <c r="AA263" s="86"/>
      <c r="AB263" s="86"/>
      <c r="AC263" s="86"/>
      <c r="AD263" s="86"/>
      <c r="AE263" s="86"/>
      <c r="AF263" s="86"/>
      <c r="AG263" s="86"/>
      <c r="AH263" s="86"/>
      <c r="AI263" s="86"/>
      <c r="AJ263" s="86"/>
      <c r="AK263" s="86"/>
      <c r="AL263" s="86"/>
      <c r="AM263" s="86"/>
      <c r="AN263" s="86"/>
      <c r="AO263" s="86"/>
      <c r="AP263" s="86"/>
      <c r="AQ263" s="86"/>
      <c r="AR263" s="86"/>
      <c r="AS263" s="86"/>
      <c r="AT263" s="86"/>
      <c r="AU263" s="86"/>
      <c r="AV263" s="86"/>
      <c r="AW263" s="86"/>
      <c r="AX263" s="86"/>
      <c r="AY263" s="86"/>
      <c r="AZ263" s="86"/>
      <c r="BA263" s="86"/>
      <c r="BB263" s="86"/>
      <c r="BC263" s="86"/>
      <c r="BD263" s="86"/>
      <c r="BE263" s="86"/>
      <c r="BF263" s="86"/>
      <c r="BG263" s="86"/>
      <c r="BH263" s="86"/>
    </row>
    <row r="264" spans="1:60" x14ac:dyDescent="0.25">
      <c r="A264" s="86"/>
      <c r="J264" s="86"/>
      <c r="K264" s="86"/>
      <c r="L264" s="86"/>
      <c r="M264" s="86"/>
      <c r="N264" s="86"/>
      <c r="O264" s="86"/>
      <c r="P264" s="86"/>
      <c r="Q264" s="86"/>
      <c r="R264" s="86"/>
      <c r="S264" s="86"/>
      <c r="T264" s="86"/>
      <c r="U264" s="86"/>
      <c r="V264" s="86"/>
      <c r="W264" s="86"/>
      <c r="X264" s="86"/>
      <c r="Y264" s="86"/>
      <c r="Z264" s="86"/>
      <c r="AA264" s="86"/>
      <c r="AB264" s="86"/>
      <c r="AC264" s="86"/>
      <c r="AD264" s="86"/>
      <c r="AE264" s="86"/>
      <c r="AF264" s="86"/>
      <c r="AG264" s="86"/>
      <c r="AH264" s="86"/>
      <c r="AI264" s="86"/>
      <c r="AJ264" s="86"/>
      <c r="AK264" s="86"/>
      <c r="AL264" s="86"/>
      <c r="AM264" s="86"/>
      <c r="AN264" s="86"/>
      <c r="AO264" s="86"/>
      <c r="AP264" s="86"/>
      <c r="AQ264" s="86"/>
      <c r="AR264" s="86"/>
      <c r="AS264" s="86"/>
      <c r="AT264" s="86"/>
      <c r="AU264" s="86"/>
      <c r="AV264" s="86"/>
      <c r="AW264" s="86"/>
      <c r="AX264" s="86"/>
      <c r="AY264" s="86"/>
      <c r="AZ264" s="86"/>
      <c r="BA264" s="86"/>
      <c r="BB264" s="86"/>
      <c r="BC264" s="86"/>
      <c r="BD264" s="86"/>
      <c r="BE264" s="86"/>
      <c r="BF264" s="86"/>
      <c r="BG264" s="86"/>
      <c r="BH264" s="86"/>
    </row>
    <row r="265" spans="1:60" x14ac:dyDescent="0.25">
      <c r="A265" s="86"/>
      <c r="J265" s="86"/>
      <c r="K265" s="86"/>
      <c r="L265" s="86"/>
      <c r="M265" s="86"/>
      <c r="N265" s="86"/>
      <c r="O265" s="86"/>
      <c r="P265" s="86"/>
      <c r="Q265" s="86"/>
      <c r="R265" s="86"/>
      <c r="S265" s="86"/>
      <c r="T265" s="86"/>
      <c r="U265" s="86"/>
      <c r="V265" s="86"/>
      <c r="W265" s="86"/>
      <c r="X265" s="86"/>
      <c r="Y265" s="86"/>
      <c r="Z265" s="86"/>
      <c r="AA265" s="86"/>
      <c r="AB265" s="86"/>
      <c r="AC265" s="86"/>
      <c r="AD265" s="86"/>
      <c r="AE265" s="86"/>
      <c r="AF265" s="86"/>
      <c r="AG265" s="86"/>
      <c r="AH265" s="86"/>
      <c r="AI265" s="86"/>
      <c r="AJ265" s="86"/>
      <c r="AK265" s="86"/>
      <c r="AL265" s="86"/>
      <c r="AM265" s="86"/>
      <c r="AN265" s="86"/>
      <c r="AO265" s="86"/>
      <c r="AP265" s="86"/>
      <c r="AQ265" s="86"/>
      <c r="AR265" s="86"/>
      <c r="AS265" s="86"/>
      <c r="AT265" s="86"/>
      <c r="AU265" s="86"/>
      <c r="AV265" s="86"/>
      <c r="AW265" s="86"/>
      <c r="AX265" s="86"/>
      <c r="AY265" s="86"/>
      <c r="AZ265" s="86"/>
      <c r="BA265" s="86"/>
      <c r="BB265" s="86"/>
      <c r="BC265" s="86"/>
      <c r="BD265" s="86"/>
      <c r="BE265" s="86"/>
      <c r="BF265" s="86"/>
      <c r="BG265" s="86"/>
      <c r="BH265" s="86"/>
    </row>
    <row r="266" spans="1:60" x14ac:dyDescent="0.25">
      <c r="A266" s="86"/>
      <c r="J266" s="86"/>
      <c r="K266" s="86"/>
      <c r="L266" s="86"/>
      <c r="M266" s="86"/>
      <c r="N266" s="86"/>
      <c r="O266" s="86"/>
      <c r="P266" s="86"/>
      <c r="Q266" s="86"/>
      <c r="R266" s="86"/>
      <c r="S266" s="86"/>
      <c r="T266" s="86"/>
      <c r="U266" s="86"/>
      <c r="V266" s="86"/>
      <c r="W266" s="86"/>
      <c r="X266" s="86"/>
      <c r="Y266" s="86"/>
      <c r="Z266" s="86"/>
      <c r="AA266" s="86"/>
      <c r="AB266" s="86"/>
      <c r="AC266" s="86"/>
      <c r="AD266" s="86"/>
      <c r="AE266" s="86"/>
      <c r="AF266" s="86"/>
      <c r="AG266" s="86"/>
      <c r="AH266" s="86"/>
      <c r="AI266" s="86"/>
      <c r="AJ266" s="86"/>
      <c r="AK266" s="86"/>
      <c r="AL266" s="86"/>
      <c r="AM266" s="86"/>
      <c r="AN266" s="86"/>
      <c r="AO266" s="86"/>
      <c r="AP266" s="86"/>
      <c r="AQ266" s="86"/>
      <c r="AR266" s="86"/>
      <c r="AS266" s="86"/>
      <c r="AT266" s="86"/>
      <c r="AU266" s="86"/>
      <c r="AV266" s="86"/>
      <c r="AW266" s="86"/>
      <c r="AX266" s="86"/>
      <c r="AY266" s="86"/>
      <c r="AZ266" s="86"/>
      <c r="BA266" s="86"/>
      <c r="BB266" s="86"/>
      <c r="BC266" s="86"/>
      <c r="BD266" s="86"/>
      <c r="BE266" s="86"/>
      <c r="BF266" s="86"/>
      <c r="BG266" s="86"/>
      <c r="BH266" s="86"/>
    </row>
    <row r="267" spans="1:60" x14ac:dyDescent="0.25">
      <c r="A267" s="86"/>
      <c r="J267" s="86"/>
      <c r="K267" s="86"/>
      <c r="L267" s="86"/>
      <c r="M267" s="86"/>
      <c r="N267" s="86"/>
      <c r="O267" s="86"/>
      <c r="P267" s="86"/>
      <c r="Q267" s="86"/>
      <c r="R267" s="86"/>
      <c r="S267" s="86"/>
      <c r="T267" s="86"/>
      <c r="U267" s="86"/>
      <c r="V267" s="86"/>
      <c r="W267" s="86"/>
      <c r="X267" s="86"/>
      <c r="Y267" s="86"/>
      <c r="Z267" s="86"/>
      <c r="AA267" s="86"/>
      <c r="AB267" s="86"/>
      <c r="AC267" s="86"/>
      <c r="AD267" s="86"/>
      <c r="AE267" s="86"/>
      <c r="AF267" s="86"/>
      <c r="AG267" s="86"/>
      <c r="AH267" s="86"/>
      <c r="AI267" s="86"/>
      <c r="AJ267" s="86"/>
      <c r="AK267" s="86"/>
      <c r="AL267" s="86"/>
      <c r="AM267" s="86"/>
      <c r="AN267" s="86"/>
      <c r="AO267" s="86"/>
      <c r="AP267" s="86"/>
      <c r="AQ267" s="86"/>
      <c r="AR267" s="86"/>
      <c r="AS267" s="86"/>
      <c r="AT267" s="86"/>
      <c r="AU267" s="86"/>
      <c r="AV267" s="86"/>
      <c r="AW267" s="86"/>
      <c r="AX267" s="86"/>
      <c r="AY267" s="86"/>
      <c r="AZ267" s="86"/>
      <c r="BA267" s="86"/>
      <c r="BB267" s="86"/>
      <c r="BC267" s="86"/>
      <c r="BD267" s="86"/>
      <c r="BE267" s="86"/>
      <c r="BF267" s="86"/>
      <c r="BG267" s="86"/>
      <c r="BH267" s="86"/>
    </row>
    <row r="268" spans="1:60" x14ac:dyDescent="0.25">
      <c r="A268" s="86"/>
      <c r="J268" s="86"/>
      <c r="K268" s="86"/>
      <c r="L268" s="86"/>
      <c r="M268" s="86"/>
      <c r="N268" s="86"/>
      <c r="O268" s="86"/>
      <c r="P268" s="86"/>
      <c r="Q268" s="86"/>
      <c r="R268" s="86"/>
      <c r="S268" s="86"/>
      <c r="T268" s="86"/>
      <c r="U268" s="86"/>
      <c r="V268" s="86"/>
      <c r="W268" s="86"/>
      <c r="X268" s="86"/>
      <c r="Y268" s="86"/>
      <c r="Z268" s="86"/>
      <c r="AA268" s="86"/>
      <c r="AB268" s="86"/>
      <c r="AC268" s="86"/>
      <c r="AD268" s="86"/>
      <c r="AE268" s="86"/>
      <c r="AF268" s="86"/>
      <c r="AG268" s="86"/>
      <c r="AH268" s="86"/>
      <c r="AI268" s="86"/>
      <c r="AJ268" s="86"/>
      <c r="AK268" s="86"/>
      <c r="AL268" s="86"/>
      <c r="AM268" s="86"/>
      <c r="AN268" s="86"/>
      <c r="AO268" s="86"/>
      <c r="AP268" s="86"/>
      <c r="AQ268" s="86"/>
      <c r="AR268" s="86"/>
      <c r="AS268" s="86"/>
      <c r="AT268" s="86"/>
      <c r="AU268" s="86"/>
      <c r="AV268" s="86"/>
      <c r="AW268" s="86"/>
      <c r="AX268" s="86"/>
      <c r="AY268" s="86"/>
      <c r="AZ268" s="86"/>
      <c r="BA268" s="86"/>
      <c r="BB268" s="86"/>
      <c r="BC268" s="86"/>
      <c r="BD268" s="86"/>
      <c r="BE268" s="86"/>
      <c r="BF268" s="86"/>
      <c r="BG268" s="86"/>
      <c r="BH268" s="86"/>
    </row>
    <row r="269" spans="1:60" x14ac:dyDescent="0.25">
      <c r="A269" s="86"/>
      <c r="J269" s="86"/>
      <c r="K269" s="86"/>
      <c r="L269" s="86"/>
      <c r="M269" s="86"/>
      <c r="N269" s="86"/>
      <c r="O269" s="86"/>
      <c r="P269" s="86"/>
      <c r="Q269" s="86"/>
      <c r="R269" s="86"/>
      <c r="S269" s="86"/>
      <c r="T269" s="86"/>
      <c r="U269" s="86"/>
      <c r="V269" s="86"/>
      <c r="W269" s="86"/>
      <c r="X269" s="86"/>
      <c r="Y269" s="86"/>
      <c r="Z269" s="86"/>
      <c r="AA269" s="86"/>
      <c r="AB269" s="86"/>
      <c r="AC269" s="86"/>
      <c r="AD269" s="86"/>
      <c r="AE269" s="86"/>
      <c r="AF269" s="86"/>
      <c r="AG269" s="86"/>
      <c r="AH269" s="86"/>
      <c r="AI269" s="86"/>
      <c r="AJ269" s="86"/>
      <c r="AK269" s="86"/>
      <c r="AL269" s="86"/>
      <c r="AM269" s="86"/>
      <c r="AN269" s="86"/>
      <c r="AO269" s="86"/>
      <c r="AP269" s="86"/>
      <c r="AQ269" s="86"/>
      <c r="AR269" s="86"/>
      <c r="AS269" s="86"/>
      <c r="AT269" s="86"/>
      <c r="AU269" s="86"/>
      <c r="AV269" s="86"/>
      <c r="AW269" s="86"/>
      <c r="AX269" s="86"/>
      <c r="AY269" s="86"/>
      <c r="AZ269" s="86"/>
      <c r="BA269" s="86"/>
      <c r="BB269" s="86"/>
      <c r="BC269" s="86"/>
      <c r="BD269" s="86"/>
      <c r="BE269" s="86"/>
      <c r="BF269" s="86"/>
      <c r="BG269" s="86"/>
      <c r="BH269" s="86"/>
    </row>
    <row r="270" spans="1:60" x14ac:dyDescent="0.25">
      <c r="A270" s="86"/>
      <c r="J270" s="86"/>
      <c r="K270" s="86"/>
      <c r="L270" s="86"/>
      <c r="M270" s="86"/>
      <c r="N270" s="86"/>
      <c r="O270" s="86"/>
      <c r="P270" s="86"/>
      <c r="Q270" s="86"/>
      <c r="R270" s="86"/>
      <c r="S270" s="86"/>
      <c r="T270" s="86"/>
      <c r="U270" s="86"/>
      <c r="V270" s="86"/>
      <c r="W270" s="86"/>
      <c r="X270" s="86"/>
      <c r="Y270" s="86"/>
      <c r="Z270" s="86"/>
      <c r="AA270" s="86"/>
      <c r="AB270" s="86"/>
      <c r="AC270" s="86"/>
      <c r="AD270" s="86"/>
      <c r="AE270" s="86"/>
      <c r="AF270" s="86"/>
      <c r="AG270" s="86"/>
      <c r="AH270" s="86"/>
      <c r="AI270" s="86"/>
      <c r="AJ270" s="86"/>
      <c r="AK270" s="86"/>
      <c r="AL270" s="86"/>
      <c r="AM270" s="86"/>
      <c r="AN270" s="86"/>
      <c r="AO270" s="86"/>
      <c r="AP270" s="86"/>
      <c r="AQ270" s="86"/>
      <c r="AR270" s="86"/>
      <c r="AS270" s="86"/>
      <c r="AT270" s="86"/>
      <c r="AU270" s="86"/>
      <c r="AV270" s="86"/>
      <c r="AW270" s="86"/>
      <c r="AX270" s="86"/>
      <c r="AY270" s="86"/>
      <c r="AZ270" s="86"/>
      <c r="BA270" s="86"/>
      <c r="BB270" s="86"/>
      <c r="BC270" s="86"/>
      <c r="BD270" s="86"/>
      <c r="BE270" s="86"/>
      <c r="BF270" s="86"/>
      <c r="BG270" s="86"/>
      <c r="BH270" s="86"/>
    </row>
    <row r="271" spans="1:60" x14ac:dyDescent="0.25">
      <c r="A271" s="86"/>
      <c r="J271" s="86"/>
      <c r="K271" s="86"/>
      <c r="L271" s="86"/>
      <c r="M271" s="86"/>
      <c r="N271" s="86"/>
      <c r="O271" s="86"/>
      <c r="P271" s="86"/>
      <c r="Q271" s="86"/>
      <c r="R271" s="86"/>
      <c r="S271" s="86"/>
      <c r="T271" s="86"/>
      <c r="U271" s="86"/>
      <c r="V271" s="86"/>
      <c r="W271" s="86"/>
      <c r="X271" s="86"/>
      <c r="Y271" s="86"/>
      <c r="Z271" s="86"/>
      <c r="AA271" s="86"/>
      <c r="AB271" s="86"/>
      <c r="AC271" s="86"/>
      <c r="AD271" s="86"/>
      <c r="AE271" s="86"/>
      <c r="AF271" s="86"/>
      <c r="AG271" s="86"/>
      <c r="AH271" s="86"/>
      <c r="AI271" s="86"/>
      <c r="AJ271" s="86"/>
      <c r="AK271" s="86"/>
      <c r="AL271" s="86"/>
      <c r="AM271" s="86"/>
      <c r="AN271" s="86"/>
      <c r="AO271" s="86"/>
      <c r="AP271" s="86"/>
      <c r="AQ271" s="86"/>
      <c r="AR271" s="86"/>
      <c r="AS271" s="86"/>
      <c r="AT271" s="86"/>
      <c r="AU271" s="86"/>
      <c r="AV271" s="86"/>
      <c r="AW271" s="86"/>
      <c r="AX271" s="86"/>
      <c r="AY271" s="86"/>
      <c r="AZ271" s="86"/>
      <c r="BA271" s="86"/>
      <c r="BB271" s="86"/>
      <c r="BC271" s="86"/>
      <c r="BD271" s="86"/>
      <c r="BE271" s="86"/>
      <c r="BF271" s="86"/>
      <c r="BG271" s="86"/>
      <c r="BH271" s="86"/>
    </row>
    <row r="272" spans="1:60" x14ac:dyDescent="0.25">
      <c r="A272" s="86"/>
      <c r="J272" s="86"/>
      <c r="K272" s="86"/>
      <c r="L272" s="86"/>
      <c r="M272" s="86"/>
      <c r="N272" s="86"/>
      <c r="O272" s="86"/>
      <c r="P272" s="86"/>
      <c r="Q272" s="86"/>
      <c r="R272" s="86"/>
      <c r="S272" s="86"/>
      <c r="T272" s="86"/>
      <c r="U272" s="86"/>
      <c r="V272" s="86"/>
      <c r="W272" s="86"/>
      <c r="X272" s="86"/>
      <c r="Y272" s="86"/>
      <c r="Z272" s="86"/>
      <c r="AA272" s="86"/>
      <c r="AB272" s="86"/>
      <c r="AC272" s="86"/>
      <c r="AD272" s="86"/>
      <c r="AE272" s="86"/>
      <c r="AF272" s="86"/>
      <c r="AG272" s="86"/>
      <c r="AH272" s="86"/>
      <c r="AI272" s="86"/>
      <c r="AJ272" s="86"/>
      <c r="AK272" s="86"/>
      <c r="AL272" s="86"/>
      <c r="AM272" s="86"/>
      <c r="AN272" s="86"/>
      <c r="AO272" s="86"/>
      <c r="AP272" s="86"/>
      <c r="AQ272" s="86"/>
      <c r="AR272" s="86"/>
      <c r="AS272" s="86"/>
      <c r="AT272" s="86"/>
      <c r="AU272" s="86"/>
      <c r="AV272" s="86"/>
      <c r="AW272" s="86"/>
      <c r="AX272" s="86"/>
      <c r="AY272" s="86"/>
      <c r="AZ272" s="86"/>
      <c r="BA272" s="86"/>
      <c r="BB272" s="86"/>
      <c r="BC272" s="86"/>
      <c r="BD272" s="86"/>
      <c r="BE272" s="86"/>
      <c r="BF272" s="86"/>
      <c r="BG272" s="86"/>
      <c r="BH272" s="86"/>
    </row>
    <row r="273" spans="1:60" x14ac:dyDescent="0.25">
      <c r="A273" s="86"/>
      <c r="J273" s="86"/>
      <c r="K273" s="86"/>
      <c r="L273" s="86"/>
      <c r="M273" s="86"/>
      <c r="N273" s="86"/>
      <c r="O273" s="86"/>
      <c r="P273" s="86"/>
      <c r="Q273" s="86"/>
      <c r="R273" s="86"/>
      <c r="S273" s="86"/>
      <c r="T273" s="86"/>
      <c r="U273" s="86"/>
      <c r="V273" s="86"/>
      <c r="W273" s="86"/>
      <c r="X273" s="86"/>
      <c r="Y273" s="86"/>
      <c r="Z273" s="86"/>
      <c r="AA273" s="86"/>
      <c r="AB273" s="86"/>
      <c r="AC273" s="86"/>
      <c r="AD273" s="86"/>
      <c r="AE273" s="86"/>
      <c r="AF273" s="86"/>
      <c r="AG273" s="86"/>
      <c r="AH273" s="86"/>
      <c r="AI273" s="86"/>
      <c r="AJ273" s="86"/>
      <c r="AK273" s="86"/>
      <c r="AL273" s="86"/>
      <c r="AM273" s="86"/>
      <c r="AN273" s="86"/>
      <c r="AO273" s="86"/>
      <c r="AP273" s="86"/>
      <c r="AQ273" s="86"/>
      <c r="AR273" s="86"/>
      <c r="AS273" s="86"/>
      <c r="AT273" s="86"/>
      <c r="AU273" s="86"/>
      <c r="AV273" s="86"/>
      <c r="AW273" s="86"/>
      <c r="AX273" s="86"/>
      <c r="AY273" s="86"/>
      <c r="AZ273" s="86"/>
      <c r="BA273" s="86"/>
      <c r="BB273" s="86"/>
      <c r="BC273" s="86"/>
      <c r="BD273" s="86"/>
      <c r="BE273" s="86"/>
      <c r="BF273" s="86"/>
      <c r="BG273" s="86"/>
      <c r="BH273" s="86"/>
    </row>
    <row r="274" spans="1:60" x14ac:dyDescent="0.25">
      <c r="A274" s="86"/>
      <c r="J274" s="86"/>
      <c r="K274" s="86"/>
      <c r="L274" s="86"/>
      <c r="M274" s="86"/>
      <c r="N274" s="86"/>
      <c r="O274" s="86"/>
      <c r="P274" s="86"/>
      <c r="Q274" s="86"/>
      <c r="R274" s="86"/>
      <c r="S274" s="86"/>
      <c r="T274" s="86"/>
      <c r="U274" s="86"/>
      <c r="V274" s="86"/>
      <c r="W274" s="86"/>
      <c r="X274" s="86"/>
      <c r="Y274" s="86"/>
      <c r="Z274" s="86"/>
      <c r="AA274" s="86"/>
      <c r="AB274" s="86"/>
      <c r="AC274" s="86"/>
      <c r="AD274" s="86"/>
      <c r="AE274" s="86"/>
      <c r="AF274" s="86"/>
      <c r="AG274" s="86"/>
      <c r="AH274" s="86"/>
      <c r="AI274" s="86"/>
      <c r="AJ274" s="86"/>
      <c r="AK274" s="86"/>
      <c r="AL274" s="86"/>
      <c r="AM274" s="86"/>
      <c r="AN274" s="86"/>
      <c r="AO274" s="86"/>
      <c r="AP274" s="86"/>
      <c r="AQ274" s="86"/>
      <c r="AR274" s="86"/>
      <c r="AS274" s="86"/>
      <c r="AT274" s="86"/>
      <c r="AU274" s="86"/>
      <c r="AV274" s="86"/>
      <c r="AW274" s="86"/>
      <c r="AX274" s="86"/>
      <c r="AY274" s="86"/>
      <c r="AZ274" s="86"/>
      <c r="BA274" s="86"/>
      <c r="BB274" s="86"/>
      <c r="BC274" s="86"/>
      <c r="BD274" s="86"/>
      <c r="BE274" s="86"/>
      <c r="BF274" s="86"/>
      <c r="BG274" s="86"/>
      <c r="BH274" s="86"/>
    </row>
    <row r="275" spans="1:60" x14ac:dyDescent="0.25">
      <c r="A275" s="86"/>
      <c r="J275" s="86"/>
      <c r="K275" s="86"/>
      <c r="L275" s="86"/>
      <c r="M275" s="86"/>
      <c r="N275" s="86"/>
      <c r="O275" s="86"/>
      <c r="P275" s="86"/>
      <c r="Q275" s="86"/>
      <c r="R275" s="86"/>
      <c r="S275" s="86"/>
      <c r="T275" s="86"/>
      <c r="U275" s="86"/>
      <c r="V275" s="86"/>
      <c r="W275" s="86"/>
      <c r="X275" s="86"/>
      <c r="Y275" s="86"/>
      <c r="Z275" s="86"/>
      <c r="AA275" s="86"/>
      <c r="AB275" s="86"/>
      <c r="AC275" s="86"/>
      <c r="AD275" s="86"/>
      <c r="AE275" s="86"/>
      <c r="AF275" s="86"/>
      <c r="AG275" s="86"/>
      <c r="AH275" s="86"/>
      <c r="AI275" s="86"/>
      <c r="AJ275" s="86"/>
      <c r="AK275" s="86"/>
      <c r="AL275" s="86"/>
      <c r="AM275" s="86"/>
      <c r="AN275" s="86"/>
      <c r="AO275" s="86"/>
      <c r="AP275" s="86"/>
      <c r="AQ275" s="86"/>
      <c r="AR275" s="86"/>
      <c r="AS275" s="86"/>
      <c r="AT275" s="86"/>
      <c r="AU275" s="86"/>
      <c r="AV275" s="86"/>
      <c r="AW275" s="86"/>
      <c r="AX275" s="86"/>
      <c r="AY275" s="86"/>
      <c r="AZ275" s="86"/>
      <c r="BA275" s="86"/>
      <c r="BB275" s="86"/>
      <c r="BC275" s="86"/>
      <c r="BD275" s="86"/>
      <c r="BE275" s="86"/>
      <c r="BF275" s="86"/>
      <c r="BG275" s="86"/>
      <c r="BH275" s="86"/>
    </row>
    <row r="276" spans="1:60" x14ac:dyDescent="0.25">
      <c r="A276" s="86"/>
      <c r="J276" s="86"/>
      <c r="K276" s="86"/>
      <c r="L276" s="86"/>
      <c r="M276" s="86"/>
      <c r="N276" s="86"/>
      <c r="O276" s="86"/>
      <c r="P276" s="86"/>
      <c r="Q276" s="86"/>
      <c r="R276" s="86"/>
      <c r="S276" s="86"/>
      <c r="T276" s="86"/>
      <c r="U276" s="86"/>
      <c r="V276" s="86"/>
      <c r="W276" s="86"/>
      <c r="X276" s="86"/>
      <c r="Y276" s="86"/>
      <c r="Z276" s="86"/>
      <c r="AA276" s="86"/>
      <c r="AB276" s="86"/>
      <c r="AC276" s="86"/>
      <c r="AD276" s="86"/>
      <c r="AE276" s="86"/>
      <c r="AF276" s="86"/>
      <c r="AG276" s="86"/>
      <c r="AH276" s="86"/>
      <c r="AI276" s="86"/>
      <c r="AJ276" s="86"/>
      <c r="AK276" s="86"/>
      <c r="AL276" s="86"/>
      <c r="AM276" s="86"/>
      <c r="AN276" s="86"/>
      <c r="AO276" s="86"/>
      <c r="AP276" s="86"/>
      <c r="AQ276" s="86"/>
      <c r="AR276" s="86"/>
      <c r="AS276" s="86"/>
      <c r="AT276" s="86"/>
      <c r="AU276" s="86"/>
      <c r="AV276" s="86"/>
      <c r="AW276" s="86"/>
      <c r="AX276" s="86"/>
      <c r="AY276" s="86"/>
      <c r="AZ276" s="86"/>
      <c r="BA276" s="86"/>
      <c r="BB276" s="86"/>
      <c r="BC276" s="86"/>
      <c r="BD276" s="86"/>
      <c r="BE276" s="86"/>
      <c r="BF276" s="86"/>
      <c r="BG276" s="86"/>
      <c r="BH276" s="86"/>
    </row>
    <row r="277" spans="1:60" x14ac:dyDescent="0.25">
      <c r="A277" s="86"/>
      <c r="J277" s="86"/>
      <c r="K277" s="86"/>
      <c r="L277" s="86"/>
      <c r="M277" s="86"/>
      <c r="N277" s="86"/>
      <c r="O277" s="86"/>
      <c r="P277" s="86"/>
      <c r="Q277" s="86"/>
      <c r="R277" s="86"/>
      <c r="S277" s="86"/>
      <c r="T277" s="86"/>
      <c r="U277" s="86"/>
      <c r="V277" s="86"/>
      <c r="W277" s="86"/>
      <c r="X277" s="86"/>
      <c r="Y277" s="86"/>
      <c r="Z277" s="86"/>
      <c r="AA277" s="86"/>
      <c r="AB277" s="86"/>
      <c r="AC277" s="86"/>
      <c r="AD277" s="86"/>
      <c r="AE277" s="86"/>
      <c r="AF277" s="86"/>
      <c r="AG277" s="86"/>
      <c r="AH277" s="86"/>
      <c r="AI277" s="86"/>
      <c r="AJ277" s="86"/>
      <c r="AK277" s="86"/>
      <c r="AL277" s="86"/>
      <c r="AM277" s="86"/>
      <c r="AN277" s="86"/>
      <c r="AO277" s="86"/>
      <c r="AP277" s="86"/>
      <c r="AQ277" s="86"/>
      <c r="AR277" s="86"/>
      <c r="AS277" s="86"/>
      <c r="AT277" s="86"/>
      <c r="AU277" s="86"/>
      <c r="AV277" s="86"/>
      <c r="AW277" s="86"/>
      <c r="AX277" s="86"/>
      <c r="AY277" s="86"/>
      <c r="AZ277" s="86"/>
      <c r="BA277" s="86"/>
      <c r="BB277" s="86"/>
      <c r="BC277" s="86"/>
      <c r="BD277" s="86"/>
      <c r="BE277" s="86"/>
      <c r="BF277" s="86"/>
      <c r="BG277" s="86"/>
      <c r="BH277" s="86"/>
    </row>
    <row r="278" spans="1:60" x14ac:dyDescent="0.25">
      <c r="A278" s="86"/>
      <c r="J278" s="86"/>
      <c r="K278" s="86"/>
      <c r="L278" s="86"/>
      <c r="M278" s="86"/>
      <c r="N278" s="86"/>
      <c r="O278" s="86"/>
      <c r="P278" s="86"/>
      <c r="Q278" s="86"/>
      <c r="R278" s="86"/>
      <c r="S278" s="86"/>
      <c r="T278" s="86"/>
      <c r="U278" s="86"/>
      <c r="V278" s="86"/>
      <c r="W278" s="86"/>
      <c r="X278" s="86"/>
      <c r="Y278" s="86"/>
      <c r="Z278" s="86"/>
      <c r="AA278" s="86"/>
      <c r="AB278" s="86"/>
      <c r="AC278" s="86"/>
      <c r="AD278" s="86"/>
      <c r="AE278" s="86"/>
      <c r="AF278" s="86"/>
      <c r="AG278" s="86"/>
      <c r="AH278" s="86"/>
      <c r="AI278" s="86"/>
      <c r="AJ278" s="86"/>
      <c r="AK278" s="86"/>
      <c r="AL278" s="86"/>
      <c r="AM278" s="86"/>
      <c r="AN278" s="86"/>
      <c r="AO278" s="86"/>
      <c r="AP278" s="86"/>
      <c r="AQ278" s="86"/>
      <c r="AR278" s="86"/>
      <c r="AS278" s="86"/>
      <c r="AT278" s="86"/>
      <c r="AU278" s="86"/>
      <c r="AV278" s="86"/>
      <c r="AW278" s="86"/>
      <c r="AX278" s="86"/>
      <c r="AY278" s="86"/>
      <c r="AZ278" s="86"/>
      <c r="BA278" s="86"/>
      <c r="BB278" s="86"/>
      <c r="BC278" s="86"/>
      <c r="BD278" s="86"/>
      <c r="BE278" s="86"/>
      <c r="BF278" s="86"/>
      <c r="BG278" s="86"/>
      <c r="BH278" s="86"/>
    </row>
    <row r="279" spans="1:60" x14ac:dyDescent="0.25">
      <c r="A279" s="86"/>
      <c r="J279" s="86"/>
      <c r="K279" s="86"/>
      <c r="L279" s="86"/>
      <c r="M279" s="86"/>
      <c r="N279" s="86"/>
      <c r="O279" s="86"/>
      <c r="P279" s="86"/>
      <c r="Q279" s="86"/>
      <c r="R279" s="86"/>
      <c r="S279" s="86"/>
      <c r="T279" s="86"/>
      <c r="U279" s="86"/>
      <c r="V279" s="86"/>
      <c r="W279" s="86"/>
      <c r="X279" s="86"/>
      <c r="Y279" s="86"/>
      <c r="Z279" s="86"/>
      <c r="AA279" s="86"/>
      <c r="AB279" s="86"/>
      <c r="AC279" s="86"/>
      <c r="AD279" s="86"/>
      <c r="AE279" s="86"/>
      <c r="AF279" s="86"/>
      <c r="AG279" s="86"/>
      <c r="AH279" s="86"/>
      <c r="AI279" s="86"/>
      <c r="AJ279" s="86"/>
      <c r="AK279" s="86"/>
      <c r="AL279" s="86"/>
      <c r="AM279" s="86"/>
      <c r="AN279" s="86"/>
      <c r="AO279" s="86"/>
      <c r="AP279" s="86"/>
      <c r="AQ279" s="86"/>
      <c r="AR279" s="86"/>
      <c r="AS279" s="86"/>
      <c r="AT279" s="86"/>
      <c r="AU279" s="86"/>
      <c r="AV279" s="86"/>
      <c r="AW279" s="86"/>
      <c r="AX279" s="86"/>
      <c r="AY279" s="86"/>
      <c r="AZ279" s="86"/>
      <c r="BA279" s="86"/>
      <c r="BB279" s="86"/>
      <c r="BC279" s="86"/>
      <c r="BD279" s="86"/>
      <c r="BE279" s="86"/>
      <c r="BF279" s="86"/>
      <c r="BG279" s="86"/>
      <c r="BH279" s="86"/>
    </row>
    <row r="280" spans="1:60" x14ac:dyDescent="0.25">
      <c r="A280" s="86"/>
      <c r="J280" s="86"/>
      <c r="K280" s="86"/>
      <c r="L280" s="86"/>
      <c r="M280" s="86"/>
      <c r="N280" s="86"/>
      <c r="O280" s="86"/>
      <c r="P280" s="86"/>
      <c r="Q280" s="86"/>
      <c r="R280" s="86"/>
      <c r="S280" s="86"/>
      <c r="T280" s="86"/>
      <c r="U280" s="86"/>
      <c r="V280" s="86"/>
      <c r="W280" s="86"/>
      <c r="X280" s="86"/>
      <c r="Y280" s="86"/>
      <c r="Z280" s="86"/>
      <c r="AA280" s="86"/>
      <c r="AB280" s="86"/>
      <c r="AC280" s="86"/>
      <c r="AD280" s="86"/>
      <c r="AE280" s="86"/>
      <c r="AF280" s="86"/>
      <c r="AG280" s="86"/>
      <c r="AH280" s="86"/>
      <c r="AI280" s="86"/>
      <c r="AJ280" s="86"/>
      <c r="AK280" s="86"/>
      <c r="AL280" s="86"/>
      <c r="AM280" s="86"/>
      <c r="AN280" s="86"/>
      <c r="AO280" s="86"/>
      <c r="AP280" s="86"/>
      <c r="AQ280" s="86"/>
      <c r="AR280" s="86"/>
      <c r="AS280" s="86"/>
      <c r="AT280" s="86"/>
      <c r="AU280" s="86"/>
      <c r="AV280" s="86"/>
      <c r="AW280" s="86"/>
      <c r="AX280" s="86"/>
      <c r="AY280" s="86"/>
      <c r="AZ280" s="86"/>
      <c r="BA280" s="86"/>
      <c r="BB280" s="86"/>
      <c r="BC280" s="86"/>
      <c r="BD280" s="86"/>
      <c r="BE280" s="86"/>
      <c r="BF280" s="86"/>
      <c r="BG280" s="86"/>
      <c r="BH280" s="86"/>
    </row>
    <row r="281" spans="1:60" x14ac:dyDescent="0.25">
      <c r="A281" s="86"/>
      <c r="J281" s="86"/>
      <c r="K281" s="86"/>
      <c r="L281" s="86"/>
      <c r="M281" s="86"/>
      <c r="N281" s="86"/>
      <c r="O281" s="86"/>
      <c r="P281" s="86"/>
      <c r="Q281" s="86"/>
      <c r="R281" s="86"/>
      <c r="S281" s="86"/>
      <c r="T281" s="86"/>
      <c r="U281" s="86"/>
      <c r="V281" s="86"/>
      <c r="W281" s="86"/>
      <c r="X281" s="86"/>
      <c r="Y281" s="86"/>
      <c r="Z281" s="86"/>
      <c r="AA281" s="86"/>
      <c r="AB281" s="86"/>
      <c r="AC281" s="86"/>
      <c r="AD281" s="86"/>
      <c r="AE281" s="86"/>
      <c r="AF281" s="86"/>
      <c r="AG281" s="86"/>
      <c r="AH281" s="86"/>
      <c r="AI281" s="86"/>
      <c r="AJ281" s="86"/>
      <c r="AK281" s="86"/>
      <c r="AL281" s="86"/>
      <c r="AM281" s="86"/>
      <c r="AN281" s="86"/>
      <c r="AO281" s="86"/>
      <c r="AP281" s="86"/>
      <c r="AQ281" s="86"/>
      <c r="AR281" s="86"/>
      <c r="AS281" s="86"/>
      <c r="AT281" s="86"/>
      <c r="AU281" s="86"/>
      <c r="AV281" s="86"/>
      <c r="AW281" s="86"/>
      <c r="AX281" s="86"/>
      <c r="AY281" s="86"/>
      <c r="AZ281" s="86"/>
      <c r="BA281" s="86"/>
      <c r="BB281" s="86"/>
      <c r="BC281" s="86"/>
      <c r="BD281" s="86"/>
      <c r="BE281" s="86"/>
      <c r="BF281" s="86"/>
      <c r="BG281" s="86"/>
      <c r="BH281" s="86"/>
    </row>
    <row r="282" spans="1:60" x14ac:dyDescent="0.25">
      <c r="A282" s="86"/>
      <c r="J282" s="86"/>
      <c r="K282" s="86"/>
      <c r="L282" s="86"/>
      <c r="M282" s="86"/>
      <c r="N282" s="86"/>
      <c r="O282" s="86"/>
      <c r="P282" s="86"/>
      <c r="Q282" s="86"/>
      <c r="R282" s="86"/>
      <c r="S282" s="86"/>
      <c r="T282" s="86"/>
      <c r="U282" s="86"/>
      <c r="V282" s="86"/>
      <c r="W282" s="86"/>
      <c r="X282" s="86"/>
      <c r="Y282" s="86"/>
      <c r="Z282" s="86"/>
      <c r="AA282" s="86"/>
      <c r="AB282" s="86"/>
      <c r="AC282" s="86"/>
      <c r="AD282" s="86"/>
      <c r="AE282" s="86"/>
      <c r="AF282" s="86"/>
      <c r="AG282" s="86"/>
      <c r="AH282" s="86"/>
      <c r="AI282" s="86"/>
      <c r="AJ282" s="86"/>
      <c r="AK282" s="86"/>
      <c r="AL282" s="86"/>
      <c r="AM282" s="86"/>
      <c r="AN282" s="86"/>
      <c r="AO282" s="86"/>
      <c r="AP282" s="86"/>
      <c r="AQ282" s="86"/>
      <c r="AR282" s="86"/>
      <c r="AS282" s="86"/>
      <c r="AT282" s="86"/>
      <c r="AU282" s="86"/>
      <c r="AV282" s="86"/>
      <c r="AW282" s="86"/>
      <c r="AX282" s="86"/>
      <c r="AY282" s="86"/>
      <c r="AZ282" s="86"/>
      <c r="BA282" s="86"/>
      <c r="BB282" s="86"/>
      <c r="BC282" s="86"/>
      <c r="BD282" s="86"/>
      <c r="BE282" s="86"/>
      <c r="BF282" s="86"/>
      <c r="BG282" s="86"/>
      <c r="BH282" s="86"/>
    </row>
    <row r="283" spans="1:60" x14ac:dyDescent="0.25">
      <c r="A283" s="86"/>
      <c r="J283" s="86"/>
      <c r="K283" s="86"/>
      <c r="L283" s="86"/>
      <c r="M283" s="86"/>
      <c r="N283" s="86"/>
      <c r="O283" s="86"/>
      <c r="P283" s="86"/>
      <c r="Q283" s="86"/>
      <c r="R283" s="86"/>
      <c r="S283" s="86"/>
      <c r="T283" s="86"/>
      <c r="U283" s="86"/>
      <c r="V283" s="86"/>
      <c r="W283" s="86"/>
      <c r="X283" s="86"/>
      <c r="Y283" s="86"/>
      <c r="Z283" s="86"/>
      <c r="AA283" s="86"/>
      <c r="AB283" s="86"/>
      <c r="AC283" s="86"/>
      <c r="AD283" s="86"/>
      <c r="AE283" s="86"/>
      <c r="AF283" s="86"/>
      <c r="AG283" s="86"/>
      <c r="AH283" s="86"/>
      <c r="AI283" s="86"/>
      <c r="AJ283" s="86"/>
      <c r="AK283" s="86"/>
      <c r="AL283" s="86"/>
      <c r="AM283" s="86"/>
      <c r="AN283" s="86"/>
      <c r="AO283" s="86"/>
      <c r="AP283" s="86"/>
      <c r="AQ283" s="86"/>
      <c r="AR283" s="86"/>
      <c r="AS283" s="86"/>
      <c r="AT283" s="86"/>
      <c r="AU283" s="86"/>
      <c r="AV283" s="86"/>
      <c r="AW283" s="86"/>
      <c r="AX283" s="86"/>
      <c r="AY283" s="86"/>
      <c r="AZ283" s="86"/>
      <c r="BA283" s="86"/>
      <c r="BB283" s="86"/>
      <c r="BC283" s="86"/>
      <c r="BD283" s="86"/>
      <c r="BE283" s="86"/>
      <c r="BF283" s="86"/>
      <c r="BG283" s="86"/>
      <c r="BH283" s="86"/>
    </row>
    <row r="284" spans="1:60" x14ac:dyDescent="0.25">
      <c r="A284" s="86"/>
      <c r="J284" s="86"/>
      <c r="K284" s="86"/>
      <c r="L284" s="86"/>
      <c r="M284" s="86"/>
      <c r="N284" s="86"/>
      <c r="O284" s="86"/>
      <c r="P284" s="86"/>
      <c r="Q284" s="86"/>
      <c r="R284" s="86"/>
      <c r="S284" s="86"/>
      <c r="T284" s="86"/>
      <c r="U284" s="86"/>
      <c r="V284" s="86"/>
      <c r="W284" s="86"/>
      <c r="X284" s="86"/>
      <c r="Y284" s="86"/>
      <c r="Z284" s="86"/>
      <c r="AA284" s="86"/>
      <c r="AB284" s="86"/>
      <c r="AC284" s="86"/>
      <c r="AD284" s="86"/>
      <c r="AE284" s="86"/>
      <c r="AF284" s="86"/>
      <c r="AG284" s="86"/>
      <c r="AH284" s="86"/>
      <c r="AI284" s="86"/>
      <c r="AJ284" s="86"/>
      <c r="AK284" s="86"/>
      <c r="AL284" s="86"/>
      <c r="AM284" s="86"/>
      <c r="AN284" s="86"/>
      <c r="AO284" s="86"/>
      <c r="AP284" s="86"/>
      <c r="AQ284" s="86"/>
      <c r="AR284" s="86"/>
      <c r="AS284" s="86"/>
      <c r="AT284" s="86"/>
      <c r="AU284" s="86"/>
      <c r="AV284" s="86"/>
      <c r="AW284" s="86"/>
      <c r="AX284" s="86"/>
      <c r="AY284" s="86"/>
      <c r="AZ284" s="86"/>
      <c r="BA284" s="86"/>
      <c r="BB284" s="86"/>
      <c r="BC284" s="86"/>
      <c r="BD284" s="86"/>
      <c r="BE284" s="86"/>
      <c r="BF284" s="86"/>
      <c r="BG284" s="86"/>
      <c r="BH284" s="86"/>
    </row>
    <row r="285" spans="1:60" x14ac:dyDescent="0.25">
      <c r="A285" s="86"/>
      <c r="J285" s="86"/>
      <c r="K285" s="86"/>
      <c r="L285" s="86"/>
      <c r="M285" s="86"/>
      <c r="N285" s="86"/>
      <c r="O285" s="86"/>
      <c r="P285" s="86"/>
      <c r="Q285" s="86"/>
      <c r="R285" s="86"/>
      <c r="S285" s="86"/>
      <c r="T285" s="86"/>
      <c r="U285" s="86"/>
      <c r="V285" s="86"/>
      <c r="W285" s="86"/>
      <c r="X285" s="86"/>
      <c r="Y285" s="86"/>
      <c r="Z285" s="86"/>
      <c r="AA285" s="86"/>
      <c r="AB285" s="86"/>
      <c r="AC285" s="86"/>
      <c r="AD285" s="86"/>
      <c r="AE285" s="86"/>
      <c r="AF285" s="86"/>
      <c r="AG285" s="86"/>
      <c r="AH285" s="86"/>
      <c r="AI285" s="86"/>
      <c r="AJ285" s="86"/>
      <c r="AK285" s="86"/>
      <c r="AL285" s="86"/>
      <c r="AM285" s="86"/>
      <c r="AN285" s="86"/>
      <c r="AO285" s="86"/>
      <c r="AP285" s="86"/>
      <c r="AQ285" s="86"/>
      <c r="AR285" s="86"/>
      <c r="AS285" s="86"/>
      <c r="AT285" s="86"/>
      <c r="AU285" s="86"/>
      <c r="AV285" s="86"/>
      <c r="AW285" s="86"/>
      <c r="AX285" s="86"/>
      <c r="AY285" s="86"/>
      <c r="AZ285" s="86"/>
      <c r="BA285" s="86"/>
      <c r="BB285" s="86"/>
      <c r="BC285" s="86"/>
      <c r="BD285" s="86"/>
      <c r="BE285" s="86"/>
      <c r="BF285" s="86"/>
      <c r="BG285" s="86"/>
      <c r="BH285" s="86"/>
    </row>
    <row r="286" spans="1:60" x14ac:dyDescent="0.25">
      <c r="A286" s="86"/>
      <c r="J286" s="86"/>
      <c r="K286" s="86"/>
      <c r="L286" s="86"/>
      <c r="M286" s="86"/>
      <c r="N286" s="86"/>
      <c r="O286" s="86"/>
      <c r="P286" s="86"/>
      <c r="Q286" s="86"/>
      <c r="R286" s="86"/>
      <c r="S286" s="86"/>
      <c r="T286" s="86"/>
      <c r="U286" s="86"/>
      <c r="V286" s="86"/>
      <c r="W286" s="86"/>
      <c r="X286" s="86"/>
      <c r="Y286" s="86"/>
      <c r="Z286" s="86"/>
      <c r="AA286" s="86"/>
      <c r="AB286" s="86"/>
      <c r="AC286" s="86"/>
      <c r="AD286" s="86"/>
      <c r="AE286" s="86"/>
      <c r="AF286" s="86"/>
      <c r="AG286" s="86"/>
      <c r="AH286" s="86"/>
      <c r="AI286" s="86"/>
      <c r="AJ286" s="86"/>
      <c r="AK286" s="86"/>
      <c r="AL286" s="86"/>
      <c r="AM286" s="86"/>
      <c r="AN286" s="86"/>
      <c r="AO286" s="86"/>
      <c r="AP286" s="86"/>
      <c r="AQ286" s="86"/>
      <c r="AR286" s="86"/>
      <c r="AS286" s="86"/>
      <c r="AT286" s="86"/>
      <c r="AU286" s="86"/>
      <c r="AV286" s="86"/>
      <c r="AW286" s="86"/>
      <c r="AX286" s="86"/>
      <c r="AY286" s="86"/>
      <c r="AZ286" s="86"/>
      <c r="BA286" s="86"/>
      <c r="BB286" s="86"/>
      <c r="BC286" s="86"/>
      <c r="BD286" s="86"/>
      <c r="BE286" s="86"/>
      <c r="BF286" s="86"/>
      <c r="BG286" s="86"/>
      <c r="BH286" s="86"/>
    </row>
    <row r="287" spans="1:60" x14ac:dyDescent="0.25">
      <c r="A287" s="86"/>
      <c r="J287" s="86"/>
      <c r="K287" s="86"/>
      <c r="L287" s="86"/>
      <c r="M287" s="86"/>
      <c r="N287" s="86"/>
      <c r="O287" s="86"/>
      <c r="P287" s="86"/>
      <c r="Q287" s="86"/>
      <c r="R287" s="86"/>
      <c r="S287" s="86"/>
      <c r="T287" s="86"/>
      <c r="U287" s="86"/>
      <c r="V287" s="86"/>
      <c r="W287" s="86"/>
      <c r="X287" s="86"/>
      <c r="Y287" s="86"/>
      <c r="Z287" s="86"/>
      <c r="AA287" s="86"/>
      <c r="AB287" s="86"/>
      <c r="AC287" s="86"/>
      <c r="AD287" s="86"/>
      <c r="AE287" s="86"/>
      <c r="AF287" s="86"/>
      <c r="AG287" s="86"/>
      <c r="AH287" s="86"/>
      <c r="AI287" s="86"/>
      <c r="AJ287" s="86"/>
      <c r="AK287" s="86"/>
      <c r="AL287" s="86"/>
      <c r="AM287" s="86"/>
      <c r="AN287" s="86"/>
      <c r="AO287" s="86"/>
      <c r="AP287" s="86"/>
      <c r="AQ287" s="86"/>
      <c r="AR287" s="86"/>
      <c r="AS287" s="86"/>
      <c r="AT287" s="86"/>
      <c r="AU287" s="86"/>
      <c r="AV287" s="86"/>
      <c r="AW287" s="86"/>
      <c r="AX287" s="86"/>
      <c r="AY287" s="86"/>
      <c r="AZ287" s="86"/>
      <c r="BA287" s="86"/>
      <c r="BB287" s="86"/>
      <c r="BC287" s="86"/>
      <c r="BD287" s="86"/>
      <c r="BE287" s="86"/>
      <c r="BF287" s="86"/>
      <c r="BG287" s="86"/>
      <c r="BH287" s="86"/>
    </row>
    <row r="288" spans="1:60" x14ac:dyDescent="0.25">
      <c r="A288" s="86"/>
      <c r="J288" s="86"/>
      <c r="K288" s="86"/>
      <c r="L288" s="86"/>
      <c r="M288" s="86"/>
      <c r="N288" s="86"/>
      <c r="O288" s="86"/>
      <c r="P288" s="86"/>
      <c r="Q288" s="86"/>
      <c r="R288" s="86"/>
      <c r="S288" s="86"/>
      <c r="T288" s="86"/>
      <c r="U288" s="86"/>
      <c r="V288" s="86"/>
      <c r="W288" s="86"/>
      <c r="X288" s="86"/>
      <c r="Y288" s="86"/>
      <c r="Z288" s="86"/>
      <c r="AA288" s="86"/>
      <c r="AB288" s="86"/>
      <c r="AC288" s="86"/>
      <c r="AD288" s="86"/>
      <c r="AE288" s="86"/>
      <c r="AF288" s="86"/>
      <c r="AG288" s="86"/>
      <c r="AH288" s="86"/>
      <c r="AI288" s="86"/>
      <c r="AJ288" s="86"/>
      <c r="AK288" s="86"/>
      <c r="AL288" s="86"/>
      <c r="AM288" s="86"/>
      <c r="AN288" s="86"/>
      <c r="AO288" s="86"/>
      <c r="AP288" s="86"/>
      <c r="AQ288" s="86"/>
      <c r="AR288" s="86"/>
      <c r="AS288" s="86"/>
      <c r="AT288" s="86"/>
      <c r="AU288" s="86"/>
      <c r="AV288" s="86"/>
      <c r="AW288" s="86"/>
      <c r="AX288" s="86"/>
      <c r="AY288" s="86"/>
      <c r="AZ288" s="86"/>
      <c r="BA288" s="86"/>
      <c r="BB288" s="86"/>
      <c r="BC288" s="86"/>
      <c r="BD288" s="86"/>
      <c r="BE288" s="86"/>
      <c r="BF288" s="86"/>
      <c r="BG288" s="86"/>
      <c r="BH288" s="86"/>
    </row>
    <row r="289" spans="1:60" x14ac:dyDescent="0.25">
      <c r="A289" s="86"/>
      <c r="J289" s="86"/>
      <c r="K289" s="86"/>
      <c r="L289" s="86"/>
      <c r="M289" s="86"/>
      <c r="N289" s="86"/>
      <c r="O289" s="86"/>
      <c r="P289" s="86"/>
      <c r="Q289" s="86"/>
      <c r="R289" s="86"/>
      <c r="S289" s="86"/>
      <c r="T289" s="86"/>
      <c r="U289" s="86"/>
      <c r="V289" s="86"/>
      <c r="W289" s="86"/>
      <c r="X289" s="86"/>
      <c r="Y289" s="86"/>
      <c r="Z289" s="86"/>
      <c r="AA289" s="86"/>
      <c r="AB289" s="86"/>
      <c r="AC289" s="86"/>
      <c r="AD289" s="86"/>
      <c r="AE289" s="86"/>
      <c r="AF289" s="86"/>
      <c r="AG289" s="86"/>
      <c r="AH289" s="86"/>
      <c r="AI289" s="86"/>
      <c r="AJ289" s="86"/>
      <c r="AK289" s="86"/>
      <c r="AL289" s="86"/>
      <c r="AM289" s="86"/>
      <c r="AN289" s="86"/>
      <c r="AO289" s="86"/>
      <c r="AP289" s="86"/>
      <c r="AQ289" s="86"/>
      <c r="AR289" s="86"/>
      <c r="AS289" s="86"/>
      <c r="AT289" s="86"/>
      <c r="AU289" s="86"/>
      <c r="AV289" s="86"/>
      <c r="AW289" s="86"/>
      <c r="AX289" s="86"/>
      <c r="AY289" s="86"/>
      <c r="AZ289" s="86"/>
      <c r="BA289" s="86"/>
      <c r="BB289" s="86"/>
      <c r="BC289" s="86"/>
      <c r="BD289" s="86"/>
      <c r="BE289" s="86"/>
      <c r="BF289" s="86"/>
      <c r="BG289" s="86"/>
      <c r="BH289" s="86"/>
    </row>
    <row r="290" spans="1:60" x14ac:dyDescent="0.25">
      <c r="A290" s="86"/>
      <c r="J290" s="86"/>
      <c r="K290" s="86"/>
      <c r="L290" s="86"/>
      <c r="M290" s="86"/>
      <c r="N290" s="86"/>
      <c r="O290" s="86"/>
      <c r="P290" s="86"/>
      <c r="Q290" s="86"/>
      <c r="R290" s="86"/>
      <c r="S290" s="86"/>
      <c r="T290" s="86"/>
      <c r="U290" s="86"/>
      <c r="V290" s="86"/>
      <c r="W290" s="86"/>
      <c r="X290" s="86"/>
      <c r="Y290" s="86"/>
      <c r="Z290" s="86"/>
      <c r="AA290" s="86"/>
      <c r="AB290" s="86"/>
      <c r="AC290" s="86"/>
      <c r="AD290" s="86"/>
      <c r="AE290" s="86"/>
      <c r="AF290" s="86"/>
      <c r="AG290" s="86"/>
      <c r="AH290" s="86"/>
      <c r="AI290" s="86"/>
      <c r="AJ290" s="86"/>
      <c r="AK290" s="86"/>
      <c r="AL290" s="86"/>
      <c r="AM290" s="86"/>
      <c r="AN290" s="86"/>
      <c r="AO290" s="86"/>
      <c r="AP290" s="86"/>
      <c r="AQ290" s="86"/>
      <c r="AR290" s="86"/>
      <c r="AS290" s="86"/>
      <c r="AT290" s="86"/>
      <c r="AU290" s="86"/>
      <c r="AV290" s="86"/>
      <c r="AW290" s="86"/>
      <c r="AX290" s="86"/>
      <c r="AY290" s="86"/>
      <c r="AZ290" s="86"/>
      <c r="BA290" s="86"/>
      <c r="BB290" s="86"/>
      <c r="BC290" s="86"/>
      <c r="BD290" s="86"/>
      <c r="BE290" s="86"/>
      <c r="BF290" s="86"/>
      <c r="BG290" s="86"/>
      <c r="BH290" s="86"/>
    </row>
    <row r="291" spans="1:60" x14ac:dyDescent="0.25">
      <c r="A291" s="86"/>
      <c r="J291" s="86"/>
      <c r="K291" s="86"/>
      <c r="L291" s="86"/>
      <c r="M291" s="86"/>
      <c r="N291" s="86"/>
      <c r="O291" s="86"/>
      <c r="P291" s="86"/>
      <c r="Q291" s="86"/>
      <c r="R291" s="86"/>
      <c r="S291" s="86"/>
      <c r="T291" s="86"/>
      <c r="U291" s="86"/>
      <c r="V291" s="86"/>
      <c r="W291" s="86"/>
      <c r="X291" s="86"/>
      <c r="Y291" s="86"/>
      <c r="Z291" s="86"/>
      <c r="AA291" s="86"/>
      <c r="AB291" s="86"/>
      <c r="AC291" s="86"/>
      <c r="AD291" s="86"/>
      <c r="AE291" s="86"/>
      <c r="AF291" s="86"/>
      <c r="AG291" s="86"/>
      <c r="AH291" s="86"/>
      <c r="AI291" s="86"/>
      <c r="AJ291" s="86"/>
      <c r="AK291" s="86"/>
      <c r="AL291" s="86"/>
      <c r="AM291" s="86"/>
      <c r="AN291" s="86"/>
      <c r="AO291" s="86"/>
      <c r="AP291" s="86"/>
      <c r="AQ291" s="86"/>
      <c r="AR291" s="86"/>
      <c r="AS291" s="86"/>
      <c r="AT291" s="86"/>
      <c r="AU291" s="86"/>
      <c r="AV291" s="86"/>
      <c r="AW291" s="86"/>
      <c r="AX291" s="86"/>
      <c r="AY291" s="86"/>
      <c r="AZ291" s="86"/>
      <c r="BA291" s="86"/>
      <c r="BB291" s="86"/>
      <c r="BC291" s="86"/>
      <c r="BD291" s="86"/>
      <c r="BE291" s="86"/>
      <c r="BF291" s="86"/>
      <c r="BG291" s="86"/>
      <c r="BH291" s="86"/>
    </row>
    <row r="292" spans="1:60" x14ac:dyDescent="0.25">
      <c r="A292" s="86"/>
      <c r="J292" s="86"/>
      <c r="K292" s="86"/>
      <c r="L292" s="86"/>
      <c r="M292" s="86"/>
      <c r="N292" s="86"/>
      <c r="O292" s="86"/>
      <c r="P292" s="86"/>
      <c r="Q292" s="86"/>
      <c r="R292" s="86"/>
      <c r="S292" s="86"/>
      <c r="T292" s="86"/>
      <c r="U292" s="86"/>
      <c r="V292" s="86"/>
      <c r="W292" s="86"/>
      <c r="X292" s="86"/>
      <c r="Y292" s="86"/>
      <c r="Z292" s="86"/>
      <c r="AA292" s="86"/>
      <c r="AB292" s="86"/>
      <c r="AC292" s="86"/>
      <c r="AD292" s="86"/>
      <c r="AE292" s="86"/>
      <c r="AF292" s="86"/>
      <c r="AG292" s="86"/>
      <c r="AH292" s="86"/>
      <c r="AI292" s="86"/>
      <c r="AJ292" s="86"/>
      <c r="AK292" s="86"/>
      <c r="AL292" s="86"/>
      <c r="AM292" s="86"/>
      <c r="AN292" s="86"/>
      <c r="AO292" s="86"/>
      <c r="AP292" s="86"/>
      <c r="AQ292" s="86"/>
      <c r="AR292" s="86"/>
      <c r="AS292" s="86"/>
      <c r="AT292" s="86"/>
      <c r="AU292" s="86"/>
      <c r="AV292" s="86"/>
      <c r="AW292" s="86"/>
      <c r="AX292" s="86"/>
      <c r="AY292" s="86"/>
      <c r="AZ292" s="86"/>
      <c r="BA292" s="86"/>
      <c r="BB292" s="86"/>
      <c r="BC292" s="86"/>
      <c r="BD292" s="86"/>
      <c r="BE292" s="86"/>
      <c r="BF292" s="86"/>
      <c r="BG292" s="86"/>
      <c r="BH292" s="86"/>
    </row>
    <row r="293" spans="1:60" x14ac:dyDescent="0.25">
      <c r="A293" s="86"/>
      <c r="J293" s="86"/>
      <c r="K293" s="86"/>
      <c r="L293" s="86"/>
      <c r="M293" s="86"/>
      <c r="N293" s="86"/>
      <c r="O293" s="86"/>
      <c r="P293" s="86"/>
      <c r="Q293" s="86"/>
      <c r="R293" s="86"/>
      <c r="S293" s="86"/>
      <c r="T293" s="86"/>
      <c r="U293" s="86"/>
      <c r="V293" s="86"/>
      <c r="W293" s="86"/>
      <c r="X293" s="86"/>
      <c r="Y293" s="86"/>
      <c r="Z293" s="86"/>
      <c r="AA293" s="86"/>
      <c r="AB293" s="86"/>
      <c r="AC293" s="86"/>
      <c r="AD293" s="86"/>
      <c r="AE293" s="86"/>
      <c r="AF293" s="86"/>
      <c r="AG293" s="86"/>
      <c r="AH293" s="86"/>
      <c r="AI293" s="86"/>
      <c r="AJ293" s="86"/>
      <c r="AK293" s="86"/>
      <c r="AL293" s="86"/>
      <c r="AM293" s="86"/>
      <c r="AN293" s="86"/>
      <c r="AO293" s="86"/>
      <c r="AP293" s="86"/>
      <c r="AQ293" s="86"/>
      <c r="AR293" s="86"/>
      <c r="AS293" s="86"/>
      <c r="AT293" s="86"/>
      <c r="AU293" s="86"/>
      <c r="AV293" s="86"/>
      <c r="AW293" s="86"/>
      <c r="AX293" s="86"/>
      <c r="AY293" s="86"/>
      <c r="AZ293" s="86"/>
      <c r="BA293" s="86"/>
      <c r="BB293" s="86"/>
      <c r="BC293" s="86"/>
      <c r="BD293" s="86"/>
      <c r="BE293" s="86"/>
      <c r="BF293" s="86"/>
      <c r="BG293" s="86"/>
      <c r="BH293" s="86"/>
    </row>
    <row r="294" spans="1:60" x14ac:dyDescent="0.25">
      <c r="A294" s="86"/>
      <c r="J294" s="86"/>
      <c r="K294" s="86"/>
      <c r="L294" s="86"/>
      <c r="M294" s="86"/>
      <c r="N294" s="86"/>
      <c r="O294" s="86"/>
      <c r="P294" s="86"/>
      <c r="Q294" s="86"/>
      <c r="R294" s="86"/>
      <c r="S294" s="86"/>
      <c r="T294" s="86"/>
      <c r="U294" s="86"/>
      <c r="V294" s="86"/>
      <c r="W294" s="86"/>
      <c r="X294" s="86"/>
      <c r="Y294" s="86"/>
      <c r="Z294" s="86"/>
      <c r="AA294" s="86"/>
      <c r="AB294" s="86"/>
      <c r="AC294" s="86"/>
      <c r="AD294" s="86"/>
      <c r="AE294" s="86"/>
      <c r="AF294" s="86"/>
      <c r="AG294" s="86"/>
      <c r="AH294" s="86"/>
      <c r="AI294" s="86"/>
      <c r="AJ294" s="86"/>
      <c r="AK294" s="86"/>
      <c r="AL294" s="86"/>
      <c r="AM294" s="86"/>
      <c r="AN294" s="86"/>
      <c r="AO294" s="86"/>
      <c r="AP294" s="86"/>
      <c r="AQ294" s="86"/>
      <c r="AR294" s="86"/>
      <c r="AS294" s="86"/>
      <c r="AT294" s="86"/>
      <c r="AU294" s="86"/>
      <c r="AV294" s="86"/>
      <c r="AW294" s="86"/>
      <c r="AX294" s="86"/>
      <c r="AY294" s="86"/>
      <c r="AZ294" s="86"/>
      <c r="BA294" s="86"/>
      <c r="BB294" s="86"/>
      <c r="BC294" s="86"/>
      <c r="BD294" s="86"/>
      <c r="BE294" s="86"/>
      <c r="BF294" s="86"/>
      <c r="BG294" s="86"/>
      <c r="BH294" s="86"/>
    </row>
    <row r="295" spans="1:60" x14ac:dyDescent="0.25">
      <c r="A295" s="86"/>
      <c r="J295" s="86"/>
      <c r="K295" s="86"/>
      <c r="L295" s="86"/>
      <c r="M295" s="86"/>
      <c r="N295" s="86"/>
      <c r="O295" s="86"/>
      <c r="P295" s="86"/>
      <c r="Q295" s="86"/>
      <c r="R295" s="86"/>
      <c r="S295" s="86"/>
      <c r="T295" s="86"/>
      <c r="U295" s="86"/>
      <c r="V295" s="86"/>
      <c r="W295" s="86"/>
      <c r="X295" s="86"/>
      <c r="Y295" s="86"/>
      <c r="Z295" s="86"/>
      <c r="AA295" s="86"/>
      <c r="AB295" s="86"/>
      <c r="AC295" s="86"/>
      <c r="AD295" s="86"/>
      <c r="AE295" s="86"/>
      <c r="AF295" s="86"/>
      <c r="AG295" s="86"/>
      <c r="AH295" s="86"/>
      <c r="AI295" s="86"/>
      <c r="AJ295" s="86"/>
      <c r="AK295" s="86"/>
      <c r="AL295" s="86"/>
      <c r="AM295" s="86"/>
      <c r="AN295" s="86"/>
      <c r="AO295" s="86"/>
      <c r="AP295" s="86"/>
      <c r="AQ295" s="86"/>
      <c r="AR295" s="86"/>
      <c r="AS295" s="86"/>
      <c r="AT295" s="86"/>
      <c r="AU295" s="86"/>
      <c r="AV295" s="86"/>
      <c r="AW295" s="86"/>
      <c r="AX295" s="86"/>
      <c r="AY295" s="86"/>
      <c r="AZ295" s="86"/>
      <c r="BA295" s="86"/>
      <c r="BB295" s="86"/>
      <c r="BC295" s="86"/>
      <c r="BD295" s="86"/>
      <c r="BE295" s="86"/>
      <c r="BF295" s="86"/>
      <c r="BG295" s="86"/>
      <c r="BH295" s="86"/>
    </row>
    <row r="296" spans="1:60" x14ac:dyDescent="0.25">
      <c r="A296" s="86"/>
      <c r="J296" s="86"/>
      <c r="K296" s="86"/>
      <c r="L296" s="86"/>
      <c r="M296" s="86"/>
      <c r="N296" s="86"/>
      <c r="O296" s="86"/>
      <c r="P296" s="86"/>
      <c r="Q296" s="86"/>
      <c r="R296" s="86"/>
      <c r="S296" s="86"/>
      <c r="T296" s="86"/>
      <c r="U296" s="86"/>
      <c r="V296" s="86"/>
      <c r="W296" s="86"/>
      <c r="X296" s="86"/>
      <c r="Y296" s="86"/>
      <c r="Z296" s="86"/>
      <c r="AA296" s="86"/>
      <c r="AB296" s="86"/>
      <c r="AC296" s="86"/>
      <c r="AD296" s="86"/>
      <c r="AE296" s="86"/>
      <c r="AF296" s="86"/>
      <c r="AG296" s="86"/>
      <c r="AH296" s="86"/>
      <c r="AI296" s="86"/>
      <c r="AJ296" s="86"/>
      <c r="AK296" s="86"/>
      <c r="AL296" s="86"/>
      <c r="AM296" s="86"/>
      <c r="AN296" s="86"/>
      <c r="AO296" s="86"/>
      <c r="AP296" s="86"/>
      <c r="AQ296" s="86"/>
      <c r="AR296" s="86"/>
      <c r="AS296" s="86"/>
      <c r="AT296" s="86"/>
      <c r="AU296" s="86"/>
      <c r="AV296" s="86"/>
      <c r="AW296" s="86"/>
      <c r="AX296" s="86"/>
      <c r="AY296" s="86"/>
      <c r="AZ296" s="86"/>
      <c r="BA296" s="86"/>
      <c r="BB296" s="86"/>
      <c r="BC296" s="86"/>
      <c r="BD296" s="86"/>
      <c r="BE296" s="86"/>
      <c r="BF296" s="86"/>
      <c r="BG296" s="86"/>
      <c r="BH296" s="86"/>
    </row>
    <row r="297" spans="1:60" x14ac:dyDescent="0.25">
      <c r="A297" s="86"/>
      <c r="J297" s="86"/>
      <c r="K297" s="86"/>
      <c r="L297" s="86"/>
      <c r="M297" s="86"/>
      <c r="N297" s="86"/>
      <c r="O297" s="86"/>
      <c r="P297" s="86"/>
      <c r="Q297" s="86"/>
      <c r="R297" s="86"/>
      <c r="S297" s="86"/>
      <c r="T297" s="86"/>
      <c r="U297" s="86"/>
      <c r="V297" s="86"/>
      <c r="W297" s="86"/>
      <c r="X297" s="86"/>
      <c r="Y297" s="86"/>
      <c r="Z297" s="86"/>
      <c r="AA297" s="86"/>
      <c r="AB297" s="86"/>
      <c r="AC297" s="86"/>
      <c r="AD297" s="86"/>
      <c r="AE297" s="86"/>
      <c r="AF297" s="86"/>
      <c r="AG297" s="86"/>
      <c r="AH297" s="86"/>
      <c r="AI297" s="86"/>
      <c r="AJ297" s="86"/>
      <c r="AK297" s="86"/>
      <c r="AL297" s="86"/>
      <c r="AM297" s="86"/>
      <c r="AN297" s="86"/>
      <c r="AO297" s="86"/>
      <c r="AP297" s="86"/>
      <c r="AQ297" s="86"/>
      <c r="AR297" s="86"/>
      <c r="AS297" s="86"/>
      <c r="AT297" s="86"/>
      <c r="AU297" s="86"/>
      <c r="AV297" s="86"/>
      <c r="AW297" s="86"/>
      <c r="AX297" s="86"/>
      <c r="AY297" s="86"/>
      <c r="AZ297" s="86"/>
      <c r="BA297" s="86"/>
      <c r="BB297" s="86"/>
      <c r="BC297" s="86"/>
      <c r="BD297" s="86"/>
      <c r="BE297" s="86"/>
      <c r="BF297" s="86"/>
      <c r="BG297" s="86"/>
      <c r="BH297" s="86"/>
    </row>
    <row r="298" spans="1:60" x14ac:dyDescent="0.25">
      <c r="A298" s="86"/>
      <c r="J298" s="86"/>
      <c r="K298" s="86"/>
      <c r="L298" s="86"/>
      <c r="M298" s="86"/>
      <c r="N298" s="86"/>
      <c r="O298" s="86"/>
      <c r="P298" s="86"/>
      <c r="Q298" s="86"/>
      <c r="R298" s="86"/>
      <c r="S298" s="86"/>
      <c r="T298" s="86"/>
      <c r="U298" s="86"/>
      <c r="V298" s="86"/>
      <c r="W298" s="86"/>
      <c r="X298" s="86"/>
      <c r="Y298" s="86"/>
      <c r="Z298" s="86"/>
      <c r="AA298" s="86"/>
      <c r="AB298" s="86"/>
      <c r="AC298" s="86"/>
      <c r="AD298" s="86"/>
      <c r="AE298" s="86"/>
      <c r="AF298" s="86"/>
      <c r="AG298" s="86"/>
      <c r="AH298" s="86"/>
      <c r="AI298" s="86"/>
      <c r="AJ298" s="86"/>
      <c r="AK298" s="86"/>
      <c r="AL298" s="86"/>
      <c r="AM298" s="86"/>
      <c r="AN298" s="86"/>
      <c r="AO298" s="86"/>
      <c r="AP298" s="86"/>
      <c r="AQ298" s="86"/>
      <c r="AR298" s="86"/>
      <c r="AS298" s="86"/>
      <c r="AT298" s="86"/>
      <c r="AU298" s="86"/>
      <c r="AV298" s="86"/>
      <c r="AW298" s="86"/>
      <c r="AX298" s="86"/>
      <c r="AY298" s="86"/>
      <c r="AZ298" s="86"/>
      <c r="BA298" s="86"/>
      <c r="BB298" s="86"/>
      <c r="BC298" s="86"/>
      <c r="BD298" s="86"/>
      <c r="BE298" s="86"/>
      <c r="BF298" s="86"/>
      <c r="BG298" s="86"/>
      <c r="BH298" s="86"/>
    </row>
    <row r="299" spans="1:60" x14ac:dyDescent="0.25">
      <c r="A299" s="86"/>
      <c r="J299" s="86"/>
      <c r="K299" s="86"/>
      <c r="L299" s="86"/>
      <c r="M299" s="86"/>
      <c r="N299" s="86"/>
      <c r="O299" s="86"/>
      <c r="P299" s="86"/>
      <c r="Q299" s="86"/>
      <c r="R299" s="86"/>
      <c r="S299" s="86"/>
      <c r="T299" s="86"/>
      <c r="U299" s="86"/>
      <c r="V299" s="86"/>
      <c r="W299" s="86"/>
      <c r="X299" s="86"/>
      <c r="Y299" s="86"/>
      <c r="Z299" s="86"/>
      <c r="AA299" s="86"/>
      <c r="AB299" s="86"/>
      <c r="AC299" s="86"/>
      <c r="AD299" s="86"/>
      <c r="AE299" s="86"/>
      <c r="AF299" s="86"/>
      <c r="AG299" s="86"/>
      <c r="AH299" s="86"/>
      <c r="AI299" s="86"/>
      <c r="AJ299" s="86"/>
      <c r="AK299" s="86"/>
      <c r="AL299" s="86"/>
      <c r="AM299" s="86"/>
      <c r="AN299" s="86"/>
      <c r="AO299" s="86"/>
      <c r="AP299" s="86"/>
      <c r="AQ299" s="86"/>
      <c r="AR299" s="86"/>
      <c r="AS299" s="86"/>
      <c r="AT299" s="86"/>
      <c r="AU299" s="86"/>
      <c r="AV299" s="86"/>
      <c r="AW299" s="86"/>
      <c r="AX299" s="86"/>
      <c r="AY299" s="86"/>
      <c r="AZ299" s="86"/>
      <c r="BA299" s="86"/>
      <c r="BB299" s="86"/>
      <c r="BC299" s="86"/>
      <c r="BD299" s="86"/>
      <c r="BE299" s="86"/>
      <c r="BF299" s="86"/>
      <c r="BG299" s="86"/>
      <c r="BH299" s="86"/>
    </row>
    <row r="300" spans="1:60" x14ac:dyDescent="0.25">
      <c r="A300" s="86"/>
      <c r="J300" s="86"/>
      <c r="K300" s="86"/>
      <c r="L300" s="86"/>
      <c r="M300" s="86"/>
      <c r="N300" s="86"/>
      <c r="O300" s="86"/>
      <c r="P300" s="86"/>
      <c r="Q300" s="86"/>
      <c r="R300" s="86"/>
      <c r="S300" s="86"/>
      <c r="T300" s="86"/>
      <c r="U300" s="86"/>
      <c r="V300" s="86"/>
      <c r="W300" s="86"/>
      <c r="X300" s="86"/>
      <c r="Y300" s="86"/>
      <c r="Z300" s="86"/>
      <c r="AA300" s="86"/>
      <c r="AB300" s="86"/>
      <c r="AC300" s="86"/>
      <c r="AD300" s="86"/>
      <c r="AE300" s="86"/>
      <c r="AF300" s="86"/>
      <c r="AG300" s="86"/>
      <c r="AH300" s="86"/>
      <c r="AI300" s="86"/>
      <c r="AJ300" s="86"/>
      <c r="AK300" s="86"/>
      <c r="AL300" s="86"/>
      <c r="AM300" s="86"/>
      <c r="AN300" s="86"/>
      <c r="AO300" s="86"/>
      <c r="AP300" s="86"/>
      <c r="AQ300" s="86"/>
      <c r="AR300" s="86"/>
      <c r="AS300" s="86"/>
      <c r="AT300" s="86"/>
      <c r="AU300" s="86"/>
      <c r="AV300" s="86"/>
      <c r="AW300" s="86"/>
      <c r="AX300" s="86"/>
      <c r="AY300" s="86"/>
      <c r="AZ300" s="86"/>
      <c r="BA300" s="86"/>
      <c r="BB300" s="86"/>
      <c r="BC300" s="86"/>
      <c r="BD300" s="86"/>
      <c r="BE300" s="86"/>
      <c r="BF300" s="86"/>
      <c r="BG300" s="86"/>
      <c r="BH300" s="86"/>
    </row>
    <row r="301" spans="1:60" x14ac:dyDescent="0.25">
      <c r="A301" s="86"/>
      <c r="J301" s="86"/>
      <c r="K301" s="86"/>
      <c r="L301" s="86"/>
      <c r="M301" s="86"/>
      <c r="N301" s="86"/>
      <c r="O301" s="86"/>
      <c r="P301" s="86"/>
      <c r="Q301" s="86"/>
      <c r="R301" s="86"/>
      <c r="S301" s="86"/>
      <c r="T301" s="86"/>
      <c r="U301" s="86"/>
      <c r="V301" s="86"/>
      <c r="W301" s="86"/>
      <c r="X301" s="86"/>
      <c r="Y301" s="86"/>
      <c r="Z301" s="86"/>
      <c r="AA301" s="86"/>
      <c r="AB301" s="86"/>
      <c r="AC301" s="86"/>
      <c r="AD301" s="86"/>
      <c r="AE301" s="86"/>
      <c r="AF301" s="86"/>
      <c r="AG301" s="86"/>
      <c r="AH301" s="86"/>
      <c r="AI301" s="86"/>
      <c r="AJ301" s="86"/>
      <c r="AK301" s="86"/>
      <c r="AL301" s="86"/>
      <c r="AM301" s="86"/>
      <c r="AN301" s="86"/>
      <c r="AO301" s="86"/>
      <c r="AP301" s="86"/>
      <c r="AQ301" s="86"/>
      <c r="AR301" s="86"/>
      <c r="AS301" s="86"/>
      <c r="AT301" s="86"/>
      <c r="AU301" s="86"/>
      <c r="AV301" s="86"/>
      <c r="AW301" s="86"/>
      <c r="AX301" s="86"/>
      <c r="AY301" s="86"/>
      <c r="AZ301" s="86"/>
      <c r="BA301" s="86"/>
      <c r="BB301" s="86"/>
      <c r="BC301" s="86"/>
      <c r="BD301" s="86"/>
      <c r="BE301" s="86"/>
      <c r="BF301" s="86"/>
      <c r="BG301" s="86"/>
      <c r="BH301" s="86"/>
    </row>
    <row r="302" spans="1:60" x14ac:dyDescent="0.25">
      <c r="A302" s="86"/>
      <c r="J302" s="86"/>
      <c r="K302" s="86"/>
      <c r="L302" s="86"/>
      <c r="M302" s="86"/>
      <c r="N302" s="86"/>
      <c r="O302" s="86"/>
      <c r="P302" s="86"/>
      <c r="Q302" s="86"/>
      <c r="R302" s="86"/>
      <c r="S302" s="86"/>
      <c r="T302" s="86"/>
      <c r="U302" s="86"/>
      <c r="V302" s="86"/>
      <c r="W302" s="86"/>
      <c r="X302" s="86"/>
      <c r="Y302" s="86"/>
      <c r="Z302" s="86"/>
      <c r="AA302" s="86"/>
      <c r="AB302" s="86"/>
      <c r="AC302" s="86"/>
      <c r="AD302" s="86"/>
      <c r="AE302" s="86"/>
      <c r="AF302" s="86"/>
      <c r="AG302" s="86"/>
      <c r="AH302" s="86"/>
      <c r="AI302" s="86"/>
      <c r="AJ302" s="86"/>
      <c r="AK302" s="86"/>
      <c r="AL302" s="86"/>
      <c r="AM302" s="86"/>
      <c r="AN302" s="86"/>
      <c r="AO302" s="86"/>
      <c r="AP302" s="86"/>
      <c r="AQ302" s="86"/>
      <c r="AR302" s="86"/>
      <c r="AS302" s="86"/>
      <c r="AT302" s="86"/>
      <c r="AU302" s="86"/>
      <c r="AV302" s="86"/>
      <c r="AW302" s="86"/>
      <c r="AX302" s="86"/>
      <c r="AY302" s="86"/>
      <c r="AZ302" s="86"/>
      <c r="BA302" s="86"/>
      <c r="BB302" s="86"/>
      <c r="BC302" s="86"/>
      <c r="BD302" s="86"/>
      <c r="BE302" s="86"/>
      <c r="BF302" s="86"/>
      <c r="BG302" s="86"/>
      <c r="BH302" s="86"/>
    </row>
    <row r="303" spans="1:60" x14ac:dyDescent="0.25">
      <c r="A303" s="86"/>
      <c r="J303" s="86"/>
      <c r="K303" s="86"/>
      <c r="L303" s="86"/>
      <c r="M303" s="86"/>
      <c r="N303" s="86"/>
      <c r="O303" s="86"/>
      <c r="P303" s="86"/>
      <c r="Q303" s="86"/>
      <c r="R303" s="86"/>
      <c r="S303" s="86"/>
      <c r="T303" s="86"/>
      <c r="U303" s="86"/>
      <c r="V303" s="86"/>
      <c r="W303" s="86"/>
      <c r="X303" s="86"/>
      <c r="Y303" s="86"/>
      <c r="Z303" s="86"/>
      <c r="AA303" s="86"/>
      <c r="AB303" s="86"/>
      <c r="AC303" s="86"/>
      <c r="AD303" s="86"/>
      <c r="AE303" s="86"/>
      <c r="AF303" s="86"/>
      <c r="AG303" s="86"/>
      <c r="AH303" s="86"/>
      <c r="AI303" s="86"/>
      <c r="AJ303" s="86"/>
      <c r="AK303" s="86"/>
      <c r="AL303" s="86"/>
      <c r="AM303" s="86"/>
      <c r="AN303" s="86"/>
      <c r="AO303" s="86"/>
      <c r="AP303" s="86"/>
      <c r="AQ303" s="86"/>
      <c r="AR303" s="86"/>
      <c r="AS303" s="86"/>
      <c r="AT303" s="86"/>
      <c r="AU303" s="86"/>
      <c r="AV303" s="86"/>
      <c r="AW303" s="86"/>
      <c r="AX303" s="86"/>
      <c r="AY303" s="86"/>
      <c r="AZ303" s="86"/>
      <c r="BA303" s="86"/>
      <c r="BB303" s="86"/>
      <c r="BC303" s="86"/>
      <c r="BD303" s="86"/>
      <c r="BE303" s="86"/>
      <c r="BF303" s="86"/>
      <c r="BG303" s="86"/>
      <c r="BH303" s="86"/>
    </row>
    <row r="304" spans="1:60" x14ac:dyDescent="0.25">
      <c r="A304" s="86"/>
      <c r="J304" s="86"/>
      <c r="K304" s="86"/>
      <c r="L304" s="86"/>
      <c r="M304" s="86"/>
      <c r="N304" s="86"/>
      <c r="O304" s="86"/>
      <c r="P304" s="86"/>
      <c r="Q304" s="86"/>
      <c r="R304" s="86"/>
      <c r="S304" s="86"/>
      <c r="T304" s="86"/>
      <c r="U304" s="86"/>
      <c r="V304" s="86"/>
      <c r="W304" s="86"/>
      <c r="X304" s="86"/>
      <c r="Y304" s="86"/>
      <c r="Z304" s="86"/>
      <c r="AA304" s="86"/>
      <c r="AB304" s="86"/>
      <c r="AC304" s="86"/>
      <c r="AD304" s="86"/>
      <c r="AE304" s="86"/>
      <c r="AF304" s="86"/>
      <c r="AG304" s="86"/>
      <c r="AH304" s="86"/>
      <c r="AI304" s="86"/>
      <c r="AJ304" s="86"/>
      <c r="AK304" s="86"/>
      <c r="AL304" s="86"/>
      <c r="AM304" s="86"/>
      <c r="AN304" s="86"/>
      <c r="AO304" s="86"/>
      <c r="AP304" s="86"/>
      <c r="AQ304" s="86"/>
      <c r="AR304" s="86"/>
      <c r="AS304" s="86"/>
      <c r="AT304" s="86"/>
      <c r="AU304" s="86"/>
      <c r="AV304" s="86"/>
      <c r="AW304" s="86"/>
      <c r="AX304" s="86"/>
      <c r="AY304" s="86"/>
      <c r="AZ304" s="86"/>
      <c r="BA304" s="86"/>
      <c r="BB304" s="86"/>
      <c r="BC304" s="86"/>
      <c r="BD304" s="86"/>
      <c r="BE304" s="86"/>
      <c r="BF304" s="86"/>
      <c r="BG304" s="86"/>
      <c r="BH304" s="86"/>
    </row>
    <row r="305" spans="1:60" x14ac:dyDescent="0.25">
      <c r="A305" s="86"/>
      <c r="J305" s="86"/>
      <c r="K305" s="86"/>
      <c r="L305" s="86"/>
      <c r="M305" s="86"/>
      <c r="N305" s="86"/>
      <c r="O305" s="86"/>
      <c r="P305" s="86"/>
      <c r="Q305" s="86"/>
      <c r="R305" s="86"/>
      <c r="S305" s="86"/>
      <c r="T305" s="86"/>
      <c r="U305" s="86"/>
      <c r="V305" s="86"/>
      <c r="W305" s="86"/>
      <c r="X305" s="86"/>
      <c r="Y305" s="86"/>
      <c r="Z305" s="86"/>
      <c r="AA305" s="86"/>
      <c r="AB305" s="86"/>
      <c r="AC305" s="86"/>
      <c r="AD305" s="86"/>
      <c r="AE305" s="86"/>
      <c r="AF305" s="86"/>
      <c r="AG305" s="86"/>
      <c r="AH305" s="86"/>
      <c r="AI305" s="86"/>
      <c r="AJ305" s="86"/>
      <c r="AK305" s="86"/>
      <c r="AL305" s="86"/>
      <c r="AM305" s="86"/>
      <c r="AN305" s="86"/>
      <c r="AO305" s="86"/>
      <c r="AP305" s="86"/>
      <c r="AQ305" s="86"/>
      <c r="AR305" s="86"/>
      <c r="AS305" s="86"/>
      <c r="AT305" s="86"/>
      <c r="AU305" s="86"/>
      <c r="AV305" s="86"/>
      <c r="AW305" s="86"/>
      <c r="AX305" s="86"/>
      <c r="AY305" s="86"/>
      <c r="AZ305" s="86"/>
      <c r="BA305" s="86"/>
      <c r="BB305" s="86"/>
      <c r="BC305" s="86"/>
      <c r="BD305" s="86"/>
      <c r="BE305" s="86"/>
      <c r="BF305" s="86"/>
      <c r="BG305" s="86"/>
      <c r="BH305" s="86"/>
    </row>
    <row r="306" spans="1:60" x14ac:dyDescent="0.25">
      <c r="A306" s="86"/>
      <c r="J306" s="86"/>
      <c r="K306" s="86"/>
      <c r="L306" s="86"/>
      <c r="M306" s="86"/>
      <c r="N306" s="86"/>
      <c r="O306" s="86"/>
      <c r="P306" s="86"/>
      <c r="Q306" s="86"/>
      <c r="R306" s="86"/>
      <c r="S306" s="86"/>
      <c r="T306" s="86"/>
      <c r="U306" s="86"/>
      <c r="V306" s="86"/>
      <c r="W306" s="86"/>
      <c r="X306" s="86"/>
      <c r="Y306" s="86"/>
      <c r="Z306" s="86"/>
      <c r="AA306" s="86"/>
      <c r="AB306" s="86"/>
      <c r="AC306" s="86"/>
      <c r="AD306" s="86"/>
      <c r="AE306" s="86"/>
      <c r="AF306" s="86"/>
      <c r="AG306" s="86"/>
      <c r="AH306" s="86"/>
      <c r="AI306" s="86"/>
      <c r="AJ306" s="86"/>
      <c r="AK306" s="86"/>
      <c r="AL306" s="86"/>
      <c r="AM306" s="86"/>
      <c r="AN306" s="86"/>
      <c r="AO306" s="86"/>
      <c r="AP306" s="86"/>
      <c r="AQ306" s="86"/>
      <c r="AR306" s="86"/>
      <c r="AS306" s="86"/>
      <c r="AT306" s="86"/>
      <c r="AU306" s="86"/>
      <c r="AV306" s="86"/>
      <c r="AW306" s="86"/>
      <c r="AX306" s="86"/>
      <c r="AY306" s="86"/>
      <c r="AZ306" s="86"/>
      <c r="BA306" s="86"/>
      <c r="BB306" s="86"/>
      <c r="BC306" s="86"/>
      <c r="BD306" s="86"/>
      <c r="BE306" s="86"/>
      <c r="BF306" s="86"/>
      <c r="BG306" s="86"/>
      <c r="BH306" s="86"/>
    </row>
    <row r="307" spans="1:60" x14ac:dyDescent="0.25">
      <c r="A307" s="86"/>
      <c r="J307" s="86"/>
      <c r="K307" s="86"/>
      <c r="L307" s="86"/>
      <c r="M307" s="86"/>
      <c r="N307" s="86"/>
      <c r="O307" s="86"/>
      <c r="P307" s="86"/>
      <c r="Q307" s="86"/>
      <c r="R307" s="86"/>
      <c r="S307" s="86"/>
      <c r="T307" s="86"/>
      <c r="U307" s="86"/>
      <c r="V307" s="86"/>
      <c r="W307" s="86"/>
      <c r="X307" s="86"/>
      <c r="Y307" s="86"/>
      <c r="Z307" s="86"/>
      <c r="AA307" s="86"/>
      <c r="AB307" s="86"/>
      <c r="AC307" s="86"/>
      <c r="AD307" s="86"/>
      <c r="AE307" s="86"/>
      <c r="AF307" s="86"/>
      <c r="AG307" s="86"/>
      <c r="AH307" s="86"/>
      <c r="AI307" s="86"/>
      <c r="AJ307" s="86"/>
      <c r="AK307" s="86"/>
      <c r="AL307" s="86"/>
      <c r="AM307" s="86"/>
      <c r="AN307" s="86"/>
      <c r="AO307" s="86"/>
      <c r="AP307" s="86"/>
      <c r="AQ307" s="86"/>
      <c r="AR307" s="86"/>
      <c r="AS307" s="86"/>
      <c r="AT307" s="86"/>
      <c r="AU307" s="86"/>
      <c r="AV307" s="86"/>
      <c r="AW307" s="86"/>
      <c r="AX307" s="86"/>
      <c r="AY307" s="86"/>
      <c r="AZ307" s="86"/>
      <c r="BA307" s="86"/>
      <c r="BB307" s="86"/>
      <c r="BC307" s="86"/>
      <c r="BD307" s="86"/>
      <c r="BE307" s="86"/>
      <c r="BF307" s="86"/>
      <c r="BG307" s="86"/>
      <c r="BH307" s="86"/>
    </row>
    <row r="308" spans="1:60" x14ac:dyDescent="0.25">
      <c r="A308" s="86"/>
      <c r="J308" s="86"/>
      <c r="K308" s="86"/>
      <c r="L308" s="86"/>
      <c r="M308" s="86"/>
      <c r="N308" s="86"/>
      <c r="O308" s="86"/>
      <c r="P308" s="86"/>
      <c r="Q308" s="86"/>
      <c r="R308" s="86"/>
      <c r="S308" s="86"/>
      <c r="T308" s="86"/>
      <c r="U308" s="86"/>
      <c r="V308" s="86"/>
      <c r="W308" s="86"/>
      <c r="X308" s="86"/>
      <c r="Y308" s="86"/>
      <c r="Z308" s="86"/>
      <c r="AA308" s="86"/>
      <c r="AB308" s="86"/>
      <c r="AC308" s="86"/>
      <c r="AD308" s="86"/>
      <c r="AE308" s="86"/>
      <c r="AF308" s="86"/>
      <c r="AG308" s="86"/>
      <c r="AH308" s="86"/>
      <c r="AI308" s="86"/>
      <c r="AJ308" s="86"/>
      <c r="AK308" s="86"/>
      <c r="AL308" s="86"/>
      <c r="AM308" s="86"/>
      <c r="AN308" s="86"/>
      <c r="AO308" s="86"/>
      <c r="AP308" s="86"/>
      <c r="AQ308" s="86"/>
      <c r="AR308" s="86"/>
      <c r="AS308" s="86"/>
      <c r="AT308" s="86"/>
      <c r="AU308" s="86"/>
      <c r="AV308" s="86"/>
      <c r="AW308" s="86"/>
      <c r="AX308" s="86"/>
      <c r="AY308" s="86"/>
      <c r="AZ308" s="86"/>
      <c r="BA308" s="86"/>
      <c r="BB308" s="86"/>
      <c r="BC308" s="86"/>
      <c r="BD308" s="86"/>
      <c r="BE308" s="86"/>
      <c r="BF308" s="86"/>
      <c r="BG308" s="86"/>
      <c r="BH308" s="86"/>
    </row>
    <row r="309" spans="1:60" x14ac:dyDescent="0.25">
      <c r="A309" s="86"/>
      <c r="J309" s="86"/>
      <c r="K309" s="86"/>
      <c r="L309" s="86"/>
      <c r="M309" s="86"/>
      <c r="N309" s="86"/>
      <c r="O309" s="86"/>
      <c r="P309" s="86"/>
      <c r="Q309" s="86"/>
      <c r="R309" s="86"/>
      <c r="S309" s="86"/>
      <c r="T309" s="86"/>
      <c r="U309" s="86"/>
      <c r="V309" s="86"/>
      <c r="W309" s="86"/>
      <c r="X309" s="86"/>
      <c r="Y309" s="86"/>
      <c r="Z309" s="86"/>
      <c r="AA309" s="86"/>
      <c r="AB309" s="86"/>
      <c r="AC309" s="86"/>
      <c r="AD309" s="86"/>
      <c r="AE309" s="86"/>
      <c r="AF309" s="86"/>
      <c r="AG309" s="86"/>
      <c r="AH309" s="86"/>
      <c r="AI309" s="86"/>
      <c r="AJ309" s="86"/>
      <c r="AK309" s="86"/>
      <c r="AL309" s="86"/>
      <c r="AM309" s="86"/>
      <c r="AN309" s="86"/>
      <c r="AO309" s="86"/>
      <c r="AP309" s="86"/>
      <c r="AQ309" s="86"/>
      <c r="AR309" s="86"/>
      <c r="AS309" s="86"/>
      <c r="AT309" s="86"/>
      <c r="AU309" s="86"/>
      <c r="AV309" s="86"/>
      <c r="AW309" s="86"/>
      <c r="AX309" s="86"/>
      <c r="AY309" s="86"/>
      <c r="AZ309" s="86"/>
      <c r="BA309" s="86"/>
      <c r="BB309" s="86"/>
      <c r="BC309" s="86"/>
      <c r="BD309" s="86"/>
      <c r="BE309" s="86"/>
      <c r="BF309" s="86"/>
      <c r="BG309" s="86"/>
      <c r="BH309" s="86"/>
    </row>
    <row r="310" spans="1:60" x14ac:dyDescent="0.25">
      <c r="A310" s="86"/>
      <c r="J310" s="86"/>
      <c r="K310" s="86"/>
      <c r="L310" s="86"/>
      <c r="M310" s="86"/>
      <c r="N310" s="86"/>
      <c r="O310" s="86"/>
      <c r="P310" s="86"/>
      <c r="Q310" s="86"/>
      <c r="R310" s="86"/>
      <c r="S310" s="86"/>
      <c r="T310" s="86"/>
      <c r="U310" s="86"/>
      <c r="V310" s="86"/>
      <c r="W310" s="86"/>
      <c r="X310" s="86"/>
      <c r="Y310" s="86"/>
      <c r="Z310" s="86"/>
      <c r="AA310" s="86"/>
      <c r="AB310" s="86"/>
      <c r="AC310" s="86"/>
      <c r="AD310" s="86"/>
      <c r="AE310" s="86"/>
      <c r="AF310" s="86"/>
      <c r="AG310" s="86"/>
      <c r="AH310" s="86"/>
      <c r="AI310" s="86"/>
      <c r="AJ310" s="86"/>
      <c r="AK310" s="86"/>
      <c r="AL310" s="86"/>
      <c r="AM310" s="86"/>
      <c r="AN310" s="86"/>
      <c r="AO310" s="86"/>
      <c r="AP310" s="86"/>
      <c r="AQ310" s="86"/>
      <c r="AR310" s="86"/>
      <c r="AS310" s="86"/>
      <c r="AT310" s="86"/>
      <c r="AU310" s="86"/>
      <c r="AV310" s="86"/>
      <c r="AW310" s="86"/>
      <c r="AX310" s="86"/>
      <c r="AY310" s="86"/>
      <c r="AZ310" s="86"/>
      <c r="BA310" s="86"/>
      <c r="BB310" s="86"/>
      <c r="BC310" s="86"/>
      <c r="BD310" s="86"/>
      <c r="BE310" s="86"/>
      <c r="BF310" s="86"/>
      <c r="BG310" s="86"/>
      <c r="BH310" s="86"/>
    </row>
    <row r="311" spans="1:60" x14ac:dyDescent="0.25">
      <c r="A311" s="86"/>
      <c r="J311" s="86"/>
      <c r="K311" s="86"/>
      <c r="L311" s="86"/>
      <c r="M311" s="86"/>
      <c r="N311" s="86"/>
      <c r="O311" s="86"/>
      <c r="P311" s="86"/>
      <c r="Q311" s="86"/>
      <c r="R311" s="86"/>
      <c r="S311" s="86"/>
      <c r="T311" s="86"/>
      <c r="U311" s="86"/>
      <c r="V311" s="86"/>
      <c r="W311" s="86"/>
      <c r="X311" s="86"/>
      <c r="Y311" s="86"/>
      <c r="Z311" s="86"/>
      <c r="AA311" s="86"/>
      <c r="AB311" s="86"/>
      <c r="AC311" s="86"/>
      <c r="AD311" s="86"/>
      <c r="AE311" s="86"/>
      <c r="AF311" s="86"/>
      <c r="AG311" s="86"/>
      <c r="AH311" s="86"/>
      <c r="AI311" s="86"/>
      <c r="AJ311" s="86"/>
      <c r="AK311" s="86"/>
      <c r="AL311" s="86"/>
      <c r="AM311" s="86"/>
      <c r="AN311" s="86"/>
      <c r="AO311" s="86"/>
      <c r="AP311" s="86"/>
      <c r="AQ311" s="86"/>
      <c r="AR311" s="86"/>
      <c r="AS311" s="86"/>
      <c r="AT311" s="86"/>
      <c r="AU311" s="86"/>
      <c r="AV311" s="86"/>
      <c r="AW311" s="86"/>
      <c r="AX311" s="86"/>
      <c r="AY311" s="86"/>
      <c r="AZ311" s="86"/>
      <c r="BA311" s="86"/>
      <c r="BB311" s="86"/>
      <c r="BC311" s="86"/>
      <c r="BD311" s="86"/>
      <c r="BE311" s="86"/>
      <c r="BF311" s="86"/>
      <c r="BG311" s="86"/>
      <c r="BH311" s="86"/>
    </row>
    <row r="312" spans="1:60" x14ac:dyDescent="0.25">
      <c r="A312" s="86"/>
      <c r="J312" s="86"/>
      <c r="K312" s="86"/>
      <c r="L312" s="86"/>
      <c r="M312" s="86"/>
      <c r="N312" s="86"/>
      <c r="O312" s="86"/>
      <c r="P312" s="86"/>
      <c r="Q312" s="86"/>
      <c r="R312" s="86"/>
      <c r="S312" s="86"/>
      <c r="T312" s="86"/>
      <c r="U312" s="86"/>
      <c r="V312" s="86"/>
      <c r="W312" s="86"/>
      <c r="X312" s="86"/>
      <c r="Y312" s="86"/>
      <c r="Z312" s="86"/>
      <c r="AA312" s="86"/>
      <c r="AB312" s="86"/>
      <c r="AC312" s="86"/>
      <c r="AD312" s="86"/>
      <c r="AE312" s="86"/>
      <c r="AF312" s="86"/>
      <c r="AG312" s="86"/>
      <c r="AH312" s="86"/>
      <c r="AI312" s="86"/>
      <c r="AJ312" s="86"/>
      <c r="AK312" s="86"/>
      <c r="AL312" s="86"/>
      <c r="AM312" s="86"/>
      <c r="AN312" s="86"/>
      <c r="AO312" s="86"/>
      <c r="AP312" s="86"/>
      <c r="AQ312" s="86"/>
      <c r="AR312" s="86"/>
      <c r="AS312" s="86"/>
      <c r="AT312" s="86"/>
      <c r="AU312" s="86"/>
      <c r="AV312" s="86"/>
      <c r="AW312" s="86"/>
      <c r="AX312" s="86"/>
      <c r="AY312" s="86"/>
      <c r="AZ312" s="86"/>
      <c r="BA312" s="86"/>
      <c r="BB312" s="86"/>
      <c r="BC312" s="86"/>
      <c r="BD312" s="86"/>
      <c r="BE312" s="86"/>
      <c r="BF312" s="86"/>
      <c r="BG312" s="86"/>
      <c r="BH312" s="86"/>
    </row>
    <row r="313" spans="1:60" x14ac:dyDescent="0.25">
      <c r="A313" s="86"/>
      <c r="J313" s="86"/>
      <c r="K313" s="86"/>
      <c r="L313" s="86"/>
      <c r="M313" s="86"/>
      <c r="N313" s="86"/>
      <c r="O313" s="86"/>
      <c r="P313" s="86"/>
      <c r="Q313" s="86"/>
      <c r="R313" s="86"/>
      <c r="S313" s="86"/>
      <c r="T313" s="86"/>
      <c r="U313" s="86"/>
      <c r="V313" s="86"/>
      <c r="W313" s="86"/>
      <c r="X313" s="86"/>
      <c r="Y313" s="86"/>
      <c r="Z313" s="86"/>
      <c r="AA313" s="86"/>
      <c r="AB313" s="86"/>
      <c r="AC313" s="86"/>
      <c r="AD313" s="86"/>
      <c r="AE313" s="86"/>
      <c r="AF313" s="86"/>
      <c r="AG313" s="86"/>
      <c r="AH313" s="86"/>
      <c r="AI313" s="86"/>
      <c r="AJ313" s="86"/>
      <c r="AK313" s="86"/>
      <c r="AL313" s="86"/>
      <c r="AM313" s="86"/>
      <c r="AN313" s="86"/>
      <c r="AO313" s="86"/>
      <c r="AP313" s="86"/>
      <c r="AQ313" s="86"/>
      <c r="AR313" s="86"/>
      <c r="AS313" s="86"/>
      <c r="AT313" s="86"/>
      <c r="AU313" s="86"/>
      <c r="AV313" s="86"/>
      <c r="AW313" s="86"/>
      <c r="AX313" s="86"/>
      <c r="AY313" s="86"/>
      <c r="AZ313" s="86"/>
      <c r="BA313" s="86"/>
      <c r="BB313" s="86"/>
      <c r="BC313" s="86"/>
      <c r="BD313" s="86"/>
      <c r="BE313" s="86"/>
      <c r="BF313" s="86"/>
      <c r="BG313" s="86"/>
      <c r="BH313" s="86"/>
    </row>
    <row r="314" spans="1:60" x14ac:dyDescent="0.25">
      <c r="A314" s="86"/>
      <c r="J314" s="86"/>
      <c r="K314" s="86"/>
      <c r="L314" s="86"/>
      <c r="M314" s="86"/>
      <c r="N314" s="86"/>
      <c r="O314" s="86"/>
      <c r="P314" s="86"/>
      <c r="Q314" s="86"/>
      <c r="R314" s="86"/>
      <c r="S314" s="86"/>
      <c r="T314" s="86"/>
      <c r="U314" s="86"/>
      <c r="V314" s="86"/>
      <c r="W314" s="86"/>
      <c r="X314" s="86"/>
      <c r="Y314" s="86"/>
      <c r="Z314" s="86"/>
      <c r="AA314" s="86"/>
      <c r="AB314" s="86"/>
      <c r="AC314" s="86"/>
      <c r="AD314" s="86"/>
      <c r="AE314" s="86"/>
      <c r="AF314" s="86"/>
      <c r="AG314" s="86"/>
      <c r="AH314" s="86"/>
      <c r="AI314" s="86"/>
      <c r="AJ314" s="86"/>
      <c r="AK314" s="86"/>
      <c r="AL314" s="86"/>
      <c r="AM314" s="86"/>
      <c r="AN314" s="86"/>
      <c r="AO314" s="86"/>
      <c r="AP314" s="86"/>
      <c r="AQ314" s="86"/>
      <c r="AR314" s="86"/>
      <c r="AS314" s="86"/>
      <c r="AT314" s="86"/>
      <c r="AU314" s="86"/>
      <c r="AV314" s="86"/>
      <c r="AW314" s="86"/>
      <c r="AX314" s="86"/>
      <c r="AY314" s="86"/>
      <c r="AZ314" s="86"/>
      <c r="BA314" s="86"/>
      <c r="BB314" s="86"/>
      <c r="BC314" s="86"/>
      <c r="BD314" s="86"/>
      <c r="BE314" s="86"/>
      <c r="BF314" s="86"/>
      <c r="BG314" s="86"/>
      <c r="BH314" s="86"/>
    </row>
    <row r="315" spans="1:60" x14ac:dyDescent="0.25">
      <c r="A315" s="86"/>
    </row>
    <row r="316" spans="1:60" x14ac:dyDescent="0.25">
      <c r="A316" s="86"/>
    </row>
    <row r="317" spans="1:60" x14ac:dyDescent="0.25">
      <c r="A317" s="86"/>
    </row>
    <row r="318" spans="1:60" x14ac:dyDescent="0.25">
      <c r="A318" s="86"/>
    </row>
  </sheetData>
  <mergeCells count="17">
    <mergeCell ref="AO78:AT101"/>
    <mergeCell ref="AO6:AT29"/>
    <mergeCell ref="AO30:AT53"/>
    <mergeCell ref="E30:I53"/>
    <mergeCell ref="B2:I4"/>
    <mergeCell ref="J2:AM4"/>
    <mergeCell ref="B6:D111"/>
    <mergeCell ref="AO54:AT77"/>
    <mergeCell ref="E54:I77"/>
    <mergeCell ref="E6:I29"/>
    <mergeCell ref="E78:I101"/>
    <mergeCell ref="E102:I125"/>
    <mergeCell ref="J126:O131"/>
    <mergeCell ref="P126:U131"/>
    <mergeCell ref="V126:AA131"/>
    <mergeCell ref="AB126:AG131"/>
    <mergeCell ref="AH126:AM131"/>
  </mergeCells>
  <pageMargins left="0.7" right="0.7" top="0.75" bottom="0.75" header="0.3" footer="0.3"/>
  <pageSetup scale="24" orientation="landscape" r:id="rId1"/>
  <colBreaks count="1" manualBreakCount="1">
    <brk id="4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7" sqref="C7"/>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6"/>
      <c r="B1" s="561" t="s">
        <v>259</v>
      </c>
      <c r="C1" s="561"/>
      <c r="D1" s="561"/>
      <c r="E1" s="86"/>
      <c r="F1" s="86"/>
      <c r="G1" s="86"/>
      <c r="H1" s="86"/>
      <c r="I1" s="86"/>
      <c r="J1" s="86"/>
      <c r="K1" s="86"/>
      <c r="L1" s="86"/>
      <c r="M1" s="86"/>
      <c r="N1" s="86"/>
      <c r="O1" s="86"/>
      <c r="P1" s="86"/>
      <c r="Q1" s="86"/>
      <c r="R1" s="86"/>
      <c r="S1" s="86"/>
      <c r="T1" s="86"/>
      <c r="U1" s="86"/>
      <c r="V1" s="86"/>
      <c r="W1" s="86"/>
      <c r="X1" s="86"/>
      <c r="Y1" s="86"/>
      <c r="Z1" s="86"/>
      <c r="AA1" s="86"/>
      <c r="AB1" s="86"/>
      <c r="AC1" s="86"/>
      <c r="AD1" s="86"/>
      <c r="AE1" s="86"/>
    </row>
    <row r="2" spans="1:37" x14ac:dyDescent="0.2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row>
    <row r="3" spans="1:37" ht="25.5" x14ac:dyDescent="0.25">
      <c r="A3" s="86"/>
      <c r="B3" s="11"/>
      <c r="C3" s="12" t="s">
        <v>260</v>
      </c>
      <c r="D3" s="12" t="s">
        <v>243</v>
      </c>
      <c r="E3" s="86"/>
      <c r="F3" s="86"/>
      <c r="G3" s="86"/>
      <c r="H3" s="86"/>
      <c r="I3" s="86"/>
      <c r="J3" s="86"/>
      <c r="K3" s="86"/>
      <c r="L3" s="86"/>
      <c r="M3" s="86"/>
      <c r="N3" s="86"/>
      <c r="O3" s="86"/>
      <c r="P3" s="86"/>
      <c r="Q3" s="86"/>
      <c r="R3" s="86"/>
      <c r="S3" s="86"/>
      <c r="T3" s="86"/>
      <c r="U3" s="86"/>
      <c r="V3" s="86"/>
      <c r="W3" s="86"/>
      <c r="X3" s="86"/>
      <c r="Y3" s="86"/>
      <c r="Z3" s="86"/>
      <c r="AA3" s="86"/>
      <c r="AB3" s="86"/>
      <c r="AC3" s="86"/>
      <c r="AD3" s="86"/>
      <c r="AE3" s="86"/>
    </row>
    <row r="4" spans="1:37" ht="51" x14ac:dyDescent="0.25">
      <c r="A4" s="86"/>
      <c r="B4" s="13" t="s">
        <v>261</v>
      </c>
      <c r="C4" s="14" t="s">
        <v>262</v>
      </c>
      <c r="D4" s="15">
        <v>0.2</v>
      </c>
      <c r="E4" s="86"/>
      <c r="F4" s="86"/>
      <c r="G4" s="86"/>
      <c r="H4" s="86"/>
      <c r="I4" s="86"/>
      <c r="J4" s="86"/>
      <c r="K4" s="86"/>
      <c r="L4" s="86"/>
      <c r="M4" s="86"/>
      <c r="N4" s="86"/>
      <c r="O4" s="86"/>
      <c r="P4" s="86"/>
      <c r="Q4" s="86"/>
      <c r="R4" s="86"/>
      <c r="S4" s="86"/>
      <c r="T4" s="86"/>
      <c r="U4" s="86"/>
      <c r="V4" s="86"/>
      <c r="W4" s="86"/>
      <c r="X4" s="86"/>
      <c r="Y4" s="86"/>
      <c r="Z4" s="86"/>
      <c r="AA4" s="86"/>
      <c r="AB4" s="86"/>
      <c r="AC4" s="86"/>
      <c r="AD4" s="86"/>
      <c r="AE4" s="86"/>
    </row>
    <row r="5" spans="1:37" ht="51" x14ac:dyDescent="0.25">
      <c r="A5" s="86"/>
      <c r="B5" s="16" t="s">
        <v>263</v>
      </c>
      <c r="C5" s="17" t="s">
        <v>264</v>
      </c>
      <c r="D5" s="18">
        <v>0.4</v>
      </c>
      <c r="E5" s="86"/>
      <c r="F5" s="86"/>
      <c r="G5" s="86"/>
      <c r="H5" s="86"/>
      <c r="I5" s="86"/>
      <c r="J5" s="86"/>
      <c r="K5" s="86"/>
      <c r="L5" s="86"/>
      <c r="M5" s="86"/>
      <c r="N5" s="86"/>
      <c r="O5" s="86"/>
      <c r="P5" s="86"/>
      <c r="Q5" s="86"/>
      <c r="R5" s="86"/>
      <c r="S5" s="86"/>
      <c r="T5" s="86"/>
      <c r="U5" s="86"/>
      <c r="V5" s="86"/>
      <c r="W5" s="86"/>
      <c r="X5" s="86"/>
      <c r="Y5" s="86"/>
      <c r="Z5" s="86"/>
      <c r="AA5" s="86"/>
      <c r="AB5" s="86"/>
      <c r="AC5" s="86"/>
      <c r="AD5" s="86"/>
      <c r="AE5" s="86"/>
    </row>
    <row r="6" spans="1:37" ht="51" x14ac:dyDescent="0.25">
      <c r="A6" s="86"/>
      <c r="B6" s="19" t="s">
        <v>265</v>
      </c>
      <c r="C6" s="17" t="s">
        <v>266</v>
      </c>
      <c r="D6" s="18">
        <v>0.6</v>
      </c>
      <c r="E6" s="86"/>
      <c r="F6" s="86"/>
      <c r="G6" s="86"/>
      <c r="H6" s="86"/>
      <c r="I6" s="86"/>
      <c r="J6" s="86"/>
      <c r="K6" s="86"/>
      <c r="L6" s="86"/>
      <c r="M6" s="86"/>
      <c r="N6" s="86"/>
      <c r="O6" s="86"/>
      <c r="P6" s="86"/>
      <c r="Q6" s="86"/>
      <c r="R6" s="86"/>
      <c r="S6" s="86"/>
      <c r="T6" s="86"/>
      <c r="U6" s="86"/>
      <c r="V6" s="86"/>
      <c r="W6" s="86"/>
      <c r="X6" s="86"/>
      <c r="Y6" s="86"/>
      <c r="Z6" s="86"/>
      <c r="AA6" s="86"/>
      <c r="AB6" s="86"/>
      <c r="AC6" s="86"/>
      <c r="AD6" s="86"/>
      <c r="AE6" s="86"/>
    </row>
    <row r="7" spans="1:37" ht="76.5" x14ac:dyDescent="0.25">
      <c r="A7" s="86"/>
      <c r="B7" s="20" t="s">
        <v>267</v>
      </c>
      <c r="C7" s="17" t="s">
        <v>268</v>
      </c>
      <c r="D7" s="18">
        <v>0.8</v>
      </c>
      <c r="E7" s="86"/>
      <c r="F7" s="86"/>
      <c r="G7" s="86"/>
      <c r="H7" s="86"/>
      <c r="I7" s="86"/>
      <c r="J7" s="86"/>
      <c r="K7" s="86"/>
      <c r="L7" s="86"/>
      <c r="M7" s="86"/>
      <c r="N7" s="86"/>
      <c r="O7" s="86"/>
      <c r="P7" s="86"/>
      <c r="Q7" s="86"/>
      <c r="R7" s="86"/>
      <c r="S7" s="86"/>
      <c r="T7" s="86"/>
      <c r="U7" s="86"/>
      <c r="V7" s="86"/>
      <c r="W7" s="86"/>
      <c r="X7" s="86"/>
      <c r="Y7" s="86"/>
      <c r="Z7" s="86"/>
      <c r="AA7" s="86"/>
      <c r="AB7" s="86"/>
      <c r="AC7" s="86"/>
      <c r="AD7" s="86"/>
      <c r="AE7" s="86"/>
    </row>
    <row r="8" spans="1:37" ht="51" x14ac:dyDescent="0.25">
      <c r="A8" s="86"/>
      <c r="B8" s="21" t="s">
        <v>269</v>
      </c>
      <c r="C8" s="17" t="s">
        <v>270</v>
      </c>
      <c r="D8" s="18">
        <v>1</v>
      </c>
      <c r="E8" s="86"/>
      <c r="F8" s="86"/>
      <c r="G8" s="86"/>
      <c r="H8" s="86"/>
      <c r="I8" s="86"/>
      <c r="J8" s="86"/>
      <c r="K8" s="86"/>
      <c r="L8" s="86"/>
      <c r="M8" s="86"/>
      <c r="N8" s="86"/>
      <c r="O8" s="86"/>
      <c r="P8" s="86"/>
      <c r="Q8" s="86"/>
      <c r="R8" s="86"/>
      <c r="S8" s="86"/>
      <c r="T8" s="86"/>
      <c r="U8" s="86"/>
      <c r="V8" s="86"/>
      <c r="W8" s="86"/>
      <c r="X8" s="86"/>
      <c r="Y8" s="86"/>
      <c r="Z8" s="86"/>
      <c r="AA8" s="86"/>
      <c r="AB8" s="86"/>
      <c r="AC8" s="86"/>
      <c r="AD8" s="86"/>
      <c r="AE8" s="86"/>
    </row>
    <row r="9" spans="1:37" x14ac:dyDescent="0.25">
      <c r="A9" s="86"/>
      <c r="B9" s="107"/>
      <c r="C9" s="107"/>
      <c r="D9" s="107"/>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row>
    <row r="10" spans="1:37" ht="16.5" x14ac:dyDescent="0.25">
      <c r="A10" s="86"/>
      <c r="B10" s="108"/>
      <c r="C10" s="107"/>
      <c r="D10" s="107"/>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row>
    <row r="11" spans="1:37" x14ac:dyDescent="0.25">
      <c r="A11" s="86"/>
      <c r="B11" s="107"/>
      <c r="C11" s="107"/>
      <c r="D11" s="107"/>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row>
    <row r="12" spans="1:37" x14ac:dyDescent="0.25">
      <c r="A12" s="86"/>
      <c r="B12" s="107"/>
      <c r="C12" s="107"/>
      <c r="D12" s="107"/>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row>
    <row r="13" spans="1:37" x14ac:dyDescent="0.25">
      <c r="A13" s="86"/>
      <c r="B13" s="107"/>
      <c r="C13" s="107"/>
      <c r="D13" s="107"/>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row>
    <row r="14" spans="1:37" x14ac:dyDescent="0.25">
      <c r="A14" s="86"/>
      <c r="B14" s="107"/>
      <c r="C14" s="107"/>
      <c r="D14" s="107"/>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row>
    <row r="15" spans="1:37" x14ac:dyDescent="0.25">
      <c r="A15" s="86"/>
      <c r="B15" s="107"/>
      <c r="C15" s="107"/>
      <c r="D15" s="107"/>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row>
    <row r="16" spans="1:37" x14ac:dyDescent="0.25">
      <c r="A16" s="86"/>
      <c r="B16" s="107"/>
      <c r="C16" s="107"/>
      <c r="D16" s="107"/>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row>
    <row r="17" spans="1:37" x14ac:dyDescent="0.25">
      <c r="A17" s="86"/>
      <c r="B17" s="107"/>
      <c r="C17" s="107"/>
      <c r="D17" s="107"/>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row>
    <row r="18" spans="1:37" x14ac:dyDescent="0.25">
      <c r="A18" s="86"/>
      <c r="B18" s="107"/>
      <c r="C18" s="107"/>
      <c r="D18" s="107"/>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row>
    <row r="19" spans="1:37" x14ac:dyDescent="0.25">
      <c r="A19" s="86"/>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row>
    <row r="20" spans="1:37" x14ac:dyDescent="0.25">
      <c r="A20" s="86"/>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row>
    <row r="21" spans="1:37" x14ac:dyDescent="0.25">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row>
    <row r="22" spans="1:37" x14ac:dyDescent="0.25">
      <c r="A22" s="86"/>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row>
    <row r="23" spans="1:37" x14ac:dyDescent="0.25">
      <c r="A23" s="86"/>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row>
    <row r="24" spans="1:37" x14ac:dyDescent="0.25">
      <c r="A24" s="86"/>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row>
    <row r="25" spans="1:37" x14ac:dyDescent="0.25">
      <c r="A25" s="86"/>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row>
    <row r="26" spans="1:37" x14ac:dyDescent="0.25">
      <c r="A26" s="86"/>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row>
    <row r="27" spans="1:37" x14ac:dyDescent="0.25">
      <c r="A27" s="86"/>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row>
    <row r="28" spans="1:37" x14ac:dyDescent="0.25">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row>
    <row r="29" spans="1:37" x14ac:dyDescent="0.25">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row>
    <row r="30" spans="1:37" x14ac:dyDescent="0.25">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row>
    <row r="31" spans="1:37" x14ac:dyDescent="0.25">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row>
    <row r="32" spans="1:37" x14ac:dyDescent="0.25">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row>
    <row r="33" spans="1:31" x14ac:dyDescent="0.25">
      <c r="A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row>
    <row r="34" spans="1:31" x14ac:dyDescent="0.25">
      <c r="A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row>
    <row r="35" spans="1:31" x14ac:dyDescent="0.25">
      <c r="A35" s="86"/>
    </row>
    <row r="36" spans="1:31" x14ac:dyDescent="0.25">
      <c r="A36" s="86"/>
    </row>
    <row r="37" spans="1:31" x14ac:dyDescent="0.25">
      <c r="A37" s="86"/>
    </row>
    <row r="38" spans="1:31" x14ac:dyDescent="0.25">
      <c r="A38" s="86"/>
    </row>
    <row r="39" spans="1:31" x14ac:dyDescent="0.25">
      <c r="A39" s="86"/>
    </row>
    <row r="40" spans="1:31" x14ac:dyDescent="0.25">
      <c r="A40" s="86"/>
    </row>
    <row r="41" spans="1:31" x14ac:dyDescent="0.25">
      <c r="A41" s="86"/>
    </row>
    <row r="42" spans="1:31" x14ac:dyDescent="0.25">
      <c r="A42" s="86"/>
    </row>
    <row r="43" spans="1:31" x14ac:dyDescent="0.25">
      <c r="A43" s="86"/>
    </row>
    <row r="44" spans="1:31" x14ac:dyDescent="0.25">
      <c r="A44" s="86"/>
    </row>
    <row r="45" spans="1:31" x14ac:dyDescent="0.25">
      <c r="A45" s="86"/>
    </row>
    <row r="46" spans="1:31" x14ac:dyDescent="0.25">
      <c r="A46" s="86"/>
    </row>
    <row r="47" spans="1:31" x14ac:dyDescent="0.25">
      <c r="A47" s="86"/>
    </row>
    <row r="48" spans="1:31" x14ac:dyDescent="0.25">
      <c r="A48" s="86"/>
    </row>
    <row r="49" spans="1:1" x14ac:dyDescent="0.25">
      <c r="A49" s="86"/>
    </row>
    <row r="50" spans="1:1" x14ac:dyDescent="0.25">
      <c r="A50" s="86"/>
    </row>
    <row r="51" spans="1:1" x14ac:dyDescent="0.25">
      <c r="A51" s="86"/>
    </row>
    <row r="52" spans="1:1" x14ac:dyDescent="0.25">
      <c r="A52" s="86"/>
    </row>
    <row r="53" spans="1:1" x14ac:dyDescent="0.25">
      <c r="A53" s="86"/>
    </row>
    <row r="54" spans="1:1" x14ac:dyDescent="0.25">
      <c r="A54" s="86"/>
    </row>
    <row r="55" spans="1:1" x14ac:dyDescent="0.25">
      <c r="A55" s="86"/>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A6" sqref="A6"/>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6"/>
      <c r="B1" s="562" t="s">
        <v>271</v>
      </c>
      <c r="C1" s="562"/>
      <c r="D1" s="562"/>
      <c r="E1" s="86"/>
      <c r="F1" s="86"/>
      <c r="G1" s="86"/>
      <c r="H1" s="86"/>
      <c r="I1" s="86"/>
      <c r="J1" s="86"/>
      <c r="K1" s="86"/>
      <c r="L1" s="86"/>
      <c r="M1" s="86"/>
      <c r="N1" s="86"/>
      <c r="O1" s="86"/>
      <c r="P1" s="86"/>
      <c r="Q1" s="86"/>
      <c r="R1" s="86"/>
      <c r="S1" s="86"/>
      <c r="T1" s="86"/>
      <c r="U1" s="86"/>
    </row>
    <row r="2" spans="1:21" x14ac:dyDescent="0.25">
      <c r="A2" s="86"/>
      <c r="B2" s="86"/>
      <c r="C2" s="86"/>
      <c r="D2" s="86"/>
      <c r="E2" s="86"/>
      <c r="F2" s="86"/>
      <c r="G2" s="86"/>
      <c r="H2" s="86"/>
      <c r="I2" s="86"/>
      <c r="J2" s="86"/>
      <c r="K2" s="86"/>
      <c r="L2" s="86"/>
      <c r="M2" s="86"/>
      <c r="N2" s="86"/>
      <c r="O2" s="86"/>
      <c r="P2" s="86"/>
      <c r="Q2" s="86"/>
      <c r="R2" s="86"/>
      <c r="S2" s="86"/>
      <c r="T2" s="86"/>
      <c r="U2" s="86"/>
    </row>
    <row r="3" spans="1:21" ht="30" x14ac:dyDescent="0.25">
      <c r="A3" s="86"/>
      <c r="B3" s="104"/>
      <c r="C3" s="34" t="s">
        <v>272</v>
      </c>
      <c r="D3" s="34" t="s">
        <v>273</v>
      </c>
      <c r="E3" s="86"/>
      <c r="F3" s="86"/>
      <c r="G3" s="86"/>
      <c r="H3" s="86"/>
      <c r="I3" s="86"/>
      <c r="J3" s="86"/>
      <c r="K3" s="86"/>
      <c r="L3" s="86"/>
      <c r="M3" s="86"/>
      <c r="N3" s="86"/>
      <c r="O3" s="86"/>
      <c r="P3" s="86"/>
      <c r="Q3" s="86"/>
      <c r="R3" s="86"/>
      <c r="S3" s="86"/>
      <c r="T3" s="86"/>
      <c r="U3" s="86"/>
    </row>
    <row r="4" spans="1:21" ht="33.75" x14ac:dyDescent="0.25">
      <c r="A4" s="103" t="s">
        <v>274</v>
      </c>
      <c r="B4" s="37" t="s">
        <v>275</v>
      </c>
      <c r="C4" s="42" t="s">
        <v>276</v>
      </c>
      <c r="D4" s="35" t="s">
        <v>277</v>
      </c>
      <c r="E4" s="86"/>
      <c r="F4" s="86"/>
      <c r="G4" s="86"/>
      <c r="H4" s="86"/>
      <c r="I4" s="86"/>
      <c r="J4" s="86"/>
      <c r="K4" s="86"/>
      <c r="L4" s="86"/>
      <c r="M4" s="86"/>
      <c r="N4" s="86"/>
      <c r="O4" s="86"/>
      <c r="P4" s="86"/>
      <c r="Q4" s="86"/>
      <c r="R4" s="86"/>
      <c r="S4" s="86"/>
      <c r="T4" s="86"/>
      <c r="U4" s="86"/>
    </row>
    <row r="5" spans="1:21" ht="67.5" x14ac:dyDescent="0.25">
      <c r="A5" s="103" t="s">
        <v>278</v>
      </c>
      <c r="B5" s="38" t="s">
        <v>279</v>
      </c>
      <c r="C5" s="43" t="s">
        <v>280</v>
      </c>
      <c r="D5" s="36" t="s">
        <v>281</v>
      </c>
      <c r="E5" s="86"/>
      <c r="F5" s="86"/>
      <c r="G5" s="86"/>
      <c r="H5" s="86"/>
      <c r="I5" s="86"/>
      <c r="J5" s="86"/>
      <c r="K5" s="86"/>
      <c r="L5" s="86"/>
      <c r="M5" s="86"/>
      <c r="N5" s="86"/>
      <c r="O5" s="86"/>
      <c r="P5" s="86"/>
      <c r="Q5" s="86"/>
      <c r="R5" s="86"/>
      <c r="S5" s="86"/>
      <c r="T5" s="86"/>
      <c r="U5" s="86"/>
    </row>
    <row r="6" spans="1:21" ht="67.5" x14ac:dyDescent="0.25">
      <c r="A6" s="103" t="s">
        <v>249</v>
      </c>
      <c r="B6" s="39" t="s">
        <v>282</v>
      </c>
      <c r="C6" s="43" t="s">
        <v>283</v>
      </c>
      <c r="D6" s="36" t="s">
        <v>284</v>
      </c>
      <c r="E6" s="86"/>
      <c r="F6" s="86"/>
      <c r="G6" s="86"/>
      <c r="H6" s="86"/>
      <c r="I6" s="86"/>
      <c r="J6" s="86"/>
      <c r="K6" s="86"/>
      <c r="L6" s="86"/>
      <c r="M6" s="86"/>
      <c r="N6" s="86"/>
      <c r="O6" s="86"/>
      <c r="P6" s="86"/>
      <c r="Q6" s="86"/>
      <c r="R6" s="86"/>
      <c r="S6" s="86"/>
      <c r="T6" s="86"/>
      <c r="U6" s="86"/>
    </row>
    <row r="7" spans="1:21" ht="101.25" x14ac:dyDescent="0.25">
      <c r="A7" s="103" t="s">
        <v>285</v>
      </c>
      <c r="B7" s="40" t="s">
        <v>286</v>
      </c>
      <c r="C7" s="43" t="s">
        <v>287</v>
      </c>
      <c r="D7" s="36" t="s">
        <v>288</v>
      </c>
      <c r="E7" s="86"/>
      <c r="F7" s="86"/>
      <c r="G7" s="86"/>
      <c r="H7" s="86"/>
      <c r="I7" s="86"/>
      <c r="J7" s="86"/>
      <c r="K7" s="86"/>
      <c r="L7" s="86"/>
      <c r="M7" s="86"/>
      <c r="N7" s="86"/>
      <c r="O7" s="86"/>
      <c r="P7" s="86"/>
      <c r="Q7" s="86"/>
      <c r="R7" s="86"/>
      <c r="S7" s="86"/>
      <c r="T7" s="86"/>
      <c r="U7" s="86"/>
    </row>
    <row r="8" spans="1:21" ht="67.5" x14ac:dyDescent="0.25">
      <c r="A8" s="103" t="s">
        <v>289</v>
      </c>
      <c r="B8" s="41" t="s">
        <v>290</v>
      </c>
      <c r="C8" s="43" t="s">
        <v>291</v>
      </c>
      <c r="D8" s="36" t="s">
        <v>292</v>
      </c>
      <c r="E8" s="86"/>
      <c r="F8" s="86"/>
      <c r="G8" s="86"/>
      <c r="H8" s="86"/>
      <c r="I8" s="86"/>
      <c r="J8" s="86"/>
      <c r="K8" s="86"/>
      <c r="L8" s="86"/>
      <c r="M8" s="86"/>
      <c r="N8" s="86"/>
      <c r="O8" s="86"/>
      <c r="P8" s="86"/>
      <c r="Q8" s="86"/>
      <c r="R8" s="86"/>
      <c r="S8" s="86"/>
      <c r="T8" s="86"/>
      <c r="U8" s="86"/>
    </row>
    <row r="9" spans="1:21" ht="20.25" x14ac:dyDescent="0.25">
      <c r="A9" s="103"/>
      <c r="B9" s="103"/>
      <c r="C9" s="105"/>
      <c r="D9" s="105"/>
      <c r="E9" s="86"/>
      <c r="F9" s="86"/>
      <c r="G9" s="86"/>
      <c r="H9" s="86"/>
      <c r="I9" s="86"/>
      <c r="J9" s="86"/>
      <c r="K9" s="86"/>
      <c r="L9" s="86"/>
      <c r="M9" s="86"/>
      <c r="N9" s="86"/>
      <c r="O9" s="86"/>
      <c r="P9" s="86"/>
      <c r="Q9" s="86"/>
      <c r="R9" s="86"/>
      <c r="S9" s="86"/>
      <c r="T9" s="86"/>
      <c r="U9" s="86"/>
    </row>
    <row r="10" spans="1:21" ht="16.5" x14ac:dyDescent="0.25">
      <c r="A10" s="103"/>
      <c r="B10" s="106"/>
      <c r="C10" s="106"/>
      <c r="D10" s="106"/>
      <c r="E10" s="86"/>
      <c r="F10" s="86"/>
      <c r="G10" s="86"/>
      <c r="H10" s="86"/>
      <c r="I10" s="86"/>
      <c r="J10" s="86"/>
      <c r="K10" s="86"/>
      <c r="L10" s="86"/>
      <c r="M10" s="86"/>
      <c r="N10" s="86"/>
      <c r="O10" s="86"/>
      <c r="P10" s="86"/>
      <c r="Q10" s="86"/>
      <c r="R10" s="86"/>
      <c r="S10" s="86"/>
      <c r="T10" s="86"/>
      <c r="U10" s="86"/>
    </row>
    <row r="11" spans="1:21" x14ac:dyDescent="0.25">
      <c r="A11" s="103"/>
      <c r="B11" s="103" t="s">
        <v>293</v>
      </c>
      <c r="C11" s="103" t="s">
        <v>294</v>
      </c>
      <c r="D11" s="103" t="s">
        <v>295</v>
      </c>
      <c r="E11" s="86"/>
      <c r="F11" s="86"/>
      <c r="G11" s="86"/>
      <c r="H11" s="86"/>
      <c r="I11" s="86"/>
      <c r="J11" s="86"/>
      <c r="K11" s="86"/>
      <c r="L11" s="86"/>
      <c r="M11" s="86"/>
      <c r="N11" s="86"/>
      <c r="O11" s="86"/>
      <c r="P11" s="86"/>
      <c r="Q11" s="86"/>
      <c r="R11" s="86"/>
      <c r="S11" s="86"/>
      <c r="T11" s="86"/>
      <c r="U11" s="86"/>
    </row>
    <row r="12" spans="1:21" x14ac:dyDescent="0.25">
      <c r="A12" s="103"/>
      <c r="B12" s="103" t="s">
        <v>296</v>
      </c>
      <c r="C12" s="103" t="s">
        <v>204</v>
      </c>
      <c r="D12" s="103" t="s">
        <v>297</v>
      </c>
      <c r="E12" s="86"/>
      <c r="F12" s="86"/>
      <c r="G12" s="86"/>
      <c r="H12" s="86"/>
      <c r="I12" s="86"/>
      <c r="J12" s="86"/>
      <c r="K12" s="86"/>
      <c r="L12" s="86"/>
      <c r="M12" s="86"/>
      <c r="N12" s="86"/>
      <c r="O12" s="86"/>
      <c r="P12" s="86"/>
      <c r="Q12" s="86"/>
      <c r="R12" s="86"/>
      <c r="S12" s="86"/>
      <c r="T12" s="86"/>
      <c r="U12" s="86"/>
    </row>
    <row r="13" spans="1:21" x14ac:dyDescent="0.25">
      <c r="A13" s="103"/>
      <c r="B13" s="103"/>
      <c r="C13" s="103" t="s">
        <v>298</v>
      </c>
      <c r="D13" s="103" t="s">
        <v>195</v>
      </c>
      <c r="E13" s="86"/>
      <c r="F13" s="86"/>
      <c r="G13" s="86"/>
      <c r="H13" s="86"/>
      <c r="I13" s="86"/>
      <c r="J13" s="86"/>
      <c r="K13" s="86"/>
      <c r="L13" s="86"/>
      <c r="M13" s="86"/>
      <c r="N13" s="86"/>
      <c r="O13" s="86"/>
      <c r="P13" s="86"/>
      <c r="Q13" s="86"/>
      <c r="R13" s="86"/>
      <c r="S13" s="86"/>
      <c r="T13" s="86"/>
      <c r="U13" s="86"/>
    </row>
    <row r="14" spans="1:21" x14ac:dyDescent="0.25">
      <c r="A14" s="103"/>
      <c r="B14" s="103"/>
      <c r="C14" s="103" t="s">
        <v>299</v>
      </c>
      <c r="D14" s="103" t="s">
        <v>181</v>
      </c>
      <c r="E14" s="86"/>
      <c r="F14" s="86"/>
      <c r="G14" s="86"/>
      <c r="H14" s="86"/>
      <c r="I14" s="86"/>
      <c r="J14" s="86"/>
      <c r="K14" s="86"/>
      <c r="L14" s="86"/>
      <c r="M14" s="86"/>
      <c r="N14" s="86"/>
      <c r="O14" s="86"/>
      <c r="P14" s="86"/>
      <c r="Q14" s="86"/>
      <c r="R14" s="86"/>
      <c r="S14" s="86"/>
      <c r="T14" s="86"/>
      <c r="U14" s="86"/>
    </row>
    <row r="15" spans="1:21" x14ac:dyDescent="0.25">
      <c r="A15" s="103"/>
      <c r="B15" s="103"/>
      <c r="C15" s="103" t="s">
        <v>300</v>
      </c>
      <c r="D15" s="103" t="s">
        <v>301</v>
      </c>
      <c r="E15" s="86"/>
      <c r="F15" s="86"/>
      <c r="G15" s="86"/>
      <c r="H15" s="86"/>
      <c r="I15" s="86"/>
      <c r="J15" s="86"/>
      <c r="K15" s="86"/>
      <c r="L15" s="86"/>
      <c r="M15" s="86"/>
      <c r="N15" s="86"/>
      <c r="O15" s="86"/>
      <c r="P15" s="86"/>
      <c r="Q15" s="86"/>
      <c r="R15" s="86"/>
      <c r="S15" s="86"/>
      <c r="T15" s="86"/>
      <c r="U15" s="86"/>
    </row>
    <row r="16" spans="1:21" x14ac:dyDescent="0.25">
      <c r="A16" s="103"/>
      <c r="B16" s="103"/>
      <c r="C16" s="103"/>
      <c r="D16" s="103"/>
      <c r="E16" s="86"/>
      <c r="F16" s="86"/>
      <c r="G16" s="86"/>
      <c r="H16" s="86"/>
      <c r="I16" s="86"/>
      <c r="J16" s="86"/>
      <c r="K16" s="86"/>
      <c r="L16" s="86"/>
      <c r="M16" s="86"/>
      <c r="N16" s="86"/>
      <c r="O16" s="86"/>
    </row>
    <row r="17" spans="1:15" x14ac:dyDescent="0.25">
      <c r="A17" s="103"/>
      <c r="B17" s="103"/>
      <c r="C17" s="103"/>
      <c r="D17" s="103"/>
      <c r="E17" s="86"/>
      <c r="F17" s="86"/>
      <c r="G17" s="86"/>
      <c r="H17" s="86"/>
      <c r="I17" s="86"/>
      <c r="J17" s="86"/>
      <c r="K17" s="86"/>
      <c r="L17" s="86"/>
      <c r="M17" s="86"/>
      <c r="N17" s="86"/>
      <c r="O17" s="86"/>
    </row>
    <row r="18" spans="1:15" x14ac:dyDescent="0.25">
      <c r="A18" s="103"/>
      <c r="B18" s="107"/>
      <c r="C18" s="107"/>
      <c r="D18" s="107"/>
      <c r="E18" s="86"/>
      <c r="F18" s="86"/>
      <c r="G18" s="86"/>
      <c r="H18" s="86"/>
      <c r="I18" s="86"/>
      <c r="J18" s="86"/>
      <c r="K18" s="86"/>
      <c r="L18" s="86"/>
      <c r="M18" s="86"/>
      <c r="N18" s="86"/>
      <c r="O18" s="86"/>
    </row>
    <row r="19" spans="1:15" x14ac:dyDescent="0.25">
      <c r="A19" s="103"/>
      <c r="B19" s="107"/>
      <c r="C19" s="107"/>
      <c r="D19" s="107"/>
      <c r="E19" s="86"/>
      <c r="F19" s="86"/>
      <c r="G19" s="86"/>
      <c r="H19" s="86"/>
      <c r="I19" s="86"/>
      <c r="J19" s="86"/>
      <c r="K19" s="86"/>
      <c r="L19" s="86"/>
      <c r="M19" s="86"/>
      <c r="N19" s="86"/>
      <c r="O19" s="86"/>
    </row>
    <row r="20" spans="1:15" x14ac:dyDescent="0.25">
      <c r="A20" s="103"/>
      <c r="B20" s="107"/>
      <c r="C20" s="107"/>
      <c r="D20" s="107"/>
      <c r="E20" s="86"/>
      <c r="F20" s="86"/>
      <c r="G20" s="86"/>
      <c r="H20" s="86"/>
      <c r="I20" s="86"/>
      <c r="J20" s="86"/>
      <c r="K20" s="86"/>
      <c r="L20" s="86"/>
      <c r="M20" s="86"/>
      <c r="N20" s="86"/>
      <c r="O20" s="86"/>
    </row>
    <row r="21" spans="1:15" x14ac:dyDescent="0.25">
      <c r="A21" s="103"/>
      <c r="B21" s="107"/>
      <c r="C21" s="107"/>
      <c r="D21" s="107"/>
      <c r="E21" s="86"/>
      <c r="F21" s="86"/>
      <c r="G21" s="86"/>
      <c r="H21" s="86"/>
      <c r="I21" s="86"/>
      <c r="J21" s="86"/>
      <c r="K21" s="86"/>
      <c r="L21" s="86"/>
      <c r="M21" s="86"/>
      <c r="N21" s="86"/>
      <c r="O21" s="86"/>
    </row>
    <row r="22" spans="1:15" ht="20.25" x14ac:dyDescent="0.25">
      <c r="A22" s="103"/>
      <c r="B22" s="103"/>
      <c r="C22" s="105"/>
      <c r="D22" s="105"/>
      <c r="E22" s="86"/>
      <c r="F22" s="86"/>
      <c r="G22" s="86"/>
      <c r="H22" s="86"/>
      <c r="I22" s="86"/>
      <c r="J22" s="86"/>
      <c r="K22" s="86"/>
      <c r="L22" s="86"/>
      <c r="M22" s="86"/>
      <c r="N22" s="86"/>
      <c r="O22" s="86"/>
    </row>
    <row r="23" spans="1:15" ht="20.25" x14ac:dyDescent="0.25">
      <c r="A23" s="103"/>
      <c r="B23" s="103"/>
      <c r="C23" s="105"/>
      <c r="D23" s="105"/>
      <c r="E23" s="86"/>
      <c r="F23" s="86"/>
      <c r="G23" s="86"/>
      <c r="H23" s="86"/>
      <c r="I23" s="86"/>
      <c r="J23" s="86"/>
      <c r="K23" s="86"/>
      <c r="L23" s="86"/>
      <c r="M23" s="86"/>
      <c r="N23" s="86"/>
      <c r="O23" s="86"/>
    </row>
    <row r="24" spans="1:15" ht="20.25" x14ac:dyDescent="0.25">
      <c r="A24" s="103"/>
      <c r="B24" s="103"/>
      <c r="C24" s="105"/>
      <c r="D24" s="105"/>
      <c r="E24" s="86"/>
      <c r="F24" s="86"/>
      <c r="G24" s="86"/>
      <c r="H24" s="86"/>
      <c r="I24" s="86"/>
      <c r="J24" s="86"/>
      <c r="K24" s="86"/>
      <c r="L24" s="86"/>
      <c r="M24" s="86"/>
      <c r="N24" s="86"/>
      <c r="O24" s="86"/>
    </row>
    <row r="25" spans="1:15" ht="20.25" x14ac:dyDescent="0.25">
      <c r="A25" s="103"/>
      <c r="B25" s="103"/>
      <c r="C25" s="105"/>
      <c r="D25" s="105"/>
      <c r="E25" s="86"/>
      <c r="F25" s="86"/>
      <c r="G25" s="86"/>
      <c r="H25" s="86"/>
      <c r="I25" s="86"/>
      <c r="J25" s="86"/>
      <c r="K25" s="86"/>
      <c r="L25" s="86"/>
      <c r="M25" s="86"/>
      <c r="N25" s="86"/>
      <c r="O25" s="86"/>
    </row>
    <row r="26" spans="1:15" ht="20.25" x14ac:dyDescent="0.25">
      <c r="A26" s="103"/>
      <c r="B26" s="103"/>
      <c r="C26" s="105"/>
      <c r="D26" s="105"/>
      <c r="E26" s="86"/>
      <c r="F26" s="86"/>
      <c r="G26" s="86"/>
      <c r="H26" s="86"/>
      <c r="I26" s="86"/>
      <c r="J26" s="86"/>
      <c r="K26" s="86"/>
      <c r="L26" s="86"/>
      <c r="M26" s="86"/>
      <c r="N26" s="86"/>
      <c r="O26" s="86"/>
    </row>
    <row r="27" spans="1:15" ht="20.25" x14ac:dyDescent="0.25">
      <c r="A27" s="103"/>
      <c r="B27" s="103"/>
      <c r="C27" s="105"/>
      <c r="D27" s="105"/>
      <c r="E27" s="86"/>
      <c r="F27" s="86"/>
      <c r="G27" s="86"/>
      <c r="H27" s="86"/>
      <c r="I27" s="86"/>
      <c r="J27" s="86"/>
      <c r="K27" s="86"/>
      <c r="L27" s="86"/>
      <c r="M27" s="86"/>
      <c r="N27" s="86"/>
      <c r="O27" s="86"/>
    </row>
    <row r="28" spans="1:15" ht="20.25" x14ac:dyDescent="0.25">
      <c r="A28" s="103"/>
      <c r="B28" s="103"/>
      <c r="C28" s="105"/>
      <c r="D28" s="105"/>
      <c r="E28" s="86"/>
      <c r="F28" s="86"/>
      <c r="G28" s="86"/>
      <c r="H28" s="86"/>
      <c r="I28" s="86"/>
      <c r="J28" s="86"/>
      <c r="K28" s="86"/>
      <c r="L28" s="86"/>
      <c r="M28" s="86"/>
      <c r="N28" s="86"/>
      <c r="O28" s="86"/>
    </row>
    <row r="29" spans="1:15" ht="20.25" x14ac:dyDescent="0.25">
      <c r="A29" s="103"/>
      <c r="B29" s="103"/>
      <c r="C29" s="105"/>
      <c r="D29" s="105"/>
      <c r="E29" s="86"/>
      <c r="F29" s="86"/>
      <c r="G29" s="86"/>
      <c r="H29" s="86"/>
      <c r="I29" s="86"/>
      <c r="J29" s="86"/>
      <c r="K29" s="86"/>
      <c r="L29" s="86"/>
      <c r="M29" s="86"/>
      <c r="N29" s="86"/>
      <c r="O29" s="86"/>
    </row>
    <row r="30" spans="1:15" ht="20.25" x14ac:dyDescent="0.25">
      <c r="A30" s="103"/>
      <c r="B30" s="103"/>
      <c r="C30" s="105"/>
      <c r="D30" s="105"/>
      <c r="E30" s="86"/>
      <c r="F30" s="86"/>
      <c r="G30" s="86"/>
      <c r="H30" s="86"/>
      <c r="I30" s="86"/>
      <c r="J30" s="86"/>
      <c r="K30" s="86"/>
      <c r="L30" s="86"/>
      <c r="M30" s="86"/>
      <c r="N30" s="86"/>
      <c r="O30" s="86"/>
    </row>
    <row r="31" spans="1:15" ht="20.25" x14ac:dyDescent="0.25">
      <c r="A31" s="103"/>
      <c r="B31" s="103"/>
      <c r="C31" s="105"/>
      <c r="D31" s="105"/>
      <c r="E31" s="86"/>
      <c r="F31" s="86"/>
      <c r="G31" s="86"/>
      <c r="H31" s="86"/>
      <c r="I31" s="86"/>
      <c r="J31" s="86"/>
      <c r="K31" s="86"/>
      <c r="L31" s="86"/>
      <c r="M31" s="86"/>
      <c r="N31" s="86"/>
      <c r="O31" s="86"/>
    </row>
    <row r="32" spans="1:15" ht="20.25" x14ac:dyDescent="0.25">
      <c r="A32" s="103"/>
      <c r="B32" s="103"/>
      <c r="C32" s="105"/>
      <c r="D32" s="105"/>
      <c r="E32" s="86"/>
      <c r="F32" s="86"/>
      <c r="G32" s="86"/>
      <c r="H32" s="86"/>
      <c r="I32" s="86"/>
      <c r="J32" s="86"/>
      <c r="K32" s="86"/>
      <c r="L32" s="86"/>
      <c r="M32" s="86"/>
      <c r="N32" s="86"/>
      <c r="O32" s="86"/>
    </row>
    <row r="33" spans="1:15" ht="20.25" x14ac:dyDescent="0.25">
      <c r="A33" s="103"/>
      <c r="B33" s="103"/>
      <c r="C33" s="105"/>
      <c r="D33" s="105"/>
      <c r="E33" s="86"/>
      <c r="F33" s="86"/>
      <c r="G33" s="86"/>
      <c r="H33" s="86"/>
      <c r="I33" s="86"/>
      <c r="J33" s="86"/>
      <c r="K33" s="86"/>
      <c r="L33" s="86"/>
      <c r="M33" s="86"/>
      <c r="N33" s="86"/>
      <c r="O33" s="86"/>
    </row>
    <row r="34" spans="1:15" ht="20.25" x14ac:dyDescent="0.25">
      <c r="A34" s="103"/>
      <c r="B34" s="103"/>
      <c r="C34" s="105"/>
      <c r="D34" s="105"/>
      <c r="E34" s="86"/>
      <c r="F34" s="86"/>
      <c r="G34" s="86"/>
      <c r="H34" s="86"/>
      <c r="I34" s="86"/>
      <c r="J34" s="86"/>
      <c r="K34" s="86"/>
      <c r="L34" s="86"/>
      <c r="M34" s="86"/>
      <c r="N34" s="86"/>
      <c r="O34" s="86"/>
    </row>
    <row r="35" spans="1:15" ht="20.25" x14ac:dyDescent="0.25">
      <c r="A35" s="103"/>
      <c r="B35" s="103"/>
      <c r="C35" s="105"/>
      <c r="D35" s="105"/>
      <c r="E35" s="86"/>
      <c r="F35" s="86"/>
      <c r="G35" s="86"/>
      <c r="H35" s="86"/>
      <c r="I35" s="86"/>
      <c r="J35" s="86"/>
      <c r="K35" s="86"/>
      <c r="L35" s="86"/>
      <c r="M35" s="86"/>
      <c r="N35" s="86"/>
      <c r="O35" s="86"/>
    </row>
    <row r="36" spans="1:15" ht="20.25" x14ac:dyDescent="0.25">
      <c r="A36" s="103"/>
      <c r="B36" s="103"/>
      <c r="C36" s="105"/>
      <c r="D36" s="105"/>
      <c r="E36" s="86"/>
      <c r="F36" s="86"/>
      <c r="G36" s="86"/>
      <c r="H36" s="86"/>
      <c r="I36" s="86"/>
      <c r="J36" s="86"/>
      <c r="K36" s="86"/>
      <c r="L36" s="86"/>
      <c r="M36" s="86"/>
      <c r="N36" s="86"/>
      <c r="O36" s="86"/>
    </row>
    <row r="37" spans="1:15" ht="20.25" x14ac:dyDescent="0.25">
      <c r="A37" s="103"/>
      <c r="B37" s="103"/>
      <c r="C37" s="105"/>
      <c r="D37" s="105"/>
      <c r="E37" s="86"/>
      <c r="F37" s="86"/>
      <c r="G37" s="86"/>
      <c r="H37" s="86"/>
      <c r="I37" s="86"/>
      <c r="J37" s="86"/>
      <c r="K37" s="86"/>
      <c r="L37" s="86"/>
      <c r="M37" s="86"/>
      <c r="N37" s="86"/>
      <c r="O37" s="86"/>
    </row>
    <row r="38" spans="1:15" ht="20.25" x14ac:dyDescent="0.25">
      <c r="A38" s="103"/>
      <c r="B38" s="103"/>
      <c r="C38" s="105"/>
      <c r="D38" s="105"/>
      <c r="E38" s="86"/>
      <c r="F38" s="86"/>
      <c r="G38" s="86"/>
      <c r="H38" s="86"/>
      <c r="I38" s="86"/>
      <c r="J38" s="86"/>
      <c r="K38" s="86"/>
      <c r="L38" s="86"/>
      <c r="M38" s="86"/>
      <c r="N38" s="86"/>
      <c r="O38" s="86"/>
    </row>
    <row r="39" spans="1:15" ht="20.25" x14ac:dyDescent="0.25">
      <c r="A39" s="103"/>
      <c r="B39" s="103"/>
      <c r="C39" s="105"/>
      <c r="D39" s="105"/>
      <c r="E39" s="86"/>
      <c r="F39" s="86"/>
      <c r="G39" s="86"/>
      <c r="H39" s="86"/>
      <c r="I39" s="86"/>
      <c r="J39" s="86"/>
      <c r="K39" s="86"/>
      <c r="L39" s="86"/>
      <c r="M39" s="86"/>
      <c r="N39" s="86"/>
      <c r="O39" s="86"/>
    </row>
    <row r="40" spans="1:15" ht="20.25" x14ac:dyDescent="0.25">
      <c r="A40" s="103"/>
      <c r="B40" s="103"/>
      <c r="C40" s="105"/>
      <c r="D40" s="105"/>
      <c r="E40" s="86"/>
      <c r="F40" s="86"/>
      <c r="G40" s="86"/>
      <c r="H40" s="86"/>
      <c r="I40" s="86"/>
      <c r="J40" s="86"/>
      <c r="K40" s="86"/>
      <c r="L40" s="86"/>
      <c r="M40" s="86"/>
      <c r="N40" s="86"/>
      <c r="O40" s="86"/>
    </row>
    <row r="41" spans="1:15" ht="20.25" x14ac:dyDescent="0.25">
      <c r="A41" s="103"/>
      <c r="B41" s="103"/>
      <c r="C41" s="105"/>
      <c r="D41" s="105"/>
      <c r="E41" s="86"/>
      <c r="F41" s="86"/>
      <c r="G41" s="86"/>
      <c r="H41" s="86"/>
      <c r="I41" s="86"/>
      <c r="J41" s="86"/>
      <c r="K41" s="86"/>
      <c r="L41" s="86"/>
      <c r="M41" s="86"/>
      <c r="N41" s="86"/>
      <c r="O41" s="86"/>
    </row>
    <row r="42" spans="1:15" ht="20.25" x14ac:dyDescent="0.25">
      <c r="A42" s="103"/>
      <c r="B42" s="103"/>
      <c r="C42" s="105"/>
      <c r="D42" s="105"/>
      <c r="E42" s="86"/>
      <c r="F42" s="86"/>
      <c r="G42" s="86"/>
      <c r="H42" s="86"/>
      <c r="I42" s="86"/>
      <c r="J42" s="86"/>
      <c r="K42" s="86"/>
      <c r="L42" s="86"/>
      <c r="M42" s="86"/>
      <c r="N42" s="86"/>
      <c r="O42" s="86"/>
    </row>
    <row r="43" spans="1:15" ht="20.25" x14ac:dyDescent="0.25">
      <c r="A43" s="103"/>
      <c r="B43" s="103"/>
      <c r="C43" s="105"/>
      <c r="D43" s="105"/>
      <c r="E43" s="86"/>
      <c r="F43" s="86"/>
      <c r="G43" s="86"/>
      <c r="H43" s="86"/>
      <c r="I43" s="86"/>
      <c r="J43" s="86"/>
      <c r="K43" s="86"/>
      <c r="L43" s="86"/>
      <c r="M43" s="86"/>
      <c r="N43" s="86"/>
      <c r="O43" s="86"/>
    </row>
    <row r="44" spans="1:15" ht="20.25" x14ac:dyDescent="0.25">
      <c r="A44" s="103"/>
      <c r="B44" s="103"/>
      <c r="C44" s="105"/>
      <c r="D44" s="105"/>
      <c r="E44" s="86"/>
      <c r="F44" s="86"/>
      <c r="G44" s="86"/>
      <c r="H44" s="86"/>
      <c r="I44" s="86"/>
      <c r="J44" s="86"/>
      <c r="K44" s="86"/>
      <c r="L44" s="86"/>
      <c r="M44" s="86"/>
      <c r="N44" s="86"/>
      <c r="O44" s="86"/>
    </row>
    <row r="45" spans="1:15" ht="20.25" x14ac:dyDescent="0.25">
      <c r="A45" s="103"/>
      <c r="B45" s="103"/>
      <c r="C45" s="105"/>
      <c r="D45" s="105"/>
      <c r="E45" s="86"/>
      <c r="F45" s="86"/>
      <c r="G45" s="86"/>
      <c r="H45" s="86"/>
      <c r="I45" s="86"/>
      <c r="J45" s="86"/>
      <c r="K45" s="86"/>
      <c r="L45" s="86"/>
      <c r="M45" s="86"/>
      <c r="N45" s="86"/>
      <c r="O45" s="86"/>
    </row>
    <row r="46" spans="1:15" ht="20.25" x14ac:dyDescent="0.25">
      <c r="A46" s="103"/>
      <c r="B46" s="103"/>
      <c r="C46" s="105"/>
      <c r="D46" s="105"/>
      <c r="E46" s="86"/>
      <c r="F46" s="86"/>
      <c r="G46" s="86"/>
      <c r="H46" s="86"/>
      <c r="I46" s="86"/>
      <c r="J46" s="86"/>
      <c r="K46" s="86"/>
      <c r="L46" s="86"/>
      <c r="M46" s="86"/>
      <c r="N46" s="86"/>
      <c r="O46" s="86"/>
    </row>
    <row r="47" spans="1:15" ht="20.25" x14ac:dyDescent="0.25">
      <c r="A47" s="103"/>
      <c r="B47" s="103"/>
      <c r="C47" s="105"/>
      <c r="D47" s="105"/>
      <c r="E47" s="86"/>
      <c r="F47" s="86"/>
      <c r="G47" s="86"/>
      <c r="H47" s="86"/>
      <c r="I47" s="86"/>
      <c r="J47" s="86"/>
      <c r="K47" s="86"/>
      <c r="L47" s="86"/>
      <c r="M47" s="86"/>
      <c r="N47" s="86"/>
      <c r="O47" s="86"/>
    </row>
    <row r="48" spans="1:15" ht="20.25" x14ac:dyDescent="0.25">
      <c r="A48" s="103"/>
      <c r="B48" s="103"/>
      <c r="C48" s="105"/>
      <c r="D48" s="105"/>
      <c r="E48" s="86"/>
      <c r="F48" s="86"/>
      <c r="G48" s="86"/>
      <c r="H48" s="86"/>
      <c r="I48" s="86"/>
      <c r="J48" s="86"/>
      <c r="K48" s="86"/>
      <c r="L48" s="86"/>
      <c r="M48" s="86"/>
      <c r="N48" s="86"/>
      <c r="O48" s="86"/>
    </row>
    <row r="49" spans="1:15" ht="20.25" x14ac:dyDescent="0.25">
      <c r="A49" s="103"/>
      <c r="B49" s="103"/>
      <c r="C49" s="105"/>
      <c r="D49" s="105"/>
      <c r="E49" s="86"/>
      <c r="F49" s="86"/>
      <c r="G49" s="86"/>
      <c r="H49" s="86"/>
      <c r="I49" s="86"/>
      <c r="J49" s="86"/>
      <c r="K49" s="86"/>
      <c r="L49" s="86"/>
      <c r="M49" s="86"/>
      <c r="N49" s="86"/>
      <c r="O49" s="86"/>
    </row>
    <row r="50" spans="1:15" ht="20.25" x14ac:dyDescent="0.25">
      <c r="A50" s="103"/>
      <c r="B50" s="103"/>
      <c r="C50" s="105"/>
      <c r="D50" s="105"/>
      <c r="E50" s="86"/>
      <c r="F50" s="86"/>
      <c r="G50" s="86"/>
      <c r="H50" s="86"/>
      <c r="I50" s="86"/>
      <c r="J50" s="86"/>
      <c r="K50" s="86"/>
      <c r="L50" s="86"/>
      <c r="M50" s="86"/>
      <c r="N50" s="86"/>
      <c r="O50" s="86"/>
    </row>
    <row r="51" spans="1:15" ht="20.25" x14ac:dyDescent="0.25">
      <c r="A51" s="103"/>
      <c r="B51" s="103"/>
      <c r="C51" s="105"/>
      <c r="D51" s="105"/>
      <c r="E51" s="86"/>
      <c r="F51" s="86"/>
      <c r="G51" s="86"/>
      <c r="H51" s="86"/>
      <c r="I51" s="86"/>
      <c r="J51" s="86"/>
      <c r="K51" s="86"/>
      <c r="L51" s="86"/>
      <c r="M51" s="86"/>
      <c r="N51" s="86"/>
      <c r="O51" s="86"/>
    </row>
    <row r="52" spans="1:15" ht="20.25" x14ac:dyDescent="0.25">
      <c r="A52" s="103"/>
      <c r="B52" s="23"/>
      <c r="C52" s="32"/>
      <c r="D52" s="32"/>
    </row>
    <row r="53" spans="1:15" ht="20.25" x14ac:dyDescent="0.25">
      <c r="A53" s="103"/>
      <c r="B53" s="23"/>
      <c r="C53" s="32"/>
      <c r="D53" s="32"/>
    </row>
    <row r="54" spans="1:15" ht="20.25" x14ac:dyDescent="0.25">
      <c r="A54" s="103"/>
      <c r="B54" s="23"/>
      <c r="C54" s="32"/>
      <c r="D54" s="32"/>
    </row>
    <row r="55" spans="1:15" ht="20.25" x14ac:dyDescent="0.25">
      <c r="A55" s="103"/>
      <c r="B55" s="23"/>
      <c r="C55" s="32"/>
      <c r="D55" s="32"/>
    </row>
    <row r="56" spans="1:15" ht="20.25" x14ac:dyDescent="0.25">
      <c r="A56" s="103"/>
      <c r="B56" s="23"/>
      <c r="C56" s="32"/>
      <c r="D56" s="32"/>
    </row>
    <row r="57" spans="1:15" ht="20.25" x14ac:dyDescent="0.25">
      <c r="A57" s="103"/>
      <c r="B57" s="23"/>
      <c r="C57" s="32"/>
      <c r="D57" s="32"/>
    </row>
    <row r="58" spans="1:15" ht="20.25" x14ac:dyDescent="0.25">
      <c r="A58" s="103"/>
      <c r="B58" s="23"/>
      <c r="C58" s="32"/>
      <c r="D58" s="32"/>
    </row>
    <row r="59" spans="1:15" ht="20.25" x14ac:dyDescent="0.25">
      <c r="A59" s="103"/>
      <c r="B59" s="23"/>
      <c r="C59" s="32"/>
      <c r="D59" s="32"/>
    </row>
    <row r="60" spans="1:15" ht="20.25" x14ac:dyDescent="0.25">
      <c r="A60" s="103"/>
      <c r="B60" s="23"/>
      <c r="C60" s="32"/>
      <c r="D60" s="32"/>
    </row>
    <row r="61" spans="1:15" ht="20.25" x14ac:dyDescent="0.25">
      <c r="A61" s="103"/>
      <c r="B61" s="23"/>
      <c r="C61" s="32"/>
      <c r="D61" s="32"/>
    </row>
    <row r="62" spans="1:15" ht="20.25" x14ac:dyDescent="0.25">
      <c r="A62" s="103"/>
      <c r="B62" s="23"/>
      <c r="C62" s="32"/>
      <c r="D62" s="32"/>
    </row>
    <row r="63" spans="1:15" ht="20.25" x14ac:dyDescent="0.25">
      <c r="A63" s="103"/>
      <c r="B63" s="23"/>
      <c r="C63" s="32"/>
      <c r="D63" s="32"/>
    </row>
    <row r="64" spans="1:15" ht="20.25" x14ac:dyDescent="0.25">
      <c r="A64" s="103"/>
      <c r="B64" s="23"/>
      <c r="C64" s="32"/>
      <c r="D64" s="32"/>
    </row>
    <row r="65" spans="1:4" ht="20.25" x14ac:dyDescent="0.25">
      <c r="A65" s="103"/>
      <c r="B65" s="23"/>
      <c r="C65" s="32"/>
      <c r="D65" s="32"/>
    </row>
    <row r="66" spans="1:4" ht="20.25" x14ac:dyDescent="0.25">
      <c r="A66" s="103"/>
      <c r="B66" s="23"/>
      <c r="C66" s="32"/>
      <c r="D66" s="32"/>
    </row>
    <row r="67" spans="1:4" ht="20.25" x14ac:dyDescent="0.25">
      <c r="A67" s="103"/>
      <c r="B67" s="23"/>
      <c r="C67" s="32"/>
      <c r="D67" s="32"/>
    </row>
    <row r="68" spans="1:4" ht="20.25" x14ac:dyDescent="0.25">
      <c r="A68" s="103"/>
      <c r="B68" s="23"/>
      <c r="C68" s="32"/>
      <c r="D68" s="32"/>
    </row>
    <row r="69" spans="1:4" ht="20.25" x14ac:dyDescent="0.25">
      <c r="A69" s="103"/>
      <c r="B69" s="23"/>
      <c r="C69" s="32"/>
      <c r="D69" s="32"/>
    </row>
    <row r="70" spans="1:4" ht="20.25" x14ac:dyDescent="0.25">
      <c r="A70" s="103"/>
      <c r="B70" s="23"/>
      <c r="C70" s="32"/>
      <c r="D70" s="32"/>
    </row>
    <row r="71" spans="1:4" ht="20.25" x14ac:dyDescent="0.25">
      <c r="A71" s="103"/>
      <c r="B71" s="23"/>
      <c r="C71" s="32"/>
      <c r="D71" s="32"/>
    </row>
    <row r="72" spans="1:4" ht="20.25" x14ac:dyDescent="0.25">
      <c r="A72" s="103"/>
      <c r="B72" s="23"/>
      <c r="C72" s="32"/>
      <c r="D72" s="32"/>
    </row>
    <row r="73" spans="1:4" ht="20.25" x14ac:dyDescent="0.25">
      <c r="A73" s="103"/>
      <c r="B73" s="23"/>
      <c r="C73" s="32"/>
      <c r="D73" s="32"/>
    </row>
    <row r="74" spans="1:4" ht="20.25" x14ac:dyDescent="0.25">
      <c r="A74" s="103"/>
      <c r="B74" s="23"/>
      <c r="C74" s="32"/>
      <c r="D74" s="32"/>
    </row>
    <row r="75" spans="1:4" ht="20.25" x14ac:dyDescent="0.25">
      <c r="A75" s="103"/>
      <c r="B75" s="23"/>
      <c r="C75" s="32"/>
      <c r="D75" s="32"/>
    </row>
    <row r="76" spans="1:4" ht="20.25" x14ac:dyDescent="0.25">
      <c r="A76" s="103"/>
      <c r="B76" s="23"/>
      <c r="C76" s="32"/>
      <c r="D76" s="32"/>
    </row>
    <row r="77" spans="1:4" ht="20.25" x14ac:dyDescent="0.25">
      <c r="A77" s="103"/>
      <c r="B77" s="23"/>
      <c r="C77" s="32"/>
      <c r="D77" s="32"/>
    </row>
    <row r="78" spans="1:4" ht="20.25" x14ac:dyDescent="0.25">
      <c r="A78" s="103"/>
      <c r="B78" s="23"/>
      <c r="C78" s="32"/>
      <c r="D78" s="32"/>
    </row>
    <row r="79" spans="1:4" ht="20.25" x14ac:dyDescent="0.25">
      <c r="A79" s="103"/>
      <c r="B79" s="23"/>
      <c r="C79" s="32"/>
      <c r="D79" s="32"/>
    </row>
    <row r="80" spans="1:4" ht="20.25" x14ac:dyDescent="0.25">
      <c r="A80" s="103"/>
      <c r="B80" s="23"/>
      <c r="C80" s="32"/>
      <c r="D80" s="32"/>
    </row>
    <row r="81" spans="1:4" ht="20.25" x14ac:dyDescent="0.25">
      <c r="A81" s="103"/>
      <c r="B81" s="23"/>
      <c r="C81" s="32"/>
      <c r="D81" s="32"/>
    </row>
    <row r="82" spans="1:4" ht="20.25" x14ac:dyDescent="0.25">
      <c r="A82" s="103"/>
      <c r="B82" s="23"/>
      <c r="C82" s="32"/>
      <c r="D82" s="32"/>
    </row>
    <row r="83" spans="1:4" ht="20.25" x14ac:dyDescent="0.25">
      <c r="A83" s="103"/>
      <c r="B83" s="23"/>
      <c r="C83" s="32"/>
      <c r="D83" s="32"/>
    </row>
    <row r="84" spans="1:4" ht="20.25" x14ac:dyDescent="0.25">
      <c r="A84" s="103"/>
      <c r="B84" s="23"/>
      <c r="C84" s="32"/>
      <c r="D84" s="32"/>
    </row>
    <row r="85" spans="1:4" ht="20.25" x14ac:dyDescent="0.25">
      <c r="A85" s="103"/>
      <c r="B85" s="23"/>
      <c r="C85" s="32"/>
      <c r="D85" s="32"/>
    </row>
    <row r="86" spans="1:4" ht="20.25" x14ac:dyDescent="0.25">
      <c r="A86" s="103"/>
      <c r="B86" s="23"/>
      <c r="C86" s="32"/>
      <c r="D86" s="32"/>
    </row>
    <row r="87" spans="1:4" ht="20.25" x14ac:dyDescent="0.25">
      <c r="A87" s="103"/>
      <c r="B87" s="23"/>
      <c r="C87" s="32"/>
      <c r="D87" s="32"/>
    </row>
    <row r="88" spans="1:4" ht="20.25" x14ac:dyDescent="0.25">
      <c r="A88" s="103"/>
      <c r="B88" s="23"/>
      <c r="C88" s="32"/>
      <c r="D88" s="32"/>
    </row>
    <row r="89" spans="1:4" ht="20.25" x14ac:dyDescent="0.25">
      <c r="A89" s="103"/>
      <c r="B89" s="23"/>
      <c r="C89" s="32"/>
      <c r="D89" s="32"/>
    </row>
    <row r="90" spans="1:4" ht="20.25" x14ac:dyDescent="0.25">
      <c r="A90" s="103"/>
      <c r="B90" s="23"/>
      <c r="C90" s="32"/>
      <c r="D90" s="32"/>
    </row>
    <row r="91" spans="1:4" ht="20.25" x14ac:dyDescent="0.25">
      <c r="A91" s="103"/>
      <c r="B91" s="23"/>
      <c r="C91" s="32"/>
      <c r="D91" s="32"/>
    </row>
    <row r="92" spans="1:4" ht="20.25" x14ac:dyDescent="0.25">
      <c r="A92" s="103"/>
      <c r="B92" s="23"/>
      <c r="C92" s="32"/>
      <c r="D92" s="32"/>
    </row>
    <row r="93" spans="1:4" ht="20.25" x14ac:dyDescent="0.25">
      <c r="A93" s="103"/>
      <c r="B93" s="23"/>
      <c r="C93" s="32"/>
      <c r="D93" s="32"/>
    </row>
    <row r="94" spans="1:4" ht="20.25" x14ac:dyDescent="0.25">
      <c r="A94" s="103"/>
      <c r="B94" s="23"/>
      <c r="C94" s="32"/>
      <c r="D94" s="32"/>
    </row>
    <row r="95" spans="1:4" ht="20.25" x14ac:dyDescent="0.25">
      <c r="A95" s="103"/>
      <c r="B95" s="23"/>
      <c r="C95" s="32"/>
      <c r="D95" s="32"/>
    </row>
    <row r="96" spans="1:4" ht="20.25" x14ac:dyDescent="0.25">
      <c r="A96" s="103"/>
      <c r="B96" s="23"/>
      <c r="C96" s="32"/>
      <c r="D96" s="32"/>
    </row>
    <row r="97" spans="1:4" ht="20.25" x14ac:dyDescent="0.25">
      <c r="A97" s="103"/>
      <c r="B97" s="23"/>
      <c r="C97" s="32"/>
      <c r="D97" s="32"/>
    </row>
    <row r="98" spans="1:4" ht="20.25" x14ac:dyDescent="0.25">
      <c r="A98" s="103"/>
      <c r="B98" s="23"/>
      <c r="C98" s="32"/>
      <c r="D98" s="32"/>
    </row>
    <row r="99" spans="1:4" ht="20.25" x14ac:dyDescent="0.25">
      <c r="A99" s="103"/>
      <c r="B99" s="23"/>
      <c r="C99" s="32"/>
      <c r="D99" s="32"/>
    </row>
    <row r="100" spans="1:4" ht="20.25" x14ac:dyDescent="0.25">
      <c r="A100" s="103"/>
      <c r="B100" s="23"/>
      <c r="C100" s="32"/>
      <c r="D100" s="32"/>
    </row>
    <row r="101" spans="1:4" ht="20.25" x14ac:dyDescent="0.25">
      <c r="A101" s="103"/>
      <c r="B101" s="23"/>
      <c r="C101" s="32"/>
      <c r="D101" s="32"/>
    </row>
    <row r="102" spans="1:4" ht="20.25" x14ac:dyDescent="0.25">
      <c r="A102" s="103"/>
      <c r="B102" s="23"/>
      <c r="C102" s="32"/>
      <c r="D102" s="32"/>
    </row>
    <row r="103" spans="1:4" ht="20.25" x14ac:dyDescent="0.25">
      <c r="A103" s="103"/>
      <c r="B103" s="23"/>
      <c r="C103" s="32"/>
      <c r="D103" s="32"/>
    </row>
    <row r="104" spans="1:4" ht="20.25" x14ac:dyDescent="0.25">
      <c r="A104" s="103"/>
      <c r="B104" s="23"/>
      <c r="C104" s="32"/>
      <c r="D104" s="32"/>
    </row>
    <row r="105" spans="1:4" ht="20.25" x14ac:dyDescent="0.25">
      <c r="A105" s="103"/>
      <c r="B105" s="23"/>
      <c r="C105" s="32"/>
      <c r="D105" s="32"/>
    </row>
    <row r="106" spans="1:4" ht="20.25" x14ac:dyDescent="0.25">
      <c r="A106" s="103"/>
      <c r="B106" s="23"/>
      <c r="C106" s="32"/>
      <c r="D106" s="32"/>
    </row>
    <row r="107" spans="1:4" ht="20.25" x14ac:dyDescent="0.25">
      <c r="A107" s="103"/>
      <c r="B107" s="23"/>
      <c r="C107" s="32"/>
      <c r="D107" s="32"/>
    </row>
    <row r="108" spans="1:4" ht="20.25" x14ac:dyDescent="0.25">
      <c r="A108" s="103"/>
      <c r="B108" s="23"/>
      <c r="C108" s="32"/>
      <c r="D108" s="32"/>
    </row>
    <row r="109" spans="1:4" ht="20.25" x14ac:dyDescent="0.25">
      <c r="A109" s="103"/>
      <c r="B109" s="23"/>
      <c r="C109" s="32"/>
      <c r="D109" s="32"/>
    </row>
    <row r="110" spans="1:4" ht="20.25" x14ac:dyDescent="0.25">
      <c r="A110" s="103"/>
      <c r="B110" s="23"/>
      <c r="C110" s="32"/>
      <c r="D110" s="32"/>
    </row>
    <row r="111" spans="1:4" ht="20.25" x14ac:dyDescent="0.25">
      <c r="A111" s="103"/>
      <c r="B111" s="23"/>
      <c r="C111" s="32"/>
      <c r="D111" s="32"/>
    </row>
    <row r="112" spans="1:4" ht="20.25" x14ac:dyDescent="0.25">
      <c r="A112" s="103"/>
      <c r="B112" s="23"/>
      <c r="C112" s="32"/>
      <c r="D112" s="32"/>
    </row>
    <row r="113" spans="1:4" ht="20.25" x14ac:dyDescent="0.25">
      <c r="A113" s="103"/>
      <c r="B113" s="23"/>
      <c r="C113" s="32"/>
      <c r="D113" s="32"/>
    </row>
    <row r="114" spans="1:4" ht="20.25" x14ac:dyDescent="0.25">
      <c r="A114" s="103"/>
      <c r="B114" s="23"/>
      <c r="C114" s="32"/>
      <c r="D114" s="32"/>
    </row>
    <row r="115" spans="1:4" ht="20.25" x14ac:dyDescent="0.25">
      <c r="A115" s="103"/>
      <c r="B115" s="23"/>
      <c r="C115" s="32"/>
      <c r="D115" s="32"/>
    </row>
    <row r="116" spans="1:4" ht="20.25" x14ac:dyDescent="0.25">
      <c r="A116" s="103"/>
      <c r="B116" s="23"/>
      <c r="C116" s="32"/>
      <c r="D116" s="32"/>
    </row>
    <row r="117" spans="1:4" ht="20.25" x14ac:dyDescent="0.25">
      <c r="A117" s="103"/>
      <c r="B117" s="23"/>
      <c r="C117" s="32"/>
      <c r="D117" s="32"/>
    </row>
    <row r="118" spans="1:4" ht="20.25" x14ac:dyDescent="0.25">
      <c r="A118" s="103"/>
      <c r="B118" s="23"/>
      <c r="C118" s="32"/>
      <c r="D118" s="32"/>
    </row>
    <row r="119" spans="1:4" ht="20.25" x14ac:dyDescent="0.25">
      <c r="A119" s="103"/>
      <c r="B119" s="23"/>
      <c r="C119" s="32"/>
      <c r="D119" s="32"/>
    </row>
    <row r="120" spans="1:4" ht="20.25" x14ac:dyDescent="0.25">
      <c r="A120" s="103"/>
      <c r="B120" s="23"/>
      <c r="C120" s="32"/>
      <c r="D120" s="32"/>
    </row>
    <row r="121" spans="1:4" ht="20.25" x14ac:dyDescent="0.25">
      <c r="A121" s="103"/>
      <c r="B121" s="23"/>
      <c r="C121" s="32"/>
      <c r="D121" s="32"/>
    </row>
    <row r="122" spans="1:4" ht="20.25" x14ac:dyDescent="0.25">
      <c r="A122" s="103"/>
      <c r="B122" s="23"/>
      <c r="C122" s="32"/>
      <c r="D122" s="32"/>
    </row>
    <row r="123" spans="1:4" ht="20.25" x14ac:dyDescent="0.25">
      <c r="A123" s="103"/>
      <c r="B123" s="23"/>
      <c r="C123" s="32"/>
      <c r="D123" s="32"/>
    </row>
    <row r="124" spans="1:4" ht="20.25" x14ac:dyDescent="0.25">
      <c r="A124" s="103"/>
      <c r="B124" s="23"/>
      <c r="C124" s="32"/>
      <c r="D124" s="32"/>
    </row>
    <row r="125" spans="1:4" ht="20.25" x14ac:dyDescent="0.25">
      <c r="A125" s="103"/>
      <c r="B125" s="23"/>
      <c r="C125" s="32"/>
      <c r="D125" s="32"/>
    </row>
    <row r="126" spans="1:4" ht="20.25" x14ac:dyDescent="0.25">
      <c r="A126" s="103"/>
      <c r="B126" s="23"/>
      <c r="C126" s="32"/>
      <c r="D126" s="32"/>
    </row>
    <row r="127" spans="1:4" ht="20.25" x14ac:dyDescent="0.25">
      <c r="A127" s="103"/>
      <c r="B127" s="23"/>
      <c r="C127" s="32"/>
      <c r="D127" s="32"/>
    </row>
    <row r="128" spans="1:4" ht="20.25" x14ac:dyDescent="0.25">
      <c r="A128" s="103"/>
      <c r="B128" s="23"/>
      <c r="C128" s="32"/>
      <c r="D128" s="32"/>
    </row>
    <row r="129" spans="1:4" ht="20.25" x14ac:dyDescent="0.25">
      <c r="A129" s="103"/>
      <c r="B129" s="23"/>
      <c r="C129" s="32"/>
      <c r="D129" s="32"/>
    </row>
    <row r="130" spans="1:4" ht="20.25" x14ac:dyDescent="0.25">
      <c r="A130" s="103"/>
      <c r="B130" s="23"/>
      <c r="C130" s="32"/>
      <c r="D130" s="32"/>
    </row>
    <row r="131" spans="1:4" ht="20.25" x14ac:dyDescent="0.25">
      <c r="A131" s="103"/>
      <c r="B131" s="23"/>
      <c r="C131" s="32"/>
      <c r="D131" s="32"/>
    </row>
    <row r="132" spans="1:4" ht="20.25" x14ac:dyDescent="0.25">
      <c r="A132" s="103"/>
      <c r="B132" s="23"/>
      <c r="C132" s="32"/>
      <c r="D132" s="32"/>
    </row>
    <row r="133" spans="1:4" ht="20.25" x14ac:dyDescent="0.25">
      <c r="A133" s="103"/>
      <c r="B133" s="23"/>
      <c r="C133" s="32"/>
      <c r="D133" s="32"/>
    </row>
    <row r="134" spans="1:4" ht="20.25" x14ac:dyDescent="0.25">
      <c r="A134" s="103"/>
      <c r="B134" s="23"/>
      <c r="C134" s="32"/>
      <c r="D134" s="32"/>
    </row>
    <row r="135" spans="1:4" ht="20.25" x14ac:dyDescent="0.25">
      <c r="A135" s="103"/>
      <c r="B135" s="23"/>
      <c r="C135" s="32"/>
      <c r="D135" s="32"/>
    </row>
    <row r="136" spans="1:4" ht="20.25" x14ac:dyDescent="0.25">
      <c r="A136" s="103"/>
      <c r="B136" s="23"/>
      <c r="C136" s="32"/>
      <c r="D136" s="32"/>
    </row>
    <row r="137" spans="1:4" ht="20.25" x14ac:dyDescent="0.25">
      <c r="A137" s="103"/>
      <c r="B137" s="23"/>
      <c r="C137" s="32"/>
      <c r="D137" s="32"/>
    </row>
    <row r="138" spans="1:4" ht="20.25" x14ac:dyDescent="0.25">
      <c r="A138" s="103"/>
      <c r="B138" s="23"/>
      <c r="C138" s="32"/>
      <c r="D138" s="32"/>
    </row>
    <row r="139" spans="1:4" ht="20.25" x14ac:dyDescent="0.25">
      <c r="A139" s="103"/>
      <c r="B139" s="23"/>
      <c r="C139" s="32"/>
      <c r="D139" s="32"/>
    </row>
    <row r="140" spans="1:4" ht="20.25" x14ac:dyDescent="0.25">
      <c r="A140" s="103"/>
      <c r="B140" s="23"/>
      <c r="C140" s="32"/>
      <c r="D140" s="32"/>
    </row>
    <row r="141" spans="1:4" ht="20.25" x14ac:dyDescent="0.25">
      <c r="A141" s="103"/>
      <c r="B141" s="23"/>
      <c r="C141" s="32"/>
      <c r="D141" s="32"/>
    </row>
    <row r="142" spans="1:4" ht="20.25" x14ac:dyDescent="0.25">
      <c r="A142" s="103"/>
      <c r="B142" s="23"/>
      <c r="C142" s="32"/>
      <c r="D142" s="32"/>
    </row>
    <row r="143" spans="1:4" ht="20.25" x14ac:dyDescent="0.25">
      <c r="A143" s="103"/>
      <c r="B143" s="23"/>
      <c r="C143" s="32"/>
      <c r="D143" s="32"/>
    </row>
    <row r="144" spans="1:4" ht="20.25" x14ac:dyDescent="0.25">
      <c r="A144" s="103"/>
      <c r="B144" s="23"/>
      <c r="C144" s="32"/>
      <c r="D144" s="32"/>
    </row>
    <row r="145" spans="1:4" ht="20.25" x14ac:dyDescent="0.25">
      <c r="A145" s="103"/>
      <c r="B145" s="23"/>
      <c r="C145" s="32"/>
      <c r="D145" s="32"/>
    </row>
    <row r="146" spans="1:4" ht="20.25" x14ac:dyDescent="0.25">
      <c r="A146" s="103"/>
      <c r="B146" s="23"/>
      <c r="C146" s="32"/>
      <c r="D146" s="32"/>
    </row>
    <row r="147" spans="1:4" ht="20.25" x14ac:dyDescent="0.25">
      <c r="A147" s="103"/>
      <c r="B147" s="23"/>
      <c r="C147" s="32"/>
      <c r="D147" s="32"/>
    </row>
    <row r="148" spans="1:4" ht="20.25" x14ac:dyDescent="0.25">
      <c r="A148" s="103"/>
      <c r="B148" s="23"/>
      <c r="C148" s="32"/>
      <c r="D148" s="32"/>
    </row>
    <row r="149" spans="1:4" ht="20.25" x14ac:dyDescent="0.25">
      <c r="A149" s="103"/>
      <c r="B149" s="23"/>
      <c r="C149" s="32"/>
      <c r="D149" s="32"/>
    </row>
    <row r="150" spans="1:4" ht="20.25" x14ac:dyDescent="0.25">
      <c r="A150" s="103"/>
      <c r="B150" s="23"/>
      <c r="C150" s="32"/>
      <c r="D150" s="32"/>
    </row>
    <row r="151" spans="1:4" ht="20.25" x14ac:dyDescent="0.25">
      <c r="A151" s="103"/>
      <c r="B151" s="23"/>
      <c r="C151" s="32"/>
      <c r="D151" s="32"/>
    </row>
    <row r="152" spans="1:4" ht="20.25" x14ac:dyDescent="0.25">
      <c r="A152" s="103"/>
      <c r="B152" s="23"/>
      <c r="C152" s="32"/>
      <c r="D152" s="32"/>
    </row>
    <row r="153" spans="1:4" ht="20.25" x14ac:dyDescent="0.25">
      <c r="A153" s="103"/>
      <c r="B153" s="23"/>
      <c r="C153" s="32"/>
      <c r="D153" s="32"/>
    </row>
    <row r="154" spans="1:4" ht="20.25" x14ac:dyDescent="0.25">
      <c r="A154" s="103"/>
      <c r="B154" s="23"/>
      <c r="C154" s="32"/>
      <c r="D154" s="32"/>
    </row>
    <row r="155" spans="1:4" ht="20.25" x14ac:dyDescent="0.25">
      <c r="A155" s="103"/>
      <c r="B155" s="23"/>
      <c r="C155" s="32"/>
      <c r="D155" s="32"/>
    </row>
    <row r="156" spans="1:4" ht="20.25" x14ac:dyDescent="0.25">
      <c r="A156" s="103"/>
      <c r="B156" s="23"/>
      <c r="C156" s="32"/>
      <c r="D156" s="32"/>
    </row>
    <row r="157" spans="1:4" ht="20.25" x14ac:dyDescent="0.25">
      <c r="A157" s="103"/>
      <c r="B157" s="23"/>
      <c r="C157" s="32"/>
      <c r="D157" s="32"/>
    </row>
    <row r="158" spans="1:4" ht="20.25" x14ac:dyDescent="0.25">
      <c r="A158" s="103"/>
      <c r="B158" s="23"/>
      <c r="C158" s="32"/>
      <c r="D158" s="32"/>
    </row>
    <row r="159" spans="1:4" ht="20.25" x14ac:dyDescent="0.25">
      <c r="A159" s="103"/>
      <c r="B159" s="23"/>
      <c r="C159" s="32"/>
      <c r="D159" s="32"/>
    </row>
    <row r="160" spans="1:4" ht="20.25" x14ac:dyDescent="0.25">
      <c r="A160" s="103"/>
      <c r="B160" s="23"/>
      <c r="C160" s="32"/>
      <c r="D160" s="32"/>
    </row>
    <row r="161" spans="1:4" ht="20.25" x14ac:dyDescent="0.25">
      <c r="A161" s="103"/>
      <c r="B161" s="23"/>
      <c r="C161" s="32"/>
      <c r="D161" s="32"/>
    </row>
    <row r="162" spans="1:4" ht="20.25" x14ac:dyDescent="0.25">
      <c r="A162" s="103"/>
      <c r="B162" s="23"/>
      <c r="C162" s="32"/>
      <c r="D162" s="32"/>
    </row>
    <row r="163" spans="1:4" ht="20.25" x14ac:dyDescent="0.25">
      <c r="A163" s="103"/>
      <c r="B163" s="23"/>
      <c r="C163" s="32"/>
      <c r="D163" s="32"/>
    </row>
    <row r="164" spans="1:4" ht="20.25" x14ac:dyDescent="0.25">
      <c r="A164" s="103"/>
      <c r="B164" s="23"/>
      <c r="C164" s="32"/>
      <c r="D164" s="32"/>
    </row>
    <row r="165" spans="1:4" ht="20.25" x14ac:dyDescent="0.25">
      <c r="A165" s="103"/>
      <c r="B165" s="23"/>
      <c r="C165" s="32"/>
      <c r="D165" s="32"/>
    </row>
    <row r="166" spans="1:4" ht="20.25" x14ac:dyDescent="0.25">
      <c r="A166" s="103"/>
      <c r="B166" s="23"/>
      <c r="C166" s="32"/>
      <c r="D166" s="32"/>
    </row>
    <row r="167" spans="1:4" ht="20.25" x14ac:dyDescent="0.25">
      <c r="A167" s="103"/>
      <c r="B167" s="23"/>
      <c r="C167" s="32"/>
      <c r="D167" s="32"/>
    </row>
    <row r="168" spans="1:4" ht="20.25" x14ac:dyDescent="0.25">
      <c r="A168" s="103"/>
      <c r="B168" s="23"/>
      <c r="C168" s="32"/>
      <c r="D168" s="32"/>
    </row>
    <row r="169" spans="1:4" ht="20.25" x14ac:dyDescent="0.25">
      <c r="A169" s="103"/>
      <c r="B169" s="23"/>
      <c r="C169" s="32"/>
      <c r="D169" s="32"/>
    </row>
    <row r="170" spans="1:4" ht="20.25" x14ac:dyDescent="0.25">
      <c r="A170" s="103"/>
      <c r="B170" s="23"/>
      <c r="C170" s="32"/>
      <c r="D170" s="32"/>
    </row>
    <row r="171" spans="1:4" ht="20.25" x14ac:dyDescent="0.25">
      <c r="A171" s="103"/>
      <c r="B171" s="23"/>
      <c r="C171" s="32"/>
      <c r="D171" s="32"/>
    </row>
    <row r="172" spans="1:4" ht="20.25" x14ac:dyDescent="0.25">
      <c r="A172" s="103"/>
      <c r="B172" s="23"/>
      <c r="C172" s="32"/>
      <c r="D172" s="32"/>
    </row>
    <row r="173" spans="1:4" ht="20.25" x14ac:dyDescent="0.25">
      <c r="A173" s="103"/>
      <c r="B173" s="23"/>
      <c r="C173" s="32"/>
      <c r="D173" s="32"/>
    </row>
    <row r="174" spans="1:4" ht="20.25" x14ac:dyDescent="0.25">
      <c r="A174" s="103"/>
      <c r="B174" s="23"/>
      <c r="C174" s="32"/>
      <c r="D174" s="32"/>
    </row>
    <row r="175" spans="1:4" ht="20.25" x14ac:dyDescent="0.25">
      <c r="A175" s="103"/>
      <c r="B175" s="23"/>
      <c r="C175" s="32"/>
      <c r="D175" s="32"/>
    </row>
    <row r="176" spans="1:4" ht="20.25" x14ac:dyDescent="0.25">
      <c r="A176" s="103"/>
      <c r="B176" s="23"/>
      <c r="C176" s="32"/>
      <c r="D176" s="32"/>
    </row>
    <row r="177" spans="1:4" ht="20.25" x14ac:dyDescent="0.25">
      <c r="A177" s="103"/>
      <c r="B177" s="23"/>
      <c r="C177" s="32"/>
      <c r="D177" s="32"/>
    </row>
    <row r="178" spans="1:4" ht="20.25" x14ac:dyDescent="0.25">
      <c r="A178" s="103"/>
      <c r="B178" s="23"/>
      <c r="C178" s="32"/>
      <c r="D178" s="32"/>
    </row>
    <row r="179" spans="1:4" ht="20.25" x14ac:dyDescent="0.25">
      <c r="A179" s="103"/>
      <c r="B179" s="23"/>
      <c r="C179" s="32"/>
      <c r="D179" s="32"/>
    </row>
    <row r="180" spans="1:4" ht="20.25" x14ac:dyDescent="0.25">
      <c r="A180" s="103"/>
      <c r="B180" s="23"/>
      <c r="C180" s="32"/>
      <c r="D180" s="32"/>
    </row>
    <row r="181" spans="1:4" ht="20.25" x14ac:dyDescent="0.25">
      <c r="A181" s="103"/>
      <c r="B181" s="23"/>
      <c r="C181" s="32"/>
      <c r="D181" s="32"/>
    </row>
    <row r="182" spans="1:4" ht="20.25" x14ac:dyDescent="0.25">
      <c r="A182" s="103"/>
      <c r="B182" s="23"/>
      <c r="C182" s="32"/>
      <c r="D182" s="32"/>
    </row>
    <row r="183" spans="1:4" ht="20.25" x14ac:dyDescent="0.25">
      <c r="A183" s="103"/>
      <c r="B183" s="23"/>
      <c r="C183" s="32"/>
      <c r="D183" s="32"/>
    </row>
    <row r="184" spans="1:4" ht="20.25" x14ac:dyDescent="0.25">
      <c r="A184" s="103"/>
      <c r="B184" s="23"/>
      <c r="C184" s="32"/>
      <c r="D184" s="32"/>
    </row>
    <row r="185" spans="1:4" ht="20.25" x14ac:dyDescent="0.25">
      <c r="A185" s="103"/>
      <c r="B185" s="23"/>
      <c r="C185" s="32"/>
      <c r="D185" s="32"/>
    </row>
    <row r="186" spans="1:4" ht="20.25" x14ac:dyDescent="0.25">
      <c r="A186" s="103"/>
      <c r="B186" s="23"/>
      <c r="C186" s="32"/>
      <c r="D186" s="32"/>
    </row>
    <row r="187" spans="1:4" ht="20.25" x14ac:dyDescent="0.25">
      <c r="A187" s="103"/>
      <c r="B187" s="23"/>
      <c r="C187" s="32"/>
      <c r="D187" s="32"/>
    </row>
    <row r="188" spans="1:4" ht="20.25" x14ac:dyDescent="0.25">
      <c r="A188" s="103"/>
      <c r="B188" s="23"/>
      <c r="C188" s="32"/>
      <c r="D188" s="32"/>
    </row>
    <row r="189" spans="1:4" ht="20.25" x14ac:dyDescent="0.25">
      <c r="A189" s="103"/>
      <c r="B189" s="23"/>
      <c r="C189" s="32"/>
      <c r="D189" s="32"/>
    </row>
    <row r="190" spans="1:4" ht="20.25" x14ac:dyDescent="0.25">
      <c r="A190" s="103"/>
      <c r="B190" s="23"/>
      <c r="C190" s="32"/>
      <c r="D190" s="32"/>
    </row>
    <row r="191" spans="1:4" ht="20.25" x14ac:dyDescent="0.25">
      <c r="A191" s="103"/>
      <c r="B191" s="23"/>
      <c r="C191" s="32"/>
      <c r="D191" s="32"/>
    </row>
    <row r="192" spans="1:4" ht="20.25" x14ac:dyDescent="0.25">
      <c r="A192" s="103"/>
      <c r="B192" s="23"/>
      <c r="C192" s="32"/>
      <c r="D192" s="32"/>
    </row>
    <row r="193" spans="1:4" ht="20.25" x14ac:dyDescent="0.25">
      <c r="A193" s="103"/>
      <c r="B193" s="23"/>
      <c r="C193" s="32"/>
      <c r="D193" s="32"/>
    </row>
    <row r="194" spans="1:4" ht="20.25" x14ac:dyDescent="0.25">
      <c r="A194" s="103"/>
      <c r="B194" s="23"/>
      <c r="C194" s="32"/>
      <c r="D194" s="32"/>
    </row>
    <row r="195" spans="1:4" ht="20.25" x14ac:dyDescent="0.25">
      <c r="A195" s="103"/>
      <c r="B195" s="23"/>
      <c r="C195" s="32"/>
      <c r="D195" s="32"/>
    </row>
    <row r="196" spans="1:4" ht="20.25" x14ac:dyDescent="0.25">
      <c r="A196" s="103"/>
      <c r="B196" s="23"/>
      <c r="C196" s="32"/>
      <c r="D196" s="32"/>
    </row>
    <row r="197" spans="1:4" ht="20.25" x14ac:dyDescent="0.25">
      <c r="A197" s="103"/>
      <c r="B197" s="23"/>
      <c r="C197" s="32"/>
      <c r="D197" s="32"/>
    </row>
    <row r="198" spans="1:4" ht="20.25" x14ac:dyDescent="0.25">
      <c r="A198" s="103"/>
      <c r="B198" s="23"/>
      <c r="C198" s="32"/>
      <c r="D198" s="32"/>
    </row>
    <row r="199" spans="1:4" ht="20.25" x14ac:dyDescent="0.25">
      <c r="A199" s="103"/>
      <c r="B199" s="23"/>
      <c r="C199" s="32"/>
      <c r="D199" s="32"/>
    </row>
    <row r="200" spans="1:4" ht="20.25" x14ac:dyDescent="0.25">
      <c r="A200" s="103"/>
      <c r="B200" s="23"/>
      <c r="C200" s="32"/>
      <c r="D200" s="32"/>
    </row>
    <row r="201" spans="1:4" ht="20.25" x14ac:dyDescent="0.25">
      <c r="A201" s="103"/>
      <c r="B201" s="23"/>
      <c r="C201" s="32"/>
      <c r="D201" s="32"/>
    </row>
    <row r="202" spans="1:4" ht="20.25" x14ac:dyDescent="0.25">
      <c r="A202" s="103"/>
      <c r="B202" s="23"/>
      <c r="C202" s="32"/>
      <c r="D202" s="32"/>
    </row>
    <row r="203" spans="1:4" ht="20.25" x14ac:dyDescent="0.25">
      <c r="A203" s="103"/>
      <c r="B203" s="23"/>
      <c r="C203" s="32"/>
      <c r="D203" s="32"/>
    </row>
    <row r="204" spans="1:4" ht="20.25" x14ac:dyDescent="0.25">
      <c r="A204" s="103"/>
      <c r="B204" s="23"/>
      <c r="C204" s="32"/>
      <c r="D204" s="32"/>
    </row>
    <row r="205" spans="1:4" ht="20.25" x14ac:dyDescent="0.25">
      <c r="A205" s="103"/>
      <c r="B205" s="23"/>
      <c r="C205" s="32"/>
      <c r="D205" s="32"/>
    </row>
    <row r="206" spans="1:4" ht="20.25" x14ac:dyDescent="0.25">
      <c r="A206" s="103"/>
      <c r="B206" s="23"/>
      <c r="C206" s="32"/>
      <c r="D206" s="32"/>
    </row>
    <row r="207" spans="1:4" ht="20.25" x14ac:dyDescent="0.25">
      <c r="A207" s="103"/>
      <c r="B207" s="23"/>
      <c r="C207" s="32"/>
      <c r="D207" s="32"/>
    </row>
    <row r="208" spans="1:4" x14ac:dyDescent="0.25">
      <c r="A208" s="86"/>
      <c r="B208" s="23"/>
      <c r="C208" s="23"/>
      <c r="D208" s="23"/>
    </row>
    <row r="209" spans="1:8" ht="20.25" x14ac:dyDescent="0.25">
      <c r="A209" s="86"/>
      <c r="B209" s="28" t="s">
        <v>302</v>
      </c>
      <c r="C209" s="28" t="s">
        <v>303</v>
      </c>
      <c r="D209" s="31" t="s">
        <v>302</v>
      </c>
      <c r="E209" s="31" t="s">
        <v>303</v>
      </c>
    </row>
    <row r="210" spans="1:8" ht="21" x14ac:dyDescent="0.35">
      <c r="A210" s="86"/>
      <c r="B210" s="29" t="s">
        <v>304</v>
      </c>
      <c r="C210" s="29" t="s">
        <v>305</v>
      </c>
      <c r="D210" t="s">
        <v>304</v>
      </c>
      <c r="F210" t="str">
        <f>IF(NOT(ISBLANK(D210)),D210,IF(NOT(ISBLANK(E210)),"     "&amp;E210,FALSE))</f>
        <v>Afectación Económica o presupuestal</v>
      </c>
      <c r="G210" t="s">
        <v>304</v>
      </c>
      <c r="H210" t="str">
        <f>IF(NOT(ISERROR(MATCH(G210,_xlfn.ANCHORARRAY(B221),0))),F223&amp;"Por favor no seleccionar los criterios de impacto",G210)</f>
        <v>❌Por favor no seleccionar los criterios de impacto</v>
      </c>
    </row>
    <row r="211" spans="1:8" ht="21" x14ac:dyDescent="0.35">
      <c r="A211" s="86"/>
      <c r="B211" s="29" t="s">
        <v>304</v>
      </c>
      <c r="C211" s="29" t="s">
        <v>280</v>
      </c>
      <c r="E211" t="s">
        <v>305</v>
      </c>
      <c r="F211" t="str">
        <f t="shared" ref="F211:F221" si="0">IF(NOT(ISBLANK(D211)),D211,IF(NOT(ISBLANK(E211)),"     "&amp;E211,FALSE))</f>
        <v xml:space="preserve">     Afectación menor a 10 SMLMV .</v>
      </c>
    </row>
    <row r="212" spans="1:8" ht="21" x14ac:dyDescent="0.35">
      <c r="A212" s="86"/>
      <c r="B212" s="29" t="s">
        <v>304</v>
      </c>
      <c r="C212" s="29" t="s">
        <v>283</v>
      </c>
      <c r="E212" t="s">
        <v>280</v>
      </c>
      <c r="F212" t="str">
        <f t="shared" si="0"/>
        <v xml:space="preserve">     Entre 10 y 50 SMLMV </v>
      </c>
    </row>
    <row r="213" spans="1:8" ht="21" x14ac:dyDescent="0.35">
      <c r="A213" s="86"/>
      <c r="B213" s="29" t="s">
        <v>304</v>
      </c>
      <c r="C213" s="29" t="s">
        <v>287</v>
      </c>
      <c r="E213" t="s">
        <v>283</v>
      </c>
      <c r="F213" t="str">
        <f t="shared" si="0"/>
        <v xml:space="preserve">     Entre 50 y 100 SMLMV </v>
      </c>
    </row>
    <row r="214" spans="1:8" ht="21" x14ac:dyDescent="0.35">
      <c r="A214" s="86"/>
      <c r="B214" s="29" t="s">
        <v>304</v>
      </c>
      <c r="C214" s="29" t="s">
        <v>291</v>
      </c>
      <c r="E214" t="s">
        <v>287</v>
      </c>
      <c r="F214" t="str">
        <f t="shared" si="0"/>
        <v xml:space="preserve">     Entre 100 y 500 SMLMV </v>
      </c>
    </row>
    <row r="215" spans="1:8" ht="21" x14ac:dyDescent="0.35">
      <c r="A215" s="86"/>
      <c r="B215" s="29" t="s">
        <v>273</v>
      </c>
      <c r="C215" s="29" t="s">
        <v>277</v>
      </c>
      <c r="E215" t="s">
        <v>291</v>
      </c>
      <c r="F215" t="str">
        <f t="shared" si="0"/>
        <v xml:space="preserve">     Mayor a 500 SMLMV </v>
      </c>
    </row>
    <row r="216" spans="1:8" ht="21" x14ac:dyDescent="0.35">
      <c r="A216" s="86"/>
      <c r="B216" s="29" t="s">
        <v>273</v>
      </c>
      <c r="C216" s="29" t="s">
        <v>281</v>
      </c>
      <c r="D216" t="s">
        <v>273</v>
      </c>
      <c r="F216" t="str">
        <f t="shared" si="0"/>
        <v>Pérdida Reputacional</v>
      </c>
    </row>
    <row r="217" spans="1:8" ht="21" x14ac:dyDescent="0.35">
      <c r="A217" s="86"/>
      <c r="B217" s="29" t="s">
        <v>273</v>
      </c>
      <c r="C217" s="29" t="s">
        <v>284</v>
      </c>
      <c r="E217" t="s">
        <v>277</v>
      </c>
      <c r="F217" t="str">
        <f t="shared" si="0"/>
        <v xml:space="preserve">     El riesgo afecta la imagen de alguna área de la organización</v>
      </c>
    </row>
    <row r="218" spans="1:8" ht="21" x14ac:dyDescent="0.35">
      <c r="A218" s="86"/>
      <c r="B218" s="29" t="s">
        <v>273</v>
      </c>
      <c r="C218" s="29" t="s">
        <v>288</v>
      </c>
      <c r="E218" t="s">
        <v>281</v>
      </c>
      <c r="F218" t="str">
        <f t="shared" si="0"/>
        <v xml:space="preserve">     El riesgo afecta la imagen de la entidad internamente, de conocimiento general, nivel interno, de junta dircetiva y accionistas y/o de provedores</v>
      </c>
    </row>
    <row r="219" spans="1:8" ht="21" x14ac:dyDescent="0.35">
      <c r="A219" s="86"/>
      <c r="B219" s="29" t="s">
        <v>273</v>
      </c>
      <c r="C219" s="29" t="s">
        <v>292</v>
      </c>
      <c r="E219" t="s">
        <v>284</v>
      </c>
      <c r="F219" t="str">
        <f t="shared" si="0"/>
        <v xml:space="preserve">     El riesgo afecta la imagen de la entidad con algunos usuarios de relevancia frente al logro de los objetivos</v>
      </c>
    </row>
    <row r="220" spans="1:8" x14ac:dyDescent="0.25">
      <c r="A220" s="86"/>
      <c r="B220" s="30"/>
      <c r="C220" s="30"/>
      <c r="E220" t="s">
        <v>288</v>
      </c>
      <c r="F220" t="str">
        <f t="shared" si="0"/>
        <v xml:space="preserve">     El riesgo afecta la imagen de de la entidad con efecto publicitario sostenido a nivel de sector administrativo, nivel departamental o municipal</v>
      </c>
    </row>
    <row r="221" spans="1:8" x14ac:dyDescent="0.25">
      <c r="A221" s="86"/>
      <c r="B221" s="30" t="str" cm="1">
        <f t="array" ref="B221:B223">_xlfn.UNIQUE(Tabla1[[#All],[Criterios]])</f>
        <v>Criterios</v>
      </c>
      <c r="C221" s="30"/>
      <c r="E221" t="s">
        <v>292</v>
      </c>
      <c r="F221" t="str">
        <f t="shared" si="0"/>
        <v xml:space="preserve">     El riesgo afecta la imagen de la entidad a nivel nacional, con efecto publicitarios sostenible a nivel país</v>
      </c>
    </row>
    <row r="222" spans="1:8" x14ac:dyDescent="0.25">
      <c r="A222" s="86"/>
      <c r="B222" s="30" t="str">
        <v>Afectación Económica o presupuestal</v>
      </c>
      <c r="C222" s="30"/>
    </row>
    <row r="223" spans="1:8" x14ac:dyDescent="0.25">
      <c r="B223" s="30" t="str">
        <v>Pérdida Reputacional</v>
      </c>
      <c r="C223" s="30"/>
      <c r="F223" s="33" t="s">
        <v>306</v>
      </c>
    </row>
    <row r="224" spans="1:8" x14ac:dyDescent="0.25">
      <c r="B224" s="22"/>
      <c r="C224" s="22"/>
      <c r="F224" s="33" t="s">
        <v>307</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22" workbookViewId="0">
      <selection activeCell="B1" sqref="B1:F1"/>
    </sheetView>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563" t="s">
        <v>308</v>
      </c>
      <c r="C1" s="564"/>
      <c r="D1" s="564"/>
      <c r="E1" s="564"/>
      <c r="F1" s="565"/>
    </row>
    <row r="2" spans="2:6" ht="16.5" thickBot="1" x14ac:dyDescent="0.3">
      <c r="B2" s="89"/>
      <c r="C2" s="89"/>
      <c r="D2" s="89"/>
      <c r="E2" s="89"/>
      <c r="F2" s="89"/>
    </row>
    <row r="3" spans="2:6" ht="16.5" thickBot="1" x14ac:dyDescent="0.25">
      <c r="B3" s="567" t="s">
        <v>309</v>
      </c>
      <c r="C3" s="568"/>
      <c r="D3" s="568"/>
      <c r="E3" s="101" t="s">
        <v>310</v>
      </c>
      <c r="F3" s="102" t="s">
        <v>311</v>
      </c>
    </row>
    <row r="4" spans="2:6" ht="31.5" x14ac:dyDescent="0.2">
      <c r="B4" s="569" t="s">
        <v>312</v>
      </c>
      <c r="C4" s="571" t="s">
        <v>170</v>
      </c>
      <c r="D4" s="90" t="s">
        <v>183</v>
      </c>
      <c r="E4" s="91" t="s">
        <v>313</v>
      </c>
      <c r="F4" s="92">
        <v>0.25</v>
      </c>
    </row>
    <row r="5" spans="2:6" ht="47.25" x14ac:dyDescent="0.2">
      <c r="B5" s="570"/>
      <c r="C5" s="572"/>
      <c r="D5" s="93" t="s">
        <v>190</v>
      </c>
      <c r="E5" s="94" t="s">
        <v>314</v>
      </c>
      <c r="F5" s="95">
        <v>0.15</v>
      </c>
    </row>
    <row r="6" spans="2:6" ht="47.25" x14ac:dyDescent="0.2">
      <c r="B6" s="570"/>
      <c r="C6" s="572"/>
      <c r="D6" s="93" t="s">
        <v>315</v>
      </c>
      <c r="E6" s="94" t="s">
        <v>316</v>
      </c>
      <c r="F6" s="95">
        <v>0.1</v>
      </c>
    </row>
    <row r="7" spans="2:6" ht="63" x14ac:dyDescent="0.2">
      <c r="B7" s="570"/>
      <c r="C7" s="572" t="s">
        <v>171</v>
      </c>
      <c r="D7" s="93" t="s">
        <v>317</v>
      </c>
      <c r="E7" s="94" t="s">
        <v>318</v>
      </c>
      <c r="F7" s="95">
        <v>0.25</v>
      </c>
    </row>
    <row r="8" spans="2:6" ht="31.5" x14ac:dyDescent="0.2">
      <c r="B8" s="570"/>
      <c r="C8" s="572"/>
      <c r="D8" s="93" t="s">
        <v>184</v>
      </c>
      <c r="E8" s="94" t="s">
        <v>319</v>
      </c>
      <c r="F8" s="95">
        <v>0.15</v>
      </c>
    </row>
    <row r="9" spans="2:6" ht="47.25" x14ac:dyDescent="0.2">
      <c r="B9" s="570" t="s">
        <v>320</v>
      </c>
      <c r="C9" s="572" t="s">
        <v>173</v>
      </c>
      <c r="D9" s="93" t="s">
        <v>185</v>
      </c>
      <c r="E9" s="94" t="s">
        <v>321</v>
      </c>
      <c r="F9" s="96" t="s">
        <v>322</v>
      </c>
    </row>
    <row r="10" spans="2:6" ht="63" x14ac:dyDescent="0.2">
      <c r="B10" s="570"/>
      <c r="C10" s="572"/>
      <c r="D10" s="93" t="s">
        <v>323</v>
      </c>
      <c r="E10" s="94" t="s">
        <v>324</v>
      </c>
      <c r="F10" s="96" t="s">
        <v>322</v>
      </c>
    </row>
    <row r="11" spans="2:6" ht="47.25" x14ac:dyDescent="0.2">
      <c r="B11" s="570"/>
      <c r="C11" s="572" t="s">
        <v>174</v>
      </c>
      <c r="D11" s="93" t="s">
        <v>186</v>
      </c>
      <c r="E11" s="94" t="s">
        <v>325</v>
      </c>
      <c r="F11" s="96" t="s">
        <v>322</v>
      </c>
    </row>
    <row r="12" spans="2:6" ht="47.25" x14ac:dyDescent="0.2">
      <c r="B12" s="570"/>
      <c r="C12" s="572"/>
      <c r="D12" s="93" t="s">
        <v>326</v>
      </c>
      <c r="E12" s="94" t="s">
        <v>327</v>
      </c>
      <c r="F12" s="96" t="s">
        <v>322</v>
      </c>
    </row>
    <row r="13" spans="2:6" ht="31.5" x14ac:dyDescent="0.2">
      <c r="B13" s="570"/>
      <c r="C13" s="572" t="s">
        <v>175</v>
      </c>
      <c r="D13" s="93" t="s">
        <v>187</v>
      </c>
      <c r="E13" s="94" t="s">
        <v>328</v>
      </c>
      <c r="F13" s="96" t="s">
        <v>322</v>
      </c>
    </row>
    <row r="14" spans="2:6" ht="32.25" thickBot="1" x14ac:dyDescent="0.25">
      <c r="B14" s="573"/>
      <c r="C14" s="574"/>
      <c r="D14" s="97" t="s">
        <v>329</v>
      </c>
      <c r="E14" s="98" t="s">
        <v>330</v>
      </c>
      <c r="F14" s="99" t="s">
        <v>322</v>
      </c>
    </row>
    <row r="15" spans="2:6" ht="49.5" customHeight="1" x14ac:dyDescent="0.2">
      <c r="B15" s="566" t="s">
        <v>331</v>
      </c>
      <c r="C15" s="566"/>
      <c r="D15" s="566"/>
      <c r="E15" s="566"/>
      <c r="F15" s="56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332</v>
      </c>
      <c r="E2" t="s">
        <v>201</v>
      </c>
    </row>
    <row r="3" spans="2:5" x14ac:dyDescent="0.25">
      <c r="B3" t="s">
        <v>333</v>
      </c>
      <c r="E3" t="s">
        <v>176</v>
      </c>
    </row>
    <row r="4" spans="2:5" x14ac:dyDescent="0.25">
      <c r="B4" t="s">
        <v>334</v>
      </c>
      <c r="E4" t="s">
        <v>192</v>
      </c>
    </row>
    <row r="5" spans="2:5" x14ac:dyDescent="0.25">
      <c r="B5" t="s">
        <v>188</v>
      </c>
    </row>
    <row r="8" spans="2:5" x14ac:dyDescent="0.25">
      <c r="B8" t="s">
        <v>335</v>
      </c>
    </row>
    <row r="9" spans="2:5" x14ac:dyDescent="0.25">
      <c r="B9" t="s">
        <v>336</v>
      </c>
    </row>
    <row r="10" spans="2:5" x14ac:dyDescent="0.25">
      <c r="B10" t="s">
        <v>337</v>
      </c>
    </row>
    <row r="13" spans="2:5" x14ac:dyDescent="0.25">
      <c r="B13" t="s">
        <v>338</v>
      </c>
    </row>
    <row r="14" spans="2:5" x14ac:dyDescent="0.25">
      <c r="B14" t="s">
        <v>339</v>
      </c>
    </row>
    <row r="15" spans="2:5" x14ac:dyDescent="0.25">
      <c r="B15" t="s">
        <v>340</v>
      </c>
    </row>
    <row r="16" spans="2:5" x14ac:dyDescent="0.25">
      <c r="B16" t="s">
        <v>341</v>
      </c>
    </row>
    <row r="17" spans="2:2" x14ac:dyDescent="0.25">
      <c r="B17" t="s">
        <v>342</v>
      </c>
    </row>
    <row r="18" spans="2:2" x14ac:dyDescent="0.25">
      <c r="B18" t="s">
        <v>343</v>
      </c>
    </row>
    <row r="19" spans="2:2" x14ac:dyDescent="0.25">
      <c r="B19" t="s">
        <v>344</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Intructivo </vt:lpstr>
      <vt:lpstr>CONTEXTO</vt:lpstr>
      <vt:lpstr>Mapa final</vt:lpstr>
      <vt:lpstr>Matriz Calor Inherente</vt:lpstr>
      <vt:lpstr>Matriz Calor Residual</vt:lpstr>
      <vt:lpstr>Tabla probabilidad</vt:lpstr>
      <vt:lpstr>Tabla Impacto</vt:lpstr>
      <vt:lpstr>Tabla Valoración controles</vt:lpstr>
      <vt:lpstr>Opciones Tratamiento</vt:lpstr>
      <vt:lpstr>Hoja1</vt:lpstr>
      <vt:lpstr>'Matriz Calor Residual'!Área_de_impresión</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USUARIO</cp:lastModifiedBy>
  <cp:revision/>
  <dcterms:created xsi:type="dcterms:W3CDTF">2020-03-24T23:12:47Z</dcterms:created>
  <dcterms:modified xsi:type="dcterms:W3CDTF">2022-09-06T14:52:19Z</dcterms:modified>
  <cp:category/>
  <cp:contentStatus/>
</cp:coreProperties>
</file>