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4 - Abril\Publicados\"/>
    </mc:Choice>
  </mc:AlternateContent>
  <xr:revisionPtr revIDLastSave="0" documentId="13_ncr:1_{6B2FAD3F-4828-42F8-B18C-86E6FF0696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6" i="14" l="1"/>
  <c r="N16" i="14"/>
  <c r="V14" i="14" l="1"/>
  <c r="AA14" i="14" s="1"/>
  <c r="V13" i="14"/>
  <c r="AA12" i="14"/>
  <c r="P14" i="14"/>
  <c r="P13" i="14"/>
  <c r="U12" i="14" s="1"/>
  <c r="P9" i="14"/>
  <c r="P10" i="14"/>
  <c r="Q16" i="14"/>
  <c r="A16" i="14"/>
  <c r="W16" i="14"/>
  <c r="X16" i="14"/>
  <c r="Y16" i="14"/>
  <c r="Z16" i="14"/>
  <c r="R16" i="14"/>
  <c r="S16" i="14"/>
  <c r="T16" i="14"/>
  <c r="P16" i="14" l="1"/>
  <c r="U14" i="14"/>
  <c r="V16" i="14"/>
  <c r="AB14" i="14"/>
  <c r="AC16" i="14"/>
  <c r="N14" i="14"/>
  <c r="N12" i="14"/>
  <c r="N11" i="14"/>
  <c r="N9" i="14"/>
  <c r="AA11" i="14" l="1"/>
  <c r="U11" i="14"/>
  <c r="AA10" i="14"/>
  <c r="U10" i="14"/>
  <c r="N10" i="14"/>
  <c r="AA9" i="14"/>
  <c r="U9" i="14"/>
  <c r="AA16" i="14" l="1"/>
  <c r="AB12" i="14"/>
  <c r="AB11" i="14"/>
  <c r="AB9" i="14"/>
  <c r="AB10" i="14"/>
  <c r="AB16" i="14" l="1"/>
</calcChain>
</file>

<file path=xl/sharedStrings.xml><?xml version="1.0" encoding="utf-8"?>
<sst xmlns="http://schemas.openxmlformats.org/spreadsheetml/2006/main" count="109" uniqueCount="70">
  <si>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</si>
  <si>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</si>
  <si>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</si>
  <si>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</si>
  <si>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</si>
  <si>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</si>
  <si>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</si>
  <si>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</si>
  <si>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</si>
  <si>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</si>
  <si>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</si>
  <si>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</si>
  <si>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</si>
  <si>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</si>
  <si>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</si>
  <si>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</si>
  <si>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</si>
  <si>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</si>
  <si>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</si>
  <si>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</si>
  <si>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</si>
  <si>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</si>
  <si>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</si>
  <si>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</si>
  <si>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</si>
  <si>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</si>
  <si>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</si>
  <si>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</si>
  <si>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</si>
  <si>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</si>
  <si>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</si>
  <si>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</si>
  <si>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</si>
  <si>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</si>
  <si>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</si>
  <si>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</si>
  <si>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</si>
  <si>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</si>
  <si>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</si>
  <si>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</si>
  <si>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</si>
  <si>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</si>
  <si>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</si>
  <si>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</si>
  <si>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</si>
  <si>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</si>
  <si>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</si>
  <si>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</si>
  <si>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</si>
  <si>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</si>
  <si>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</si>
  <si>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</si>
  <si>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</si>
  <si>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</si>
  <si>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</si>
  <si>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</si>
  <si>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</si>
  <si>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</si>
  <si>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Municipio.</t>
  </si>
  <si>
    <t>Cesar Castellanos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</si>
  <si>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</si>
  <si>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Realizar la estructuración, adopción, y seguimiento de la Agenda Regulatoria en el Municipio de Bucaramanga.</t>
  </si>
  <si>
    <t>Apoyar el proceso de gestión jurídica con actividades que propendan a la prevención del Daño Antijurídico en materia de protección de Derechos Constitucionales.</t>
  </si>
  <si>
    <r>
      <t xml:space="preserve">Código:  </t>
    </r>
    <r>
      <rPr>
        <sz val="11"/>
        <rFont val="Arial"/>
        <family val="2"/>
      </rPr>
      <t>F-DPM-1210-238,37-030</t>
    </r>
  </si>
  <si>
    <t>BUCARAMANGA TERRITORIO LIBRE DE CORRUPCIÓN: INSTITUCIONES SÓLIDAS Y CONFIABLES</t>
  </si>
  <si>
    <t>2.3.2.02.02.008.1205001.82120.201</t>
  </si>
  <si>
    <t>2.3.2.02.02.008.4501001.83152.201 $21.000.000
2.3.2.02.02.008.4501001.82120.201 $17.500.000</t>
  </si>
  <si>
    <t>Elaborar a través de un ejercicio de participación a nivel interno un documento que regule la Comisión Territorial Ciudadana para la Lucha contra la Corrupción e instalarla en el municipio.</t>
  </si>
  <si>
    <t>Meta no programada para la vigencia 2022</t>
  </si>
  <si>
    <t>2.3.2.02.02.008.1205006.82120.201 ($167.000.000)
2.3.2.02.02.008.1205006.83152.201  ($13.500.000)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</si>
</sst>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  <numFmt numFmtId="167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 wrapText="1"/>
    </xf>
    <xf numFmtId="167" fontId="6" fillId="0" borderId="2" xfId="108" applyNumberFormat="1" applyFont="1" applyFill="1" applyBorder="1" applyAlignment="1">
      <alignment horizontal="right" vertical="center" wrapText="1"/>
    </xf>
    <xf numFmtId="167" fontId="8" fillId="0" borderId="2" xfId="0" applyNumberFormat="1" applyFont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/>
    </xf>
    <xf numFmtId="167" fontId="8" fillId="0" borderId="4" xfId="0" applyNumberFormat="1" applyFont="1" applyBorder="1" applyAlignment="1">
      <alignment horizontal="right" vertical="center" wrapText="1"/>
    </xf>
    <xf numFmtId="167" fontId="3" fillId="0" borderId="4" xfId="0" applyNumberFormat="1" applyFont="1" applyBorder="1" applyAlignment="1">
      <alignment horizontal="right"/>
    </xf>
    <xf numFmtId="167" fontId="6" fillId="0" borderId="4" xfId="108" applyNumberFormat="1" applyFont="1" applyFill="1" applyBorder="1" applyAlignment="1">
      <alignment horizontal="right" vertical="center" wrapText="1"/>
    </xf>
    <xf numFmtId="167" fontId="7" fillId="2" borderId="2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167" fontId="7" fillId="2" borderId="1" xfId="108" applyNumberFormat="1" applyFont="1" applyFill="1" applyBorder="1" applyAlignment="1">
      <alignment horizontal="right" vertical="center" wrapText="1"/>
    </xf>
    <xf numFmtId="167" fontId="7" fillId="2" borderId="4" xfId="108" applyNumberFormat="1" applyFont="1" applyFill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top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403695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L1" zoomScale="60" zoomScaleNormal="60" workbookViewId="0">
      <selection activeCell="U17" sqref="U17"/>
    </sheetView>
  </sheetViews>
  <sheetFormatPr baseColWidth="10" defaultColWidth="11.19921875" defaultRowHeight="13.8" x14ac:dyDescent="0.25"/>
  <cols>
    <col min="1" max="1" width="6.3984375" style="24" customWidth="1"/>
    <col min="2" max="2" width="32.8984375" style="24" customWidth="1"/>
    <col min="3" max="3" width="23.09765625" style="24" customWidth="1"/>
    <col min="4" max="4" width="21.09765625" style="24" customWidth="1"/>
    <col min="5" max="6" width="43.09765625" style="24" customWidth="1"/>
    <col min="7" max="7" width="17.09765625" style="24" customWidth="1"/>
    <col min="8" max="8" width="48.19921875" style="24" customWidth="1"/>
    <col min="9" max="9" width="57.19921875" style="24" customWidth="1"/>
    <col min="10" max="10" width="12.3984375" style="41" customWidth="1"/>
    <col min="11" max="11" width="16" style="41" customWidth="1"/>
    <col min="12" max="13" width="12.5" style="24" customWidth="1"/>
    <col min="14" max="14" width="13.19921875" style="24" customWidth="1"/>
    <col min="15" max="15" width="29.19921875" style="24" customWidth="1"/>
    <col min="16" max="20" width="16.19921875" style="24" customWidth="1"/>
    <col min="21" max="21" width="19.69921875" style="24" customWidth="1"/>
    <col min="22" max="22" width="18.8984375" style="24" customWidth="1"/>
    <col min="23" max="26" width="15.8984375" style="24" customWidth="1"/>
    <col min="27" max="27" width="18.59765625" style="24" customWidth="1"/>
    <col min="28" max="28" width="16.19921875" style="24" customWidth="1"/>
    <col min="29" max="29" width="18.69921875" style="24" customWidth="1"/>
    <col min="30" max="31" width="18" style="24" customWidth="1"/>
    <col min="32" max="16384" width="11.19921875" style="24"/>
  </cols>
  <sheetData>
    <row r="1" spans="1:31" x14ac:dyDescent="0.25">
      <c r="A1" s="71"/>
      <c r="B1" s="74" t="s">
        <v>38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66" t="s">
        <v>63</v>
      </c>
      <c r="AD1" s="66"/>
      <c r="AE1" s="66"/>
    </row>
    <row r="2" spans="1:31" x14ac:dyDescent="0.25">
      <c r="A2" s="71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67" t="s">
        <v>37</v>
      </c>
      <c r="AD2" s="67"/>
      <c r="AE2" s="67"/>
    </row>
    <row r="3" spans="1:31" x14ac:dyDescent="0.25">
      <c r="A3" s="71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67" t="s">
        <v>34</v>
      </c>
      <c r="AD3" s="67"/>
      <c r="AE3" s="67"/>
    </row>
    <row r="4" spans="1:31" x14ac:dyDescent="0.25">
      <c r="A4" s="71"/>
      <c r="B4" s="74"/>
      <c r="C4" s="74"/>
      <c r="D4" s="74"/>
      <c r="E4" s="74"/>
      <c r="F4" s="74"/>
      <c r="G4" s="74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67" t="s">
        <v>33</v>
      </c>
      <c r="AD4" s="67"/>
      <c r="AE4" s="67"/>
    </row>
    <row r="5" spans="1:31" x14ac:dyDescent="0.25">
      <c r="A5" s="72" t="s">
        <v>31</v>
      </c>
      <c r="B5" s="72"/>
      <c r="C5" s="72"/>
      <c r="D5" s="76">
        <v>44656</v>
      </c>
      <c r="E5" s="76"/>
      <c r="F5" s="76"/>
      <c r="G5" s="76"/>
      <c r="H5" s="25"/>
      <c r="I5" s="25"/>
      <c r="J5" s="26"/>
      <c r="K5" s="26"/>
      <c r="L5" s="25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1" x14ac:dyDescent="0.25">
      <c r="A6" s="73" t="s">
        <v>32</v>
      </c>
      <c r="B6" s="73"/>
      <c r="C6" s="73"/>
      <c r="D6" s="76">
        <v>44681</v>
      </c>
      <c r="E6" s="76"/>
      <c r="F6" s="76"/>
      <c r="G6" s="76"/>
      <c r="H6" s="25"/>
      <c r="I6" s="25"/>
      <c r="J6" s="26"/>
      <c r="K6" s="26"/>
      <c r="L6" s="25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9"/>
      <c r="AE6" s="30"/>
    </row>
    <row r="7" spans="1:31" x14ac:dyDescent="0.25">
      <c r="A7" s="31"/>
      <c r="B7" s="70" t="s">
        <v>10</v>
      </c>
      <c r="C7" s="70"/>
      <c r="D7" s="70"/>
      <c r="E7" s="70"/>
      <c r="F7" s="70"/>
      <c r="G7" s="70" t="s">
        <v>11</v>
      </c>
      <c r="H7" s="70"/>
      <c r="I7" s="70"/>
      <c r="J7" s="70"/>
      <c r="K7" s="70"/>
      <c r="L7" s="70" t="s">
        <v>26</v>
      </c>
      <c r="M7" s="70"/>
      <c r="N7" s="70"/>
      <c r="O7" s="70" t="s">
        <v>24</v>
      </c>
      <c r="P7" s="70"/>
      <c r="Q7" s="70"/>
      <c r="R7" s="70"/>
      <c r="S7" s="70"/>
      <c r="T7" s="70"/>
      <c r="U7" s="70"/>
      <c r="V7" s="70" t="s">
        <v>18</v>
      </c>
      <c r="W7" s="70"/>
      <c r="X7" s="70"/>
      <c r="Y7" s="70"/>
      <c r="Z7" s="70"/>
      <c r="AA7" s="70"/>
      <c r="AB7" s="68" t="s">
        <v>19</v>
      </c>
      <c r="AC7" s="68" t="s">
        <v>27</v>
      </c>
      <c r="AD7" s="68" t="s">
        <v>25</v>
      </c>
      <c r="AE7" s="68"/>
    </row>
    <row r="8" spans="1:31" ht="41.4" x14ac:dyDescent="0.25">
      <c r="A8" s="1" t="s">
        <v>30</v>
      </c>
      <c r="B8" s="23" t="s">
        <v>1</v>
      </c>
      <c r="C8" s="1" t="s">
        <v>6</v>
      </c>
      <c r="D8" s="1" t="s">
        <v>2</v>
      </c>
      <c r="E8" s="1" t="s">
        <v>7</v>
      </c>
      <c r="F8" s="23" t="s">
        <v>20</v>
      </c>
      <c r="G8" s="22" t="s">
        <v>15</v>
      </c>
      <c r="H8" s="22" t="s">
        <v>3</v>
      </c>
      <c r="I8" s="22" t="s">
        <v>16</v>
      </c>
      <c r="J8" s="22" t="s">
        <v>22</v>
      </c>
      <c r="K8" s="22" t="s">
        <v>23</v>
      </c>
      <c r="L8" s="22" t="s">
        <v>4</v>
      </c>
      <c r="M8" s="22" t="s">
        <v>5</v>
      </c>
      <c r="N8" s="22" t="s">
        <v>0</v>
      </c>
      <c r="O8" s="1" t="s">
        <v>9</v>
      </c>
      <c r="P8" s="23" t="s">
        <v>36</v>
      </c>
      <c r="Q8" s="23" t="s">
        <v>8</v>
      </c>
      <c r="R8" s="23" t="s">
        <v>28</v>
      </c>
      <c r="S8" s="23" t="s">
        <v>35</v>
      </c>
      <c r="T8" s="23" t="s">
        <v>12</v>
      </c>
      <c r="U8" s="23" t="s">
        <v>21</v>
      </c>
      <c r="V8" s="23" t="s">
        <v>36</v>
      </c>
      <c r="W8" s="23" t="s">
        <v>8</v>
      </c>
      <c r="X8" s="23" t="s">
        <v>28</v>
      </c>
      <c r="Y8" s="23" t="s">
        <v>35</v>
      </c>
      <c r="Z8" s="23" t="s">
        <v>12</v>
      </c>
      <c r="AA8" s="23" t="s">
        <v>29</v>
      </c>
      <c r="AB8" s="69"/>
      <c r="AC8" s="69"/>
      <c r="AD8" s="23" t="s">
        <v>13</v>
      </c>
      <c r="AE8" s="23" t="s">
        <v>14</v>
      </c>
    </row>
    <row r="9" spans="1:31" ht="69" x14ac:dyDescent="0.25">
      <c r="A9" s="21">
        <v>280</v>
      </c>
      <c r="B9" s="32" t="s">
        <v>64</v>
      </c>
      <c r="C9" s="32" t="s">
        <v>39</v>
      </c>
      <c r="D9" s="11" t="s">
        <v>40</v>
      </c>
      <c r="E9" s="12" t="s">
        <v>41</v>
      </c>
      <c r="F9" s="13" t="s">
        <v>42</v>
      </c>
      <c r="G9" s="33">
        <v>20200680010087</v>
      </c>
      <c r="H9" s="34" t="s">
        <v>43</v>
      </c>
      <c r="I9" s="35" t="s">
        <v>60</v>
      </c>
      <c r="J9" s="36">
        <v>44566</v>
      </c>
      <c r="K9" s="36">
        <v>44926</v>
      </c>
      <c r="L9" s="14">
        <v>1</v>
      </c>
      <c r="M9" s="15">
        <v>0.33</v>
      </c>
      <c r="N9" s="37">
        <f>IFERROR(IF(M9/L9&gt;100%,100%,M9/L9),"-")</f>
        <v>0.33</v>
      </c>
      <c r="O9" s="38" t="s">
        <v>66</v>
      </c>
      <c r="P9" s="43">
        <f>21000000+17500000</f>
        <v>38500000</v>
      </c>
      <c r="Q9" s="44"/>
      <c r="R9" s="44"/>
      <c r="S9" s="44"/>
      <c r="T9" s="45"/>
      <c r="U9" s="49">
        <f>SUM(P9:S9)</f>
        <v>38500000</v>
      </c>
      <c r="V9" s="43">
        <v>21000000</v>
      </c>
      <c r="W9" s="44"/>
      <c r="X9" s="44"/>
      <c r="Y9" s="45"/>
      <c r="Z9" s="44"/>
      <c r="AA9" s="49">
        <f>SUM(V9:Z9)</f>
        <v>21000000</v>
      </c>
      <c r="AB9" s="16">
        <f t="shared" ref="AB9:AB12" si="0">IFERROR(AA9/U9,"-")</f>
        <v>0.54545454545454541</v>
      </c>
      <c r="AC9" s="19"/>
      <c r="AD9" s="39" t="s">
        <v>44</v>
      </c>
      <c r="AE9" s="40" t="s">
        <v>59</v>
      </c>
    </row>
    <row r="10" spans="1:31" ht="55.2" x14ac:dyDescent="0.25">
      <c r="A10" s="21">
        <v>281</v>
      </c>
      <c r="B10" s="32" t="s">
        <v>64</v>
      </c>
      <c r="C10" s="32" t="s">
        <v>39</v>
      </c>
      <c r="D10" s="11" t="s">
        <v>40</v>
      </c>
      <c r="E10" s="12" t="s">
        <v>45</v>
      </c>
      <c r="F10" s="13" t="s">
        <v>46</v>
      </c>
      <c r="G10" s="33">
        <v>20200680010087</v>
      </c>
      <c r="H10" s="34" t="s">
        <v>43</v>
      </c>
      <c r="I10" s="35" t="s">
        <v>67</v>
      </c>
      <c r="J10" s="36">
        <v>44566</v>
      </c>
      <c r="K10" s="36">
        <v>44926</v>
      </c>
      <c r="L10" s="14">
        <v>1</v>
      </c>
      <c r="M10" s="42">
        <v>0.33</v>
      </c>
      <c r="N10" s="37">
        <f>IFERROR(IF(M10/L10&gt;100%,100%,M10/L10),"-")</f>
        <v>0.33</v>
      </c>
      <c r="O10" s="38" t="s">
        <v>66</v>
      </c>
      <c r="P10" s="43">
        <f>21000000+17500000</f>
        <v>38500000</v>
      </c>
      <c r="Q10" s="44"/>
      <c r="R10" s="44"/>
      <c r="S10" s="44"/>
      <c r="T10" s="45"/>
      <c r="U10" s="49">
        <f>SUM(P10:S10)</f>
        <v>38500000</v>
      </c>
      <c r="V10" s="43">
        <v>21000000</v>
      </c>
      <c r="W10" s="44"/>
      <c r="X10" s="44"/>
      <c r="Y10" s="45"/>
      <c r="Z10" s="44"/>
      <c r="AA10" s="49">
        <f>SUM(V10:Z10)</f>
        <v>21000000</v>
      </c>
      <c r="AB10" s="16">
        <f t="shared" si="0"/>
        <v>0.54545454545454541</v>
      </c>
      <c r="AC10" s="19"/>
      <c r="AD10" s="39" t="s">
        <v>44</v>
      </c>
      <c r="AE10" s="40" t="s">
        <v>59</v>
      </c>
    </row>
    <row r="11" spans="1:31" ht="41.4" x14ac:dyDescent="0.25">
      <c r="A11" s="21">
        <v>282</v>
      </c>
      <c r="B11" s="32" t="s">
        <v>64</v>
      </c>
      <c r="C11" s="32" t="s">
        <v>39</v>
      </c>
      <c r="D11" s="11" t="s">
        <v>40</v>
      </c>
      <c r="E11" s="12" t="s">
        <v>47</v>
      </c>
      <c r="F11" s="13" t="s">
        <v>48</v>
      </c>
      <c r="G11" s="33"/>
      <c r="H11" s="34" t="s">
        <v>68</v>
      </c>
      <c r="I11" s="35"/>
      <c r="J11" s="36">
        <v>44566</v>
      </c>
      <c r="K11" s="36">
        <v>44926</v>
      </c>
      <c r="L11" s="14">
        <v>0</v>
      </c>
      <c r="M11" s="17"/>
      <c r="N11" s="37" t="str">
        <f>IFERROR(IF(M11/L11&gt;100%,100%,M11/L11),"-")</f>
        <v>-</v>
      </c>
      <c r="O11" s="38"/>
      <c r="P11" s="43"/>
      <c r="Q11" s="44"/>
      <c r="R11" s="44"/>
      <c r="S11" s="44"/>
      <c r="T11" s="45"/>
      <c r="U11" s="49">
        <f>SUM(P11:S11)</f>
        <v>0</v>
      </c>
      <c r="V11" s="43"/>
      <c r="W11" s="44"/>
      <c r="X11" s="44"/>
      <c r="Y11" s="45"/>
      <c r="Z11" s="44"/>
      <c r="AA11" s="49">
        <f>SUM(V11:Z11)</f>
        <v>0</v>
      </c>
      <c r="AB11" s="16" t="str">
        <f t="shared" si="0"/>
        <v>-</v>
      </c>
      <c r="AC11" s="19"/>
      <c r="AD11" s="39" t="s">
        <v>44</v>
      </c>
      <c r="AE11" s="40" t="s">
        <v>59</v>
      </c>
    </row>
    <row r="12" spans="1:31" ht="55.2" x14ac:dyDescent="0.25">
      <c r="A12" s="21">
        <v>313</v>
      </c>
      <c r="B12" s="32" t="s">
        <v>64</v>
      </c>
      <c r="C12" s="32" t="s">
        <v>49</v>
      </c>
      <c r="D12" s="11" t="s">
        <v>50</v>
      </c>
      <c r="E12" s="12" t="s">
        <v>51</v>
      </c>
      <c r="F12" s="13" t="s">
        <v>52</v>
      </c>
      <c r="G12" s="33">
        <v>20200680010071</v>
      </c>
      <c r="H12" s="34" t="s">
        <v>53</v>
      </c>
      <c r="I12" s="35" t="s">
        <v>54</v>
      </c>
      <c r="J12" s="36">
        <v>44566</v>
      </c>
      <c r="K12" s="36">
        <v>44926</v>
      </c>
      <c r="L12" s="58">
        <v>1</v>
      </c>
      <c r="M12" s="60">
        <v>0.33</v>
      </c>
      <c r="N12" s="62">
        <f>IFERROR(IF(M12/L12&gt;100%,100%,M12/L12),"-")</f>
        <v>0.33</v>
      </c>
      <c r="O12" s="38" t="s">
        <v>65</v>
      </c>
      <c r="P12" s="43">
        <v>61500000</v>
      </c>
      <c r="Q12" s="44"/>
      <c r="R12" s="44"/>
      <c r="S12" s="44"/>
      <c r="T12" s="45"/>
      <c r="U12" s="64">
        <f>SUM(P12:T13)</f>
        <v>242000000</v>
      </c>
      <c r="V12" s="43">
        <v>33000000</v>
      </c>
      <c r="W12" s="44"/>
      <c r="X12" s="44"/>
      <c r="Y12" s="45"/>
      <c r="Z12" s="44"/>
      <c r="AA12" s="64">
        <f>SUM(V12:Z13)</f>
        <v>165125000</v>
      </c>
      <c r="AB12" s="50">
        <f t="shared" si="0"/>
        <v>0.6823347107438017</v>
      </c>
      <c r="AC12" s="52"/>
      <c r="AD12" s="54" t="s">
        <v>44</v>
      </c>
      <c r="AE12" s="56" t="s">
        <v>59</v>
      </c>
    </row>
    <row r="13" spans="1:31" ht="55.2" x14ac:dyDescent="0.25">
      <c r="A13" s="21">
        <v>313</v>
      </c>
      <c r="B13" s="32" t="s">
        <v>64</v>
      </c>
      <c r="C13" s="32" t="s">
        <v>49</v>
      </c>
      <c r="D13" s="11" t="s">
        <v>50</v>
      </c>
      <c r="E13" s="12" t="s">
        <v>51</v>
      </c>
      <c r="F13" s="13" t="s">
        <v>52</v>
      </c>
      <c r="G13" s="33">
        <v>20210680010039</v>
      </c>
      <c r="H13" s="34" t="s">
        <v>57</v>
      </c>
      <c r="I13" s="35" t="s">
        <v>62</v>
      </c>
      <c r="J13" s="36">
        <v>44566</v>
      </c>
      <c r="K13" s="36">
        <v>44926</v>
      </c>
      <c r="L13" s="59"/>
      <c r="M13" s="61"/>
      <c r="N13" s="63"/>
      <c r="O13" s="38" t="s">
        <v>69</v>
      </c>
      <c r="P13" s="43">
        <f>167000000+13500000</f>
        <v>180500000</v>
      </c>
      <c r="Q13" s="44"/>
      <c r="R13" s="44"/>
      <c r="S13" s="44"/>
      <c r="T13" s="45"/>
      <c r="U13" s="65"/>
      <c r="V13" s="43">
        <f>(259800000/2)+2225000</f>
        <v>132125000</v>
      </c>
      <c r="W13" s="44"/>
      <c r="X13" s="44"/>
      <c r="Y13" s="45"/>
      <c r="Z13" s="44"/>
      <c r="AA13" s="65"/>
      <c r="AB13" s="51"/>
      <c r="AC13" s="53"/>
      <c r="AD13" s="55"/>
      <c r="AE13" s="57"/>
    </row>
    <row r="14" spans="1:31" ht="55.2" x14ac:dyDescent="0.25">
      <c r="A14" s="21">
        <v>314</v>
      </c>
      <c r="B14" s="32" t="s">
        <v>64</v>
      </c>
      <c r="C14" s="32" t="s">
        <v>49</v>
      </c>
      <c r="D14" s="11" t="s">
        <v>50</v>
      </c>
      <c r="E14" s="12" t="s">
        <v>55</v>
      </c>
      <c r="F14" s="18" t="s">
        <v>56</v>
      </c>
      <c r="G14" s="33">
        <v>20210680010039</v>
      </c>
      <c r="H14" s="34" t="s">
        <v>57</v>
      </c>
      <c r="I14" s="35" t="s">
        <v>58</v>
      </c>
      <c r="J14" s="36">
        <v>44566</v>
      </c>
      <c r="K14" s="36">
        <v>44926</v>
      </c>
      <c r="L14" s="58">
        <v>1</v>
      </c>
      <c r="M14" s="60">
        <v>0.33</v>
      </c>
      <c r="N14" s="62">
        <f>IFERROR(IF(M14/L14&gt;100%,100%,M14/L14),"-")</f>
        <v>0.33</v>
      </c>
      <c r="O14" s="38" t="s">
        <v>69</v>
      </c>
      <c r="P14" s="43">
        <f>167000000+13500000</f>
        <v>180500000</v>
      </c>
      <c r="Q14" s="44"/>
      <c r="R14" s="44"/>
      <c r="S14" s="44"/>
      <c r="T14" s="45"/>
      <c r="U14" s="64">
        <f>SUM(P14:T15)</f>
        <v>242000000</v>
      </c>
      <c r="V14" s="43">
        <f>(259800000/2)+2225000</f>
        <v>132125000</v>
      </c>
      <c r="W14" s="44"/>
      <c r="X14" s="44"/>
      <c r="Y14" s="45"/>
      <c r="Z14" s="44"/>
      <c r="AA14" s="64">
        <f>SUM(V14:Z15)</f>
        <v>165125000</v>
      </c>
      <c r="AB14" s="50">
        <f>IFERROR(AA14/U14,"-")</f>
        <v>0.6823347107438017</v>
      </c>
      <c r="AC14" s="52"/>
      <c r="AD14" s="54" t="s">
        <v>44</v>
      </c>
      <c r="AE14" s="56" t="s">
        <v>59</v>
      </c>
    </row>
    <row r="15" spans="1:31" ht="55.2" x14ac:dyDescent="0.25">
      <c r="A15" s="21">
        <v>314</v>
      </c>
      <c r="B15" s="32" t="s">
        <v>64</v>
      </c>
      <c r="C15" s="32" t="s">
        <v>49</v>
      </c>
      <c r="D15" s="11" t="s">
        <v>50</v>
      </c>
      <c r="E15" s="12" t="s">
        <v>55</v>
      </c>
      <c r="F15" s="18" t="s">
        <v>56</v>
      </c>
      <c r="G15" s="33">
        <v>20200680010071</v>
      </c>
      <c r="H15" s="34" t="s">
        <v>53</v>
      </c>
      <c r="I15" s="35" t="s">
        <v>61</v>
      </c>
      <c r="J15" s="36">
        <v>44566</v>
      </c>
      <c r="K15" s="36">
        <v>44926</v>
      </c>
      <c r="L15" s="59"/>
      <c r="M15" s="61"/>
      <c r="N15" s="63"/>
      <c r="O15" s="38" t="s">
        <v>65</v>
      </c>
      <c r="P15" s="43">
        <v>61500000</v>
      </c>
      <c r="Q15" s="46"/>
      <c r="R15" s="46"/>
      <c r="S15" s="46"/>
      <c r="T15" s="47"/>
      <c r="U15" s="65"/>
      <c r="V15" s="48">
        <v>33000000</v>
      </c>
      <c r="W15" s="46"/>
      <c r="X15" s="46"/>
      <c r="Y15" s="47"/>
      <c r="Z15" s="46"/>
      <c r="AA15" s="65"/>
      <c r="AB15" s="51"/>
      <c r="AC15" s="53"/>
      <c r="AD15" s="55"/>
      <c r="AE15" s="57"/>
    </row>
    <row r="16" spans="1:31" x14ac:dyDescent="0.25">
      <c r="A16" s="2">
        <f>SUM(--(FREQUENCY(A9:A14,A9:A15)&gt;0))</f>
        <v>5</v>
      </c>
      <c r="B16" s="3"/>
      <c r="C16" s="4"/>
      <c r="D16" s="4"/>
      <c r="E16" s="4"/>
      <c r="F16" s="4"/>
      <c r="G16" s="4"/>
      <c r="H16" s="4"/>
      <c r="I16" s="4"/>
      <c r="J16" s="20"/>
      <c r="K16" s="5"/>
      <c r="L16" s="5"/>
      <c r="M16" s="6" t="s">
        <v>17</v>
      </c>
      <c r="N16" s="5">
        <f>IFERROR(AVERAGE(N9:N15),"-")</f>
        <v>0.33</v>
      </c>
      <c r="O16" s="7"/>
      <c r="P16" s="8">
        <f>SUM(P9:P15)</f>
        <v>561000000</v>
      </c>
      <c r="Q16" s="8">
        <f t="shared" ref="Q16:T16" si="1">SUM(Q9:Q15)</f>
        <v>0</v>
      </c>
      <c r="R16" s="8">
        <f t="shared" si="1"/>
        <v>0</v>
      </c>
      <c r="S16" s="8">
        <f t="shared" si="1"/>
        <v>0</v>
      </c>
      <c r="T16" s="8">
        <f t="shared" si="1"/>
        <v>0</v>
      </c>
      <c r="U16" s="10">
        <f>SUM(U9:U15)</f>
        <v>561000000</v>
      </c>
      <c r="V16" s="8">
        <f>SUM(V9:V15)</f>
        <v>372250000</v>
      </c>
      <c r="W16" s="8">
        <f t="shared" ref="W16:Z16" si="2">SUM(W9:W15)</f>
        <v>0</v>
      </c>
      <c r="X16" s="8">
        <f t="shared" si="2"/>
        <v>0</v>
      </c>
      <c r="Y16" s="8">
        <f t="shared" si="2"/>
        <v>0</v>
      </c>
      <c r="Z16" s="8">
        <f t="shared" si="2"/>
        <v>0</v>
      </c>
      <c r="AA16" s="10">
        <f>SUM(AA9:AA15)</f>
        <v>372250000</v>
      </c>
      <c r="AB16" s="9">
        <f>IFERROR(AA16/U16,"-")</f>
        <v>0.66354723707664887</v>
      </c>
      <c r="AC16" s="10">
        <f>SUM(AC9:AC14)</f>
        <v>0</v>
      </c>
      <c r="AD16" s="7"/>
      <c r="AE16" s="7"/>
    </row>
  </sheetData>
  <mergeCells count="36">
    <mergeCell ref="B7:F7"/>
    <mergeCell ref="G7:K7"/>
    <mergeCell ref="A1:A4"/>
    <mergeCell ref="A5:C5"/>
    <mergeCell ref="A6:C6"/>
    <mergeCell ref="B1:AB4"/>
    <mergeCell ref="D5:G5"/>
    <mergeCell ref="D6:G6"/>
    <mergeCell ref="AD12:AD13"/>
    <mergeCell ref="AE12:AE13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  <mergeCell ref="AB14:AB15"/>
    <mergeCell ref="AC14:AC15"/>
    <mergeCell ref="AD14:AD15"/>
    <mergeCell ref="AE14:AE15"/>
    <mergeCell ref="L12:L13"/>
    <mergeCell ref="M12:M13"/>
    <mergeCell ref="N12:N13"/>
    <mergeCell ref="L14:L15"/>
    <mergeCell ref="M14:M15"/>
    <mergeCell ref="N14:N15"/>
    <mergeCell ref="U14:U15"/>
    <mergeCell ref="AA14:AA15"/>
    <mergeCell ref="U12:U13"/>
    <mergeCell ref="AA12:AA13"/>
    <mergeCell ref="AB12:AB13"/>
    <mergeCell ref="AC12:AC13"/>
  </mergeCells>
  <conditionalFormatting sqref="N9:N12 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2022-05-27T15:29:51Z</dcterms:modified>
</cp:coreProperties>
</file>