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4 - Abril\Publicados\"/>
    </mc:Choice>
  </mc:AlternateContent>
  <xr:revisionPtr revIDLastSave="0" documentId="13_ncr:1_{D96A33A5-BD74-4AA1-91D3-543DE4CA18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 2022 " sheetId="16" r:id="rId1"/>
  </sheets>
  <definedNames>
    <definedName name="_xlnm._FilterDatabase" localSheetId="0" hidden="1">'PA 2022 '!$A$8:$AE$81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59" i="16" l="1"/>
  <c r="U59" i="16"/>
  <c r="AA17" i="16"/>
  <c r="U17" i="16"/>
  <c r="AA68" i="16"/>
  <c r="P68" i="16"/>
  <c r="U68" i="16"/>
  <c r="N79" i="16"/>
  <c r="N78" i="16"/>
  <c r="N77" i="16"/>
  <c r="N76" i="16"/>
  <c r="N75" i="16"/>
  <c r="N74" i="16"/>
  <c r="N72" i="16"/>
  <c r="N71" i="16"/>
  <c r="N70" i="16"/>
  <c r="N68" i="16"/>
  <c r="N67" i="16"/>
  <c r="N66" i="16"/>
  <c r="N65" i="16"/>
  <c r="N64" i="16"/>
  <c r="N63" i="16"/>
  <c r="N62" i="16"/>
  <c r="N59" i="16"/>
  <c r="N57" i="16"/>
  <c r="N55" i="16"/>
  <c r="N54" i="16"/>
  <c r="N53" i="16"/>
  <c r="N52" i="16"/>
  <c r="N49" i="16"/>
  <c r="N48" i="16"/>
  <c r="N47" i="16"/>
  <c r="N46" i="16"/>
  <c r="N32" i="16"/>
  <c r="N30" i="16"/>
  <c r="N29" i="16"/>
  <c r="N28" i="16"/>
  <c r="N26" i="16"/>
  <c r="N24" i="16"/>
  <c r="N23" i="16"/>
  <c r="N21" i="16"/>
  <c r="N17" i="16"/>
  <c r="N16" i="16"/>
  <c r="N15" i="16"/>
  <c r="N14" i="16"/>
  <c r="N13" i="16"/>
  <c r="N12" i="16"/>
  <c r="N11" i="16"/>
  <c r="N10" i="16"/>
  <c r="N9" i="16"/>
  <c r="T38" i="16"/>
  <c r="N81" i="16" l="1"/>
  <c r="P23" i="16"/>
  <c r="Z49" i="16" l="1"/>
  <c r="V21" i="16"/>
  <c r="V28" i="16"/>
  <c r="V65" i="16"/>
  <c r="V22" i="16"/>
  <c r="V68" i="16"/>
  <c r="AA13" i="16" l="1"/>
  <c r="V24" i="16"/>
  <c r="P24" i="16"/>
  <c r="V70" i="16" l="1"/>
  <c r="V23" i="16"/>
  <c r="AC81" i="16" l="1"/>
  <c r="Z81" i="16"/>
  <c r="Y81" i="16"/>
  <c r="X81" i="16"/>
  <c r="W81" i="16"/>
  <c r="V81" i="16"/>
  <c r="T81" i="16"/>
  <c r="S81" i="16"/>
  <c r="R81" i="16"/>
  <c r="Q81" i="16"/>
  <c r="A81" i="16"/>
  <c r="AA79" i="16"/>
  <c r="U79" i="16"/>
  <c r="AA78" i="16"/>
  <c r="U78" i="16"/>
  <c r="AA77" i="16"/>
  <c r="U77" i="16"/>
  <c r="AA76" i="16"/>
  <c r="U76" i="16"/>
  <c r="AA75" i="16"/>
  <c r="U75" i="16"/>
  <c r="AA74" i="16"/>
  <c r="U74" i="16"/>
  <c r="AA72" i="16"/>
  <c r="U72" i="16"/>
  <c r="AA71" i="16"/>
  <c r="U71" i="16"/>
  <c r="AA70" i="16"/>
  <c r="U70" i="16"/>
  <c r="AA67" i="16"/>
  <c r="U67" i="16"/>
  <c r="AA66" i="16"/>
  <c r="U66" i="16"/>
  <c r="AA65" i="16"/>
  <c r="U65" i="16"/>
  <c r="AA64" i="16"/>
  <c r="U64" i="16"/>
  <c r="AA63" i="16"/>
  <c r="U63" i="16"/>
  <c r="AA62" i="16"/>
  <c r="U62" i="16"/>
  <c r="AA57" i="16"/>
  <c r="U57" i="16"/>
  <c r="AA55" i="16"/>
  <c r="U55" i="16"/>
  <c r="AA54" i="16"/>
  <c r="U54" i="16"/>
  <c r="AA53" i="16"/>
  <c r="U53" i="16"/>
  <c r="AA52" i="16"/>
  <c r="U52" i="16"/>
  <c r="AA49" i="16"/>
  <c r="U49" i="16"/>
  <c r="AA48" i="16"/>
  <c r="U48" i="16"/>
  <c r="AA47" i="16"/>
  <c r="U47" i="16"/>
  <c r="AA46" i="16"/>
  <c r="U46" i="16"/>
  <c r="AA32" i="16"/>
  <c r="U32" i="16"/>
  <c r="AA30" i="16"/>
  <c r="U30" i="16"/>
  <c r="AA29" i="16"/>
  <c r="U29" i="16"/>
  <c r="AA28" i="16"/>
  <c r="U28" i="16"/>
  <c r="AA26" i="16"/>
  <c r="U26" i="16"/>
  <c r="AA24" i="16"/>
  <c r="U24" i="16"/>
  <c r="AA23" i="16"/>
  <c r="U23" i="16"/>
  <c r="AA21" i="16"/>
  <c r="U21" i="16"/>
  <c r="AA16" i="16"/>
  <c r="U16" i="16"/>
  <c r="AA15" i="16"/>
  <c r="U15" i="16"/>
  <c r="AA14" i="16"/>
  <c r="U14" i="16"/>
  <c r="U13" i="16"/>
  <c r="AA12" i="16"/>
  <c r="U12" i="16"/>
  <c r="AA11" i="16"/>
  <c r="U11" i="16"/>
  <c r="AA10" i="16"/>
  <c r="U10" i="16"/>
  <c r="AA9" i="16"/>
  <c r="U9" i="16"/>
  <c r="AB48" i="16" l="1"/>
  <c r="U81" i="16"/>
  <c r="AB55" i="16"/>
  <c r="AB54" i="16"/>
  <c r="AB53" i="16"/>
  <c r="AB59" i="16"/>
  <c r="AB57" i="16"/>
  <c r="AB52" i="16"/>
  <c r="AB65" i="16"/>
  <c r="AB70" i="16"/>
  <c r="AB75" i="16"/>
  <c r="AB79" i="16"/>
  <c r="AB49" i="16"/>
  <c r="AB24" i="16"/>
  <c r="AB30" i="16"/>
  <c r="AB15" i="16"/>
  <c r="AB11" i="16"/>
  <c r="AB21" i="16"/>
  <c r="AB10" i="16"/>
  <c r="AB14" i="16"/>
  <c r="AB29" i="16"/>
  <c r="AB47" i="16"/>
  <c r="AB64" i="16"/>
  <c r="AB68" i="16"/>
  <c r="AB74" i="16"/>
  <c r="AB78" i="16"/>
  <c r="AA81" i="16"/>
  <c r="AB13" i="16"/>
  <c r="AB17" i="16"/>
  <c r="AB28" i="16"/>
  <c r="AB46" i="16"/>
  <c r="AB63" i="16"/>
  <c r="AB67" i="16"/>
  <c r="AB72" i="16"/>
  <c r="AB77" i="16"/>
  <c r="AB12" i="16"/>
  <c r="AB16" i="16"/>
  <c r="AB26" i="16"/>
  <c r="AB32" i="16"/>
  <c r="AB66" i="16"/>
  <c r="AB71" i="16"/>
  <c r="AB76" i="16"/>
  <c r="AB9" i="16"/>
  <c r="AB23" i="16"/>
  <c r="P81" i="16"/>
  <c r="AB81" i="16" l="1"/>
</calcChain>
</file>

<file path=xl/sharedStrings.xml><?xml version="1.0" encoding="utf-8"?>
<sst xmlns="http://schemas.openxmlformats.org/spreadsheetml/2006/main" count="667" uniqueCount="284">
  <si>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</si>
  <si>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</si>
  <si>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</si>
  <si>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</si>
  <si>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</si>
  <si>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</si>
  <si>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</si>
  <si>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</si>
  <si>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</si>
  <si>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</si>
  <si>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</si>
  <si>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</si>
  <si>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</si>
  <si>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</si>
  <si>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</si>
  <si>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</si>
  <si>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</si>
  <si>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</si>
  <si>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</si>
  <si>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</si>
  <si>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</si>
  <si>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</si>
  <si>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</si>
  <si>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</si>
  <si>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</si>
  <si>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</si>
  <si>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</si>
  <si>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</si>
  <si>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</si>
  <si>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</si>
  <si>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</si>
  <si>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</si>
  <si>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</si>
  <si>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</si>
  <si>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</si>
  <si>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</si>
  <si>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</si>
  <si>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</si>
  <si>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Administración Pública Moderna E Innovadora</t>
  </si>
  <si>
    <t>Gobierno Fortalecido Para Ser Y Hacer</t>
  </si>
  <si>
    <t>BUCARAMANGA EQUITATIVA E INCLUYENTE: UNA CIUDAD DE BIENESTAR</t>
  </si>
  <si>
    <t>Capacidades Y Oportunidades Para Superar Brechas Sociales</t>
  </si>
  <si>
    <t>BUCARAMANGA CIUDAD VITAL: LA VIDA ES SAGRADA</t>
  </si>
  <si>
    <t>Bucaramanga Segura</t>
  </si>
  <si>
    <t>Prevención Del Delito</t>
  </si>
  <si>
    <t>Aceleradores De Desarrollo Social</t>
  </si>
  <si>
    <t>Formular e implementar 1 estrategia para brindar asistencia social a la población afectada por las diferentes emergencias y particularmente COVID-19.</t>
  </si>
  <si>
    <t>Número de estrategias formuladas e implementadas para brindar asistencia social a la población afectada por las diferentes emergencias y particularmente COVID-19.</t>
  </si>
  <si>
    <t>Mantener el 100% de los programas que desarrolla la Administración Central.</t>
  </si>
  <si>
    <t>Porcentaje de programas que desarrolla la Administración Central mantenidos.</t>
  </si>
  <si>
    <t>Sec. Interior</t>
  </si>
  <si>
    <t>BUCARAMANGA SOSTENIBLE: UNA REGIÓN CON FUTURO</t>
  </si>
  <si>
    <t>Bucaramanga Gestiona El Riesgo De Desastre Y Se Adapta Al Proceso De Cambio Climático</t>
  </si>
  <si>
    <t>Conocimiento Del Riesgo Y Adaptación Al Cambio Climático</t>
  </si>
  <si>
    <t>Actualizar e implementar el Plan Municipal de Gestión de Riesgo y su Adaptación al Cambio Climático y la Política Pública de Gestión de Riesgo y Adaptación al Cambio Climático.</t>
  </si>
  <si>
    <t>Número de Planes Municipales de Gestión de Riesgo y su Adaptación al Cambio Político y Políticas Públicas de de Gestión de Riesgo y Adaptación al Cambio Climático actualizados e implementados.</t>
  </si>
  <si>
    <t>Mejorar la capacidad operativa de la Unidad Municipal de gestión del Riesgo y Desastre para la respuesta eficiente a los eventos de desastre natural y otros en el municipio de Bucaramanga.</t>
  </si>
  <si>
    <t>Realizar 9 estudios en áreas o zonas con situaciones de riesgo.</t>
  </si>
  <si>
    <t>Número de estudios en áreas o zonas con situaciones de riesgo realizados.</t>
  </si>
  <si>
    <t>Adquirir 5 Sistema de Alertas Tempranas e Innovación para la gestión del riesgo.</t>
  </si>
  <si>
    <t>Número de Sistemas de Alertas Tempranas e Innovación adquiridos para la gestión del riesgo.</t>
  </si>
  <si>
    <t>Reducción, Mitigación Del Riesgo Y Adaptación Al Cambio Climático</t>
  </si>
  <si>
    <t>Formular e implementar 1 estrategia de respuesta a emergencia - EMRE que contenga el protocolo de atención de emergencias por calidad del aire.</t>
  </si>
  <si>
    <t>Número de estrategias de respuesta a emergencia - EMRE que contenga el protocolo de atención de emergencias por calidad del aire formuladas e implementadas.</t>
  </si>
  <si>
    <t xml:space="preserve">Fortalecer 30 instancias sociales del Sistema Municipal de Gestión de Riesgo. </t>
  </si>
  <si>
    <t>Número instancias sociales fortalecidas del Sistema Municipal de Gestión de Riesgo.</t>
  </si>
  <si>
    <t>Intervenir estratégicamente 6 zonas de riesgo de desastre.</t>
  </si>
  <si>
    <t>Número de zonas de riesgo de desastre intervenidas estratégicamente.</t>
  </si>
  <si>
    <t>Realizar 1 inventario municipal de asentamientos humanos localizados en zonas de alto riesgo no mitigable.</t>
  </si>
  <si>
    <t>Número de inventarios municipales de asentamientos humanos localizados en zonas de alto riesgo no mitigable realizados.</t>
  </si>
  <si>
    <t>Mantener la atención al 100% de las familias en emergencias naturales y antrópicas.</t>
  </si>
  <si>
    <t>Porcentaje de familias atendidas en emergencias naturales y antrópicas.</t>
  </si>
  <si>
    <t>Manejo Del Riesgo Y Adaptación Al Cambio Climático</t>
  </si>
  <si>
    <t>Mantener la atención integral al 100% de las emergencias y desastres ocurridas en el municipio.</t>
  </si>
  <si>
    <t>Porcentaje de emergencias y desastres ocurridas en el municipio atendidas integralmente.</t>
  </si>
  <si>
    <t>SUBSIDIO Y ASIGNACIÓN DE RECURSOS COMPLEMENTARIOS PARA ATENDER EMERGENCIAS Y EVENTOS NATURALES EN EL MUNICIPIO DE BUCARAMANGA</t>
  </si>
  <si>
    <t>Espacio Público Vital</t>
  </si>
  <si>
    <t>Equipamiento Comunitario</t>
  </si>
  <si>
    <t>Mantener las 4 Plazas de Mercado administradas por el Municipio.</t>
  </si>
  <si>
    <t>Número de plazas de mercado administradas por el Municipio mantenidas.</t>
  </si>
  <si>
    <t>FORTALECIMIENTO A LA OPERATIVIDAD DE LOS CENTROS DE ACOPIO A CARGO DEL MUNICIPIO DE BUCARAMANGA</t>
  </si>
  <si>
    <t>Garantizar una eficaz gestión y funcionamiento de las plazas de mercado que se encuentran bajo la administración de la Alcaldía de Bucaramanga.</t>
  </si>
  <si>
    <t>Formular e implementar 1 programa de gestores de convivencia.</t>
  </si>
  <si>
    <t>Número de programas de gestores de convivencia formulados e implementados.</t>
  </si>
  <si>
    <t>Reducir la invasión y el uso inadecuado del espacio público en la ciudad de Bucaramanga.</t>
  </si>
  <si>
    <t xml:space="preserve">Promover la resolución pacífica de conflictos sociales  a través de acciones para la sana convivencia de las diferentes comunas y corregimientos de la ciudad de Bucaramanga. </t>
  </si>
  <si>
    <t>Disminuir la prevalencia de conflictos sociales derivados de la frágil convivencia ciudadana en el municipio de Bucaramanga.</t>
  </si>
  <si>
    <t>Intervenir 10 puntos críticos de criminalidad con acciones integrales.</t>
  </si>
  <si>
    <t>Número de puntos críticos de criminalidad intervenidos con acciones integrales.</t>
  </si>
  <si>
    <t>Promoción De La Seguridad Ciudadana, El Orden Público Y La Convivencia</t>
  </si>
  <si>
    <t>Desarrollar e implementar 1 protocolo para la coordinación de acciones de respeto y garantía a la protesta pacífica.</t>
  </si>
  <si>
    <t>Número de protocolos desarrollados e implementados para la coordinación de acciones de respeto y garantía a la protesta pacífica.</t>
  </si>
  <si>
    <t>Fortalecimiento Institucional A Los Organismos De Seguridad</t>
  </si>
  <si>
    <t>Formular e implementar el Plan Integral de Seguridad y Convivencia Ciudadana (PISCC) en conjunto con las entidades pertinentes.</t>
  </si>
  <si>
    <t>Número de Planes Integral de Seguridad y Convivencia Ciudadana (PISCC) formulados e implementados en conjunto con las entidades pertinentes.</t>
  </si>
  <si>
    <t xml:space="preserve">Mejorar la infraestructura física de algunas instalaciones donde opera y presta el servicio la Fiscalía General de la Nación en el municipio de Bucaramanga, buscando una eficiente prestación del servicio en el marco del orden público. </t>
  </si>
  <si>
    <t>Adquisición de vehículos para el transporte de tropa del batallón de servicios n° 5 “Mercedes Abrego” del municipio de Bucaramanga.</t>
  </si>
  <si>
    <t>Mejorar la prestación del servicio del usuario y ciudadano del CFSM de Bucaramanga, a través de la adecuación de las condiciones físicas del CFSM para la atención de trámites migratorios y retención temporal de ciudadanos extranjeros por parte de Migración Colombia en el Municipio de Bucaramanga.</t>
  </si>
  <si>
    <t xml:space="preserve">Aumentar el nivel de protección y seguridad de la integridad física de los miembros de la policía metropolitana de Bucaramanga </t>
  </si>
  <si>
    <t>FORTALECIMIENTO A LAS ESTRATEGIAS DE ORDEN PÚBLICO EN EL MARCO DEL PLAN INTEGRAL DE SEGURIDAD Y CONVIVENCIA CIUDADANA PISCC DEL MUNICIPIO DE BUCARAMANGA.</t>
  </si>
  <si>
    <t>Mejorar la operatividad de los sistemas de información para el desarrollo de las acciones encaminadas a la vigilancia, seguridad y convivencia ciudadana de los centros de información estratégica policial seccional CIEPS de la metropolitana de Bucaramanga.</t>
  </si>
  <si>
    <t>IMPLEMENTACIÓN DE ACCIONES PARA EL MEJORAMIENTO DE LA CONSOLIDACIÓN Y MANEJO DE DATOS DEL OBSERVATORIO DE LA INFORMACIÓN ASOCIADA A LA SEGURIDAD Y CONVIVENCIA CIUDADANA EN EL MUNICIPIO DE BUCARAMANGA</t>
  </si>
  <si>
    <t>Mejorar la capacidad operativa para la consolidación y reporte de los datos de criminalidad del observatorio de seguridad y convivencia ciudadana del municipio de Bucaramanga.</t>
  </si>
  <si>
    <t>Reducir los índices de inseguridad ciudadana e intolerancia social en el municipio de Bucaramanga.</t>
  </si>
  <si>
    <t>Mantener el Programa de Tolerancia en Movimiento con el objetivo de fortalecer la convivencia y seguridad ciudadana.</t>
  </si>
  <si>
    <t>Número de Programas de Tolerancia en Movimiento mantenidos con el objetivo de fortalecer la convivencia y seguridad ciudadana.</t>
  </si>
  <si>
    <t>Promoción De Los Métodos De Resolución De Conflictos, Acceso A La Justicia Y Aplicación De La Justicia Restaurativa</t>
  </si>
  <si>
    <t>Mantener la casa de justicia como espacio de atención y descongestión de los servicios de justicia garantizando la asesoría de las personas que solicitan el servicio.</t>
  </si>
  <si>
    <t>Número de casas de justicia mantenidas como espacio de atención y descongestión de los servicios de justicia garantizando la asesoría de las personas que solicitan el servicio.</t>
  </si>
  <si>
    <t xml:space="preserve">Formular e implementar 1 estrategia de promoción y efectividad del Código Nacional de Seguridad y Convivencia Ciudadana. </t>
  </si>
  <si>
    <t xml:space="preserve">Número de estrategias formuladas e implementadas de promoción y efectividad del Código Nacional de Seguridad y Convivencia Ciudadana. </t>
  </si>
  <si>
    <t>Formular e implementar 1 estrategia orientada a erradicar la violencia y fortalecer la protección en niños, niñas y adolescentes, mujeres, líderes sociales y personas mayores en entornos de violencia.</t>
  </si>
  <si>
    <t>Número de estrategias formuladas e implementadas orientadas a erradicar la violencia y fortalecer la protección en niños, niñas y adolescentes, mujeres, líderes sociales y personas mayores en entornos de violencia.</t>
  </si>
  <si>
    <t>Mantener 1 hogar de paso para la protección de niños y niñas en riesgo y/o vulnerabilidad.</t>
  </si>
  <si>
    <t>Número de hogares de paso para las niñas y niños en riesgo y/o vulnerabilidad mantenidos.</t>
  </si>
  <si>
    <t>FORTALECIMIENTO DEL HOGAR DE PASO PARA PROTECCIÓN DE NIÑOS, NIÑAS Y ADOLESCENTES DEL MUNICIPIO DE BUCARAMANGA</t>
  </si>
  <si>
    <t>Garantizar la prestación del servicio mediante la modalidad de hogar de paso como medida de protección provisional de niñas, niños y adolescente con derechos amenazados y/o vulnerados y en estado de inobservancia del municipio de Bucaramanga.</t>
  </si>
  <si>
    <t>Mantener la adquisición del 100% las herramientas de innovación, ciencia y tecnología aprobadas a los organismos de orden público en marco de una ciudad inteligente.</t>
  </si>
  <si>
    <t>Porcentaje de herramientas de innovación, ciencia y tecnología adquiridas aprobadas a los organismos de orden público en marco de una ciudad inteligente.</t>
  </si>
  <si>
    <t>Mantener en funcionamiento el Circuito Cerrado de Televisión.</t>
  </si>
  <si>
    <t>Número de Circuitos Cerrados de Televisión en funcionamiento.</t>
  </si>
  <si>
    <t>MANTENIMIENTO AL CIRCUITO CERRADO DE TELEVISIÓN CCTV PARA LAS ACCIONES DE VIGILANCIA EN EL MUNICIPIO DE BUCARAMANGA</t>
  </si>
  <si>
    <t>Mantener en óptimas condiciones el CCTV para la vigilancia, control y seguimiento de la inseguridad en el municipio de Bucaramanga.</t>
  </si>
  <si>
    <t>Formular e implementar 1 estrategia para mejorar la prestación del servicio de las inspecciones de policía y el seguimiento a los procesos policivos.</t>
  </si>
  <si>
    <t>Número de estrategias formuladas e implementadas para mejorar la prestación del servicio de las inspecciones de policía y el seguimiento a los procesos policivos.</t>
  </si>
  <si>
    <t>FORTALECIMIENTO DE LA CAPACIDAD INSTITUCIONAL A INSPECCIONES Y COMISARIAS DEL MUNICIPIO DE BUCARAMANGA</t>
  </si>
  <si>
    <t>Mejorar la capacidad operativa para la descongestión y atención de los procesos policivo de las Inspecciones y Comisarías del municipio de Bucaramanga.</t>
  </si>
  <si>
    <t>Mantener y fortalecer la prestación integral del servicio en las 3 comisarías de familia para prevenir la violencia intrafamiliar.</t>
  </si>
  <si>
    <t>Número de comisarías de familia mantenidas con la prestación integral del servicio para prevenir la violencia intrafamiliar.</t>
  </si>
  <si>
    <t>Crear y mantener 1 observatorio de convivencia y seguridad ciudadana.</t>
  </si>
  <si>
    <t>Número de observatorios de convivencia y seguridad ciudadana creados y mantenidos.</t>
  </si>
  <si>
    <t>Formular 1 estrategia de diagnóstico y abordaje de las conflictividades sociales.</t>
  </si>
  <si>
    <t>Número de estrategias de diagnóstico y abordaje de las conflictividades sociales formuladas e implementadas.</t>
  </si>
  <si>
    <t>En Bucaramanga Construimos Un Territorio De Paz</t>
  </si>
  <si>
    <t>Transformando Vidas</t>
  </si>
  <si>
    <t>Formular e implementar 1 plan de acción con la Agencia para la Reincorporación y la Normalización - ARN.</t>
  </si>
  <si>
    <t xml:space="preserve">Número de planes de acción formulados e implementados concon la Agencia para la Reincorporación y la Normalización - ARN. </t>
  </si>
  <si>
    <t xml:space="preserve">Mantener la atención integral al 100% de la población adolescente en conflicto con la ley penal. </t>
  </si>
  <si>
    <t>Porcentaje de población adolescente en conflicto con la ley penal mantenidos con atención integal.</t>
  </si>
  <si>
    <t>Desarrollar 4 iniciativas para la prevención de la trata de personas y explotación sexual comercial de niñas, niños y adolescentes.</t>
  </si>
  <si>
    <t>Número de iniciativas desarrolladas para la prevención de la trata de personas y explotación sexual comercial en niñas, niños y adolescentes.</t>
  </si>
  <si>
    <t>Atención A Víctimas Del Conflicto Armado</t>
  </si>
  <si>
    <t>Formular e implementar el Plan de Acción Territorial.</t>
  </si>
  <si>
    <t>Número de Planes de Acción Territorial formulados e implementados.</t>
  </si>
  <si>
    <t>FORTALECIMIENTO A LA ATENCIÓN INTEGRAL DE LA POBLACIÓN VICTIMA DEL CONFLICTO ARMADO EN EL MUNICIPIO DE BUCARAMANGA</t>
  </si>
  <si>
    <t xml:space="preserve">Alcanzar en el CAIV altos niveles de atención, asistencia y reparación integral  a la población víctima del conflicto armado reubicadas en el municipio de Bucaramanga. </t>
  </si>
  <si>
    <t>Formular e implementar el Plan Integral de prevención de violaciones a derechos humanos e infracciones al derecho internacional humanitario.</t>
  </si>
  <si>
    <t>Número de Planes Integrales de prevención de violaciones a derechos humanos e infracciones al derecho internacional humanitario formulados e implementados.</t>
  </si>
  <si>
    <t>Mantener la ayuda y atención humanitaria de emergencia y en transición al 100% de la población víctima del conflicto interno armado que cumpla con los requisitos de ley.</t>
  </si>
  <si>
    <t>Porcentaje de población víctima del conflicto interno armado que cumpla con los requisitos de ley con ayuda humanitaria de emergencia y en transición .</t>
  </si>
  <si>
    <t>Mantener la asistencia funeraria al 100% de la población víctima del conflicto que cumpla con los requisitos de ley.</t>
  </si>
  <si>
    <t>Porcentaje de población víctima del conflicto que cumpla con los requisitos de ley con asistencia funeraria.</t>
  </si>
  <si>
    <t>Mantener las medidas de protección para prevenir riesgos y proteger a víctimas del conflicto interno armado al 100% de las solicitudes que cumplan con los requisitos de ley.</t>
  </si>
  <si>
    <t>Porcentaje de solicitudes que cumplan con los requisitos de ley con medidas de protección mantenidas para prevenir riesgos y proteger a víctimas del conflicto interno armado.</t>
  </si>
  <si>
    <t>Mantener el Centro de Atención Integral a Víctimas del conflicto interno - CAIV.</t>
  </si>
  <si>
    <t>Número de Centros de Atención Integral para las Víctimas del conflicto interno mantenidos.</t>
  </si>
  <si>
    <t>Realizar 4 iniciativas encaminadas a generar garantías de no repetición, memoria histórica y medidas de satisfacción a víctimas del conflicto interno armado.</t>
  </si>
  <si>
    <t>Número de iniciativas realizadas encaminadas a generar garantías de no repetición, memoria histórica y medidas de satisfacción a víctimas del conflicto interno armado.</t>
  </si>
  <si>
    <t>Mantener el 100% de los espacios de participación de las víctimas del conflicto establecidos por la ley en la implementación de la política pública de víctimas.</t>
  </si>
  <si>
    <t>Porcentaje de espacios de participación de las víctimas del conflicto establecidos por la ley en la implementación de la política pública de víctimas mantenidos.</t>
  </si>
  <si>
    <t>Sistema Penitenciario Carcelario En El Marco De Los Derechos Humanos</t>
  </si>
  <si>
    <t>Formular e implementar 1 plan de acción con el Instituto Nacional Penitenciario y Carcelario - INPEC para construir la red de apoyo intersectorial de la casa de libertad.</t>
  </si>
  <si>
    <t>Número de planes de acción formulados e implementados con el Instituto Nacional Penitenciario y Carcelario - INPEC para construir la red de apoyo intersectorial de la casa de libertad.</t>
  </si>
  <si>
    <t>Desarrollar 4 jornadas tendientes a garantizar los derechos humanos para la población carcelaria.</t>
  </si>
  <si>
    <t>Número de jornadas desarrolladas tendientes a garantizar los derechos humanos para la población carcelaria.</t>
  </si>
  <si>
    <t>APOYO A LA POBLACIÓN CARCELARIA DEL MUNICIPIO DE BUCARAMANGA</t>
  </si>
  <si>
    <t>Fortalecer los servicios de apoyo psicosocial, jurídico y educativo de la población privada de la libertad en el municipio de Bucaramanga.</t>
  </si>
  <si>
    <t>Asuntos Religiosos</t>
  </si>
  <si>
    <t>Diseñar e implementar 1 programa que promuevan las acciones para el reconocimiento y participación de las formas asociativas de la sociedad civil basadas en los principios de libertad religiosa de cultos y conciencia.</t>
  </si>
  <si>
    <t>Número de programas diseñados e implementados que promuevan las acciones para el reconocimiento y participación de las formas asociativas de la sociedad civil basadas en los principios de libertad religiosa de cultos y conciencia.</t>
  </si>
  <si>
    <t>FORTALECIMIENTO A LA GESTIÓN OPERATIVA PARA LA EFICIENCIA DE LA PRESTACIÓN DE SERVICIOS DE LA SECRETARÍA DEL INTERIOR DIRIGIDOS A LA CIUDADANÍA DEL MUNICIPIO DE BUCARAMANGA</t>
  </si>
  <si>
    <t>Mejorar la capacidad y eficiencia en la prestación de los servicios ofertados por la Secretaría del Interior para la ciudadanía del municipio de Bucaramanga.</t>
  </si>
  <si>
    <t xml:space="preserve"> PLAN DE ACCIÓN - PLAN DE DESARROLLO MUNICIPAL
SECRETARÍA DEL INTERIOR</t>
  </si>
  <si>
    <t>Jenny Melissa Franco</t>
  </si>
  <si>
    <t>2.3.2.02.02.008.4503019.83143.201 - $ 874.739.959</t>
  </si>
  <si>
    <t>2.3.2.02.02.006.4102037.63290.201 - $ 460.000.000</t>
  </si>
  <si>
    <t>APOYO AL SISTEMA DE RESPONSABILIDAD PENAL ADOLESCENTE EN EL MUNICIPIO DE BUCARAMANGA</t>
  </si>
  <si>
    <t>2.3.2.02.02.006.4102046.63290.201 - $ 1.129.266.166</t>
  </si>
  <si>
    <t>2.3.2.02.02.008.1206007.82199.201 - $ 54.000.000
2.3.2.02.02.008.1206007.83990.201 - $ 110.000.000
2.3.2.02.02.008.1206007.88215.201 - $ 20.000.000
2.3.2.02.02.008.1206007.64119.201 - $ 10.000.000
2.3.2.02.01.003.1206007.3899711.201 - $ 5.000.000
2.3.2.02.01.003.1206007.3899998.201 - $ 1.000.000</t>
  </si>
  <si>
    <t>SUBSIDIO PARA LA ATENCION DE DAMNIFICADOS DE EMERGENCIAS Y EVENTOS NATURALES EN EL MUNICIPIO DE BUCARMANGA</t>
  </si>
  <si>
    <t>2.3.2.02.02.009.4503028.97990.201 - $ 115.500.000</t>
  </si>
  <si>
    <t xml:space="preserve">FORTALECIMIENTO PROGRAMA CASA DE JUSTICIA EN EL MUNICIPIO DE BUCARAMANGA </t>
  </si>
  <si>
    <t>IMPLEMENTACION DE ACCIONES DE ASISTENCIA, PROTECCION Y PREVENCION A VICTIMAS DEL DELITO DE TRATA DE PERSONAS DEL MUNICIPIO DE BUCARAMANGA</t>
  </si>
  <si>
    <t>2.3.2.02.02.008.4501029.83619.201 - $ 4.000.000
2.3.2.02.02.006.4501029.64220.201 - $ 16.000.000</t>
  </si>
  <si>
    <t xml:space="preserve">APOYO INSTITUCIONAL PARA LA REINCORPORACIÓN Y REINTEGRACIÓN DE DESMOVILIZADOS Y PERSONAS EN DEJACIÓN DE ARMAS EN LA CIUDAD DE BUCARAMANGA. </t>
  </si>
  <si>
    <t>2.3.2.02.02.008.4501029.83990.201 - $ 10.000.000</t>
  </si>
  <si>
    <t>APOYO A LA OPERATIVIDAD Y CAPACIDAD DE RESPUESTA DE LAS INSPECCIONES Y COMISARIAS PERTENECIENTES A LA SECRETARÍA DE INTERIOR DEL MUNICIPIO DE BUCARAMANGA</t>
  </si>
  <si>
    <t>2.3.2.01.01.004.01.01.04.1299065.45269.201 - $ 3.458.000
2.3.2.01.01.004.01.01.04.1299065.45250.201 - $ 28.702.300</t>
  </si>
  <si>
    <t>2.3.2.02.02.008.4503003.83990.201 - $ 21.000.000</t>
  </si>
  <si>
    <t>2.3.2.02.02.008.4101031.82199.201 - $ 33.000.000
2.3.2.02.02.008.4101031.83990.201 - $ 12.000.000</t>
  </si>
  <si>
    <t>2.3.2.02.02.008.4101031.83990.201 - $ 20.000.000</t>
  </si>
  <si>
    <t>2.3.2.02.02.009.4101031.97321.201 - $ 80.000.000</t>
  </si>
  <si>
    <t>2.3.2.02.02.009.4101031.97990.201 - $ 20.000.000</t>
  </si>
  <si>
    <t>2.3.2.02.02.009.4101031.97990.201 - $ 80.000.000
2.3.2.02.02.008.4101031.83990.201 - $ 30.000.000</t>
  </si>
  <si>
    <t>2.3.2.02.02.008.4101031.83990.201 - $ 265.000.000</t>
  </si>
  <si>
    <t>DOTACIÓN DE VEHICULO DE CARGA PARA REALIZAR INTERVENCIONES DEL ESPACIO PUBLICO EN LA CIUDAD DE BUCARAMANGA.</t>
  </si>
  <si>
    <t>MEJORAMIENTO A LAS ACCIONES REALIZADAS POR EL COMITÉ DE DISCAPACIDAD, COMITÉ DE BIENESTAR ANIMAL Y CONSEJO DE PAZ DEL MUNICIPIO DE BUCARAMANGA</t>
  </si>
  <si>
    <t xml:space="preserve">DESARROLLO DE ACCIONES PARA LA IDENTIFICACIÓN Y PREVENCIÓN DE CASOS DE NIÑOS, NIÑAS Y ADOLESCENTES VINCULADOS A DELITOS Y CONTRAVENCIONES  DENTRO Y FUERA DE LAS INSTITUCIONES EDUCATIVAS DEL MUNICIPIO DE BUCARAMANGA </t>
  </si>
  <si>
    <t xml:space="preserve">DESARROLLO DE ESTRATEGIAS PARA LA PREVENCION DE DELITOS EN NIÑOS, NIÑAS, ADOLESCENTES Y JOVENES EN LA CIUDAD DE BUCAMANGA </t>
  </si>
  <si>
    <t>APOYO FINANCIERO PARA LA ENTREGA DE RECOMPENSAS A INFORMANTES DE LA POLICÍA METROPOLITANA DE BUCARAMANGA.</t>
  </si>
  <si>
    <t>APOYO FINANCIERO PARA GASTOS DE BIENESTAR DE LA POLICIA METROPOLITANA DE BUCARAMANGA</t>
  </si>
  <si>
    <t xml:space="preserve">FORTALECIMIENTO DE LOS ORGANISMOS DE SEGURIDAD CON LOS ELEMENTOS NECESARIOS PARA LA REALIZACION DE LAS FUNCIONES EN EL MUNICIPIO DE BUCARAMANGA  </t>
  </si>
  <si>
    <t>DESARROLLO DEL PROGRAMA CASA LIBERTAD EN LA CIUDAD DE BUCARAMANGA</t>
  </si>
  <si>
    <t xml:space="preserve">APOYO FINANCIERO A LA REALIZACION DE FUNCIONES DE LA FISCALIA  EN EL MUNICIPIO DE BUCARMANGA </t>
  </si>
  <si>
    <t>FORTALECIMIENTO INSTITUCIONAL DEL EJERCITO NACIONAL EN LA CIUDAD DE BUCARAMANGA</t>
  </si>
  <si>
    <t>CONSOLIDACIÓN DE LA RUTA DE ATENCIÓN DE PREVENCIÓN Y PROTECCION DE LIDERES SOCIALES EN LA CIUDAD DE BUCARAMANGA.</t>
  </si>
  <si>
    <t>2.3.2.02.02.008.4501029.83990.201 - $ 20.000.000</t>
  </si>
  <si>
    <t>MEJORAMIENTO DE LOS SISTEMAS DE SEGURIDAD DE LA CIUDAD DE BUCARAMANGA</t>
  </si>
  <si>
    <t>Formular e implementar el plan de acción para la habilitación  del Centro de Traslado por Protección - CTP en cumplimiento por el Código Nacional de Seguridad y Convicencia Ciudadana.</t>
  </si>
  <si>
    <t>Número de planes de acción formulados e implementados para la habilitación  del Centro de Traslado por Protección - CTP en cumplimiento por el Código Nacional de Seguridad y Convicencia Ciudadana.</t>
  </si>
  <si>
    <t>Formular e implementar 1 estrategia de promoción comunitaria de los mecanismos alternativos de solución de conflictos y  aplicación de la justicia restaurativa.</t>
  </si>
  <si>
    <t>Número de estrategias de  promoción comunitaria de los mecanismos alternativos de solución de conflictos y de aplicación de la justicia restaurativa formuladas e implementadas.</t>
  </si>
  <si>
    <t>Implementación y puesta en marcha del sistema de alertas tempranas para la prevención y atencion  de los eventos naturales asociados a la gestión del riesgo y desastre en el municipio de Bucaramanga  Bucaramanga</t>
  </si>
  <si>
    <t>IMPLEMENTACIÓN Y PUESTA EN MARCHA DEL SISTEMA DE ALERTAS TEMPRANAS PARA LA PREVENCIÓN Y ATENCION  DE LOS EVENTOS NATURALES ASOCIADOS A LA GESTIÓN DEL RIESGO Y DESASTRE EN EL MUNICIPIO DE BUCARAMANGA  BUCARAMANGA</t>
  </si>
  <si>
    <t>MEJORAMIENTO A LA ATENCIÓN Y PRESTACIÓN DEL SERVICIO A LA POBLACIÓN VÍCTIMA.</t>
  </si>
  <si>
    <r>
      <t xml:space="preserve">Código:  </t>
    </r>
    <r>
      <rPr>
        <sz val="11"/>
        <rFont val="Arial"/>
        <family val="2"/>
      </rPr>
      <t>F-DPM-1210-238,37-030</t>
    </r>
  </si>
  <si>
    <t>APOYO A LAS ACCIONES OPERATIVAS E INCREMENTO AL PIE DE FUERZA DE LA POLICÍA METROPOLITANA DE BUCARAMANGA</t>
  </si>
  <si>
    <t>IMPLEMENTACIÓN DE ACCIONES E INICIATIVAS SOCIALES PARA LA CONSERVACIÓN DE LA SANA CONVIVENCIA, GESTIÓN DE CONFLICTOS COMUNITARIOS Y USO ADECUADO DEL ESPACIO PÚBLICO EN EL MUNICIPIO DE BUCARAMANGA</t>
  </si>
  <si>
    <t>MEJORAMIENTO DE LAS ESTRATEGIAS ORIENTADAS A LA PROTECCIÓN, PREVENCIÓN Y MITIGACIÓN DE LA VIOLENCIA INTRAFAMILIAR Y DE GÉNERO PARA POBLACIÓN VULNERABLE EN EL MUNICIPIO DE BUCARAMANGA</t>
  </si>
  <si>
    <t>CONSOLIDACIÓN DE LA ESTRATEGIA DENOMINADA "AGUANTE LA BARRA: BARRISMO TOLERANTE, APORTAR, CONVIVIR Y ALENTAR"</t>
  </si>
  <si>
    <t>IMPLEMENTACIÓN DE ACCIONES PARA EL CONOCIMIENTO E IDENTIFICACIÓN DEL RIESGO A TRAVÉS DE LA UNIDAD MUNICIPAL DE GESTIÓN DEL RIESGO DEL MUNICIPIO DE BUCARAMANGA</t>
  </si>
  <si>
    <t>MEJORAMIENTO EN LA PRESTACIÓN DEL SERVICIO PARA LA ATENCIÓN AL CIUDADANO EN LAS COMISARÍAS E INSPECCIONES DEL MUNICIPIO DE BUCARAMANGA</t>
  </si>
  <si>
    <t>IMPLEMENTACIÓN DE ACCIONES DE FORTALECIMIENTO A LA GESTIÓN DEL RIESGO DE DESASTRES EN EL MUNICIPIO DE BUCARAMANGA</t>
  </si>
  <si>
    <t>Código BPIN</t>
  </si>
  <si>
    <t>2.3.2.02.02.008.4502017.82199.201 - $ 364.200.000 - CPS
2.3.2.02.02.008.4502022.83990.201 - $ 256.200.000 - CPS</t>
  </si>
  <si>
    <t>2.3.2.01.01.004.01.01.04.4501004.4911402.201 - $ 184.000.000</t>
  </si>
  <si>
    <t>2.3.2.02.02.008.4501004.83990.204 - $ 86.757.348</t>
  </si>
  <si>
    <t>2.3.2.02.02.008.4501004.83990.204 - $ 274.741.412</t>
  </si>
  <si>
    <t>2.3.2.02.02.008.4501004.83990.204 - $ 150.000.000</t>
  </si>
  <si>
    <t>2.3.2.02.02.008.4501004.83990.204 - $ 400.000.000</t>
  </si>
  <si>
    <t>2.3.2.02.02.008.4501004.83990.204 - $ 187.000.000</t>
  </si>
  <si>
    <t>2.3.2.02.02.008.4501004.83990.264 - $ 165.376.119
2.3.2.02.02.008.4501004.83990.204 - $ 304.314.683</t>
  </si>
  <si>
    <t>2.3.2.02.02.008.4501004.83990.204 - $ 252.000.000</t>
  </si>
  <si>
    <t>2.3.2.02.02.008.4501004.83990.204 - $ 15.000.000</t>
  </si>
  <si>
    <t>2.3.2.02.02.008.4503003.83990.201 - $ 24.000.000</t>
  </si>
  <si>
    <t>2.3.2.02.02.008.4503003.83990.201 - $ 45.000.000</t>
  </si>
  <si>
    <t>2.3.2.02.02.008.4501004.83990.204 - $ 267.119.538</t>
  </si>
  <si>
    <t>2.3.2.02.02.008.4501004.83990.204 - $ 267.119.537</t>
  </si>
  <si>
    <t>2.3.2.02.01.003.4503028.3815099.201 - $ 394.935.041
2.3.2.02.01.003.4503004.3899997.201 - $ 250.000.000
2.3.2.02.01.003.4503004.3899997.201 - $ 150.000.000</t>
  </si>
  <si>
    <t>2.3.2.02.02.008.1202034.82199.201 - $ 406.200.000
2.3.2.02.02.008.1202002.83990.201 - $ 180.600.000
2.3.2.02.02.008.1202002.8715999.201 - $ 7.792.000</t>
  </si>
  <si>
    <t>2.3.2.02.02.008.1202034.82199.201 - $ 54.600.000
2.3.2.02.02.008.1202002.83990.201 - $ 161.400.000</t>
  </si>
  <si>
    <r>
      <rPr>
        <sz val="11"/>
        <color theme="1"/>
        <rFont val="Arial"/>
        <family val="2"/>
      </rPr>
      <t>2.3.2.02.02.006.4101031.63391.201 - $ 40.000.000
2.3.2.02.02.008.4101031.83990.201 - $ 50.000.000</t>
    </r>
  </si>
  <si>
    <t>2.3.2.02.02.008.4503003.83990.201 - $ 75.000.000
2.3.2.01.01.004.01.01.04.4503032.45269.201 - $ 120.000.000</t>
  </si>
  <si>
    <t>2.3.2.01.01.004.01.01.04.4503003.4299911.201 - $ 363.825.000
2.3.2.02.02.008.4503003.83990.201 - $ 21.000.000</t>
  </si>
  <si>
    <t>2.3.2.01.01.004.01.01.04.4501004.45150.204 - $ 44.950.840
2.3.2.01.01.004.01.01.04.4501004.45250.204 - $ 5.753.215
2.3.2.01.01.004.01.01.04.4501004.3899998.204 - $ 8.033.629
2.3.2.02.02.008.4501004.83990.204 - $ 550.589.041</t>
  </si>
  <si>
    <t>2.3.2.02.02.008.4501004.83990.204 - $ 6.600.443</t>
  </si>
  <si>
    <t>2.3.2.02.02.008.4501004.83990.204 - $ 33.000.000</t>
  </si>
  <si>
    <t>2.3.2.02.02.008.4501004.83990.201 - $ 107.400.000
2.3.2.02.02.008.4501004.82199.201 - $ 21.000.000</t>
  </si>
  <si>
    <t>2.3.2.02.02.008.4501004.82199.201 - $ 21.000.000</t>
  </si>
  <si>
    <t>2.3.2.02.02.008.4501004.83990.201 - $ 58.800.000
2.3.2.02.02.008.4501004.82199.201 - $ 11.400.000</t>
  </si>
  <si>
    <t>2.3.2.02.02.008.4501004.83990.201 - $ 54.000.000</t>
  </si>
  <si>
    <t>2.3.2.02.02.008.1202034.82199.201 - $ 60.000.000</t>
  </si>
  <si>
    <t>2.3.2.02.02.008.4501004.83990.201 - $ 99.000.000</t>
  </si>
  <si>
    <t>CONSTRUCCIÓN DE OBRAS DE MITIGACIÓN Y RECUPERACIÓN VIAL DE LOS SECTORES AFECTADOS EN EL MARCO DE LA DECLARATORIA DE CALAMIDAD PUBLICA EN EL MUNICIPIO DE BUCARAMANGA, SANTANDER</t>
  </si>
  <si>
    <t>2.3.2.02.02.008.3205002.83931.201 - $ 1.500.000.000</t>
  </si>
  <si>
    <t>2.3.2.02.01.003.4002031.3529901.201 - $ 2.000.000
2.3.2.02.01.003.4002031.3649098.201 - $ 70.000.000
2.3.2.02.02.008.4002017.83990.201 - $ 124.200.000
2.3.2.02.02.008.4002017.82199.201 - $ 21.000.000
2.3.2.02.02.008.4002031.85330.201 - $ 400.000.000 
2.3.2.02.02.008.4002031.8715999.201 - $ 10.000.000
2.3.2.02.02.008.4002031.85250.201 - $ 364.746.543</t>
  </si>
  <si>
    <t>2.3.2.02.02.008.3205018.83990.201 - $ 6.567.148.637</t>
  </si>
  <si>
    <t>2.3.2.02.02.008.4101021.83990.201 - $ 300.000.000</t>
  </si>
  <si>
    <t>2.3.2.02.01.003.4501029.3824004.201 - $ 11.259.724
2.3.2.02.02.008.4501029.83990.201 - $ 7.013.803
2.3.2.02.02.008.4501029.83990.261 - $ 7.986.197</t>
  </si>
  <si>
    <t>2.3.2.01.01.004.01.01.02. 4599034.3812299.204 - $ 267.119.536</t>
  </si>
  <si>
    <t>2.3.2.02.02.008.4501056.8715999.204 - $ 400.000.000</t>
  </si>
  <si>
    <t>2.3.2.02.01.003.4501029.3899997.204 - $ 609.343.202
2.3.2.02.01.003.4501029.3899997.236 - $ 523.655.898
2.3.2.02.02.009.4501053.97990.204 - $ 213.524.004</t>
  </si>
  <si>
    <t>2.3.2.02.02.008.4599016.83990.204 - $ 196.811.537,16</t>
  </si>
  <si>
    <t>2.3.2.02.02.008.4599016.83990.204 - $ 163.509.429</t>
  </si>
  <si>
    <t>2.3.2.02.02.008.4502021.83990.204 - $ 116.750.898,20</t>
  </si>
  <si>
    <t>2.3.2.02.02.008.4501004.83990.201 - $ 1.282.200.000
2.3.2.02.02.008.4501004.82199.201 - $ 45.000.000
2.3.2.02.01.003.4002017.3899997.201 - $ 50.000.000</t>
  </si>
  <si>
    <t>2.3.2.02.02.008.4501004.83990.201 - $ 36.000.000</t>
  </si>
  <si>
    <t>2.3.2.02.01.003.4501004.3899997.201 - $ 16.200.000</t>
  </si>
  <si>
    <t xml:space="preserve">MEJORAMIENTO Y OBRAS COMPLEMENTARIAS A LAS INSTALACIONES DE LA SEDE FUERTE NORTE PERTENECIENTE AL DISTRITO DE LA POLICIA METROPOLITANA DEL MUNICIPIO DE BUCARAMANGA </t>
  </si>
  <si>
    <t xml:space="preserve">MANTENIMIENTO Y MEJORAMIENTO DE LA INFRAESTRUCTURA EXISTENTE DE LA COMISARIA DE LA FAMILIA LA JOYA EN EL MUNICIPIO DE BUCARAMANGA </t>
  </si>
  <si>
    <t xml:space="preserve">MEJORAMIENTO Y OBRAS COMPLEMENTARIAS PARA ALOJAMIENTO DEL BATALLON DE INGENIEROS NO. 5 CORONEL FRANCISCO JOSÉ DE CALDAS DEL MUNICIPIO DE BUCARAMANGA </t>
  </si>
  <si>
    <t>FORTALECIMIENTO A LA OPERATIVIDAD DE LAS ACCIONES Y ESTRATEGIAS DE SEGURIDAD Y CONVIVENCIA CIUDADANA EJERCIDAS POR LA POLICIA METROPOLITANA DE BUCARAMANGA</t>
  </si>
  <si>
    <t>2.3.2.02.02.006.4501029.63399.201 - $ 296.726.473
2.3.2.01.01.003.05.03.4501052.4731101.201  - $ 435.000.000
2.3.2.01.01.003.07.01.4501029.4911301.201 - $ 555.000.000</t>
  </si>
  <si>
    <t>ACTUALIZACION DEL ESTUDIO DETALLADO DE AMENAZA, VULNERABILIDAD Y RIESGO POR FENÓMENOS DE REMOCIÓN EN MASA PARA SECTORES PRIORIZADOS DE LAS COMUNAS 10 Y 11 DEL MUNICIPIO  BUCARAMANGA</t>
  </si>
  <si>
    <t>2.3.2.02.01.003.4503028.3815099.200 - $ 14.553.552.351</t>
  </si>
  <si>
    <t>2.3.2.02.02.008.4502001.83990.201 - $ 10.000.000</t>
  </si>
  <si>
    <t>2.3.2.02.02.008.4502001.83990.201 - $ 25.000.000</t>
  </si>
  <si>
    <t>2.3.2.02.02.008.4502038.83990.201 - $ 93.500.000
2.3.2.01.01.003.03.01.4502038.3814091.201 - $ 11.250.000
2.3.2.01.01.004.01.01.02.4502038.3812299.201 - $ 31.077.435
2.3.2.01.01.004.01.01.04.4502038.45250.201 - $ 14.172.565</t>
  </si>
  <si>
    <t>CONSTRUCCIÓN DE OBRAS DE MITIGACION Y ESTABILIZACION EN EL BARRIO GAITAN, ESCARPA NORTE, SECCIONES 1-2-3 DEL MUNICIPIO DE BUCARAMANGA, DEPARTAMENTO DE SANTANDER</t>
  </si>
  <si>
    <t>2.3.2.02.02.008.4501004.83990.204 - $ 230.039.806</t>
  </si>
  <si>
    <t>Pendiente por adicionar</t>
  </si>
  <si>
    <t>2.3.2.02.02.009.4101031.97990.201 - $ 270.000.000</t>
  </si>
  <si>
    <t>2.3.2.02.02.009.4101031.97990.201 - $ 284.206.076</t>
  </si>
  <si>
    <t>2.3.2.02.02.008.4501004.8715999.204 - $ 54.519.766,64
2.3.2.02.02.008.4501004.83990.204 - $ 195.480.233.36
2.3.2.02.02.008.4501004.83990.204 - $ 510.559.360
2.3.2.02.02.008.4501004.83990.204 - $ 4.709.483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</si>
</sst>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_-&quot;$&quot;\ * #,##0_-;\-&quot;$&quot;\ * #,##0_-;_-&quot;$&quot;\ * &quot;-&quot;??_-;_-@_-"/>
    <numFmt numFmtId="167" formatCode="#,##0.0"/>
    <numFmt numFmtId="168" formatCode="0.0"/>
    <numFmt numFmtId="169" formatCode="&quot;$&quot;\ #,##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</cellStyleXfs>
  <cellXfs count="209">
    <xf numFmtId="0" fontId="0" fillId="0" borderId="0" xfId="0"/>
    <xf numFmtId="0" fontId="6" fillId="2" borderId="4" xfId="0" applyFont="1" applyFill="1" applyBorder="1" applyAlignment="1">
      <alignment horizontal="justify"/>
    </xf>
    <xf numFmtId="0" fontId="6" fillId="2" borderId="3" xfId="0" applyFont="1" applyFill="1" applyBorder="1"/>
    <xf numFmtId="9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66" fontId="6" fillId="2" borderId="3" xfId="108" applyNumberFormat="1" applyFont="1" applyFill="1" applyBorder="1" applyAlignment="1">
      <alignment vertical="center"/>
    </xf>
    <xf numFmtId="9" fontId="7" fillId="2" borderId="3" xfId="107" applyFont="1" applyFill="1" applyBorder="1" applyAlignment="1">
      <alignment horizontal="center" vertical="center" wrapText="1"/>
    </xf>
    <xf numFmtId="166" fontId="7" fillId="2" borderId="3" xfId="108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justify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/>
    </xf>
    <xf numFmtId="166" fontId="7" fillId="2" borderId="3" xfId="108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justify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4" fontId="3" fillId="3" borderId="0" xfId="0" applyNumberFormat="1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164" fontId="3" fillId="0" borderId="0" xfId="110" applyFont="1"/>
    <xf numFmtId="0" fontId="3" fillId="0" borderId="0" xfId="0" applyFont="1" applyAlignment="1">
      <alignment horizontal="center" vertical="center"/>
    </xf>
    <xf numFmtId="164" fontId="3" fillId="0" borderId="0" xfId="0" applyNumberFormat="1" applyFont="1"/>
    <xf numFmtId="166" fontId="3" fillId="0" borderId="0" xfId="0" applyNumberFormat="1" applyFont="1"/>
    <xf numFmtId="169" fontId="6" fillId="0" borderId="2" xfId="108" applyNumberFormat="1" applyFont="1" applyFill="1" applyBorder="1" applyAlignment="1">
      <alignment horizontal="right" vertical="center" wrapText="1"/>
    </xf>
    <xf numFmtId="169" fontId="6" fillId="0" borderId="3" xfId="108" applyNumberFormat="1" applyFont="1" applyFill="1" applyBorder="1" applyAlignment="1">
      <alignment horizontal="right" vertical="center" wrapText="1"/>
    </xf>
    <xf numFmtId="169" fontId="3" fillId="0" borderId="2" xfId="108" applyNumberFormat="1" applyFont="1" applyFill="1" applyBorder="1" applyAlignment="1">
      <alignment horizontal="right" vertical="center" wrapText="1"/>
    </xf>
    <xf numFmtId="169" fontId="3" fillId="0" borderId="2" xfId="0" applyNumberFormat="1" applyFont="1" applyBorder="1" applyAlignment="1">
      <alignment horizontal="right"/>
    </xf>
    <xf numFmtId="169" fontId="3" fillId="0" borderId="2" xfId="0" applyNumberFormat="1" applyFont="1" applyFill="1" applyBorder="1" applyAlignment="1">
      <alignment horizontal="right"/>
    </xf>
    <xf numFmtId="169" fontId="8" fillId="0" borderId="2" xfId="108" applyNumberFormat="1" applyFont="1" applyFill="1" applyBorder="1" applyAlignment="1">
      <alignment horizontal="right" vertical="center" wrapText="1"/>
    </xf>
    <xf numFmtId="169" fontId="8" fillId="0" borderId="2" xfId="0" applyNumberFormat="1" applyFont="1" applyBorder="1" applyAlignment="1">
      <alignment horizontal="right"/>
    </xf>
    <xf numFmtId="169" fontId="3" fillId="0" borderId="3" xfId="108" applyNumberFormat="1" applyFont="1" applyFill="1" applyBorder="1" applyAlignment="1">
      <alignment horizontal="right" vertical="center" wrapText="1"/>
    </xf>
    <xf numFmtId="169" fontId="3" fillId="0" borderId="3" xfId="0" applyNumberFormat="1" applyFont="1" applyBorder="1" applyAlignment="1">
      <alignment horizontal="right"/>
    </xf>
    <xf numFmtId="169" fontId="7" fillId="2" borderId="2" xfId="108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center" vertical="top"/>
    </xf>
    <xf numFmtId="165" fontId="0" fillId="0" borderId="2" xfId="0" applyNumberFormat="1" applyFont="1" applyFill="1" applyBorder="1" applyAlignment="1">
      <alignment vertical="center" wrapText="1"/>
    </xf>
    <xf numFmtId="165" fontId="0" fillId="0" borderId="2" xfId="0" applyNumberFormat="1" applyFont="1" applyFill="1" applyBorder="1" applyAlignment="1">
      <alignment horizontal="justify" vertical="center" wrapText="1"/>
    </xf>
    <xf numFmtId="43" fontId="3" fillId="0" borderId="0" xfId="0" applyNumberFormat="1" applyFont="1"/>
    <xf numFmtId="165" fontId="3" fillId="0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169" fontId="6" fillId="0" borderId="2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justify" vertical="center" wrapText="1"/>
    </xf>
    <xf numFmtId="165" fontId="0" fillId="0" borderId="3" xfId="0" applyNumberFormat="1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69" fontId="7" fillId="2" borderId="1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3" xfId="107" applyFont="1" applyFill="1" applyBorder="1" applyAlignment="1">
      <alignment horizontal="center" vertical="center" wrapText="1"/>
    </xf>
    <xf numFmtId="5" fontId="6" fillId="0" borderId="3" xfId="108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69" fontId="6" fillId="0" borderId="3" xfId="0" applyNumberFormat="1" applyFont="1" applyFill="1" applyBorder="1" applyAlignment="1">
      <alignment horizontal="right"/>
    </xf>
    <xf numFmtId="166" fontId="0" fillId="0" borderId="0" xfId="0" applyNumberFormat="1" applyFont="1"/>
    <xf numFmtId="0" fontId="3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3" fillId="4" borderId="0" xfId="0" applyFont="1" applyFill="1"/>
    <xf numFmtId="0" fontId="3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justify" wrapText="1"/>
    </xf>
    <xf numFmtId="165" fontId="3" fillId="3" borderId="2" xfId="0" applyNumberFormat="1" applyFont="1" applyFill="1" applyBorder="1" applyAlignment="1">
      <alignment horizontal="center" vertical="center" wrapText="1"/>
    </xf>
    <xf numFmtId="165" fontId="0" fillId="3" borderId="2" xfId="0" applyNumberFormat="1" applyFont="1" applyFill="1" applyBorder="1" applyAlignment="1">
      <alignment horizontal="justify" vertical="center" wrapText="1"/>
    </xf>
    <xf numFmtId="169" fontId="6" fillId="3" borderId="2" xfId="108" applyNumberFormat="1" applyFont="1" applyFill="1" applyBorder="1" applyAlignment="1">
      <alignment horizontal="right" vertical="center" wrapText="1"/>
    </xf>
    <xf numFmtId="169" fontId="3" fillId="3" borderId="2" xfId="108" applyNumberFormat="1" applyFont="1" applyFill="1" applyBorder="1" applyAlignment="1">
      <alignment horizontal="right" vertical="center" wrapText="1"/>
    </xf>
    <xf numFmtId="165" fontId="0" fillId="3" borderId="2" xfId="0" applyNumberFormat="1" applyFont="1" applyFill="1" applyBorder="1" applyAlignment="1">
      <alignment vertical="center" wrapText="1"/>
    </xf>
    <xf numFmtId="165" fontId="0" fillId="3" borderId="3" xfId="0" applyNumberFormat="1" applyFont="1" applyFill="1" applyBorder="1" applyAlignment="1">
      <alignment vertical="center" wrapText="1"/>
    </xf>
    <xf numFmtId="165" fontId="0" fillId="3" borderId="1" xfId="0" applyNumberFormat="1" applyFont="1" applyFill="1" applyBorder="1" applyAlignment="1">
      <alignment vertical="center" wrapText="1"/>
    </xf>
    <xf numFmtId="165" fontId="6" fillId="3" borderId="3" xfId="0" applyNumberFormat="1" applyFont="1" applyFill="1" applyBorder="1" applyAlignment="1">
      <alignment vertical="center" wrapText="1"/>
    </xf>
    <xf numFmtId="165" fontId="6" fillId="3" borderId="2" xfId="0" applyNumberFormat="1" applyFont="1" applyFill="1" applyBorder="1" applyAlignment="1">
      <alignment vertical="center" wrapText="1"/>
    </xf>
    <xf numFmtId="165" fontId="0" fillId="3" borderId="1" xfId="0" quotePrefix="1" applyNumberFormat="1" applyFont="1" applyFill="1" applyBorder="1" applyAlignment="1">
      <alignment vertical="center" wrapText="1"/>
    </xf>
    <xf numFmtId="165" fontId="0" fillId="3" borderId="1" xfId="0" applyNumberFormat="1" applyFont="1" applyFill="1" applyBorder="1" applyAlignment="1">
      <alignment horizontal="left" vertical="center" wrapText="1"/>
    </xf>
    <xf numFmtId="165" fontId="0" fillId="3" borderId="5" xfId="0" applyNumberFormat="1" applyFont="1" applyFill="1" applyBorder="1" applyAlignment="1">
      <alignment horizontal="justify" vertical="center" wrapText="1"/>
    </xf>
    <xf numFmtId="165" fontId="0" fillId="3" borderId="3" xfId="0" applyNumberFormat="1" applyFont="1" applyFill="1" applyBorder="1" applyAlignment="1">
      <alignment horizontal="justify" vertical="center" wrapText="1"/>
    </xf>
    <xf numFmtId="165" fontId="0" fillId="3" borderId="2" xfId="0" applyNumberFormat="1" applyFont="1" applyFill="1" applyBorder="1" applyAlignment="1">
      <alignment horizontal="left" vertical="center" wrapText="1"/>
    </xf>
    <xf numFmtId="165" fontId="0" fillId="3" borderId="2" xfId="0" quotePrefix="1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justify" vertical="center" wrapText="1"/>
    </xf>
    <xf numFmtId="3" fontId="6" fillId="3" borderId="2" xfId="0" applyNumberFormat="1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horizontal="justify" vertical="center"/>
    </xf>
    <xf numFmtId="0" fontId="6" fillId="3" borderId="2" xfId="0" applyFont="1" applyFill="1" applyBorder="1" applyAlignment="1">
      <alignment horizontal="justify" vertical="center"/>
    </xf>
    <xf numFmtId="0" fontId="10" fillId="3" borderId="3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justify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9" fontId="3" fillId="3" borderId="5" xfId="0" applyNumberFormat="1" applyFont="1" applyFill="1" applyBorder="1" applyAlignment="1">
      <alignment horizontal="center" vertical="center" wrapText="1"/>
    </xf>
    <xf numFmtId="9" fontId="3" fillId="3" borderId="3" xfId="0" applyNumberFormat="1" applyFont="1" applyFill="1" applyBorder="1" applyAlignment="1">
      <alignment horizontal="center" vertical="center" wrapText="1"/>
    </xf>
    <xf numFmtId="9" fontId="10" fillId="3" borderId="1" xfId="0" applyNumberFormat="1" applyFont="1" applyFill="1" applyBorder="1" applyAlignment="1">
      <alignment horizontal="center" vertical="center" wrapText="1"/>
    </xf>
    <xf numFmtId="9" fontId="10" fillId="3" borderId="5" xfId="0" applyNumberFormat="1" applyFont="1" applyFill="1" applyBorder="1" applyAlignment="1">
      <alignment horizontal="center" vertical="center" wrapText="1"/>
    </xf>
    <xf numFmtId="9" fontId="10" fillId="3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5" xfId="108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169" fontId="7" fillId="2" borderId="1" xfId="108" applyNumberFormat="1" applyFont="1" applyFill="1" applyBorder="1" applyAlignment="1">
      <alignment horizontal="right" vertical="center" wrapText="1"/>
    </xf>
    <xf numFmtId="169" fontId="7" fillId="2" borderId="3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3" xfId="107" applyFont="1" applyFill="1" applyBorder="1" applyAlignment="1">
      <alignment horizontal="center" vertical="center" wrapText="1"/>
    </xf>
    <xf numFmtId="5" fontId="6" fillId="0" borderId="3" xfId="108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169" fontId="7" fillId="2" borderId="5" xfId="108" applyNumberFormat="1" applyFont="1" applyFill="1" applyBorder="1" applyAlignment="1">
      <alignment horizontal="right" vertical="center" wrapText="1"/>
    </xf>
    <xf numFmtId="9" fontId="6" fillId="0" borderId="5" xfId="107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10" fillId="0" borderId="1" xfId="107" applyFont="1" applyFill="1" applyBorder="1" applyAlignment="1">
      <alignment horizontal="center" vertical="center" wrapText="1"/>
    </xf>
    <xf numFmtId="9" fontId="10" fillId="0" borderId="3" xfId="107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2" fontId="6" fillId="4" borderId="1" xfId="109" applyNumberFormat="1" applyFont="1" applyFill="1" applyBorder="1" applyAlignment="1">
      <alignment horizontal="center" vertical="center" wrapText="1"/>
    </xf>
    <xf numFmtId="2" fontId="6" fillId="4" borderId="5" xfId="109" applyNumberFormat="1" applyFont="1" applyFill="1" applyBorder="1" applyAlignment="1">
      <alignment horizontal="center" vertical="center" wrapText="1"/>
    </xf>
    <xf numFmtId="2" fontId="6" fillId="4" borderId="3" xfId="109" applyNumberFormat="1" applyFont="1" applyFill="1" applyBorder="1" applyAlignment="1">
      <alignment horizontal="center" vertical="center" wrapText="1"/>
    </xf>
    <xf numFmtId="2" fontId="7" fillId="0" borderId="9" xfId="109" applyNumberFormat="1" applyFont="1" applyBorder="1" applyAlignment="1">
      <alignment horizontal="center" vertical="center" wrapText="1"/>
    </xf>
    <xf numFmtId="2" fontId="7" fillId="0" borderId="10" xfId="109" applyNumberFormat="1" applyFont="1" applyBorder="1" applyAlignment="1">
      <alignment horizontal="center" vertical="center" wrapText="1"/>
    </xf>
    <xf numFmtId="2" fontId="7" fillId="0" borderId="11" xfId="109" applyNumberFormat="1" applyFont="1" applyBorder="1" applyAlignment="1">
      <alignment horizontal="center" vertical="center" wrapText="1"/>
    </xf>
    <xf numFmtId="2" fontId="7" fillId="0" borderId="12" xfId="109" applyNumberFormat="1" applyFont="1" applyBorder="1" applyAlignment="1">
      <alignment horizontal="center" vertical="center" wrapText="1"/>
    </xf>
    <xf numFmtId="2" fontId="7" fillId="0" borderId="0" xfId="109" applyNumberFormat="1" applyFont="1" applyBorder="1" applyAlignment="1">
      <alignment horizontal="center" vertical="center" wrapText="1"/>
    </xf>
    <xf numFmtId="2" fontId="7" fillId="0" borderId="13" xfId="109" applyNumberFormat="1" applyFont="1" applyBorder="1" applyAlignment="1">
      <alignment horizontal="center" vertical="center" wrapText="1"/>
    </xf>
    <xf numFmtId="2" fontId="7" fillId="0" borderId="4" xfId="109" applyNumberFormat="1" applyFont="1" applyBorder="1" applyAlignment="1">
      <alignment horizontal="center" vertical="center" wrapText="1"/>
    </xf>
    <xf numFmtId="2" fontId="7" fillId="0" borderId="14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right" vertical="center" wrapText="1"/>
    </xf>
    <xf numFmtId="1" fontId="3" fillId="0" borderId="2" xfId="0" applyNumberFormat="1" applyFont="1" applyFill="1" applyBorder="1" applyAlignment="1">
      <alignment horizontal="right" vertical="center" wrapText="1"/>
    </xf>
    <xf numFmtId="165" fontId="0" fillId="0" borderId="1" xfId="0" applyNumberFormat="1" applyFont="1" applyFill="1" applyBorder="1" applyAlignment="1">
      <alignment horizontal="justify" vertical="center" wrapText="1"/>
    </xf>
    <xf numFmtId="169" fontId="8" fillId="3" borderId="2" xfId="108" applyNumberFormat="1" applyFont="1" applyFill="1" applyBorder="1" applyAlignment="1">
      <alignment horizontal="right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168" fontId="6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167" fontId="6" fillId="2" borderId="2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9" fontId="6" fillId="2" borderId="5" xfId="0" applyNumberFormat="1" applyFont="1" applyFill="1" applyBorder="1" applyAlignment="1">
      <alignment horizontal="center" vertical="center" wrapText="1"/>
    </xf>
    <xf numFmtId="9" fontId="6" fillId="2" borderId="3" xfId="0" applyNumberFormat="1" applyFont="1" applyFill="1" applyBorder="1" applyAlignment="1">
      <alignment horizontal="center" vertical="center" wrapText="1"/>
    </xf>
    <xf numFmtId="9" fontId="6" fillId="2" borderId="1" xfId="107" applyFont="1" applyFill="1" applyBorder="1" applyAlignment="1">
      <alignment horizontal="center" vertical="center" wrapText="1"/>
    </xf>
    <xf numFmtId="9" fontId="6" fillId="2" borderId="3" xfId="107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167" fontId="6" fillId="2" borderId="5" xfId="0" applyNumberFormat="1" applyFont="1" applyFill="1" applyBorder="1" applyAlignment="1">
      <alignment horizontal="center" vertical="center" wrapText="1"/>
    </xf>
    <xf numFmtId="167" fontId="6" fillId="2" borderId="2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right" vertical="center" wrapText="1"/>
    </xf>
    <xf numFmtId="1" fontId="0" fillId="0" borderId="2" xfId="0" applyNumberFormat="1" applyFont="1" applyFill="1" applyBorder="1" applyAlignment="1">
      <alignment horizontal="right" vertical="center" wrapText="1"/>
    </xf>
    <xf numFmtId="1" fontId="10" fillId="0" borderId="3" xfId="0" applyNumberFormat="1" applyFont="1" applyFill="1" applyBorder="1" applyAlignment="1">
      <alignment horizontal="right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476085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38100"/>
          <a:ext cx="620735" cy="66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8"/>
  <sheetViews>
    <sheetView tabSelected="1" zoomScale="60" zoomScaleNormal="60" workbookViewId="0">
      <selection activeCell="F12" sqref="F12"/>
    </sheetView>
  </sheetViews>
  <sheetFormatPr baseColWidth="10" defaultColWidth="11.25" defaultRowHeight="14.25" x14ac:dyDescent="0.2"/>
  <cols>
    <col min="1" max="1" width="7.75" style="89" customWidth="1"/>
    <col min="2" max="3" width="21.125" style="29" customWidth="1"/>
    <col min="4" max="4" width="24.875" style="29" customWidth="1"/>
    <col min="5" max="6" width="50.625" style="39" customWidth="1"/>
    <col min="7" max="7" width="17.875" style="40" customWidth="1"/>
    <col min="8" max="8" width="51.75" style="41" customWidth="1"/>
    <col min="9" max="9" width="43.125" style="29" customWidth="1"/>
    <col min="10" max="11" width="13.875" style="29" customWidth="1"/>
    <col min="12" max="13" width="14.875" style="29" customWidth="1"/>
    <col min="14" max="14" width="11.25" style="33" customWidth="1"/>
    <col min="15" max="15" width="60.375" style="29" customWidth="1"/>
    <col min="16" max="16" width="20.75" style="29" customWidth="1"/>
    <col min="17" max="19" width="16" style="29" customWidth="1"/>
    <col min="20" max="20" width="23.5" style="29" customWidth="1"/>
    <col min="21" max="21" width="21.125" style="29" customWidth="1"/>
    <col min="22" max="22" width="18.5" style="29" customWidth="1"/>
    <col min="23" max="26" width="16.75" style="29" customWidth="1"/>
    <col min="27" max="27" width="21.25" style="29" customWidth="1"/>
    <col min="28" max="28" width="16.25" style="43" customWidth="1"/>
    <col min="29" max="29" width="19.25" style="43" customWidth="1"/>
    <col min="30" max="31" width="22" style="43" customWidth="1"/>
    <col min="32" max="16384" width="11.25" style="29"/>
  </cols>
  <sheetData>
    <row r="1" spans="1:31" ht="15" x14ac:dyDescent="0.2">
      <c r="A1" s="161"/>
      <c r="B1" s="164" t="s">
        <v>172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6"/>
      <c r="AC1" s="172" t="s">
        <v>215</v>
      </c>
      <c r="AD1" s="172"/>
      <c r="AE1" s="172"/>
    </row>
    <row r="2" spans="1:31" ht="15" x14ac:dyDescent="0.2">
      <c r="A2" s="162"/>
      <c r="B2" s="167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9"/>
      <c r="AC2" s="173" t="s">
        <v>36</v>
      </c>
      <c r="AD2" s="173"/>
      <c r="AE2" s="173"/>
    </row>
    <row r="3" spans="1:31" ht="15" x14ac:dyDescent="0.2">
      <c r="A3" s="162"/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9"/>
      <c r="AC3" s="173" t="s">
        <v>33</v>
      </c>
      <c r="AD3" s="173"/>
      <c r="AE3" s="173"/>
    </row>
    <row r="4" spans="1:31" ht="15" x14ac:dyDescent="0.2">
      <c r="A4" s="163"/>
      <c r="B4" s="170"/>
      <c r="C4" s="171"/>
      <c r="D4" s="171"/>
      <c r="E4" s="171"/>
      <c r="F4" s="171"/>
      <c r="G4" s="171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9"/>
      <c r="AC4" s="173" t="s">
        <v>32</v>
      </c>
      <c r="AD4" s="173"/>
      <c r="AE4" s="173"/>
    </row>
    <row r="5" spans="1:31" ht="15" x14ac:dyDescent="0.2">
      <c r="A5" s="154" t="s">
        <v>30</v>
      </c>
      <c r="B5" s="155"/>
      <c r="C5" s="156"/>
      <c r="D5" s="157">
        <v>44685</v>
      </c>
      <c r="E5" s="157"/>
      <c r="F5" s="157"/>
      <c r="G5" s="157"/>
      <c r="H5" s="30"/>
      <c r="I5" s="30"/>
      <c r="J5" s="30"/>
      <c r="K5" s="30"/>
      <c r="L5" s="30"/>
      <c r="M5" s="31"/>
      <c r="N5" s="56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2"/>
      <c r="AC5" s="32"/>
      <c r="AD5" s="32"/>
      <c r="AE5" s="32"/>
    </row>
    <row r="6" spans="1:31" ht="15" x14ac:dyDescent="0.2">
      <c r="A6" s="154" t="s">
        <v>31</v>
      </c>
      <c r="B6" s="155"/>
      <c r="C6" s="156"/>
      <c r="D6" s="157">
        <v>44681</v>
      </c>
      <c r="E6" s="157"/>
      <c r="F6" s="157"/>
      <c r="G6" s="157"/>
      <c r="H6" s="30"/>
      <c r="I6" s="30"/>
      <c r="J6" s="30"/>
      <c r="K6" s="30"/>
      <c r="L6" s="30"/>
      <c r="M6" s="31"/>
      <c r="N6" s="56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2"/>
      <c r="AC6" s="32"/>
      <c r="AD6" s="32"/>
      <c r="AE6" s="32"/>
    </row>
    <row r="7" spans="1:31" ht="13.9" customHeight="1" x14ac:dyDescent="0.2">
      <c r="A7" s="86"/>
      <c r="B7" s="158" t="s">
        <v>10</v>
      </c>
      <c r="C7" s="159"/>
      <c r="D7" s="159"/>
      <c r="E7" s="159"/>
      <c r="F7" s="160"/>
      <c r="G7" s="158" t="s">
        <v>11</v>
      </c>
      <c r="H7" s="159"/>
      <c r="I7" s="160"/>
      <c r="J7" s="158" t="s">
        <v>25</v>
      </c>
      <c r="K7" s="159"/>
      <c r="L7" s="159"/>
      <c r="M7" s="159"/>
      <c r="N7" s="160"/>
      <c r="O7" s="158" t="s">
        <v>23</v>
      </c>
      <c r="P7" s="159"/>
      <c r="Q7" s="159"/>
      <c r="R7" s="159"/>
      <c r="S7" s="159"/>
      <c r="T7" s="159"/>
      <c r="U7" s="160"/>
      <c r="V7" s="158" t="s">
        <v>17</v>
      </c>
      <c r="W7" s="159"/>
      <c r="X7" s="159"/>
      <c r="Y7" s="159"/>
      <c r="Z7" s="159"/>
      <c r="AA7" s="160"/>
      <c r="AB7" s="174" t="s">
        <v>18</v>
      </c>
      <c r="AC7" s="174" t="s">
        <v>26</v>
      </c>
      <c r="AD7" s="27" t="s">
        <v>24</v>
      </c>
      <c r="AE7" s="27"/>
    </row>
    <row r="8" spans="1:31" s="33" customFormat="1" ht="45" x14ac:dyDescent="0.2">
      <c r="A8" s="87" t="s">
        <v>29</v>
      </c>
      <c r="B8" s="11" t="s">
        <v>1</v>
      </c>
      <c r="C8" s="10" t="s">
        <v>6</v>
      </c>
      <c r="D8" s="10" t="s">
        <v>2</v>
      </c>
      <c r="E8" s="80" t="s">
        <v>7</v>
      </c>
      <c r="F8" s="11" t="s">
        <v>19</v>
      </c>
      <c r="G8" s="11" t="s">
        <v>223</v>
      </c>
      <c r="H8" s="11" t="s">
        <v>3</v>
      </c>
      <c r="I8" s="11" t="s">
        <v>15</v>
      </c>
      <c r="J8" s="11" t="s">
        <v>21</v>
      </c>
      <c r="K8" s="11" t="s">
        <v>22</v>
      </c>
      <c r="L8" s="11" t="s">
        <v>4</v>
      </c>
      <c r="M8" s="11" t="s">
        <v>5</v>
      </c>
      <c r="N8" s="11" t="s">
        <v>0</v>
      </c>
      <c r="O8" s="10" t="s">
        <v>9</v>
      </c>
      <c r="P8" s="11" t="s">
        <v>35</v>
      </c>
      <c r="Q8" s="11" t="s">
        <v>8</v>
      </c>
      <c r="R8" s="11" t="s">
        <v>27</v>
      </c>
      <c r="S8" s="11" t="s">
        <v>34</v>
      </c>
      <c r="T8" s="11" t="s">
        <v>12</v>
      </c>
      <c r="U8" s="11" t="s">
        <v>20</v>
      </c>
      <c r="V8" s="11" t="s">
        <v>35</v>
      </c>
      <c r="W8" s="11" t="s">
        <v>8</v>
      </c>
      <c r="X8" s="11" t="s">
        <v>27</v>
      </c>
      <c r="Y8" s="11" t="s">
        <v>34</v>
      </c>
      <c r="Z8" s="11" t="s">
        <v>12</v>
      </c>
      <c r="AA8" s="11" t="s">
        <v>28</v>
      </c>
      <c r="AB8" s="175"/>
      <c r="AC8" s="175"/>
      <c r="AD8" s="11" t="s">
        <v>13</v>
      </c>
      <c r="AE8" s="11" t="s">
        <v>14</v>
      </c>
    </row>
    <row r="9" spans="1:31" ht="71.25" x14ac:dyDescent="0.2">
      <c r="A9" s="87">
        <v>99</v>
      </c>
      <c r="B9" s="34" t="s">
        <v>40</v>
      </c>
      <c r="C9" s="34" t="s">
        <v>41</v>
      </c>
      <c r="D9" s="15" t="s">
        <v>45</v>
      </c>
      <c r="E9" s="26" t="s">
        <v>46</v>
      </c>
      <c r="F9" s="92" t="s">
        <v>47</v>
      </c>
      <c r="G9" s="177">
        <v>2021680010086</v>
      </c>
      <c r="H9" s="93" t="s">
        <v>198</v>
      </c>
      <c r="I9" s="94"/>
      <c r="J9" s="60">
        <v>44562</v>
      </c>
      <c r="K9" s="60">
        <v>44926</v>
      </c>
      <c r="L9" s="61">
        <v>1</v>
      </c>
      <c r="M9" s="180">
        <v>0.33</v>
      </c>
      <c r="N9" s="83">
        <f>IFERROR(IF(M9/L9&gt;100%,100%,M9/L9),"-")</f>
        <v>0.33</v>
      </c>
      <c r="O9" s="58" t="s">
        <v>233</v>
      </c>
      <c r="P9" s="46"/>
      <c r="Q9" s="48"/>
      <c r="R9" s="48"/>
      <c r="S9" s="48"/>
      <c r="T9" s="48">
        <v>15000000</v>
      </c>
      <c r="U9" s="55">
        <f t="shared" ref="U9:U18" si="0">SUM(P9:T9)</f>
        <v>15000000</v>
      </c>
      <c r="V9" s="48"/>
      <c r="W9" s="48"/>
      <c r="X9" s="48"/>
      <c r="Y9" s="48"/>
      <c r="Z9" s="46">
        <v>15000000</v>
      </c>
      <c r="AA9" s="55">
        <f t="shared" ref="AA9:AA17" si="1">SUM(V9:Z9)</f>
        <v>15000000</v>
      </c>
      <c r="AB9" s="17">
        <f>IFERROR(AA9/U9,"-")</f>
        <v>1</v>
      </c>
      <c r="AC9" s="18"/>
      <c r="AD9" s="28" t="s">
        <v>50</v>
      </c>
      <c r="AE9" s="35" t="s">
        <v>173</v>
      </c>
    </row>
    <row r="10" spans="1:31" ht="87.75" customHeight="1" x14ac:dyDescent="0.2">
      <c r="A10" s="87">
        <v>169</v>
      </c>
      <c r="B10" s="36" t="s">
        <v>51</v>
      </c>
      <c r="C10" s="36" t="s">
        <v>52</v>
      </c>
      <c r="D10" s="19" t="s">
        <v>53</v>
      </c>
      <c r="E10" s="26" t="s">
        <v>54</v>
      </c>
      <c r="F10" s="92" t="s">
        <v>55</v>
      </c>
      <c r="G10" s="206">
        <v>2021680010146</v>
      </c>
      <c r="H10" s="93" t="s">
        <v>220</v>
      </c>
      <c r="I10" s="92" t="s">
        <v>56</v>
      </c>
      <c r="J10" s="60">
        <v>44562</v>
      </c>
      <c r="K10" s="60">
        <v>44926</v>
      </c>
      <c r="L10" s="82">
        <v>1</v>
      </c>
      <c r="M10" s="181">
        <v>0.4</v>
      </c>
      <c r="N10" s="83">
        <f>IFERROR(IF(M10/L10&gt;100%,100%,M10/L10),"-")</f>
        <v>0.4</v>
      </c>
      <c r="O10" s="57" t="s">
        <v>242</v>
      </c>
      <c r="P10" s="46">
        <v>195000000</v>
      </c>
      <c r="Q10" s="48"/>
      <c r="R10" s="48"/>
      <c r="S10" s="48"/>
      <c r="T10" s="46"/>
      <c r="U10" s="55">
        <f t="shared" si="0"/>
        <v>195000000</v>
      </c>
      <c r="V10" s="48">
        <v>75000000</v>
      </c>
      <c r="W10" s="48"/>
      <c r="X10" s="48"/>
      <c r="Y10" s="48"/>
      <c r="Z10" s="46"/>
      <c r="AA10" s="55">
        <f t="shared" si="1"/>
        <v>75000000</v>
      </c>
      <c r="AB10" s="17">
        <f>IFERROR(AA10/U10,"-")</f>
        <v>0.38461538461538464</v>
      </c>
      <c r="AC10" s="18"/>
      <c r="AD10" s="28" t="s">
        <v>50</v>
      </c>
      <c r="AE10" s="35" t="s">
        <v>173</v>
      </c>
    </row>
    <row r="11" spans="1:31" ht="57" x14ac:dyDescent="0.2">
      <c r="A11" s="87">
        <v>170</v>
      </c>
      <c r="B11" s="34" t="s">
        <v>51</v>
      </c>
      <c r="C11" s="34" t="s">
        <v>52</v>
      </c>
      <c r="D11" s="20" t="s">
        <v>53</v>
      </c>
      <c r="E11" s="26" t="s">
        <v>57</v>
      </c>
      <c r="F11" s="92" t="s">
        <v>58</v>
      </c>
      <c r="G11" s="206">
        <v>2021680010146</v>
      </c>
      <c r="H11" s="93" t="s">
        <v>220</v>
      </c>
      <c r="I11" s="94"/>
      <c r="J11" s="60">
        <v>44562</v>
      </c>
      <c r="K11" s="60">
        <v>44926</v>
      </c>
      <c r="L11" s="82">
        <v>3</v>
      </c>
      <c r="M11" s="182">
        <v>2</v>
      </c>
      <c r="N11" s="83">
        <f>IFERROR(IF(M11/L11&gt;100%,100%,M11/L11),"-")</f>
        <v>0.66666666666666663</v>
      </c>
      <c r="O11" s="58" t="s">
        <v>234</v>
      </c>
      <c r="P11" s="46">
        <v>24000000</v>
      </c>
      <c r="Q11" s="48"/>
      <c r="R11" s="48"/>
      <c r="S11" s="48"/>
      <c r="T11" s="46"/>
      <c r="U11" s="55">
        <f t="shared" si="0"/>
        <v>24000000</v>
      </c>
      <c r="V11" s="48">
        <v>24000000</v>
      </c>
      <c r="W11" s="48"/>
      <c r="X11" s="48"/>
      <c r="Y11" s="48"/>
      <c r="Z11" s="46"/>
      <c r="AA11" s="55">
        <f t="shared" si="1"/>
        <v>24000000</v>
      </c>
      <c r="AB11" s="17">
        <f t="shared" ref="AB11:AB21" si="2">IFERROR(AA11/U11,"-")</f>
        <v>1</v>
      </c>
      <c r="AC11" s="18"/>
      <c r="AD11" s="28" t="s">
        <v>50</v>
      </c>
      <c r="AE11" s="35" t="s">
        <v>173</v>
      </c>
    </row>
    <row r="12" spans="1:31" ht="90.6" customHeight="1" x14ac:dyDescent="0.2">
      <c r="A12" s="87">
        <v>171</v>
      </c>
      <c r="B12" s="34" t="s">
        <v>51</v>
      </c>
      <c r="C12" s="34" t="s">
        <v>52</v>
      </c>
      <c r="D12" s="20" t="s">
        <v>53</v>
      </c>
      <c r="E12" s="16" t="s">
        <v>59</v>
      </c>
      <c r="F12" s="92" t="s">
        <v>60</v>
      </c>
      <c r="G12" s="177">
        <v>2021680010156</v>
      </c>
      <c r="H12" s="93" t="s">
        <v>213</v>
      </c>
      <c r="I12" s="110" t="s">
        <v>212</v>
      </c>
      <c r="J12" s="60">
        <v>44562</v>
      </c>
      <c r="K12" s="60">
        <v>44926</v>
      </c>
      <c r="L12" s="25">
        <v>4</v>
      </c>
      <c r="M12" s="182">
        <v>0</v>
      </c>
      <c r="N12" s="83">
        <f>IFERROR(IF(M12/L12&gt;100%,100%,M12/L12),"-")</f>
        <v>0</v>
      </c>
      <c r="O12" s="58" t="s">
        <v>174</v>
      </c>
      <c r="P12" s="46">
        <v>874739959</v>
      </c>
      <c r="Q12" s="48"/>
      <c r="R12" s="48"/>
      <c r="S12" s="48"/>
      <c r="T12" s="46"/>
      <c r="U12" s="55">
        <f t="shared" si="0"/>
        <v>874739959</v>
      </c>
      <c r="V12" s="46"/>
      <c r="W12" s="46"/>
      <c r="X12" s="46"/>
      <c r="Y12" s="46"/>
      <c r="Z12" s="46"/>
      <c r="AA12" s="55">
        <f t="shared" si="1"/>
        <v>0</v>
      </c>
      <c r="AB12" s="17">
        <f t="shared" si="2"/>
        <v>0</v>
      </c>
      <c r="AC12" s="18"/>
      <c r="AD12" s="28" t="s">
        <v>50</v>
      </c>
      <c r="AE12" s="35" t="s">
        <v>173</v>
      </c>
    </row>
    <row r="13" spans="1:31" ht="57" x14ac:dyDescent="0.2">
      <c r="A13" s="87">
        <v>172</v>
      </c>
      <c r="B13" s="34" t="s">
        <v>51</v>
      </c>
      <c r="C13" s="34" t="s">
        <v>52</v>
      </c>
      <c r="D13" s="20" t="s">
        <v>61</v>
      </c>
      <c r="E13" s="16" t="s">
        <v>62</v>
      </c>
      <c r="F13" s="92" t="s">
        <v>63</v>
      </c>
      <c r="G13" s="177">
        <v>2021680010159</v>
      </c>
      <c r="H13" s="93" t="s">
        <v>222</v>
      </c>
      <c r="I13" s="94"/>
      <c r="J13" s="60">
        <v>44562</v>
      </c>
      <c r="K13" s="60">
        <v>44926</v>
      </c>
      <c r="L13" s="82">
        <v>1</v>
      </c>
      <c r="M13" s="183">
        <v>0.4</v>
      </c>
      <c r="N13" s="83">
        <f>IFERROR(IF(M13/L13&gt;100%,100%,M13/L13),"-")</f>
        <v>0.4</v>
      </c>
      <c r="O13" s="58" t="s">
        <v>188</v>
      </c>
      <c r="P13" s="46">
        <v>21000000</v>
      </c>
      <c r="Q13" s="48"/>
      <c r="R13" s="48"/>
      <c r="S13" s="48"/>
      <c r="T13" s="46"/>
      <c r="U13" s="55">
        <f t="shared" si="0"/>
        <v>21000000</v>
      </c>
      <c r="V13" s="48">
        <v>21000000</v>
      </c>
      <c r="W13" s="48"/>
      <c r="X13" s="48"/>
      <c r="Y13" s="48"/>
      <c r="Z13" s="46"/>
      <c r="AA13" s="55">
        <f>SUM(V13:Z13)</f>
        <v>21000000</v>
      </c>
      <c r="AB13" s="17">
        <f t="shared" si="2"/>
        <v>1</v>
      </c>
      <c r="AC13" s="18"/>
      <c r="AD13" s="28" t="s">
        <v>50</v>
      </c>
      <c r="AE13" s="35" t="s">
        <v>173</v>
      </c>
    </row>
    <row r="14" spans="1:31" ht="57" x14ac:dyDescent="0.2">
      <c r="A14" s="87">
        <v>173</v>
      </c>
      <c r="B14" s="34" t="s">
        <v>51</v>
      </c>
      <c r="C14" s="34" t="s">
        <v>52</v>
      </c>
      <c r="D14" s="20" t="s">
        <v>61</v>
      </c>
      <c r="E14" s="16" t="s">
        <v>64</v>
      </c>
      <c r="F14" s="92" t="s">
        <v>65</v>
      </c>
      <c r="G14" s="177">
        <v>2021680010159</v>
      </c>
      <c r="H14" s="93" t="s">
        <v>222</v>
      </c>
      <c r="I14" s="94"/>
      <c r="J14" s="60">
        <v>44562</v>
      </c>
      <c r="K14" s="60">
        <v>44926</v>
      </c>
      <c r="L14" s="82">
        <v>10</v>
      </c>
      <c r="M14" s="183">
        <v>0.9</v>
      </c>
      <c r="N14" s="83">
        <f>IFERROR(IF(M14/L14&gt;100%,100%,M14/L14),"-")</f>
        <v>0.09</v>
      </c>
      <c r="O14" s="58" t="s">
        <v>235</v>
      </c>
      <c r="P14" s="46">
        <v>45000000</v>
      </c>
      <c r="Q14" s="48"/>
      <c r="R14" s="48"/>
      <c r="S14" s="48"/>
      <c r="T14" s="46"/>
      <c r="U14" s="55">
        <f t="shared" si="0"/>
        <v>45000000</v>
      </c>
      <c r="V14" s="48">
        <v>45000000</v>
      </c>
      <c r="W14" s="48"/>
      <c r="X14" s="48"/>
      <c r="Y14" s="48"/>
      <c r="Z14" s="46"/>
      <c r="AA14" s="55">
        <f t="shared" si="1"/>
        <v>45000000</v>
      </c>
      <c r="AB14" s="17">
        <f t="shared" si="2"/>
        <v>1</v>
      </c>
      <c r="AC14" s="18"/>
      <c r="AD14" s="28" t="s">
        <v>50</v>
      </c>
      <c r="AE14" s="35" t="s">
        <v>173</v>
      </c>
    </row>
    <row r="15" spans="1:31" ht="57" x14ac:dyDescent="0.2">
      <c r="A15" s="87">
        <v>174</v>
      </c>
      <c r="B15" s="34" t="s">
        <v>51</v>
      </c>
      <c r="C15" s="34" t="s">
        <v>52</v>
      </c>
      <c r="D15" s="20" t="s">
        <v>61</v>
      </c>
      <c r="E15" s="16" t="s">
        <v>66</v>
      </c>
      <c r="F15" s="92" t="s">
        <v>67</v>
      </c>
      <c r="G15" s="177">
        <v>2021680010159</v>
      </c>
      <c r="H15" s="93" t="s">
        <v>222</v>
      </c>
      <c r="I15" s="94"/>
      <c r="J15" s="60">
        <v>44562</v>
      </c>
      <c r="K15" s="60">
        <v>44926</v>
      </c>
      <c r="L15" s="82">
        <v>1</v>
      </c>
      <c r="M15" s="183">
        <v>0.33</v>
      </c>
      <c r="N15" s="83">
        <f>IFERROR(IF(M15/L15&gt;100%,100%,M15/L15),"-")</f>
        <v>0.33</v>
      </c>
      <c r="O15" s="58" t="s">
        <v>234</v>
      </c>
      <c r="P15" s="46">
        <v>24000000</v>
      </c>
      <c r="Q15" s="48"/>
      <c r="R15" s="48"/>
      <c r="S15" s="48"/>
      <c r="T15" s="46"/>
      <c r="U15" s="55">
        <f t="shared" si="0"/>
        <v>24000000</v>
      </c>
      <c r="V15" s="48">
        <v>24000000</v>
      </c>
      <c r="W15" s="48"/>
      <c r="X15" s="48"/>
      <c r="Y15" s="48"/>
      <c r="Z15" s="46"/>
      <c r="AA15" s="55">
        <f t="shared" si="1"/>
        <v>24000000</v>
      </c>
      <c r="AB15" s="17">
        <f t="shared" si="2"/>
        <v>1</v>
      </c>
      <c r="AC15" s="18"/>
      <c r="AD15" s="28" t="s">
        <v>50</v>
      </c>
      <c r="AE15" s="35" t="s">
        <v>173</v>
      </c>
    </row>
    <row r="16" spans="1:31" ht="57" x14ac:dyDescent="0.2">
      <c r="A16" s="87">
        <v>175</v>
      </c>
      <c r="B16" s="34" t="s">
        <v>51</v>
      </c>
      <c r="C16" s="34" t="s">
        <v>52</v>
      </c>
      <c r="D16" s="20" t="s">
        <v>61</v>
      </c>
      <c r="E16" s="16" t="s">
        <v>68</v>
      </c>
      <c r="F16" s="92" t="s">
        <v>69</v>
      </c>
      <c r="G16" s="177">
        <v>2021680010159</v>
      </c>
      <c r="H16" s="93" t="s">
        <v>222</v>
      </c>
      <c r="I16" s="94"/>
      <c r="J16" s="60">
        <v>44562</v>
      </c>
      <c r="K16" s="60">
        <v>44926</v>
      </c>
      <c r="L16" s="82">
        <v>0</v>
      </c>
      <c r="M16" s="183">
        <v>0</v>
      </c>
      <c r="N16" s="83" t="str">
        <f>IFERROR(IF(M16/L16&gt;100%,100%,M16/L16),"-")</f>
        <v>-</v>
      </c>
      <c r="O16" s="65" t="s">
        <v>188</v>
      </c>
      <c r="P16" s="46">
        <v>21000000</v>
      </c>
      <c r="Q16" s="48"/>
      <c r="R16" s="48"/>
      <c r="S16" s="48"/>
      <c r="T16" s="46"/>
      <c r="U16" s="55">
        <f t="shared" si="0"/>
        <v>21000000</v>
      </c>
      <c r="V16" s="48">
        <v>21000000</v>
      </c>
      <c r="W16" s="48"/>
      <c r="X16" s="48"/>
      <c r="Y16" s="48"/>
      <c r="Z16" s="46"/>
      <c r="AA16" s="55">
        <f t="shared" si="1"/>
        <v>21000000</v>
      </c>
      <c r="AB16" s="17">
        <f t="shared" si="2"/>
        <v>1</v>
      </c>
      <c r="AC16" s="18"/>
      <c r="AD16" s="28" t="s">
        <v>50</v>
      </c>
      <c r="AE16" s="35" t="s">
        <v>173</v>
      </c>
    </row>
    <row r="17" spans="1:31" ht="57" x14ac:dyDescent="0.2">
      <c r="A17" s="87">
        <v>176</v>
      </c>
      <c r="B17" s="34" t="s">
        <v>51</v>
      </c>
      <c r="C17" s="34" t="s">
        <v>52</v>
      </c>
      <c r="D17" s="20" t="s">
        <v>61</v>
      </c>
      <c r="E17" s="16" t="s">
        <v>70</v>
      </c>
      <c r="F17" s="92" t="s">
        <v>71</v>
      </c>
      <c r="G17" s="177">
        <v>2021680010159</v>
      </c>
      <c r="H17" s="93" t="s">
        <v>222</v>
      </c>
      <c r="I17" s="94"/>
      <c r="J17" s="95">
        <v>44562</v>
      </c>
      <c r="K17" s="95">
        <v>44926</v>
      </c>
      <c r="L17" s="124">
        <v>1</v>
      </c>
      <c r="M17" s="184">
        <v>1</v>
      </c>
      <c r="N17" s="121">
        <f>IFERROR(IF(M17/L17&gt;100%,100%,M17/L17),"-")</f>
        <v>1</v>
      </c>
      <c r="O17" s="96" t="s">
        <v>243</v>
      </c>
      <c r="P17" s="97">
        <v>384825000</v>
      </c>
      <c r="Q17" s="98"/>
      <c r="R17" s="98"/>
      <c r="S17" s="98"/>
      <c r="T17" s="97"/>
      <c r="U17" s="139">
        <f>SUM(P17:T20)</f>
        <v>23005525988</v>
      </c>
      <c r="V17" s="48">
        <v>21000000</v>
      </c>
      <c r="W17" s="48"/>
      <c r="X17" s="48"/>
      <c r="Y17" s="48"/>
      <c r="Z17" s="46"/>
      <c r="AA17" s="139">
        <f>SUM(V17:Z20)</f>
        <v>21000000</v>
      </c>
      <c r="AB17" s="141">
        <f t="shared" si="2"/>
        <v>9.1282416281000876E-4</v>
      </c>
      <c r="AC17" s="131"/>
      <c r="AD17" s="127" t="s">
        <v>50</v>
      </c>
      <c r="AE17" s="129" t="s">
        <v>173</v>
      </c>
    </row>
    <row r="18" spans="1:31" ht="71.25" x14ac:dyDescent="0.2">
      <c r="A18" s="87">
        <v>176</v>
      </c>
      <c r="B18" s="90" t="s">
        <v>51</v>
      </c>
      <c r="C18" s="90" t="s">
        <v>52</v>
      </c>
      <c r="D18" s="91" t="s">
        <v>61</v>
      </c>
      <c r="E18" s="16" t="s">
        <v>70</v>
      </c>
      <c r="F18" s="92" t="s">
        <v>71</v>
      </c>
      <c r="G18" s="177">
        <v>2022680010003</v>
      </c>
      <c r="H18" s="93" t="s">
        <v>253</v>
      </c>
      <c r="I18" s="94"/>
      <c r="J18" s="95"/>
      <c r="K18" s="95"/>
      <c r="L18" s="125"/>
      <c r="M18" s="185"/>
      <c r="N18" s="122"/>
      <c r="O18" s="96" t="s">
        <v>256</v>
      </c>
      <c r="P18" s="97">
        <v>6567148637</v>
      </c>
      <c r="Q18" s="98"/>
      <c r="R18" s="98"/>
      <c r="S18" s="98"/>
      <c r="T18" s="97"/>
      <c r="U18" s="147"/>
      <c r="V18" s="98"/>
      <c r="W18" s="98"/>
      <c r="X18" s="98"/>
      <c r="Y18" s="98"/>
      <c r="Z18" s="97"/>
      <c r="AA18" s="147"/>
      <c r="AB18" s="148"/>
      <c r="AC18" s="132"/>
      <c r="AD18" s="133"/>
      <c r="AE18" s="134"/>
    </row>
    <row r="19" spans="1:31" ht="71.25" x14ac:dyDescent="0.2">
      <c r="A19" s="87">
        <v>176</v>
      </c>
      <c r="B19" s="90" t="s">
        <v>51</v>
      </c>
      <c r="C19" s="90" t="s">
        <v>52</v>
      </c>
      <c r="D19" s="91" t="s">
        <v>61</v>
      </c>
      <c r="E19" s="16" t="s">
        <v>70</v>
      </c>
      <c r="F19" s="92" t="s">
        <v>71</v>
      </c>
      <c r="G19" s="207">
        <v>2022680010008</v>
      </c>
      <c r="H19" s="93" t="s">
        <v>273</v>
      </c>
      <c r="I19" s="94"/>
      <c r="J19" s="95"/>
      <c r="K19" s="95"/>
      <c r="L19" s="125"/>
      <c r="M19" s="185"/>
      <c r="N19" s="122"/>
      <c r="O19" s="96" t="s">
        <v>254</v>
      </c>
      <c r="P19" s="97">
        <v>1500000000</v>
      </c>
      <c r="Q19" s="98"/>
      <c r="R19" s="98"/>
      <c r="S19" s="98"/>
      <c r="T19" s="97"/>
      <c r="U19" s="147"/>
      <c r="V19" s="98"/>
      <c r="W19" s="98"/>
      <c r="X19" s="98"/>
      <c r="Y19" s="98"/>
      <c r="Z19" s="97"/>
      <c r="AA19" s="147"/>
      <c r="AB19" s="148"/>
      <c r="AC19" s="132"/>
      <c r="AD19" s="133"/>
      <c r="AE19" s="134"/>
    </row>
    <row r="20" spans="1:31" ht="57" x14ac:dyDescent="0.2">
      <c r="A20" s="87">
        <v>176</v>
      </c>
      <c r="B20" s="90" t="s">
        <v>51</v>
      </c>
      <c r="C20" s="90" t="s">
        <v>52</v>
      </c>
      <c r="D20" s="91" t="s">
        <v>61</v>
      </c>
      <c r="E20" s="16" t="s">
        <v>70</v>
      </c>
      <c r="F20" s="92" t="s">
        <v>71</v>
      </c>
      <c r="G20" s="207">
        <v>2021680010202</v>
      </c>
      <c r="H20" s="93" t="s">
        <v>278</v>
      </c>
      <c r="I20" s="94"/>
      <c r="J20" s="95"/>
      <c r="K20" s="95"/>
      <c r="L20" s="126"/>
      <c r="M20" s="186"/>
      <c r="N20" s="123"/>
      <c r="O20" s="120" t="s">
        <v>274</v>
      </c>
      <c r="P20" s="97">
        <v>14553552351</v>
      </c>
      <c r="Q20" s="98"/>
      <c r="R20" s="98"/>
      <c r="S20" s="98"/>
      <c r="T20" s="97"/>
      <c r="U20" s="140"/>
      <c r="V20" s="98"/>
      <c r="W20" s="98"/>
      <c r="X20" s="98"/>
      <c r="Y20" s="98"/>
      <c r="Z20" s="97"/>
      <c r="AA20" s="140"/>
      <c r="AB20" s="142"/>
      <c r="AC20" s="143"/>
      <c r="AD20" s="128"/>
      <c r="AE20" s="130"/>
    </row>
    <row r="21" spans="1:31" ht="57" x14ac:dyDescent="0.2">
      <c r="A21" s="87">
        <v>177</v>
      </c>
      <c r="B21" s="36" t="s">
        <v>51</v>
      </c>
      <c r="C21" s="36" t="s">
        <v>52</v>
      </c>
      <c r="D21" s="19" t="s">
        <v>72</v>
      </c>
      <c r="E21" s="21" t="s">
        <v>73</v>
      </c>
      <c r="F21" s="111" t="s">
        <v>74</v>
      </c>
      <c r="G21" s="176">
        <v>2020680010079</v>
      </c>
      <c r="H21" s="93" t="s">
        <v>75</v>
      </c>
      <c r="I21" s="94"/>
      <c r="J21" s="60">
        <v>44562</v>
      </c>
      <c r="K21" s="60">
        <v>44926</v>
      </c>
      <c r="L21" s="152">
        <v>1</v>
      </c>
      <c r="M21" s="187">
        <v>1</v>
      </c>
      <c r="N21" s="137">
        <f>IFERROR(IF(M21/L21&gt;100%,100%,M21/L21),"-")</f>
        <v>1</v>
      </c>
      <c r="O21" s="57" t="s">
        <v>238</v>
      </c>
      <c r="P21" s="46">
        <v>794935041</v>
      </c>
      <c r="Q21" s="48"/>
      <c r="R21" s="48"/>
      <c r="S21" s="48"/>
      <c r="T21" s="46"/>
      <c r="U21" s="139">
        <f>SUM(P21:T22)</f>
        <v>910435041</v>
      </c>
      <c r="V21" s="97">
        <f>149023913+202058000+3000</f>
        <v>351084913</v>
      </c>
      <c r="W21" s="46"/>
      <c r="X21" s="46"/>
      <c r="Y21" s="46"/>
      <c r="Z21" s="46"/>
      <c r="AA21" s="139">
        <f>SUM(V21:Z22)</f>
        <v>375884913</v>
      </c>
      <c r="AB21" s="141">
        <f t="shared" si="2"/>
        <v>0.41286296778201442</v>
      </c>
      <c r="AC21" s="131"/>
      <c r="AD21" s="127" t="s">
        <v>50</v>
      </c>
      <c r="AE21" s="129" t="s">
        <v>173</v>
      </c>
    </row>
    <row r="22" spans="1:31" ht="57" x14ac:dyDescent="0.2">
      <c r="A22" s="87">
        <v>177</v>
      </c>
      <c r="B22" s="36" t="s">
        <v>51</v>
      </c>
      <c r="C22" s="36" t="s">
        <v>52</v>
      </c>
      <c r="D22" s="19" t="s">
        <v>72</v>
      </c>
      <c r="E22" s="21" t="s">
        <v>73</v>
      </c>
      <c r="F22" s="111" t="s">
        <v>74</v>
      </c>
      <c r="G22" s="176">
        <v>2021680010162</v>
      </c>
      <c r="H22" s="93" t="s">
        <v>179</v>
      </c>
      <c r="I22" s="94"/>
      <c r="J22" s="60">
        <v>44562</v>
      </c>
      <c r="K22" s="60">
        <v>44926</v>
      </c>
      <c r="L22" s="153"/>
      <c r="M22" s="188"/>
      <c r="N22" s="138"/>
      <c r="O22" s="66" t="s">
        <v>180</v>
      </c>
      <c r="P22" s="46">
        <v>115500000</v>
      </c>
      <c r="Q22" s="48"/>
      <c r="R22" s="48"/>
      <c r="S22" s="48"/>
      <c r="T22" s="46"/>
      <c r="U22" s="140"/>
      <c r="V22" s="98">
        <f>6400000+10600000+7800000</f>
        <v>24800000</v>
      </c>
      <c r="W22" s="48"/>
      <c r="X22" s="48"/>
      <c r="Y22" s="48"/>
      <c r="Z22" s="46"/>
      <c r="AA22" s="140"/>
      <c r="AB22" s="142"/>
      <c r="AC22" s="143"/>
      <c r="AD22" s="128"/>
      <c r="AE22" s="130"/>
    </row>
    <row r="23" spans="1:31" ht="99.75" x14ac:dyDescent="0.2">
      <c r="A23" s="87">
        <v>217</v>
      </c>
      <c r="B23" s="36" t="s">
        <v>42</v>
      </c>
      <c r="C23" s="36" t="s">
        <v>76</v>
      </c>
      <c r="D23" s="23" t="s">
        <v>77</v>
      </c>
      <c r="E23" s="21" t="s">
        <v>78</v>
      </c>
      <c r="F23" s="111" t="s">
        <v>79</v>
      </c>
      <c r="G23" s="176">
        <v>2020680010110</v>
      </c>
      <c r="H23" s="93" t="s">
        <v>80</v>
      </c>
      <c r="I23" s="92" t="s">
        <v>81</v>
      </c>
      <c r="J23" s="60">
        <v>44562</v>
      </c>
      <c r="K23" s="60">
        <v>44926</v>
      </c>
      <c r="L23" s="82">
        <v>4</v>
      </c>
      <c r="M23" s="182">
        <v>4</v>
      </c>
      <c r="N23" s="83">
        <f>IFERROR(IF(M23/L23&gt;100%,100%,M23/L23),"-")</f>
        <v>1</v>
      </c>
      <c r="O23" s="57" t="s">
        <v>255</v>
      </c>
      <c r="P23" s="46">
        <f>627200000+364746543</f>
        <v>991946543</v>
      </c>
      <c r="Q23" s="48"/>
      <c r="R23" s="48"/>
      <c r="S23" s="48"/>
      <c r="T23" s="46"/>
      <c r="U23" s="74">
        <f>SUM(P23:T23)</f>
        <v>991946543</v>
      </c>
      <c r="V23" s="98">
        <f>222884853.58+40642000+364740890+296120362.26</f>
        <v>924388105.84000003</v>
      </c>
      <c r="W23" s="48"/>
      <c r="X23" s="48"/>
      <c r="Y23" s="48"/>
      <c r="Z23" s="46"/>
      <c r="AA23" s="74">
        <f>SUM(V23:Z23)</f>
        <v>924388105.84000003</v>
      </c>
      <c r="AB23" s="75">
        <f>IFERROR(AA23/U23,"-")</f>
        <v>0.93189306658030269</v>
      </c>
      <c r="AC23" s="71"/>
      <c r="AD23" s="69" t="s">
        <v>50</v>
      </c>
      <c r="AE23" s="70" t="s">
        <v>173</v>
      </c>
    </row>
    <row r="24" spans="1:31" ht="71.25" x14ac:dyDescent="0.2">
      <c r="A24" s="87">
        <v>229</v>
      </c>
      <c r="B24" s="24" t="s">
        <v>42</v>
      </c>
      <c r="C24" s="22" t="s">
        <v>43</v>
      </c>
      <c r="D24" s="24" t="s">
        <v>44</v>
      </c>
      <c r="E24" s="21" t="s">
        <v>82</v>
      </c>
      <c r="F24" s="111" t="s">
        <v>83</v>
      </c>
      <c r="G24" s="176">
        <v>2021680010160</v>
      </c>
      <c r="H24" s="93" t="s">
        <v>217</v>
      </c>
      <c r="I24" s="92" t="s">
        <v>84</v>
      </c>
      <c r="J24" s="60">
        <v>44562</v>
      </c>
      <c r="K24" s="60">
        <v>44926</v>
      </c>
      <c r="L24" s="144">
        <v>1</v>
      </c>
      <c r="M24" s="189">
        <v>1</v>
      </c>
      <c r="N24" s="137">
        <f>IFERROR(IF(M24/L24&gt;100%,100%,M24/L24),"-")</f>
        <v>1</v>
      </c>
      <c r="O24" s="99" t="s">
        <v>265</v>
      </c>
      <c r="P24" s="46">
        <f>1327200000+50000000</f>
        <v>1377200000</v>
      </c>
      <c r="Q24" s="48"/>
      <c r="R24" s="48"/>
      <c r="S24" s="48"/>
      <c r="T24" s="46"/>
      <c r="U24" s="139">
        <f>SUM(P24:T25)</f>
        <v>1561200000</v>
      </c>
      <c r="V24" s="98">
        <f>1327200000+29700000</f>
        <v>1356900000</v>
      </c>
      <c r="W24" s="48"/>
      <c r="X24" s="48"/>
      <c r="Y24" s="48"/>
      <c r="Z24" s="46"/>
      <c r="AA24" s="139">
        <f>SUM(V24:Z25)</f>
        <v>1499091531</v>
      </c>
      <c r="AB24" s="141">
        <f>IFERROR(AA24/U24,"-")</f>
        <v>0.96021748078401226</v>
      </c>
      <c r="AC24" s="131"/>
      <c r="AD24" s="127" t="s">
        <v>50</v>
      </c>
      <c r="AE24" s="129" t="s">
        <v>173</v>
      </c>
    </row>
    <row r="25" spans="1:31" ht="42.75" x14ac:dyDescent="0.2">
      <c r="A25" s="87">
        <v>229</v>
      </c>
      <c r="B25" s="22" t="s">
        <v>42</v>
      </c>
      <c r="C25" s="22" t="s">
        <v>43</v>
      </c>
      <c r="D25" s="24" t="s">
        <v>44</v>
      </c>
      <c r="E25" s="21" t="s">
        <v>82</v>
      </c>
      <c r="F25" s="111" t="s">
        <v>83</v>
      </c>
      <c r="G25" s="176">
        <v>2021680010161</v>
      </c>
      <c r="H25" s="93" t="s">
        <v>195</v>
      </c>
      <c r="I25" s="93"/>
      <c r="J25" s="60">
        <v>44562</v>
      </c>
      <c r="K25" s="60">
        <v>44926</v>
      </c>
      <c r="L25" s="145"/>
      <c r="M25" s="190"/>
      <c r="N25" s="146"/>
      <c r="O25" s="100" t="s">
        <v>225</v>
      </c>
      <c r="P25" s="46">
        <v>184000000</v>
      </c>
      <c r="Q25" s="48"/>
      <c r="R25" s="48"/>
      <c r="S25" s="48"/>
      <c r="T25" s="48"/>
      <c r="U25" s="147"/>
      <c r="V25" s="98">
        <v>142191531</v>
      </c>
      <c r="W25" s="48"/>
      <c r="X25" s="48"/>
      <c r="Y25" s="48"/>
      <c r="Z25" s="46"/>
      <c r="AA25" s="147"/>
      <c r="AB25" s="148"/>
      <c r="AC25" s="132"/>
      <c r="AD25" s="133"/>
      <c r="AE25" s="134"/>
    </row>
    <row r="26" spans="1:31" ht="71.25" x14ac:dyDescent="0.2">
      <c r="A26" s="87">
        <v>230</v>
      </c>
      <c r="B26" s="34" t="s">
        <v>42</v>
      </c>
      <c r="C26" s="34" t="s">
        <v>43</v>
      </c>
      <c r="D26" s="20" t="s">
        <v>44</v>
      </c>
      <c r="E26" s="21" t="s">
        <v>111</v>
      </c>
      <c r="F26" s="92" t="s">
        <v>112</v>
      </c>
      <c r="G26" s="176">
        <v>2021680010166</v>
      </c>
      <c r="H26" s="93" t="s">
        <v>218</v>
      </c>
      <c r="I26" s="94"/>
      <c r="J26" s="60">
        <v>44562</v>
      </c>
      <c r="K26" s="60">
        <v>44926</v>
      </c>
      <c r="L26" s="144">
        <v>1</v>
      </c>
      <c r="M26" s="191">
        <v>0.4</v>
      </c>
      <c r="N26" s="137">
        <f>IFERROR(IF(M26/L26&gt;100%,100%,M26/L26),"-")</f>
        <v>0.4</v>
      </c>
      <c r="O26" s="96" t="s">
        <v>251</v>
      </c>
      <c r="P26" s="46">
        <v>60000000</v>
      </c>
      <c r="Q26" s="48"/>
      <c r="R26" s="48"/>
      <c r="S26" s="49"/>
      <c r="T26" s="48"/>
      <c r="U26" s="139">
        <f>SUM(P26:T27)</f>
        <v>80000000</v>
      </c>
      <c r="V26" s="48">
        <v>60000000</v>
      </c>
      <c r="W26" s="48"/>
      <c r="X26" s="48"/>
      <c r="Y26" s="50"/>
      <c r="Z26" s="48"/>
      <c r="AA26" s="139">
        <f>SUM(V26:Z27)</f>
        <v>60000000</v>
      </c>
      <c r="AB26" s="141">
        <f>IFERROR(AA26/U26,"-")</f>
        <v>0.75</v>
      </c>
      <c r="AC26" s="131"/>
      <c r="AD26" s="127" t="s">
        <v>50</v>
      </c>
      <c r="AE26" s="129" t="s">
        <v>173</v>
      </c>
    </row>
    <row r="27" spans="1:31" ht="60" x14ac:dyDescent="0.2">
      <c r="A27" s="87">
        <v>230</v>
      </c>
      <c r="B27" s="34" t="s">
        <v>42</v>
      </c>
      <c r="C27" s="34" t="s">
        <v>43</v>
      </c>
      <c r="D27" s="20" t="s">
        <v>44</v>
      </c>
      <c r="E27" s="21" t="s">
        <v>111</v>
      </c>
      <c r="F27" s="92" t="s">
        <v>112</v>
      </c>
      <c r="G27" s="176">
        <v>2021680010150</v>
      </c>
      <c r="H27" s="93" t="s">
        <v>205</v>
      </c>
      <c r="I27" s="94"/>
      <c r="J27" s="60">
        <v>44562</v>
      </c>
      <c r="K27" s="60">
        <v>44926</v>
      </c>
      <c r="L27" s="149"/>
      <c r="M27" s="192"/>
      <c r="N27" s="138"/>
      <c r="O27" s="96" t="s">
        <v>206</v>
      </c>
      <c r="P27" s="46">
        <v>20000000</v>
      </c>
      <c r="Q27" s="48"/>
      <c r="R27" s="48"/>
      <c r="S27" s="49"/>
      <c r="T27" s="48"/>
      <c r="U27" s="140"/>
      <c r="V27" s="46"/>
      <c r="W27" s="46"/>
      <c r="X27" s="46"/>
      <c r="Y27" s="63"/>
      <c r="Z27" s="46"/>
      <c r="AA27" s="140"/>
      <c r="AB27" s="142"/>
      <c r="AC27" s="143"/>
      <c r="AD27" s="128"/>
      <c r="AE27" s="130"/>
    </row>
    <row r="28" spans="1:31" ht="85.5" x14ac:dyDescent="0.2">
      <c r="A28" s="87">
        <v>231</v>
      </c>
      <c r="B28" s="36" t="s">
        <v>42</v>
      </c>
      <c r="C28" s="36" t="s">
        <v>43</v>
      </c>
      <c r="D28" s="19" t="s">
        <v>44</v>
      </c>
      <c r="E28" s="21" t="s">
        <v>113</v>
      </c>
      <c r="F28" s="111" t="s">
        <v>114</v>
      </c>
      <c r="G28" s="177">
        <v>2021680010009</v>
      </c>
      <c r="H28" s="93" t="s">
        <v>115</v>
      </c>
      <c r="I28" s="92" t="s">
        <v>116</v>
      </c>
      <c r="J28" s="60">
        <v>44562</v>
      </c>
      <c r="K28" s="60">
        <v>44926</v>
      </c>
      <c r="L28" s="78">
        <v>1</v>
      </c>
      <c r="M28" s="193">
        <v>1</v>
      </c>
      <c r="N28" s="73">
        <f>IFERROR(IF(M28/L28&gt;100%,100%,M28/L28),"-")</f>
        <v>1</v>
      </c>
      <c r="O28" s="101" t="s">
        <v>175</v>
      </c>
      <c r="P28" s="46">
        <v>460000000</v>
      </c>
      <c r="Q28" s="48"/>
      <c r="R28" s="48"/>
      <c r="S28" s="48"/>
      <c r="T28" s="48"/>
      <c r="U28" s="74">
        <f>SUM(P28:T28)</f>
        <v>460000000</v>
      </c>
      <c r="V28" s="48">
        <f>106735701+293221240</f>
        <v>399956941</v>
      </c>
      <c r="W28" s="48"/>
      <c r="X28" s="48"/>
      <c r="Y28" s="48"/>
      <c r="Z28" s="48"/>
      <c r="AA28" s="74">
        <f>SUM(V28:Z28)</f>
        <v>399956941</v>
      </c>
      <c r="AB28" s="75">
        <f>IFERROR(AA28/U28,"-")</f>
        <v>0.86947161086956526</v>
      </c>
      <c r="AC28" s="71"/>
      <c r="AD28" s="69" t="s">
        <v>50</v>
      </c>
      <c r="AE28" s="70" t="s">
        <v>173</v>
      </c>
    </row>
    <row r="29" spans="1:31" ht="66" customHeight="1" x14ac:dyDescent="0.2">
      <c r="A29" s="87">
        <v>232</v>
      </c>
      <c r="B29" s="37" t="s">
        <v>42</v>
      </c>
      <c r="C29" s="36" t="s">
        <v>43</v>
      </c>
      <c r="D29" s="19" t="s">
        <v>44</v>
      </c>
      <c r="E29" s="21" t="s">
        <v>104</v>
      </c>
      <c r="F29" s="111" t="s">
        <v>105</v>
      </c>
      <c r="G29" s="177">
        <v>2021680010086</v>
      </c>
      <c r="H29" s="112" t="s">
        <v>198</v>
      </c>
      <c r="I29" s="113" t="s">
        <v>103</v>
      </c>
      <c r="J29" s="60">
        <v>44562</v>
      </c>
      <c r="K29" s="60">
        <v>44926</v>
      </c>
      <c r="L29" s="82">
        <v>1</v>
      </c>
      <c r="M29" s="194">
        <v>0.4</v>
      </c>
      <c r="N29" s="83">
        <f>IFERROR(IF(M29/L29&gt;100%,100%,M29/L29),"-")</f>
        <v>0.4</v>
      </c>
      <c r="O29" s="99" t="s">
        <v>283</v>
      </c>
      <c r="P29" s="46"/>
      <c r="Q29" s="48"/>
      <c r="R29" s="48"/>
      <c r="S29" s="49"/>
      <c r="T29" s="48">
        <v>765268843</v>
      </c>
      <c r="U29" s="74">
        <f>SUM(P29:T29)</f>
        <v>765268843</v>
      </c>
      <c r="V29" s="48"/>
      <c r="W29" s="48"/>
      <c r="X29" s="48"/>
      <c r="Y29" s="50"/>
      <c r="Z29" s="48">
        <v>145800000</v>
      </c>
      <c r="AA29" s="74">
        <f>SUM(V29:Z29)</f>
        <v>145800000</v>
      </c>
      <c r="AB29" s="75">
        <f>IFERROR(AA29/U29,"-")</f>
        <v>0.19052128063705842</v>
      </c>
      <c r="AC29" s="71"/>
      <c r="AD29" s="69" t="s">
        <v>50</v>
      </c>
      <c r="AE29" s="70" t="s">
        <v>173</v>
      </c>
    </row>
    <row r="30" spans="1:31" ht="71.25" x14ac:dyDescent="0.2">
      <c r="A30" s="87">
        <v>233</v>
      </c>
      <c r="B30" s="37" t="s">
        <v>42</v>
      </c>
      <c r="C30" s="36" t="s">
        <v>43</v>
      </c>
      <c r="D30" s="19" t="s">
        <v>44</v>
      </c>
      <c r="E30" s="21" t="s">
        <v>87</v>
      </c>
      <c r="F30" s="111" t="s">
        <v>88</v>
      </c>
      <c r="G30" s="176">
        <v>2021680010160</v>
      </c>
      <c r="H30" s="93" t="s">
        <v>217</v>
      </c>
      <c r="I30" s="93" t="s">
        <v>86</v>
      </c>
      <c r="J30" s="60">
        <v>44562</v>
      </c>
      <c r="K30" s="60">
        <v>44926</v>
      </c>
      <c r="L30" s="145">
        <v>3</v>
      </c>
      <c r="M30" s="190">
        <v>3</v>
      </c>
      <c r="N30" s="146">
        <f>IFERROR(IF(M30/L30&gt;100%,100%,M30/L30),"-")</f>
        <v>1</v>
      </c>
      <c r="O30" s="102" t="s">
        <v>252</v>
      </c>
      <c r="P30" s="46">
        <v>99000000</v>
      </c>
      <c r="Q30" s="48"/>
      <c r="R30" s="48"/>
      <c r="S30" s="50"/>
      <c r="T30" s="48"/>
      <c r="U30" s="139">
        <f>SUM(P30:T31)</f>
        <v>185757348</v>
      </c>
      <c r="V30" s="48">
        <v>99000000</v>
      </c>
      <c r="W30" s="48"/>
      <c r="X30" s="48"/>
      <c r="Y30" s="50"/>
      <c r="Z30" s="48"/>
      <c r="AA30" s="139">
        <f>SUM(V30:Z31)</f>
        <v>99000000</v>
      </c>
      <c r="AB30" s="141">
        <f>IFERROR(AA30/U30,"-")</f>
        <v>0.53295334513496606</v>
      </c>
      <c r="AC30" s="131"/>
      <c r="AD30" s="127" t="s">
        <v>50</v>
      </c>
      <c r="AE30" s="129" t="s">
        <v>173</v>
      </c>
    </row>
    <row r="31" spans="1:31" ht="85.5" x14ac:dyDescent="0.2">
      <c r="A31" s="87">
        <v>233</v>
      </c>
      <c r="B31" s="36" t="s">
        <v>42</v>
      </c>
      <c r="C31" s="36" t="s">
        <v>43</v>
      </c>
      <c r="D31" s="19" t="s">
        <v>44</v>
      </c>
      <c r="E31" s="21" t="s">
        <v>87</v>
      </c>
      <c r="F31" s="111" t="s">
        <v>88</v>
      </c>
      <c r="G31" s="176">
        <v>2021680010126</v>
      </c>
      <c r="H31" s="93" t="s">
        <v>197</v>
      </c>
      <c r="I31" s="93" t="s">
        <v>85</v>
      </c>
      <c r="J31" s="60">
        <v>44562</v>
      </c>
      <c r="K31" s="60">
        <v>44926</v>
      </c>
      <c r="L31" s="149"/>
      <c r="M31" s="195"/>
      <c r="N31" s="138"/>
      <c r="O31" s="103" t="s">
        <v>226</v>
      </c>
      <c r="P31" s="46"/>
      <c r="Q31" s="48"/>
      <c r="R31" s="48"/>
      <c r="S31" s="50"/>
      <c r="T31" s="46">
        <v>86757348</v>
      </c>
      <c r="U31" s="140"/>
      <c r="V31" s="46"/>
      <c r="W31" s="46"/>
      <c r="X31" s="46"/>
      <c r="Y31" s="63"/>
      <c r="Z31" s="46"/>
      <c r="AA31" s="140"/>
      <c r="AB31" s="142"/>
      <c r="AC31" s="143"/>
      <c r="AD31" s="128"/>
      <c r="AE31" s="130"/>
    </row>
    <row r="32" spans="1:31" ht="71.25" x14ac:dyDescent="0.2">
      <c r="A32" s="87">
        <v>235</v>
      </c>
      <c r="B32" s="24" t="s">
        <v>42</v>
      </c>
      <c r="C32" s="22" t="s">
        <v>43</v>
      </c>
      <c r="D32" s="24" t="s">
        <v>92</v>
      </c>
      <c r="E32" s="21" t="s">
        <v>93</v>
      </c>
      <c r="F32" s="111" t="s">
        <v>94</v>
      </c>
      <c r="G32" s="176">
        <v>2021680010160</v>
      </c>
      <c r="H32" s="93" t="s">
        <v>217</v>
      </c>
      <c r="I32" s="93" t="s">
        <v>86</v>
      </c>
      <c r="J32" s="60">
        <v>44562</v>
      </c>
      <c r="K32" s="60">
        <v>44926</v>
      </c>
      <c r="L32" s="144">
        <v>1</v>
      </c>
      <c r="M32" s="191">
        <v>0.33</v>
      </c>
      <c r="N32" s="137">
        <f>IFERROR(IF(M32/L32&gt;100%,100%,M32/L32),"-")</f>
        <v>0.33</v>
      </c>
      <c r="O32" s="104" t="s">
        <v>247</v>
      </c>
      <c r="P32" s="46">
        <v>128400000</v>
      </c>
      <c r="Q32" s="48"/>
      <c r="R32" s="48"/>
      <c r="S32" s="49"/>
      <c r="T32" s="48"/>
      <c r="U32" s="139">
        <f>SUM(P32:T45)</f>
        <v>5027226175.7999992</v>
      </c>
      <c r="V32" s="48">
        <v>128400000</v>
      </c>
      <c r="W32" s="48"/>
      <c r="X32" s="48"/>
      <c r="Y32" s="50"/>
      <c r="Z32" s="48"/>
      <c r="AA32" s="139">
        <f>SUM(V32:Z45)</f>
        <v>339000000</v>
      </c>
      <c r="AB32" s="141">
        <f>IFERROR(AA32/U32,"-")</f>
        <v>6.7432812478554094E-2</v>
      </c>
      <c r="AC32" s="131"/>
      <c r="AD32" s="127" t="s">
        <v>50</v>
      </c>
      <c r="AE32" s="129" t="s">
        <v>173</v>
      </c>
    </row>
    <row r="33" spans="1:31" ht="71.25" x14ac:dyDescent="0.2">
      <c r="A33" s="87">
        <v>235</v>
      </c>
      <c r="B33" s="22" t="s">
        <v>42</v>
      </c>
      <c r="C33" s="22" t="s">
        <v>43</v>
      </c>
      <c r="D33" s="22" t="s">
        <v>92</v>
      </c>
      <c r="E33" s="21" t="s">
        <v>93</v>
      </c>
      <c r="F33" s="111" t="s">
        <v>94</v>
      </c>
      <c r="G33" s="177">
        <v>2021680010086</v>
      </c>
      <c r="H33" s="93" t="s">
        <v>198</v>
      </c>
      <c r="I33" s="92" t="s">
        <v>95</v>
      </c>
      <c r="J33" s="60">
        <v>44562</v>
      </c>
      <c r="K33" s="60">
        <v>44926</v>
      </c>
      <c r="L33" s="150"/>
      <c r="M33" s="196"/>
      <c r="N33" s="151"/>
      <c r="O33" s="99" t="s">
        <v>246</v>
      </c>
      <c r="P33" s="46"/>
      <c r="Q33" s="48"/>
      <c r="R33" s="48"/>
      <c r="S33" s="49"/>
      <c r="T33" s="48">
        <v>33000000</v>
      </c>
      <c r="U33" s="147"/>
      <c r="V33" s="48"/>
      <c r="W33" s="48"/>
      <c r="X33" s="48"/>
      <c r="Y33" s="50"/>
      <c r="Z33" s="48">
        <v>33000000</v>
      </c>
      <c r="AA33" s="147"/>
      <c r="AB33" s="148"/>
      <c r="AC33" s="132"/>
      <c r="AD33" s="133"/>
      <c r="AE33" s="134"/>
    </row>
    <row r="34" spans="1:31" ht="57" x14ac:dyDescent="0.2">
      <c r="A34" s="87">
        <v>235</v>
      </c>
      <c r="B34" s="22" t="s">
        <v>42</v>
      </c>
      <c r="C34" s="22" t="s">
        <v>43</v>
      </c>
      <c r="D34" s="22" t="s">
        <v>92</v>
      </c>
      <c r="E34" s="21" t="s">
        <v>93</v>
      </c>
      <c r="F34" s="111" t="s">
        <v>94</v>
      </c>
      <c r="G34" s="176">
        <v>2020680010136</v>
      </c>
      <c r="H34" s="114" t="s">
        <v>99</v>
      </c>
      <c r="I34" s="92" t="s">
        <v>96</v>
      </c>
      <c r="J34" s="60">
        <v>44562</v>
      </c>
      <c r="K34" s="60">
        <v>44926</v>
      </c>
      <c r="L34" s="145"/>
      <c r="M34" s="197"/>
      <c r="N34" s="146"/>
      <c r="O34" s="100" t="s">
        <v>227</v>
      </c>
      <c r="P34" s="46"/>
      <c r="Q34" s="48"/>
      <c r="R34" s="48"/>
      <c r="S34" s="49"/>
      <c r="T34" s="48">
        <v>274741412</v>
      </c>
      <c r="U34" s="147"/>
      <c r="V34" s="46"/>
      <c r="W34" s="46"/>
      <c r="X34" s="46"/>
      <c r="Y34" s="63"/>
      <c r="Z34" s="46"/>
      <c r="AA34" s="147"/>
      <c r="AB34" s="148"/>
      <c r="AC34" s="132"/>
      <c r="AD34" s="133"/>
      <c r="AE34" s="134"/>
    </row>
    <row r="35" spans="1:31" ht="45" x14ac:dyDescent="0.2">
      <c r="A35" s="87">
        <v>235</v>
      </c>
      <c r="B35" s="22" t="s">
        <v>42</v>
      </c>
      <c r="C35" s="22" t="s">
        <v>43</v>
      </c>
      <c r="D35" s="22" t="s">
        <v>92</v>
      </c>
      <c r="E35" s="21" t="s">
        <v>93</v>
      </c>
      <c r="F35" s="111" t="s">
        <v>94</v>
      </c>
      <c r="G35" s="176">
        <v>2021680010180</v>
      </c>
      <c r="H35" s="114" t="s">
        <v>216</v>
      </c>
      <c r="I35" s="92"/>
      <c r="J35" s="60">
        <v>44562</v>
      </c>
      <c r="K35" s="60">
        <v>44926</v>
      </c>
      <c r="L35" s="145"/>
      <c r="M35" s="197"/>
      <c r="N35" s="146"/>
      <c r="O35" s="100" t="s">
        <v>261</v>
      </c>
      <c r="P35" s="46"/>
      <c r="Q35" s="48"/>
      <c r="R35" s="48"/>
      <c r="S35" s="49"/>
      <c r="T35" s="48">
        <v>1346523105</v>
      </c>
      <c r="U35" s="147"/>
      <c r="V35" s="46"/>
      <c r="W35" s="46"/>
      <c r="X35" s="46"/>
      <c r="Y35" s="63"/>
      <c r="Z35" s="46"/>
      <c r="AA35" s="147"/>
      <c r="AB35" s="148"/>
      <c r="AC35" s="132"/>
      <c r="AD35" s="133"/>
      <c r="AE35" s="134"/>
    </row>
    <row r="36" spans="1:31" ht="99.75" x14ac:dyDescent="0.2">
      <c r="A36" s="87">
        <v>235</v>
      </c>
      <c r="B36" s="22" t="s">
        <v>42</v>
      </c>
      <c r="C36" s="22" t="s">
        <v>43</v>
      </c>
      <c r="D36" s="22" t="s">
        <v>92</v>
      </c>
      <c r="E36" s="21" t="s">
        <v>93</v>
      </c>
      <c r="F36" s="111" t="s">
        <v>94</v>
      </c>
      <c r="G36" s="176">
        <v>2021680010107</v>
      </c>
      <c r="H36" s="114" t="s">
        <v>199</v>
      </c>
      <c r="I36" s="92" t="s">
        <v>97</v>
      </c>
      <c r="J36" s="60">
        <v>44562</v>
      </c>
      <c r="K36" s="60">
        <v>44926</v>
      </c>
      <c r="L36" s="145"/>
      <c r="M36" s="197"/>
      <c r="N36" s="146"/>
      <c r="O36" s="99" t="s">
        <v>228</v>
      </c>
      <c r="P36" s="46"/>
      <c r="Q36" s="48"/>
      <c r="R36" s="48"/>
      <c r="S36" s="49"/>
      <c r="T36" s="48">
        <v>150000000</v>
      </c>
      <c r="U36" s="147"/>
      <c r="V36" s="46"/>
      <c r="W36" s="46"/>
      <c r="X36" s="46"/>
      <c r="Y36" s="63"/>
      <c r="Z36" s="46"/>
      <c r="AA36" s="147"/>
      <c r="AB36" s="148"/>
      <c r="AC36" s="132"/>
      <c r="AD36" s="133"/>
      <c r="AE36" s="134"/>
    </row>
    <row r="37" spans="1:31" ht="45" x14ac:dyDescent="0.2">
      <c r="A37" s="87">
        <v>235</v>
      </c>
      <c r="B37" s="22" t="s">
        <v>42</v>
      </c>
      <c r="C37" s="22" t="s">
        <v>43</v>
      </c>
      <c r="D37" s="22" t="s">
        <v>92</v>
      </c>
      <c r="E37" s="21" t="s">
        <v>93</v>
      </c>
      <c r="F37" s="111" t="s">
        <v>94</v>
      </c>
      <c r="G37" s="176">
        <v>2021680010163</v>
      </c>
      <c r="H37" s="93" t="s">
        <v>200</v>
      </c>
      <c r="I37" s="92"/>
      <c r="J37" s="60">
        <v>44562</v>
      </c>
      <c r="K37" s="60">
        <v>44926</v>
      </c>
      <c r="L37" s="145"/>
      <c r="M37" s="197"/>
      <c r="N37" s="146"/>
      <c r="O37" s="100" t="s">
        <v>258</v>
      </c>
      <c r="P37" s="46">
        <v>18273527</v>
      </c>
      <c r="Q37" s="48"/>
      <c r="R37" s="48"/>
      <c r="S37" s="49"/>
      <c r="T37" s="48">
        <v>7986197</v>
      </c>
      <c r="U37" s="147"/>
      <c r="V37" s="46"/>
      <c r="W37" s="46"/>
      <c r="X37" s="46"/>
      <c r="Y37" s="63"/>
      <c r="Z37" s="46"/>
      <c r="AA37" s="147"/>
      <c r="AB37" s="148"/>
      <c r="AC37" s="132"/>
      <c r="AD37" s="133"/>
      <c r="AE37" s="134"/>
    </row>
    <row r="38" spans="1:31" ht="57" x14ac:dyDescent="0.2">
      <c r="A38" s="87">
        <v>235</v>
      </c>
      <c r="B38" s="22" t="s">
        <v>42</v>
      </c>
      <c r="C38" s="22" t="s">
        <v>43</v>
      </c>
      <c r="D38" s="22" t="s">
        <v>92</v>
      </c>
      <c r="E38" s="21" t="s">
        <v>93</v>
      </c>
      <c r="F38" s="111" t="s">
        <v>94</v>
      </c>
      <c r="G38" s="176">
        <v>2021680010155</v>
      </c>
      <c r="H38" s="93" t="s">
        <v>201</v>
      </c>
      <c r="I38" s="92" t="s">
        <v>85</v>
      </c>
      <c r="J38" s="60">
        <v>44562</v>
      </c>
      <c r="K38" s="60">
        <v>44926</v>
      </c>
      <c r="L38" s="145"/>
      <c r="M38" s="197"/>
      <c r="N38" s="146"/>
      <c r="O38" s="103" t="s">
        <v>279</v>
      </c>
      <c r="P38" s="46"/>
      <c r="Q38" s="48"/>
      <c r="R38" s="48"/>
      <c r="S38" s="49"/>
      <c r="T38" s="179">
        <f>219895884.64</f>
        <v>219895884.63999999</v>
      </c>
      <c r="U38" s="147"/>
      <c r="V38" s="46"/>
      <c r="W38" s="46"/>
      <c r="X38" s="46"/>
      <c r="Y38" s="63"/>
      <c r="Z38" s="46"/>
      <c r="AA38" s="147"/>
      <c r="AB38" s="148"/>
      <c r="AC38" s="132"/>
      <c r="AD38" s="133"/>
      <c r="AE38" s="134"/>
    </row>
    <row r="39" spans="1:31" ht="69" customHeight="1" x14ac:dyDescent="0.2">
      <c r="A39" s="87">
        <v>235</v>
      </c>
      <c r="B39" s="22" t="s">
        <v>42</v>
      </c>
      <c r="C39" s="22" t="s">
        <v>43</v>
      </c>
      <c r="D39" s="22" t="s">
        <v>92</v>
      </c>
      <c r="E39" s="21" t="s">
        <v>93</v>
      </c>
      <c r="F39" s="111" t="s">
        <v>94</v>
      </c>
      <c r="G39" s="176">
        <v>2021680010179</v>
      </c>
      <c r="H39" s="93" t="s">
        <v>268</v>
      </c>
      <c r="I39" s="92"/>
      <c r="J39" s="60"/>
      <c r="K39" s="60"/>
      <c r="L39" s="145"/>
      <c r="M39" s="197"/>
      <c r="N39" s="146"/>
      <c r="O39" s="103" t="s">
        <v>262</v>
      </c>
      <c r="P39" s="46"/>
      <c r="Q39" s="48"/>
      <c r="R39" s="48"/>
      <c r="S39" s="49"/>
      <c r="T39" s="48">
        <v>196811537.16</v>
      </c>
      <c r="U39" s="147"/>
      <c r="V39" s="46"/>
      <c r="W39" s="46"/>
      <c r="X39" s="46"/>
      <c r="Y39" s="63"/>
      <c r="Z39" s="46"/>
      <c r="AA39" s="147"/>
      <c r="AB39" s="148"/>
      <c r="AC39" s="132"/>
      <c r="AD39" s="133"/>
      <c r="AE39" s="134"/>
    </row>
    <row r="40" spans="1:31" ht="57" x14ac:dyDescent="0.2">
      <c r="A40" s="87">
        <v>235</v>
      </c>
      <c r="B40" s="22" t="s">
        <v>42</v>
      </c>
      <c r="C40" s="22" t="s">
        <v>43</v>
      </c>
      <c r="D40" s="22" t="s">
        <v>92</v>
      </c>
      <c r="E40" s="21" t="s">
        <v>93</v>
      </c>
      <c r="F40" s="111" t="s">
        <v>94</v>
      </c>
      <c r="G40" s="176">
        <v>2021680010095</v>
      </c>
      <c r="H40" s="93" t="s">
        <v>270</v>
      </c>
      <c r="I40" s="92"/>
      <c r="J40" s="60"/>
      <c r="K40" s="60"/>
      <c r="L40" s="145"/>
      <c r="M40" s="197"/>
      <c r="N40" s="146"/>
      <c r="O40" s="103" t="s">
        <v>263</v>
      </c>
      <c r="P40" s="46"/>
      <c r="Q40" s="48"/>
      <c r="R40" s="48"/>
      <c r="S40" s="49"/>
      <c r="T40" s="48">
        <v>163509429</v>
      </c>
      <c r="U40" s="147"/>
      <c r="V40" s="46"/>
      <c r="W40" s="46"/>
      <c r="X40" s="46"/>
      <c r="Y40" s="63"/>
      <c r="Z40" s="46"/>
      <c r="AA40" s="147"/>
      <c r="AB40" s="148"/>
      <c r="AC40" s="132"/>
      <c r="AD40" s="133"/>
      <c r="AE40" s="134"/>
    </row>
    <row r="41" spans="1:31" ht="45" x14ac:dyDescent="0.2">
      <c r="A41" s="87">
        <v>235</v>
      </c>
      <c r="B41" s="22" t="s">
        <v>42</v>
      </c>
      <c r="C41" s="22" t="s">
        <v>43</v>
      </c>
      <c r="D41" s="22" t="s">
        <v>92</v>
      </c>
      <c r="E41" s="21" t="s">
        <v>93</v>
      </c>
      <c r="F41" s="111" t="s">
        <v>94</v>
      </c>
      <c r="G41" s="176">
        <v>2021680010172</v>
      </c>
      <c r="H41" s="114" t="s">
        <v>219</v>
      </c>
      <c r="I41" s="92"/>
      <c r="J41" s="60">
        <v>44562</v>
      </c>
      <c r="K41" s="60">
        <v>44926</v>
      </c>
      <c r="L41" s="145"/>
      <c r="M41" s="197"/>
      <c r="N41" s="146"/>
      <c r="O41" s="99" t="s">
        <v>236</v>
      </c>
      <c r="P41" s="46"/>
      <c r="Q41" s="48"/>
      <c r="R41" s="48"/>
      <c r="S41" s="49"/>
      <c r="T41" s="48">
        <v>267119538</v>
      </c>
      <c r="U41" s="147"/>
      <c r="V41" s="48"/>
      <c r="W41" s="48"/>
      <c r="X41" s="48"/>
      <c r="Y41" s="50"/>
      <c r="Z41" s="48">
        <v>177600000</v>
      </c>
      <c r="AA41" s="147"/>
      <c r="AB41" s="148"/>
      <c r="AC41" s="132"/>
      <c r="AD41" s="133"/>
      <c r="AE41" s="134"/>
    </row>
    <row r="42" spans="1:31" ht="45" x14ac:dyDescent="0.2">
      <c r="A42" s="87">
        <v>235</v>
      </c>
      <c r="B42" s="22" t="s">
        <v>42</v>
      </c>
      <c r="C42" s="22" t="s">
        <v>43</v>
      </c>
      <c r="D42" s="22" t="s">
        <v>92</v>
      </c>
      <c r="E42" s="21" t="s">
        <v>93</v>
      </c>
      <c r="F42" s="111" t="s">
        <v>94</v>
      </c>
      <c r="G42" s="176">
        <v>2021680010170</v>
      </c>
      <c r="H42" s="93" t="s">
        <v>203</v>
      </c>
      <c r="I42" s="92" t="s">
        <v>98</v>
      </c>
      <c r="J42" s="60">
        <v>44562</v>
      </c>
      <c r="K42" s="60">
        <v>44926</v>
      </c>
      <c r="L42" s="145"/>
      <c r="M42" s="197"/>
      <c r="N42" s="146"/>
      <c r="O42" s="101" t="s">
        <v>259</v>
      </c>
      <c r="P42" s="46"/>
      <c r="Q42" s="48"/>
      <c r="R42" s="48"/>
      <c r="S42" s="49"/>
      <c r="T42" s="48">
        <v>267119536</v>
      </c>
      <c r="U42" s="147"/>
      <c r="V42" s="46"/>
      <c r="W42" s="46"/>
      <c r="X42" s="46"/>
      <c r="Y42" s="63"/>
      <c r="Z42" s="46"/>
      <c r="AA42" s="147"/>
      <c r="AB42" s="148"/>
      <c r="AC42" s="132"/>
      <c r="AD42" s="133"/>
      <c r="AE42" s="134"/>
    </row>
    <row r="43" spans="1:31" ht="45" x14ac:dyDescent="0.2">
      <c r="A43" s="87">
        <v>235</v>
      </c>
      <c r="B43" s="22" t="s">
        <v>42</v>
      </c>
      <c r="C43" s="22" t="s">
        <v>43</v>
      </c>
      <c r="D43" s="22" t="s">
        <v>92</v>
      </c>
      <c r="E43" s="21" t="s">
        <v>93</v>
      </c>
      <c r="F43" s="111" t="s">
        <v>94</v>
      </c>
      <c r="G43" s="176">
        <v>2021680010169</v>
      </c>
      <c r="H43" s="93" t="s">
        <v>204</v>
      </c>
      <c r="I43" s="92"/>
      <c r="J43" s="60">
        <v>44562</v>
      </c>
      <c r="K43" s="60">
        <v>44926</v>
      </c>
      <c r="L43" s="145"/>
      <c r="M43" s="197"/>
      <c r="N43" s="146"/>
      <c r="O43" s="100" t="s">
        <v>237</v>
      </c>
      <c r="P43" s="46"/>
      <c r="Q43" s="48"/>
      <c r="R43" s="48"/>
      <c r="S43" s="49"/>
      <c r="T43" s="48">
        <v>267119537</v>
      </c>
      <c r="U43" s="147"/>
      <c r="V43" s="46"/>
      <c r="W43" s="46"/>
      <c r="X43" s="46"/>
      <c r="Y43" s="63"/>
      <c r="Z43" s="46"/>
      <c r="AA43" s="147"/>
      <c r="AB43" s="148"/>
      <c r="AC43" s="132"/>
      <c r="AD43" s="133"/>
      <c r="AE43" s="134"/>
    </row>
    <row r="44" spans="1:31" ht="57" x14ac:dyDescent="0.2">
      <c r="A44" s="87">
        <v>235</v>
      </c>
      <c r="B44" s="22" t="s">
        <v>42</v>
      </c>
      <c r="C44" s="22" t="s">
        <v>43</v>
      </c>
      <c r="D44" s="22" t="s">
        <v>92</v>
      </c>
      <c r="E44" s="21" t="s">
        <v>93</v>
      </c>
      <c r="F44" s="111" t="s">
        <v>94</v>
      </c>
      <c r="G44" s="176">
        <v>2021680010167</v>
      </c>
      <c r="H44" s="114" t="s">
        <v>271</v>
      </c>
      <c r="I44" s="92"/>
      <c r="J44" s="60"/>
      <c r="K44" s="60"/>
      <c r="L44" s="145"/>
      <c r="M44" s="197"/>
      <c r="N44" s="146"/>
      <c r="O44" s="103" t="s">
        <v>272</v>
      </c>
      <c r="P44" s="46">
        <v>1286726473</v>
      </c>
      <c r="Q44" s="48"/>
      <c r="R44" s="48"/>
      <c r="S44" s="49"/>
      <c r="T44" s="48"/>
      <c r="U44" s="147"/>
      <c r="V44" s="46"/>
      <c r="W44" s="46"/>
      <c r="X44" s="46"/>
      <c r="Y44" s="63"/>
      <c r="Z44" s="46"/>
      <c r="AA44" s="147"/>
      <c r="AB44" s="148"/>
      <c r="AC44" s="132"/>
      <c r="AD44" s="133"/>
      <c r="AE44" s="134"/>
    </row>
    <row r="45" spans="1:31" ht="45" x14ac:dyDescent="0.2">
      <c r="A45" s="87">
        <v>235</v>
      </c>
      <c r="B45" s="22" t="s">
        <v>42</v>
      </c>
      <c r="C45" s="22" t="s">
        <v>43</v>
      </c>
      <c r="D45" s="22" t="s">
        <v>92</v>
      </c>
      <c r="E45" s="21" t="s">
        <v>93</v>
      </c>
      <c r="F45" s="111" t="s">
        <v>94</v>
      </c>
      <c r="G45" s="176">
        <v>2021680010149</v>
      </c>
      <c r="H45" s="114" t="s">
        <v>207</v>
      </c>
      <c r="I45" s="92"/>
      <c r="J45" s="60">
        <v>44562</v>
      </c>
      <c r="K45" s="60">
        <v>44926</v>
      </c>
      <c r="L45" s="145"/>
      <c r="M45" s="197"/>
      <c r="N45" s="146"/>
      <c r="O45" s="99" t="s">
        <v>229</v>
      </c>
      <c r="P45" s="46"/>
      <c r="Q45" s="48"/>
      <c r="R45" s="48"/>
      <c r="S45" s="49"/>
      <c r="T45" s="48">
        <v>400000000</v>
      </c>
      <c r="U45" s="147"/>
      <c r="V45" s="46"/>
      <c r="W45" s="46"/>
      <c r="X45" s="46"/>
      <c r="Y45" s="63"/>
      <c r="Z45" s="46"/>
      <c r="AA45" s="147"/>
      <c r="AB45" s="148"/>
      <c r="AC45" s="132"/>
      <c r="AD45" s="133"/>
      <c r="AE45" s="134"/>
    </row>
    <row r="46" spans="1:31" ht="108.6" customHeight="1" x14ac:dyDescent="0.2">
      <c r="A46" s="87">
        <v>236</v>
      </c>
      <c r="B46" s="37" t="s">
        <v>42</v>
      </c>
      <c r="C46" s="36" t="s">
        <v>43</v>
      </c>
      <c r="D46" s="19" t="s">
        <v>92</v>
      </c>
      <c r="E46" s="21" t="s">
        <v>117</v>
      </c>
      <c r="F46" s="111" t="s">
        <v>118</v>
      </c>
      <c r="G46" s="176">
        <v>2021680010149</v>
      </c>
      <c r="H46" s="93" t="s">
        <v>207</v>
      </c>
      <c r="I46" s="92" t="s">
        <v>100</v>
      </c>
      <c r="J46" s="60">
        <v>44562</v>
      </c>
      <c r="K46" s="60">
        <v>44926</v>
      </c>
      <c r="L46" s="72">
        <v>1</v>
      </c>
      <c r="M46" s="198">
        <v>2E-3</v>
      </c>
      <c r="N46" s="119">
        <f>IFERROR(IF(M46/L46&gt;100%,100%,M46/L46),"-")</f>
        <v>2E-3</v>
      </c>
      <c r="O46" s="101" t="s">
        <v>229</v>
      </c>
      <c r="P46" s="63"/>
      <c r="Q46" s="48"/>
      <c r="R46" s="48"/>
      <c r="S46" s="49"/>
      <c r="T46" s="48">
        <v>400000000</v>
      </c>
      <c r="U46" s="74">
        <f>SUM(P46:T46)</f>
        <v>400000000</v>
      </c>
      <c r="V46" s="46"/>
      <c r="W46" s="46"/>
      <c r="X46" s="46"/>
      <c r="Y46" s="63"/>
      <c r="Z46" s="46"/>
      <c r="AA46" s="74">
        <f>SUM(V46:Z46)</f>
        <v>0</v>
      </c>
      <c r="AB46" s="75">
        <f>IFERROR(AA46/U46,"-")</f>
        <v>0</v>
      </c>
      <c r="AC46" s="71"/>
      <c r="AD46" s="69" t="s">
        <v>50</v>
      </c>
      <c r="AE46" s="70" t="s">
        <v>173</v>
      </c>
    </row>
    <row r="47" spans="1:31" ht="42.75" x14ac:dyDescent="0.2">
      <c r="A47" s="87">
        <v>237</v>
      </c>
      <c r="B47" s="38" t="s">
        <v>42</v>
      </c>
      <c r="C47" s="34" t="s">
        <v>43</v>
      </c>
      <c r="D47" s="38" t="s">
        <v>92</v>
      </c>
      <c r="E47" s="16" t="s">
        <v>119</v>
      </c>
      <c r="F47" s="110" t="s">
        <v>120</v>
      </c>
      <c r="G47" s="176">
        <v>2020680010176</v>
      </c>
      <c r="H47" s="93" t="s">
        <v>121</v>
      </c>
      <c r="I47" s="92" t="s">
        <v>122</v>
      </c>
      <c r="J47" s="60">
        <v>44562</v>
      </c>
      <c r="K47" s="60">
        <v>44926</v>
      </c>
      <c r="L47" s="82">
        <v>1</v>
      </c>
      <c r="M47" s="183">
        <v>0</v>
      </c>
      <c r="N47" s="83">
        <f>IFERROR(IF(M47/L47&gt;100%,100%,M47/L47),"-")</f>
        <v>0</v>
      </c>
      <c r="O47" s="96" t="s">
        <v>260</v>
      </c>
      <c r="P47" s="46"/>
      <c r="Q47" s="48"/>
      <c r="R47" s="48"/>
      <c r="S47" s="49"/>
      <c r="T47" s="48">
        <v>400000000</v>
      </c>
      <c r="U47" s="55">
        <f>SUM(P47:T47)</f>
        <v>400000000</v>
      </c>
      <c r="V47" s="46"/>
      <c r="W47" s="46"/>
      <c r="X47" s="46"/>
      <c r="Y47" s="63"/>
      <c r="Z47" s="46"/>
      <c r="AA47" s="55">
        <f>SUM(V47:Z47)</f>
        <v>0</v>
      </c>
      <c r="AB47" s="17">
        <f>IFERROR(AA47/U47,"-")</f>
        <v>0</v>
      </c>
      <c r="AC47" s="18"/>
      <c r="AD47" s="28" t="s">
        <v>50</v>
      </c>
      <c r="AE47" s="35" t="s">
        <v>173</v>
      </c>
    </row>
    <row r="48" spans="1:31" ht="69" customHeight="1" x14ac:dyDescent="0.2">
      <c r="A48" s="87">
        <v>238</v>
      </c>
      <c r="B48" s="34" t="s">
        <v>42</v>
      </c>
      <c r="C48" s="34" t="s">
        <v>43</v>
      </c>
      <c r="D48" s="15" t="s">
        <v>92</v>
      </c>
      <c r="E48" s="16" t="s">
        <v>208</v>
      </c>
      <c r="F48" s="92" t="s">
        <v>209</v>
      </c>
      <c r="G48" s="176">
        <v>2021680010160</v>
      </c>
      <c r="H48" s="93" t="s">
        <v>217</v>
      </c>
      <c r="I48" s="92"/>
      <c r="J48" s="60">
        <v>44562</v>
      </c>
      <c r="K48" s="60">
        <v>44926</v>
      </c>
      <c r="L48" s="64">
        <v>1</v>
      </c>
      <c r="M48" s="199">
        <v>0.33</v>
      </c>
      <c r="N48" s="83">
        <f>IFERROR(IF(M48/L48&gt;100%,100%,M48/L48),"-")</f>
        <v>0.33</v>
      </c>
      <c r="O48" s="96" t="s">
        <v>248</v>
      </c>
      <c r="P48" s="46">
        <v>21000000</v>
      </c>
      <c r="Q48" s="48"/>
      <c r="R48" s="48"/>
      <c r="S48" s="49"/>
      <c r="T48" s="48"/>
      <c r="U48" s="55">
        <f>SUM(P48:T48)</f>
        <v>21000000</v>
      </c>
      <c r="V48" s="48">
        <v>21000000</v>
      </c>
      <c r="W48" s="48"/>
      <c r="X48" s="48"/>
      <c r="Y48" s="50"/>
      <c r="Z48" s="48"/>
      <c r="AA48" s="55">
        <f>SUM(V48:Z48)</f>
        <v>21000000</v>
      </c>
      <c r="AB48" s="17">
        <f>IFERROR(AA48/U48,"-")</f>
        <v>1</v>
      </c>
      <c r="AC48" s="71"/>
      <c r="AD48" s="28" t="s">
        <v>50</v>
      </c>
      <c r="AE48" s="35" t="s">
        <v>173</v>
      </c>
    </row>
    <row r="49" spans="1:31" ht="57" x14ac:dyDescent="0.2">
      <c r="A49" s="87">
        <v>240</v>
      </c>
      <c r="B49" s="36" t="s">
        <v>42</v>
      </c>
      <c r="C49" s="36" t="s">
        <v>43</v>
      </c>
      <c r="D49" s="23" t="s">
        <v>89</v>
      </c>
      <c r="E49" s="21" t="s">
        <v>123</v>
      </c>
      <c r="F49" s="111" t="s">
        <v>124</v>
      </c>
      <c r="G49" s="176">
        <v>2021680010081</v>
      </c>
      <c r="H49" s="93" t="s">
        <v>221</v>
      </c>
      <c r="I49" s="94"/>
      <c r="J49" s="60">
        <v>44562</v>
      </c>
      <c r="K49" s="60">
        <v>44926</v>
      </c>
      <c r="L49" s="144">
        <v>1</v>
      </c>
      <c r="M49" s="191">
        <v>0.4</v>
      </c>
      <c r="N49" s="137">
        <f>IFERROR(IF(M49/L49&gt;100%,100%,M49/L49),"-")</f>
        <v>0.4</v>
      </c>
      <c r="O49" s="96" t="s">
        <v>244</v>
      </c>
      <c r="P49" s="46"/>
      <c r="Q49" s="48"/>
      <c r="R49" s="48"/>
      <c r="S49" s="49"/>
      <c r="T49" s="48">
        <v>609326724</v>
      </c>
      <c r="U49" s="139">
        <f>SUM(P49:T51)</f>
        <v>1236079024</v>
      </c>
      <c r="V49" s="48"/>
      <c r="W49" s="48"/>
      <c r="X49" s="48"/>
      <c r="Y49" s="50"/>
      <c r="Z49" s="48">
        <f>325800000+6664000</f>
        <v>332464000</v>
      </c>
      <c r="AA49" s="139">
        <f>SUM(V49:Z51)</f>
        <v>919264000</v>
      </c>
      <c r="AB49" s="141">
        <f>IFERROR(AA49/U49,"-")</f>
        <v>0.74369355207179699</v>
      </c>
      <c r="AC49" s="131"/>
      <c r="AD49" s="127" t="s">
        <v>50</v>
      </c>
      <c r="AE49" s="129" t="s">
        <v>173</v>
      </c>
    </row>
    <row r="50" spans="1:31" ht="57" x14ac:dyDescent="0.2">
      <c r="A50" s="87">
        <v>240</v>
      </c>
      <c r="B50" s="36" t="s">
        <v>42</v>
      </c>
      <c r="C50" s="36" t="s">
        <v>43</v>
      </c>
      <c r="D50" s="23" t="s">
        <v>89</v>
      </c>
      <c r="E50" s="21" t="s">
        <v>123</v>
      </c>
      <c r="F50" s="111" t="s">
        <v>124</v>
      </c>
      <c r="G50" s="176">
        <v>2021680010147</v>
      </c>
      <c r="H50" s="93" t="s">
        <v>186</v>
      </c>
      <c r="I50" s="94"/>
      <c r="J50" s="60">
        <v>44562</v>
      </c>
      <c r="K50" s="60">
        <v>44926</v>
      </c>
      <c r="L50" s="145"/>
      <c r="M50" s="197"/>
      <c r="N50" s="146"/>
      <c r="O50" s="99" t="s">
        <v>187</v>
      </c>
      <c r="P50" s="46">
        <v>32160300</v>
      </c>
      <c r="Q50" s="48"/>
      <c r="R50" s="48"/>
      <c r="S50" s="49"/>
      <c r="T50" s="48"/>
      <c r="U50" s="147"/>
      <c r="V50" s="46"/>
      <c r="W50" s="46"/>
      <c r="X50" s="46"/>
      <c r="Y50" s="63"/>
      <c r="Z50" s="46"/>
      <c r="AA50" s="147"/>
      <c r="AB50" s="148"/>
      <c r="AC50" s="132"/>
      <c r="AD50" s="133"/>
      <c r="AE50" s="134"/>
    </row>
    <row r="51" spans="1:31" ht="57" x14ac:dyDescent="0.2">
      <c r="A51" s="87">
        <v>240</v>
      </c>
      <c r="B51" s="36" t="s">
        <v>42</v>
      </c>
      <c r="C51" s="36" t="s">
        <v>43</v>
      </c>
      <c r="D51" s="23" t="s">
        <v>89</v>
      </c>
      <c r="E51" s="21" t="s">
        <v>123</v>
      </c>
      <c r="F51" s="111" t="s">
        <v>124</v>
      </c>
      <c r="G51" s="176">
        <v>2020680010034</v>
      </c>
      <c r="H51" s="93" t="s">
        <v>125</v>
      </c>
      <c r="I51" s="92" t="s">
        <v>126</v>
      </c>
      <c r="J51" s="60">
        <v>44562</v>
      </c>
      <c r="K51" s="60">
        <v>44926</v>
      </c>
      <c r="L51" s="145"/>
      <c r="M51" s="197"/>
      <c r="N51" s="146"/>
      <c r="O51" s="100" t="s">
        <v>239</v>
      </c>
      <c r="P51" s="46">
        <v>594592000</v>
      </c>
      <c r="Q51" s="51"/>
      <c r="R51" s="51"/>
      <c r="S51" s="52"/>
      <c r="T51" s="51"/>
      <c r="U51" s="147"/>
      <c r="V51" s="48">
        <v>586800000</v>
      </c>
      <c r="W51" s="48"/>
      <c r="X51" s="48"/>
      <c r="Y51" s="50"/>
      <c r="Z51" s="48"/>
      <c r="AA51" s="147"/>
      <c r="AB51" s="148"/>
      <c r="AC51" s="132"/>
      <c r="AD51" s="133"/>
      <c r="AE51" s="134"/>
    </row>
    <row r="52" spans="1:31" ht="71.25" x14ac:dyDescent="0.2">
      <c r="A52" s="87">
        <v>241</v>
      </c>
      <c r="B52" s="37" t="s">
        <v>42</v>
      </c>
      <c r="C52" s="36" t="s">
        <v>43</v>
      </c>
      <c r="D52" s="19" t="s">
        <v>89</v>
      </c>
      <c r="E52" s="21" t="s">
        <v>129</v>
      </c>
      <c r="F52" s="111" t="s">
        <v>130</v>
      </c>
      <c r="G52" s="176">
        <v>2021680010056</v>
      </c>
      <c r="H52" s="93" t="s">
        <v>101</v>
      </c>
      <c r="I52" s="115" t="s">
        <v>102</v>
      </c>
      <c r="J52" s="60">
        <v>44562</v>
      </c>
      <c r="K52" s="60">
        <v>44926</v>
      </c>
      <c r="L52" s="78">
        <v>1</v>
      </c>
      <c r="M52" s="193">
        <v>1</v>
      </c>
      <c r="N52" s="73">
        <f>IFERROR(IF(M52/L52&gt;100%,100%,M52/L52),"-")</f>
        <v>1</v>
      </c>
      <c r="O52" s="105" t="s">
        <v>230</v>
      </c>
      <c r="P52" s="63"/>
      <c r="Q52" s="48"/>
      <c r="R52" s="48"/>
      <c r="S52" s="49"/>
      <c r="T52" s="46">
        <v>187000000</v>
      </c>
      <c r="U52" s="74">
        <f>SUM(P52:T52)</f>
        <v>187000000</v>
      </c>
      <c r="V52" s="48"/>
      <c r="W52" s="48"/>
      <c r="X52" s="48"/>
      <c r="Y52" s="50"/>
      <c r="Z52" s="48">
        <v>102000000</v>
      </c>
      <c r="AA52" s="74">
        <f>SUM(V52:Z52)</f>
        <v>102000000</v>
      </c>
      <c r="AB52" s="75">
        <f>IFERROR(AA52/U52,"-")</f>
        <v>0.54545454545454541</v>
      </c>
      <c r="AC52" s="71"/>
      <c r="AD52" s="69" t="s">
        <v>50</v>
      </c>
      <c r="AE52" s="70" t="s">
        <v>173</v>
      </c>
    </row>
    <row r="53" spans="1:31" ht="71.25" x14ac:dyDescent="0.2">
      <c r="A53" s="87">
        <v>242</v>
      </c>
      <c r="B53" s="37" t="s">
        <v>42</v>
      </c>
      <c r="C53" s="36" t="s">
        <v>43</v>
      </c>
      <c r="D53" s="19" t="s">
        <v>89</v>
      </c>
      <c r="E53" s="21" t="s">
        <v>90</v>
      </c>
      <c r="F53" s="111" t="s">
        <v>91</v>
      </c>
      <c r="G53" s="176">
        <v>2021680010160</v>
      </c>
      <c r="H53" s="93" t="s">
        <v>217</v>
      </c>
      <c r="I53" s="93"/>
      <c r="J53" s="60">
        <v>44562</v>
      </c>
      <c r="K53" s="60">
        <v>44926</v>
      </c>
      <c r="L53" s="78">
        <v>1</v>
      </c>
      <c r="M53" s="193">
        <v>0.7</v>
      </c>
      <c r="N53" s="73">
        <f>IFERROR(IF(M53/L53&gt;100%,100%,M53/L53),"-")</f>
        <v>0.7</v>
      </c>
      <c r="O53" s="103" t="s">
        <v>249</v>
      </c>
      <c r="P53" s="46">
        <v>70200000</v>
      </c>
      <c r="Q53" s="48"/>
      <c r="R53" s="48"/>
      <c r="S53" s="49"/>
      <c r="T53" s="48"/>
      <c r="U53" s="74">
        <f>SUM(P53:T53)</f>
        <v>70200000</v>
      </c>
      <c r="V53" s="48">
        <v>70200000</v>
      </c>
      <c r="W53" s="48"/>
      <c r="X53" s="48"/>
      <c r="Y53" s="50"/>
      <c r="Z53" s="48"/>
      <c r="AA53" s="74">
        <f>SUM(V53:Z53)</f>
        <v>70200000</v>
      </c>
      <c r="AB53" s="75">
        <f>IFERROR(AA53/U53,"-")</f>
        <v>1</v>
      </c>
      <c r="AC53" s="71"/>
      <c r="AD53" s="69" t="s">
        <v>50</v>
      </c>
      <c r="AE53" s="70" t="s">
        <v>173</v>
      </c>
    </row>
    <row r="54" spans="1:31" ht="71.25" x14ac:dyDescent="0.2">
      <c r="A54" s="87">
        <v>243</v>
      </c>
      <c r="B54" s="36" t="s">
        <v>42</v>
      </c>
      <c r="C54" s="36" t="s">
        <v>43</v>
      </c>
      <c r="D54" s="23" t="s">
        <v>89</v>
      </c>
      <c r="E54" s="21" t="s">
        <v>131</v>
      </c>
      <c r="F54" s="111" t="s">
        <v>132</v>
      </c>
      <c r="G54" s="176">
        <v>2021680010160</v>
      </c>
      <c r="H54" s="93" t="s">
        <v>217</v>
      </c>
      <c r="I54" s="94"/>
      <c r="J54" s="60">
        <v>44562</v>
      </c>
      <c r="K54" s="60">
        <v>44926</v>
      </c>
      <c r="L54" s="78">
        <v>1</v>
      </c>
      <c r="M54" s="199">
        <v>0.3</v>
      </c>
      <c r="N54" s="73">
        <f>IFERROR(IF(M54/L54&gt;100%,100%,M54/L54),"-")</f>
        <v>0.3</v>
      </c>
      <c r="O54" s="103" t="s">
        <v>266</v>
      </c>
      <c r="P54" s="46">
        <v>36000000</v>
      </c>
      <c r="Q54" s="48"/>
      <c r="R54" s="48"/>
      <c r="S54" s="49"/>
      <c r="T54" s="48"/>
      <c r="U54" s="74">
        <f>SUM(P54:T54)</f>
        <v>36000000</v>
      </c>
      <c r="V54" s="48">
        <v>36000000</v>
      </c>
      <c r="W54" s="48"/>
      <c r="X54" s="48"/>
      <c r="Y54" s="50"/>
      <c r="Z54" s="48"/>
      <c r="AA54" s="74">
        <f>SUM(V54:Z54)</f>
        <v>36000000</v>
      </c>
      <c r="AB54" s="75">
        <f>IFERROR(AA54/U54,"-")</f>
        <v>1</v>
      </c>
      <c r="AC54" s="71"/>
      <c r="AD54" s="69" t="s">
        <v>50</v>
      </c>
      <c r="AE54" s="70" t="s">
        <v>173</v>
      </c>
    </row>
    <row r="55" spans="1:31" ht="71.25" x14ac:dyDescent="0.2">
      <c r="A55" s="87">
        <v>244</v>
      </c>
      <c r="B55" s="37" t="s">
        <v>42</v>
      </c>
      <c r="C55" s="36" t="s">
        <v>43</v>
      </c>
      <c r="D55" s="19" t="s">
        <v>106</v>
      </c>
      <c r="E55" s="21" t="s">
        <v>107</v>
      </c>
      <c r="F55" s="111" t="s">
        <v>108</v>
      </c>
      <c r="G55" s="176">
        <v>2021680010157</v>
      </c>
      <c r="H55" s="93" t="s">
        <v>181</v>
      </c>
      <c r="I55" s="92"/>
      <c r="J55" s="60">
        <v>44562</v>
      </c>
      <c r="K55" s="60">
        <v>44926</v>
      </c>
      <c r="L55" s="144">
        <v>1</v>
      </c>
      <c r="M55" s="189">
        <v>1</v>
      </c>
      <c r="N55" s="137">
        <f>IFERROR(IF(M55/L55&gt;100%,100%,M55/L55),"-")</f>
        <v>1</v>
      </c>
      <c r="O55" s="178" t="s">
        <v>277</v>
      </c>
      <c r="P55" s="46">
        <v>150000000</v>
      </c>
      <c r="Q55" s="48"/>
      <c r="R55" s="48"/>
      <c r="S55" s="48"/>
      <c r="T55" s="48"/>
      <c r="U55" s="139">
        <f>SUM(P55:T56)</f>
        <v>156600443</v>
      </c>
      <c r="V55" s="48">
        <v>51000000</v>
      </c>
      <c r="W55" s="48"/>
      <c r="X55" s="48"/>
      <c r="Y55" s="48"/>
      <c r="Z55" s="48"/>
      <c r="AA55" s="139">
        <f>SUM(V55:Z56)</f>
        <v>51000000</v>
      </c>
      <c r="AB55" s="141">
        <f>IFERROR(AA55/U55,"-")</f>
        <v>0.32566957680956243</v>
      </c>
      <c r="AC55" s="131"/>
      <c r="AD55" s="127" t="s">
        <v>50</v>
      </c>
      <c r="AE55" s="129" t="s">
        <v>173</v>
      </c>
    </row>
    <row r="56" spans="1:31" ht="71.25" x14ac:dyDescent="0.2">
      <c r="A56" s="87">
        <v>244</v>
      </c>
      <c r="B56" s="36" t="s">
        <v>42</v>
      </c>
      <c r="C56" s="36" t="s">
        <v>43</v>
      </c>
      <c r="D56" s="23" t="s">
        <v>106</v>
      </c>
      <c r="E56" s="21" t="s">
        <v>107</v>
      </c>
      <c r="F56" s="111" t="s">
        <v>108</v>
      </c>
      <c r="G56" s="177">
        <v>2021680010086</v>
      </c>
      <c r="H56" s="93" t="s">
        <v>198</v>
      </c>
      <c r="I56" s="92"/>
      <c r="J56" s="60">
        <v>44562</v>
      </c>
      <c r="K56" s="60">
        <v>44926</v>
      </c>
      <c r="L56" s="150"/>
      <c r="M56" s="200"/>
      <c r="N56" s="151"/>
      <c r="O56" s="96" t="s">
        <v>245</v>
      </c>
      <c r="P56" s="46"/>
      <c r="Q56" s="48"/>
      <c r="R56" s="48"/>
      <c r="S56" s="49"/>
      <c r="T56" s="48">
        <v>6600443</v>
      </c>
      <c r="U56" s="147"/>
      <c r="V56" s="48"/>
      <c r="W56" s="48"/>
      <c r="X56" s="48"/>
      <c r="Y56" s="50"/>
      <c r="Z56" s="48"/>
      <c r="AA56" s="147"/>
      <c r="AB56" s="148"/>
      <c r="AC56" s="132"/>
      <c r="AD56" s="133"/>
      <c r="AE56" s="134"/>
    </row>
    <row r="57" spans="1:31" ht="57" x14ac:dyDescent="0.2">
      <c r="A57" s="87">
        <v>239</v>
      </c>
      <c r="B57" s="37" t="s">
        <v>42</v>
      </c>
      <c r="C57" s="36" t="s">
        <v>43</v>
      </c>
      <c r="D57" s="37" t="s">
        <v>89</v>
      </c>
      <c r="E57" s="21" t="s">
        <v>109</v>
      </c>
      <c r="F57" s="111" t="s">
        <v>110</v>
      </c>
      <c r="G57" s="176">
        <v>2021680010153</v>
      </c>
      <c r="H57" s="93" t="s">
        <v>196</v>
      </c>
      <c r="I57" s="92" t="s">
        <v>103</v>
      </c>
      <c r="J57" s="60">
        <v>44562</v>
      </c>
      <c r="K57" s="60">
        <v>44926</v>
      </c>
      <c r="L57" s="145">
        <v>1</v>
      </c>
      <c r="M57" s="201">
        <v>0.3</v>
      </c>
      <c r="N57" s="146">
        <f>IFERROR(IF(M57/L57&gt;100%,100%,M57/L57),"-")</f>
        <v>0.3</v>
      </c>
      <c r="O57" s="106" t="s">
        <v>276</v>
      </c>
      <c r="P57" s="46">
        <v>25000000</v>
      </c>
      <c r="Q57" s="48"/>
      <c r="R57" s="48"/>
      <c r="S57" s="49"/>
      <c r="T57" s="48"/>
      <c r="U57" s="139">
        <f>SUM(P57:T58)</f>
        <v>494690802</v>
      </c>
      <c r="V57" s="46"/>
      <c r="W57" s="46"/>
      <c r="X57" s="46"/>
      <c r="Y57" s="63"/>
      <c r="Z57" s="46"/>
      <c r="AA57" s="139">
        <f>SUM(V57:Z58)</f>
        <v>112200000</v>
      </c>
      <c r="AB57" s="141">
        <f>IFERROR(AA57/U57,"-")</f>
        <v>0.22680834077848894</v>
      </c>
      <c r="AC57" s="131"/>
      <c r="AD57" s="127" t="s">
        <v>50</v>
      </c>
      <c r="AE57" s="129" t="s">
        <v>173</v>
      </c>
    </row>
    <row r="58" spans="1:31" ht="45" x14ac:dyDescent="0.2">
      <c r="A58" s="87">
        <v>239</v>
      </c>
      <c r="B58" s="36" t="s">
        <v>42</v>
      </c>
      <c r="C58" s="36" t="s">
        <v>43</v>
      </c>
      <c r="D58" s="36" t="s">
        <v>89</v>
      </c>
      <c r="E58" s="21" t="s">
        <v>109</v>
      </c>
      <c r="F58" s="111" t="s">
        <v>110</v>
      </c>
      <c r="G58" s="177">
        <v>2021680010086</v>
      </c>
      <c r="H58" s="93" t="s">
        <v>198</v>
      </c>
      <c r="I58" s="92"/>
      <c r="J58" s="60">
        <v>44562</v>
      </c>
      <c r="K58" s="60">
        <v>44926</v>
      </c>
      <c r="L58" s="150"/>
      <c r="M58" s="202"/>
      <c r="N58" s="151"/>
      <c r="O58" s="96" t="s">
        <v>231</v>
      </c>
      <c r="P58" s="46"/>
      <c r="Q58" s="48"/>
      <c r="R58" s="48"/>
      <c r="S58" s="49"/>
      <c r="T58" s="48">
        <v>469690802</v>
      </c>
      <c r="U58" s="147"/>
      <c r="V58" s="48"/>
      <c r="W58" s="48"/>
      <c r="X58" s="48"/>
      <c r="Y58" s="50"/>
      <c r="Z58" s="48">
        <v>112200000</v>
      </c>
      <c r="AA58" s="147"/>
      <c r="AB58" s="148"/>
      <c r="AC58" s="132"/>
      <c r="AD58" s="133"/>
      <c r="AE58" s="134"/>
    </row>
    <row r="59" spans="1:31" ht="71.25" x14ac:dyDescent="0.2">
      <c r="A59" s="87">
        <v>245</v>
      </c>
      <c r="B59" s="36" t="s">
        <v>42</v>
      </c>
      <c r="C59" s="36" t="s">
        <v>43</v>
      </c>
      <c r="D59" s="19" t="s">
        <v>106</v>
      </c>
      <c r="E59" s="21" t="s">
        <v>127</v>
      </c>
      <c r="F59" s="111" t="s">
        <v>128</v>
      </c>
      <c r="G59" s="176">
        <v>2020680010034</v>
      </c>
      <c r="H59" s="93" t="s">
        <v>125</v>
      </c>
      <c r="I59" s="92" t="s">
        <v>126</v>
      </c>
      <c r="J59" s="60">
        <v>44562</v>
      </c>
      <c r="K59" s="60">
        <v>44926</v>
      </c>
      <c r="L59" s="144">
        <v>3</v>
      </c>
      <c r="M59" s="189">
        <v>3</v>
      </c>
      <c r="N59" s="137">
        <f>IFERROR(IF(M59/L59&gt;100%,100%,M59/L59),"-")</f>
        <v>1</v>
      </c>
      <c r="O59" s="107" t="s">
        <v>240</v>
      </c>
      <c r="P59" s="46">
        <v>216000000</v>
      </c>
      <c r="Q59" s="51"/>
      <c r="R59" s="51"/>
      <c r="S59" s="52"/>
      <c r="T59" s="51"/>
      <c r="U59" s="139">
        <f>SUM(P59:T61)</f>
        <v>364911198.19999999</v>
      </c>
      <c r="V59" s="48">
        <v>216000000</v>
      </c>
      <c r="W59" s="48"/>
      <c r="X59" s="48"/>
      <c r="Y59" s="50"/>
      <c r="Z59" s="48"/>
      <c r="AA59" s="139">
        <f>SUM(V59:Z61)</f>
        <v>216000000</v>
      </c>
      <c r="AB59" s="141">
        <f>IFERROR(AA59/U59,"-")</f>
        <v>0.59192483285101882</v>
      </c>
      <c r="AC59" s="131"/>
      <c r="AD59" s="127" t="s">
        <v>50</v>
      </c>
      <c r="AE59" s="129" t="s">
        <v>173</v>
      </c>
    </row>
    <row r="60" spans="1:31" ht="71.25" x14ac:dyDescent="0.2">
      <c r="A60" s="87">
        <v>245</v>
      </c>
      <c r="B60" s="36" t="s">
        <v>42</v>
      </c>
      <c r="C60" s="36" t="s">
        <v>43</v>
      </c>
      <c r="D60" s="23" t="s">
        <v>106</v>
      </c>
      <c r="E60" s="21" t="s">
        <v>127</v>
      </c>
      <c r="F60" s="111" t="s">
        <v>128</v>
      </c>
      <c r="G60" s="176">
        <v>2021680010147</v>
      </c>
      <c r="H60" s="116" t="s">
        <v>186</v>
      </c>
      <c r="I60" s="117"/>
      <c r="J60" s="81">
        <v>44562</v>
      </c>
      <c r="K60" s="81">
        <v>44926</v>
      </c>
      <c r="L60" s="145"/>
      <c r="M60" s="190"/>
      <c r="N60" s="146"/>
      <c r="O60" s="100" t="s">
        <v>187</v>
      </c>
      <c r="P60" s="46">
        <v>32160300</v>
      </c>
      <c r="Q60" s="48"/>
      <c r="R60" s="48"/>
      <c r="S60" s="49"/>
      <c r="T60" s="48"/>
      <c r="U60" s="147"/>
      <c r="V60" s="46"/>
      <c r="W60" s="46"/>
      <c r="X60" s="46"/>
      <c r="Y60" s="63"/>
      <c r="Z60" s="46"/>
      <c r="AA60" s="147"/>
      <c r="AB60" s="148"/>
      <c r="AC60" s="132"/>
      <c r="AD60" s="133"/>
      <c r="AE60" s="134"/>
    </row>
    <row r="61" spans="1:31" ht="71.25" x14ac:dyDescent="0.2">
      <c r="A61" s="87">
        <v>245</v>
      </c>
      <c r="B61" s="36" t="s">
        <v>42</v>
      </c>
      <c r="C61" s="36" t="s">
        <v>43</v>
      </c>
      <c r="D61" s="23" t="s">
        <v>106</v>
      </c>
      <c r="E61" s="21" t="s">
        <v>127</v>
      </c>
      <c r="F61" s="111" t="s">
        <v>128</v>
      </c>
      <c r="G61" s="176">
        <v>2021680010175</v>
      </c>
      <c r="H61" s="93" t="s">
        <v>269</v>
      </c>
      <c r="I61" s="92"/>
      <c r="J61" s="60"/>
      <c r="K61" s="60"/>
      <c r="L61" s="149"/>
      <c r="M61" s="195"/>
      <c r="N61" s="138"/>
      <c r="O61" s="103" t="s">
        <v>264</v>
      </c>
      <c r="P61" s="46"/>
      <c r="Q61" s="48"/>
      <c r="R61" s="48"/>
      <c r="S61" s="49"/>
      <c r="T61" s="48">
        <v>116750898.2</v>
      </c>
      <c r="U61" s="140"/>
      <c r="V61" s="46"/>
      <c r="W61" s="46"/>
      <c r="X61" s="46"/>
      <c r="Y61" s="63"/>
      <c r="Z61" s="46"/>
      <c r="AA61" s="140"/>
      <c r="AB61" s="142"/>
      <c r="AC61" s="143"/>
      <c r="AD61" s="128"/>
      <c r="AE61" s="130"/>
    </row>
    <row r="62" spans="1:31" ht="71.25" x14ac:dyDescent="0.2">
      <c r="A62" s="87">
        <v>246</v>
      </c>
      <c r="B62" s="38" t="s">
        <v>42</v>
      </c>
      <c r="C62" s="34" t="s">
        <v>43</v>
      </c>
      <c r="D62" s="15" t="s">
        <v>106</v>
      </c>
      <c r="E62" s="16" t="s">
        <v>210</v>
      </c>
      <c r="F62" s="92" t="s">
        <v>211</v>
      </c>
      <c r="G62" s="176">
        <v>2021680010160</v>
      </c>
      <c r="H62" s="116" t="s">
        <v>217</v>
      </c>
      <c r="I62" s="94"/>
      <c r="J62" s="60">
        <v>44562</v>
      </c>
      <c r="K62" s="60">
        <v>44926</v>
      </c>
      <c r="L62" s="25">
        <v>1</v>
      </c>
      <c r="M62" s="183">
        <v>0.3</v>
      </c>
      <c r="N62" s="83">
        <f>IFERROR(IF(M62/L62&gt;100%,100%,M62/L62),"-")</f>
        <v>0.3</v>
      </c>
      <c r="O62" s="99" t="s">
        <v>250</v>
      </c>
      <c r="P62" s="46">
        <v>54000000</v>
      </c>
      <c r="Q62" s="48"/>
      <c r="R62" s="48"/>
      <c r="S62" s="49"/>
      <c r="T62" s="48"/>
      <c r="U62" s="55">
        <f t="shared" ref="U62" si="3">SUM(P62:T62)</f>
        <v>54000000</v>
      </c>
      <c r="V62" s="46">
        <v>54000000</v>
      </c>
      <c r="W62" s="48"/>
      <c r="X62" s="48"/>
      <c r="Y62" s="50"/>
      <c r="Z62" s="48"/>
      <c r="AA62" s="55">
        <f t="shared" ref="AA62:AA71" si="4">SUM(V62:Z62)</f>
        <v>54000000</v>
      </c>
      <c r="AB62" s="76"/>
      <c r="AC62" s="77"/>
      <c r="AD62" s="69" t="s">
        <v>50</v>
      </c>
      <c r="AE62" s="70" t="s">
        <v>173</v>
      </c>
    </row>
    <row r="63" spans="1:31" ht="42.75" x14ac:dyDescent="0.2">
      <c r="A63" s="87">
        <v>262</v>
      </c>
      <c r="B63" s="34" t="s">
        <v>42</v>
      </c>
      <c r="C63" s="34" t="s">
        <v>133</v>
      </c>
      <c r="D63" s="20" t="s">
        <v>134</v>
      </c>
      <c r="E63" s="16" t="s">
        <v>135</v>
      </c>
      <c r="F63" s="92" t="s">
        <v>136</v>
      </c>
      <c r="G63" s="176">
        <v>2021680010154</v>
      </c>
      <c r="H63" s="93" t="s">
        <v>184</v>
      </c>
      <c r="I63" s="94"/>
      <c r="J63" s="60">
        <v>44562</v>
      </c>
      <c r="K63" s="60">
        <v>44926</v>
      </c>
      <c r="L63" s="82">
        <v>1</v>
      </c>
      <c r="M63" s="183">
        <v>0.3</v>
      </c>
      <c r="N63" s="83">
        <f>IFERROR(IF(M63/L63&gt;100%,100%,M63/L63),"-")</f>
        <v>0.3</v>
      </c>
      <c r="O63" s="96" t="s">
        <v>185</v>
      </c>
      <c r="P63" s="46">
        <v>10000000</v>
      </c>
      <c r="Q63" s="48"/>
      <c r="R63" s="48"/>
      <c r="S63" s="49"/>
      <c r="T63" s="48"/>
      <c r="U63" s="55">
        <f t="shared" ref="U63:U71" si="5">SUM(P63:T63)</f>
        <v>10000000</v>
      </c>
      <c r="V63" s="46"/>
      <c r="W63" s="46"/>
      <c r="X63" s="46"/>
      <c r="Y63" s="63"/>
      <c r="Z63" s="46"/>
      <c r="AA63" s="55">
        <f t="shared" si="4"/>
        <v>0</v>
      </c>
      <c r="AB63" s="17">
        <f t="shared" ref="AB63:AB72" si="6">IFERROR(AA63/U63,"-")</f>
        <v>0</v>
      </c>
      <c r="AC63" s="18"/>
      <c r="AD63" s="28" t="s">
        <v>50</v>
      </c>
      <c r="AE63" s="35" t="s">
        <v>173</v>
      </c>
    </row>
    <row r="64" spans="1:31" ht="42.75" x14ac:dyDescent="0.2">
      <c r="A64" s="87">
        <v>263</v>
      </c>
      <c r="B64" s="34" t="s">
        <v>42</v>
      </c>
      <c r="C64" s="34" t="s">
        <v>133</v>
      </c>
      <c r="D64" s="20" t="s">
        <v>134</v>
      </c>
      <c r="E64" s="16" t="s">
        <v>137</v>
      </c>
      <c r="F64" s="92" t="s">
        <v>138</v>
      </c>
      <c r="G64" s="176">
        <v>2021680010165</v>
      </c>
      <c r="H64" s="93" t="s">
        <v>176</v>
      </c>
      <c r="I64" s="94"/>
      <c r="J64" s="60">
        <v>44562</v>
      </c>
      <c r="K64" s="60">
        <v>44926</v>
      </c>
      <c r="L64" s="62">
        <v>1</v>
      </c>
      <c r="M64" s="203">
        <v>0</v>
      </c>
      <c r="N64" s="83">
        <f>IFERROR(IF(M64/L64&gt;100%,100%,M64/L64),"-")</f>
        <v>0</v>
      </c>
      <c r="O64" s="99" t="s">
        <v>177</v>
      </c>
      <c r="P64" s="46">
        <v>1129266166</v>
      </c>
      <c r="Q64" s="48"/>
      <c r="R64" s="48"/>
      <c r="S64" s="49"/>
      <c r="T64" s="48"/>
      <c r="U64" s="55">
        <f t="shared" si="5"/>
        <v>1129266166</v>
      </c>
      <c r="V64" s="46"/>
      <c r="W64" s="46"/>
      <c r="X64" s="46"/>
      <c r="Y64" s="63"/>
      <c r="Z64" s="46"/>
      <c r="AA64" s="55">
        <f t="shared" si="4"/>
        <v>0</v>
      </c>
      <c r="AB64" s="17">
        <f t="shared" si="6"/>
        <v>0</v>
      </c>
      <c r="AC64" s="18"/>
      <c r="AD64" s="28" t="s">
        <v>50</v>
      </c>
      <c r="AE64" s="35" t="s">
        <v>173</v>
      </c>
    </row>
    <row r="65" spans="1:31" ht="57" x14ac:dyDescent="0.2">
      <c r="A65" s="87">
        <v>264</v>
      </c>
      <c r="B65" s="34" t="s">
        <v>42</v>
      </c>
      <c r="C65" s="34" t="s">
        <v>133</v>
      </c>
      <c r="D65" s="20" t="s">
        <v>134</v>
      </c>
      <c r="E65" s="16" t="s">
        <v>139</v>
      </c>
      <c r="F65" s="92" t="s">
        <v>140</v>
      </c>
      <c r="G65" s="176">
        <v>2021680010127</v>
      </c>
      <c r="H65" s="93" t="s">
        <v>182</v>
      </c>
      <c r="I65" s="94"/>
      <c r="J65" s="60">
        <v>44562</v>
      </c>
      <c r="K65" s="60">
        <v>44926</v>
      </c>
      <c r="L65" s="82">
        <v>1</v>
      </c>
      <c r="M65" s="183">
        <v>0.25</v>
      </c>
      <c r="N65" s="83">
        <f>IFERROR(IF(M65/L65&gt;100%,100%,M65/L65),"-")</f>
        <v>0.25</v>
      </c>
      <c r="O65" s="96" t="s">
        <v>183</v>
      </c>
      <c r="P65" s="46">
        <v>20000000</v>
      </c>
      <c r="Q65" s="48"/>
      <c r="R65" s="48"/>
      <c r="S65" s="49"/>
      <c r="T65" s="48"/>
      <c r="U65" s="55">
        <f t="shared" si="5"/>
        <v>20000000</v>
      </c>
      <c r="V65" s="97">
        <f>16000000+1199930</f>
        <v>17199930</v>
      </c>
      <c r="W65" s="46"/>
      <c r="X65" s="46"/>
      <c r="Y65" s="63"/>
      <c r="Z65" s="46"/>
      <c r="AA65" s="55">
        <f t="shared" si="4"/>
        <v>17199930</v>
      </c>
      <c r="AB65" s="17">
        <f t="shared" si="6"/>
        <v>0.85999650000000005</v>
      </c>
      <c r="AC65" s="18"/>
      <c r="AD65" s="28" t="s">
        <v>50</v>
      </c>
      <c r="AE65" s="35" t="s">
        <v>173</v>
      </c>
    </row>
    <row r="66" spans="1:31" ht="57" x14ac:dyDescent="0.2">
      <c r="A66" s="87">
        <v>265</v>
      </c>
      <c r="B66" s="36" t="s">
        <v>42</v>
      </c>
      <c r="C66" s="36" t="s">
        <v>133</v>
      </c>
      <c r="D66" s="19" t="s">
        <v>141</v>
      </c>
      <c r="E66" s="21" t="s">
        <v>142</v>
      </c>
      <c r="F66" s="111" t="s">
        <v>143</v>
      </c>
      <c r="G66" s="176">
        <v>2020680010052</v>
      </c>
      <c r="H66" s="93" t="s">
        <v>144</v>
      </c>
      <c r="I66" s="92" t="s">
        <v>145</v>
      </c>
      <c r="J66" s="60">
        <v>44562</v>
      </c>
      <c r="K66" s="60">
        <v>44926</v>
      </c>
      <c r="L66" s="79">
        <v>1</v>
      </c>
      <c r="M66" s="204">
        <v>1</v>
      </c>
      <c r="N66" s="83">
        <f>IFERROR(IF(M66/L66&gt;100%,100%,M66/L66),"-")</f>
        <v>1</v>
      </c>
      <c r="O66" s="100" t="s">
        <v>189</v>
      </c>
      <c r="P66" s="46">
        <v>45000000</v>
      </c>
      <c r="Q66" s="48"/>
      <c r="R66" s="48"/>
      <c r="S66" s="49"/>
      <c r="T66" s="48"/>
      <c r="U66" s="55">
        <f t="shared" si="5"/>
        <v>45000000</v>
      </c>
      <c r="V66" s="48">
        <v>30000000</v>
      </c>
      <c r="W66" s="48"/>
      <c r="X66" s="48"/>
      <c r="Y66" s="50"/>
      <c r="Z66" s="48"/>
      <c r="AA66" s="55">
        <f t="shared" si="4"/>
        <v>30000000</v>
      </c>
      <c r="AB66" s="17">
        <f t="shared" si="6"/>
        <v>0.66666666666666663</v>
      </c>
      <c r="AC66" s="18"/>
      <c r="AD66" s="28" t="s">
        <v>50</v>
      </c>
      <c r="AE66" s="35" t="s">
        <v>173</v>
      </c>
    </row>
    <row r="67" spans="1:31" ht="75.75" customHeight="1" x14ac:dyDescent="0.2">
      <c r="A67" s="87">
        <v>266</v>
      </c>
      <c r="B67" s="34" t="s">
        <v>42</v>
      </c>
      <c r="C67" s="34" t="s">
        <v>133</v>
      </c>
      <c r="D67" s="20" t="s">
        <v>141</v>
      </c>
      <c r="E67" s="16" t="s">
        <v>146</v>
      </c>
      <c r="F67" s="92" t="s">
        <v>147</v>
      </c>
      <c r="G67" s="176">
        <v>2020680010052</v>
      </c>
      <c r="H67" s="93" t="s">
        <v>144</v>
      </c>
      <c r="I67" s="92" t="s">
        <v>145</v>
      </c>
      <c r="J67" s="60">
        <v>44562</v>
      </c>
      <c r="K67" s="60">
        <v>44926</v>
      </c>
      <c r="L67" s="82">
        <v>1</v>
      </c>
      <c r="M67" s="183">
        <v>0</v>
      </c>
      <c r="N67" s="83">
        <f>IFERROR(IF(M67/L67&gt;100%,100%,M67/L67),"-")</f>
        <v>0</v>
      </c>
      <c r="O67" s="108" t="s">
        <v>190</v>
      </c>
      <c r="P67" s="46">
        <v>20000000</v>
      </c>
      <c r="Q67" s="48"/>
      <c r="R67" s="48"/>
      <c r="S67" s="49"/>
      <c r="T67" s="48"/>
      <c r="U67" s="55">
        <f t="shared" si="5"/>
        <v>20000000</v>
      </c>
      <c r="V67" s="48">
        <v>20000000</v>
      </c>
      <c r="W67" s="48"/>
      <c r="X67" s="48"/>
      <c r="Y67" s="50"/>
      <c r="Z67" s="48"/>
      <c r="AA67" s="55">
        <f t="shared" si="4"/>
        <v>20000000</v>
      </c>
      <c r="AB67" s="17">
        <f t="shared" si="6"/>
        <v>1</v>
      </c>
      <c r="AC67" s="18"/>
      <c r="AD67" s="28" t="s">
        <v>50</v>
      </c>
      <c r="AE67" s="35" t="s">
        <v>173</v>
      </c>
    </row>
    <row r="68" spans="1:31" ht="60" x14ac:dyDescent="0.2">
      <c r="A68" s="87">
        <v>267</v>
      </c>
      <c r="B68" s="34" t="s">
        <v>42</v>
      </c>
      <c r="C68" s="34" t="s">
        <v>133</v>
      </c>
      <c r="D68" s="20" t="s">
        <v>141</v>
      </c>
      <c r="E68" s="16" t="s">
        <v>148</v>
      </c>
      <c r="F68" s="92" t="s">
        <v>149</v>
      </c>
      <c r="G68" s="176">
        <v>2020680010052</v>
      </c>
      <c r="H68" s="93" t="s">
        <v>144</v>
      </c>
      <c r="I68" s="92" t="s">
        <v>145</v>
      </c>
      <c r="J68" s="60">
        <v>44562</v>
      </c>
      <c r="K68" s="60">
        <v>44926</v>
      </c>
      <c r="L68" s="135">
        <v>1</v>
      </c>
      <c r="M68" s="184">
        <v>1</v>
      </c>
      <c r="N68" s="137">
        <f>IFERROR(IF(M68/L68&gt;100%,100%,M68/L68),"-")</f>
        <v>1</v>
      </c>
      <c r="O68" s="96" t="s">
        <v>281</v>
      </c>
      <c r="P68" s="97">
        <f>270000000</f>
        <v>270000000</v>
      </c>
      <c r="Q68" s="48"/>
      <c r="R68" s="48"/>
      <c r="S68" s="49"/>
      <c r="T68" s="48"/>
      <c r="U68" s="139">
        <f>SUM(P68:T69)</f>
        <v>554206076</v>
      </c>
      <c r="V68" s="98">
        <f>82365610+111149280+51114774</f>
        <v>244629664</v>
      </c>
      <c r="W68" s="48"/>
      <c r="X68" s="48"/>
      <c r="Y68" s="50"/>
      <c r="Z68" s="48"/>
      <c r="AA68" s="139">
        <f>SUM(V68:Z69)</f>
        <v>244629664</v>
      </c>
      <c r="AB68" s="141">
        <f t="shared" si="6"/>
        <v>0.4414055972926576</v>
      </c>
      <c r="AC68" s="131"/>
      <c r="AD68" s="127" t="s">
        <v>50</v>
      </c>
      <c r="AE68" s="129" t="s">
        <v>173</v>
      </c>
    </row>
    <row r="69" spans="1:31" ht="60" x14ac:dyDescent="0.2">
      <c r="A69" s="87">
        <v>267</v>
      </c>
      <c r="B69" s="34" t="s">
        <v>42</v>
      </c>
      <c r="C69" s="34" t="s">
        <v>133</v>
      </c>
      <c r="D69" s="20" t="s">
        <v>141</v>
      </c>
      <c r="E69" s="16" t="s">
        <v>148</v>
      </c>
      <c r="F69" s="92" t="s">
        <v>149</v>
      </c>
      <c r="G69" s="176">
        <v>2020680010052</v>
      </c>
      <c r="H69" s="93" t="s">
        <v>144</v>
      </c>
      <c r="I69" s="92" t="s">
        <v>280</v>
      </c>
      <c r="J69" s="60"/>
      <c r="K69" s="60"/>
      <c r="L69" s="136"/>
      <c r="M69" s="186"/>
      <c r="N69" s="138"/>
      <c r="O69" s="96" t="s">
        <v>282</v>
      </c>
      <c r="P69" s="97">
        <v>284206076</v>
      </c>
      <c r="Q69" s="48"/>
      <c r="R69" s="48"/>
      <c r="S69" s="49"/>
      <c r="T69" s="48"/>
      <c r="U69" s="140"/>
      <c r="V69" s="98"/>
      <c r="W69" s="48"/>
      <c r="X69" s="48"/>
      <c r="Y69" s="50"/>
      <c r="Z69" s="48"/>
      <c r="AA69" s="140"/>
      <c r="AB69" s="142"/>
      <c r="AC69" s="143"/>
      <c r="AD69" s="128"/>
      <c r="AE69" s="130"/>
    </row>
    <row r="70" spans="1:31" ht="57" x14ac:dyDescent="0.2">
      <c r="A70" s="87">
        <v>268</v>
      </c>
      <c r="B70" s="34" t="s">
        <v>42</v>
      </c>
      <c r="C70" s="34" t="s">
        <v>133</v>
      </c>
      <c r="D70" s="20" t="s">
        <v>141</v>
      </c>
      <c r="E70" s="16" t="s">
        <v>150</v>
      </c>
      <c r="F70" s="92" t="s">
        <v>151</v>
      </c>
      <c r="G70" s="176">
        <v>2020680010052</v>
      </c>
      <c r="H70" s="93" t="s">
        <v>144</v>
      </c>
      <c r="I70" s="92" t="s">
        <v>145</v>
      </c>
      <c r="J70" s="60">
        <v>44562</v>
      </c>
      <c r="K70" s="60">
        <v>44926</v>
      </c>
      <c r="L70" s="62">
        <v>1</v>
      </c>
      <c r="M70" s="203">
        <v>1</v>
      </c>
      <c r="N70" s="83">
        <f>IFERROR(IF(M70/L70&gt;100%,100%,M70/L70),"-")</f>
        <v>1</v>
      </c>
      <c r="O70" s="96" t="s">
        <v>191</v>
      </c>
      <c r="P70" s="46">
        <v>80000000</v>
      </c>
      <c r="Q70" s="48"/>
      <c r="R70" s="48"/>
      <c r="S70" s="49"/>
      <c r="T70" s="48"/>
      <c r="U70" s="55">
        <f t="shared" si="5"/>
        <v>80000000</v>
      </c>
      <c r="V70" s="98">
        <f>35000000+45000000</f>
        <v>80000000</v>
      </c>
      <c r="W70" s="48"/>
      <c r="X70" s="48"/>
      <c r="Y70" s="50"/>
      <c r="Z70" s="48"/>
      <c r="AA70" s="55">
        <f t="shared" si="4"/>
        <v>80000000</v>
      </c>
      <c r="AB70" s="17">
        <f t="shared" si="6"/>
        <v>1</v>
      </c>
      <c r="AC70" s="18"/>
      <c r="AD70" s="28" t="s">
        <v>50</v>
      </c>
      <c r="AE70" s="35" t="s">
        <v>173</v>
      </c>
    </row>
    <row r="71" spans="1:31" ht="60" x14ac:dyDescent="0.2">
      <c r="A71" s="87">
        <v>269</v>
      </c>
      <c r="B71" s="34" t="s">
        <v>42</v>
      </c>
      <c r="C71" s="34" t="s">
        <v>133</v>
      </c>
      <c r="D71" s="20" t="s">
        <v>141</v>
      </c>
      <c r="E71" s="16" t="s">
        <v>152</v>
      </c>
      <c r="F71" s="92" t="s">
        <v>153</v>
      </c>
      <c r="G71" s="176">
        <v>2020680010052</v>
      </c>
      <c r="H71" s="93" t="s">
        <v>144</v>
      </c>
      <c r="I71" s="92" t="s">
        <v>145</v>
      </c>
      <c r="J71" s="60">
        <v>44562</v>
      </c>
      <c r="K71" s="60">
        <v>44926</v>
      </c>
      <c r="L71" s="62">
        <v>1</v>
      </c>
      <c r="M71" s="203">
        <v>1</v>
      </c>
      <c r="N71" s="83">
        <f>IFERROR(IF(M71/L71&gt;100%,100%,M71/L71),"-")</f>
        <v>1</v>
      </c>
      <c r="O71" s="96" t="s">
        <v>192</v>
      </c>
      <c r="P71" s="46">
        <v>20000000</v>
      </c>
      <c r="Q71" s="48"/>
      <c r="R71" s="48"/>
      <c r="S71" s="49"/>
      <c r="T71" s="48"/>
      <c r="U71" s="55">
        <f t="shared" si="5"/>
        <v>20000000</v>
      </c>
      <c r="V71" s="98">
        <v>1075434</v>
      </c>
      <c r="W71" s="48"/>
      <c r="X71" s="48"/>
      <c r="Y71" s="50"/>
      <c r="Z71" s="48"/>
      <c r="AA71" s="55">
        <f t="shared" si="4"/>
        <v>1075434</v>
      </c>
      <c r="AB71" s="17">
        <f t="shared" si="6"/>
        <v>5.3771699999999999E-2</v>
      </c>
      <c r="AC71" s="18"/>
      <c r="AD71" s="28" t="s">
        <v>50</v>
      </c>
      <c r="AE71" s="35" t="s">
        <v>173</v>
      </c>
    </row>
    <row r="72" spans="1:31" ht="57" x14ac:dyDescent="0.2">
      <c r="A72" s="87">
        <v>270</v>
      </c>
      <c r="B72" s="36" t="s">
        <v>42</v>
      </c>
      <c r="C72" s="36" t="s">
        <v>133</v>
      </c>
      <c r="D72" s="19" t="s">
        <v>141</v>
      </c>
      <c r="E72" s="21" t="s">
        <v>154</v>
      </c>
      <c r="F72" s="111" t="s">
        <v>155</v>
      </c>
      <c r="G72" s="176">
        <v>2020680010052</v>
      </c>
      <c r="H72" s="93" t="s">
        <v>144</v>
      </c>
      <c r="I72" s="92" t="s">
        <v>145</v>
      </c>
      <c r="J72" s="60">
        <v>44562</v>
      </c>
      <c r="K72" s="60">
        <v>44926</v>
      </c>
      <c r="L72" s="144">
        <v>1</v>
      </c>
      <c r="M72" s="189">
        <v>1</v>
      </c>
      <c r="N72" s="137">
        <f>IFERROR(IF(M72/L72&gt;100%,100%,M72/L72),"-")</f>
        <v>1</v>
      </c>
      <c r="O72" s="109" t="s">
        <v>194</v>
      </c>
      <c r="P72" s="46">
        <v>265000000</v>
      </c>
      <c r="Q72" s="48"/>
      <c r="R72" s="48"/>
      <c r="S72" s="49"/>
      <c r="T72" s="48"/>
      <c r="U72" s="139">
        <f>SUM(P72:T73)</f>
        <v>565000000</v>
      </c>
      <c r="V72" s="48">
        <v>130000000</v>
      </c>
      <c r="W72" s="48"/>
      <c r="X72" s="48"/>
      <c r="Y72" s="50"/>
      <c r="Z72" s="48"/>
      <c r="AA72" s="139">
        <f>SUM(V72:Z73)</f>
        <v>130000000</v>
      </c>
      <c r="AB72" s="141">
        <f t="shared" si="6"/>
        <v>0.23008849557522124</v>
      </c>
      <c r="AC72" s="131"/>
      <c r="AD72" s="127" t="s">
        <v>50</v>
      </c>
      <c r="AE72" s="129" t="s">
        <v>173</v>
      </c>
    </row>
    <row r="73" spans="1:31" ht="42.75" x14ac:dyDescent="0.2">
      <c r="A73" s="87">
        <v>270</v>
      </c>
      <c r="B73" s="36" t="s">
        <v>42</v>
      </c>
      <c r="C73" s="36" t="s">
        <v>133</v>
      </c>
      <c r="D73" s="19" t="s">
        <v>141</v>
      </c>
      <c r="E73" s="21" t="s">
        <v>154</v>
      </c>
      <c r="F73" s="111" t="s">
        <v>155</v>
      </c>
      <c r="G73" s="176">
        <v>2021680010164</v>
      </c>
      <c r="H73" s="93" t="s">
        <v>214</v>
      </c>
      <c r="I73" s="92"/>
      <c r="J73" s="60">
        <v>44562</v>
      </c>
      <c r="K73" s="60">
        <v>44926</v>
      </c>
      <c r="L73" s="145"/>
      <c r="M73" s="190"/>
      <c r="N73" s="146"/>
      <c r="O73" s="100" t="s">
        <v>257</v>
      </c>
      <c r="P73" s="46">
        <v>300000000</v>
      </c>
      <c r="Q73" s="48"/>
      <c r="R73" s="48"/>
      <c r="S73" s="49"/>
      <c r="T73" s="48"/>
      <c r="U73" s="147"/>
      <c r="V73" s="46"/>
      <c r="W73" s="46"/>
      <c r="X73" s="46"/>
      <c r="Y73" s="63"/>
      <c r="Z73" s="46"/>
      <c r="AA73" s="147"/>
      <c r="AB73" s="148"/>
      <c r="AC73" s="132"/>
      <c r="AD73" s="133"/>
      <c r="AE73" s="134"/>
    </row>
    <row r="74" spans="1:31" ht="57" x14ac:dyDescent="0.2">
      <c r="A74" s="87">
        <v>271</v>
      </c>
      <c r="B74" s="36" t="s">
        <v>42</v>
      </c>
      <c r="C74" s="36" t="s">
        <v>133</v>
      </c>
      <c r="D74" s="19" t="s">
        <v>141</v>
      </c>
      <c r="E74" s="21" t="s">
        <v>158</v>
      </c>
      <c r="F74" s="111" t="s">
        <v>159</v>
      </c>
      <c r="G74" s="176">
        <v>2020680010052</v>
      </c>
      <c r="H74" s="93" t="s">
        <v>144</v>
      </c>
      <c r="I74" s="92" t="s">
        <v>145</v>
      </c>
      <c r="J74" s="60">
        <v>44562</v>
      </c>
      <c r="K74" s="60">
        <v>44926</v>
      </c>
      <c r="L74" s="72">
        <v>1</v>
      </c>
      <c r="M74" s="205">
        <v>0.4</v>
      </c>
      <c r="N74" s="73">
        <f>IFERROR(IF(M74/L74&gt;100%,100%,M74/L74),"-")</f>
        <v>0.4</v>
      </c>
      <c r="O74" s="99" t="s">
        <v>193</v>
      </c>
      <c r="P74" s="46">
        <v>110000000</v>
      </c>
      <c r="Q74" s="48"/>
      <c r="R74" s="48"/>
      <c r="S74" s="49"/>
      <c r="T74" s="48"/>
      <c r="U74" s="74">
        <f>SUM(P74:T74)</f>
        <v>110000000</v>
      </c>
      <c r="V74" s="48"/>
      <c r="W74" s="48"/>
      <c r="X74" s="48"/>
      <c r="Y74" s="50"/>
      <c r="Z74" s="48"/>
      <c r="AA74" s="74">
        <f>SUM(V74:Z74)</f>
        <v>0</v>
      </c>
      <c r="AB74" s="75">
        <f t="shared" ref="AB74:AB79" si="7">IFERROR(AA74/U74,"-")</f>
        <v>0</v>
      </c>
      <c r="AC74" s="71"/>
      <c r="AD74" s="69" t="s">
        <v>50</v>
      </c>
      <c r="AE74" s="70" t="s">
        <v>173</v>
      </c>
    </row>
    <row r="75" spans="1:31" ht="57" x14ac:dyDescent="0.2">
      <c r="A75" s="87">
        <v>272</v>
      </c>
      <c r="B75" s="36" t="s">
        <v>42</v>
      </c>
      <c r="C75" s="36" t="s">
        <v>133</v>
      </c>
      <c r="D75" s="19" t="s">
        <v>141</v>
      </c>
      <c r="E75" s="21" t="s">
        <v>156</v>
      </c>
      <c r="F75" s="111" t="s">
        <v>157</v>
      </c>
      <c r="G75" s="176">
        <v>2020680010052</v>
      </c>
      <c r="H75" s="93" t="s">
        <v>144</v>
      </c>
      <c r="I75" s="92" t="s">
        <v>145</v>
      </c>
      <c r="J75" s="60">
        <v>44562</v>
      </c>
      <c r="K75" s="60">
        <v>44926</v>
      </c>
      <c r="L75" s="78">
        <v>1</v>
      </c>
      <c r="M75" s="193">
        <v>0</v>
      </c>
      <c r="N75" s="73">
        <f>IFERROR(IF(M75/L75&gt;100%,100%,M75/L75),"-")</f>
        <v>0</v>
      </c>
      <c r="O75" s="109" t="s">
        <v>241</v>
      </c>
      <c r="P75" s="46">
        <v>90000000</v>
      </c>
      <c r="Q75" s="48"/>
      <c r="R75" s="48"/>
      <c r="S75" s="49"/>
      <c r="T75" s="48"/>
      <c r="U75" s="74">
        <f>SUM(P75:T75)</f>
        <v>90000000</v>
      </c>
      <c r="V75" s="48"/>
      <c r="W75" s="48"/>
      <c r="X75" s="48"/>
      <c r="Y75" s="50"/>
      <c r="Z75" s="48"/>
      <c r="AA75" s="74">
        <f>SUM(V75:Z75)</f>
        <v>0</v>
      </c>
      <c r="AB75" s="75">
        <f t="shared" si="7"/>
        <v>0</v>
      </c>
      <c r="AC75" s="71"/>
      <c r="AD75" s="69" t="s">
        <v>50</v>
      </c>
      <c r="AE75" s="70" t="s">
        <v>173</v>
      </c>
    </row>
    <row r="76" spans="1:31" ht="63" customHeight="1" x14ac:dyDescent="0.2">
      <c r="A76" s="87">
        <v>273</v>
      </c>
      <c r="B76" s="34" t="s">
        <v>42</v>
      </c>
      <c r="C76" s="34" t="s">
        <v>133</v>
      </c>
      <c r="D76" s="20" t="s">
        <v>160</v>
      </c>
      <c r="E76" s="16" t="s">
        <v>161</v>
      </c>
      <c r="F76" s="92" t="s">
        <v>162</v>
      </c>
      <c r="G76" s="176">
        <v>2021680010152</v>
      </c>
      <c r="H76" s="93" t="s">
        <v>202</v>
      </c>
      <c r="I76" s="92"/>
      <c r="J76" s="60">
        <v>44562</v>
      </c>
      <c r="K76" s="60">
        <v>44926</v>
      </c>
      <c r="L76" s="82">
        <v>1</v>
      </c>
      <c r="M76" s="183">
        <v>0.3</v>
      </c>
      <c r="N76" s="83">
        <f>IFERROR(IF(M76/L76&gt;100%,100%,M76/L76),"-")</f>
        <v>0.3</v>
      </c>
      <c r="O76" s="96" t="s">
        <v>232</v>
      </c>
      <c r="P76" s="46"/>
      <c r="Q76" s="48"/>
      <c r="R76" s="48"/>
      <c r="S76" s="49"/>
      <c r="T76" s="48">
        <v>252000000</v>
      </c>
      <c r="U76" s="55">
        <f>SUM(P76:T76)</f>
        <v>252000000</v>
      </c>
      <c r="V76" s="46"/>
      <c r="W76" s="46"/>
      <c r="X76" s="46"/>
      <c r="Y76" s="63"/>
      <c r="Z76" s="46"/>
      <c r="AA76" s="55">
        <f>SUM(V76:Z76)</f>
        <v>0</v>
      </c>
      <c r="AB76" s="17">
        <f t="shared" si="7"/>
        <v>0</v>
      </c>
      <c r="AC76" s="18"/>
      <c r="AD76" s="28" t="s">
        <v>50</v>
      </c>
      <c r="AE76" s="35" t="s">
        <v>173</v>
      </c>
    </row>
    <row r="77" spans="1:31" ht="85.5" x14ac:dyDescent="0.2">
      <c r="A77" s="87">
        <v>274</v>
      </c>
      <c r="B77" s="34" t="s">
        <v>42</v>
      </c>
      <c r="C77" s="34" t="s">
        <v>133</v>
      </c>
      <c r="D77" s="20" t="s">
        <v>160</v>
      </c>
      <c r="E77" s="16" t="s">
        <v>163</v>
      </c>
      <c r="F77" s="92" t="s">
        <v>164</v>
      </c>
      <c r="G77" s="176">
        <v>2020680010164</v>
      </c>
      <c r="H77" s="93" t="s">
        <v>165</v>
      </c>
      <c r="I77" s="92" t="s">
        <v>166</v>
      </c>
      <c r="J77" s="60">
        <v>44562</v>
      </c>
      <c r="K77" s="60">
        <v>44926</v>
      </c>
      <c r="L77" s="82">
        <v>1</v>
      </c>
      <c r="M77" s="183">
        <v>1</v>
      </c>
      <c r="N77" s="83">
        <f>IFERROR(IF(M77/L77&gt;100%,100%,M77/L77),"-")</f>
        <v>1</v>
      </c>
      <c r="O77" s="96" t="s">
        <v>178</v>
      </c>
      <c r="P77" s="46">
        <v>200000000</v>
      </c>
      <c r="Q77" s="48"/>
      <c r="R77" s="48"/>
      <c r="S77" s="48"/>
      <c r="T77" s="48"/>
      <c r="U77" s="55">
        <f>SUM(P77:T77)</f>
        <v>200000000</v>
      </c>
      <c r="V77" s="48">
        <v>60000000</v>
      </c>
      <c r="W77" s="48"/>
      <c r="X77" s="48"/>
      <c r="Y77" s="48"/>
      <c r="Z77" s="48"/>
      <c r="AA77" s="55">
        <f>SUM(V77:Z77)</f>
        <v>60000000</v>
      </c>
      <c r="AB77" s="17">
        <f t="shared" si="7"/>
        <v>0.3</v>
      </c>
      <c r="AC77" s="18"/>
      <c r="AD77" s="28" t="s">
        <v>50</v>
      </c>
      <c r="AE77" s="35" t="s">
        <v>173</v>
      </c>
    </row>
    <row r="78" spans="1:31" ht="99" customHeight="1" x14ac:dyDescent="0.2">
      <c r="A78" s="87">
        <v>275</v>
      </c>
      <c r="B78" s="34" t="s">
        <v>42</v>
      </c>
      <c r="C78" s="34" t="s">
        <v>133</v>
      </c>
      <c r="D78" s="20" t="s">
        <v>167</v>
      </c>
      <c r="E78" s="16" t="s">
        <v>168</v>
      </c>
      <c r="F78" s="92" t="s">
        <v>169</v>
      </c>
      <c r="G78" s="176">
        <v>2021680010160</v>
      </c>
      <c r="H78" s="93" t="s">
        <v>217</v>
      </c>
      <c r="I78" s="92" t="s">
        <v>85</v>
      </c>
      <c r="J78" s="60">
        <v>44562</v>
      </c>
      <c r="K78" s="60">
        <v>44926</v>
      </c>
      <c r="L78" s="82">
        <v>1</v>
      </c>
      <c r="M78" s="183">
        <v>0.3</v>
      </c>
      <c r="N78" s="83">
        <f>IFERROR(IF(M78/L78&gt;100%,100%,M78/L78),"-")</f>
        <v>0.3</v>
      </c>
      <c r="O78" s="96" t="s">
        <v>267</v>
      </c>
      <c r="P78" s="46">
        <v>16200000</v>
      </c>
      <c r="Q78" s="48"/>
      <c r="R78" s="48"/>
      <c r="S78" s="49"/>
      <c r="T78" s="48"/>
      <c r="U78" s="55">
        <f>SUM(P78:T78)</f>
        <v>16200000</v>
      </c>
      <c r="V78" s="48">
        <v>16200000</v>
      </c>
      <c r="W78" s="48"/>
      <c r="X78" s="48"/>
      <c r="Y78" s="50"/>
      <c r="Z78" s="48"/>
      <c r="AA78" s="55">
        <f>SUM(V78:Z78)</f>
        <v>16200000</v>
      </c>
      <c r="AB78" s="17">
        <f t="shared" si="7"/>
        <v>1</v>
      </c>
      <c r="AC78" s="18"/>
      <c r="AD78" s="28" t="s">
        <v>50</v>
      </c>
      <c r="AE78" s="35" t="s">
        <v>173</v>
      </c>
    </row>
    <row r="79" spans="1:31" ht="85.5" x14ac:dyDescent="0.2">
      <c r="A79" s="87">
        <v>300</v>
      </c>
      <c r="B79" s="34" t="s">
        <v>37</v>
      </c>
      <c r="C79" s="34" t="s">
        <v>38</v>
      </c>
      <c r="D79" s="15" t="s">
        <v>39</v>
      </c>
      <c r="E79" s="16" t="s">
        <v>48</v>
      </c>
      <c r="F79" s="92" t="s">
        <v>49</v>
      </c>
      <c r="G79" s="176">
        <v>2020680010035</v>
      </c>
      <c r="H79" s="93" t="s">
        <v>170</v>
      </c>
      <c r="I79" s="92" t="s">
        <v>171</v>
      </c>
      <c r="J79" s="60">
        <v>44562</v>
      </c>
      <c r="K79" s="60">
        <v>44926</v>
      </c>
      <c r="L79" s="135">
        <v>1</v>
      </c>
      <c r="M79" s="184">
        <v>0.37</v>
      </c>
      <c r="N79" s="137">
        <f>IFERROR(IF(M79/L79&gt;100%,100%,M79/L79),"-")</f>
        <v>0.37</v>
      </c>
      <c r="O79" s="96" t="s">
        <v>224</v>
      </c>
      <c r="P79" s="46">
        <v>620400000</v>
      </c>
      <c r="Q79" s="48"/>
      <c r="R79" s="48"/>
      <c r="S79" s="48"/>
      <c r="T79" s="48"/>
      <c r="U79" s="139">
        <f>SUM(P79:T80)</f>
        <v>630400000</v>
      </c>
      <c r="V79" s="48">
        <v>620400000</v>
      </c>
      <c r="W79" s="48"/>
      <c r="X79" s="48"/>
      <c r="Y79" s="48"/>
      <c r="Z79" s="48"/>
      <c r="AA79" s="139">
        <f>SUM(V79:Z80)</f>
        <v>620400000</v>
      </c>
      <c r="AB79" s="141">
        <f t="shared" si="7"/>
        <v>0.9841370558375635</v>
      </c>
      <c r="AC79" s="131"/>
      <c r="AD79" s="127" t="s">
        <v>50</v>
      </c>
      <c r="AE79" s="129" t="s">
        <v>173</v>
      </c>
    </row>
    <row r="80" spans="1:31" ht="85.5" x14ac:dyDescent="0.2">
      <c r="A80" s="87">
        <v>300</v>
      </c>
      <c r="B80" s="34" t="s">
        <v>37</v>
      </c>
      <c r="C80" s="34" t="s">
        <v>38</v>
      </c>
      <c r="D80" s="15" t="s">
        <v>39</v>
      </c>
      <c r="E80" s="16" t="s">
        <v>48</v>
      </c>
      <c r="F80" s="92" t="s">
        <v>49</v>
      </c>
      <c r="G80" s="208">
        <v>2021680010153</v>
      </c>
      <c r="H80" s="118" t="s">
        <v>196</v>
      </c>
      <c r="I80" s="117"/>
      <c r="J80" s="60">
        <v>44562</v>
      </c>
      <c r="K80" s="60">
        <v>44926</v>
      </c>
      <c r="L80" s="136"/>
      <c r="M80" s="186"/>
      <c r="N80" s="138"/>
      <c r="O80" s="107" t="s">
        <v>275</v>
      </c>
      <c r="P80" s="47">
        <v>10000000</v>
      </c>
      <c r="Q80" s="53"/>
      <c r="R80" s="53"/>
      <c r="S80" s="54"/>
      <c r="T80" s="53"/>
      <c r="U80" s="140"/>
      <c r="V80" s="47"/>
      <c r="W80" s="47"/>
      <c r="X80" s="47"/>
      <c r="Y80" s="84"/>
      <c r="Z80" s="47"/>
      <c r="AA80" s="140"/>
      <c r="AB80" s="142"/>
      <c r="AC80" s="143"/>
      <c r="AD80" s="128"/>
      <c r="AE80" s="130"/>
    </row>
    <row r="81" spans="1:31" ht="15" x14ac:dyDescent="0.2">
      <c r="A81" s="88">
        <f>SUM(--(FREQUENCY(A9:A80,A9:A80)&gt;0))</f>
        <v>43</v>
      </c>
      <c r="B81" s="1"/>
      <c r="C81" s="2"/>
      <c r="D81" s="2"/>
      <c r="E81" s="9"/>
      <c r="F81" s="9"/>
      <c r="G81" s="12"/>
      <c r="H81" s="5"/>
      <c r="I81" s="2"/>
      <c r="J81" s="2"/>
      <c r="K81" s="3"/>
      <c r="L81" s="3"/>
      <c r="M81" s="4" t="s">
        <v>16</v>
      </c>
      <c r="N81" s="3">
        <f>IFERROR(AVERAGE(N9:N80),"-")</f>
        <v>0.53806349206349213</v>
      </c>
      <c r="O81" s="5"/>
      <c r="P81" s="6">
        <f>SUM(P9:P80)</f>
        <v>34467432373</v>
      </c>
      <c r="Q81" s="6">
        <f>SUM(Q9:Q79)</f>
        <v>0</v>
      </c>
      <c r="R81" s="6">
        <f>SUM(R9:R79)</f>
        <v>0</v>
      </c>
      <c r="S81" s="6">
        <f>SUM(S9:S79)</f>
        <v>0</v>
      </c>
      <c r="T81" s="6">
        <f>SUM(T9:T80)</f>
        <v>6902221233.999999</v>
      </c>
      <c r="U81" s="8">
        <f>SUM(U9:U80)</f>
        <v>41369653607</v>
      </c>
      <c r="V81" s="6">
        <f t="shared" ref="V81:Z81" si="8">SUM(V9:V79)</f>
        <v>5972226518.8400002</v>
      </c>
      <c r="W81" s="6">
        <f t="shared" si="8"/>
        <v>0</v>
      </c>
      <c r="X81" s="6">
        <f t="shared" si="8"/>
        <v>0</v>
      </c>
      <c r="Y81" s="6">
        <f t="shared" si="8"/>
        <v>0</v>
      </c>
      <c r="Z81" s="6">
        <f t="shared" si="8"/>
        <v>918064000</v>
      </c>
      <c r="AA81" s="8">
        <f>SUM(AA9:AA80)</f>
        <v>6890290518.8400002</v>
      </c>
      <c r="AB81" s="7">
        <f>IFERROR(AA81/U81,"-")</f>
        <v>0.16655422315825533</v>
      </c>
      <c r="AC81" s="13">
        <f>SUM(AC9:AC79)</f>
        <v>0</v>
      </c>
      <c r="AD81" s="14"/>
      <c r="AE81" s="14"/>
    </row>
    <row r="82" spans="1:31" x14ac:dyDescent="0.2">
      <c r="P82" s="42"/>
      <c r="U82" s="42"/>
      <c r="AA82" s="42"/>
    </row>
    <row r="83" spans="1:31" x14ac:dyDescent="0.2">
      <c r="P83" s="44"/>
      <c r="Q83" s="67"/>
      <c r="T83" s="67"/>
      <c r="U83" s="45"/>
      <c r="V83" s="67"/>
      <c r="AA83" s="45"/>
      <c r="AB83" s="68"/>
    </row>
    <row r="84" spans="1:31" x14ac:dyDescent="0.2">
      <c r="P84" s="59"/>
      <c r="Q84" s="67"/>
      <c r="T84" s="85"/>
      <c r="U84" s="45"/>
      <c r="AA84" s="45"/>
    </row>
    <row r="85" spans="1:31" x14ac:dyDescent="0.2">
      <c r="T85" s="85"/>
      <c r="U85" s="42"/>
    </row>
    <row r="86" spans="1:31" x14ac:dyDescent="0.2">
      <c r="T86" s="45"/>
      <c r="U86" s="42"/>
      <c r="AA86" s="42"/>
    </row>
    <row r="87" spans="1:31" x14ac:dyDescent="0.2">
      <c r="T87" s="85"/>
      <c r="U87" s="42"/>
    </row>
    <row r="88" spans="1:31" x14ac:dyDescent="0.2">
      <c r="U88" s="45"/>
    </row>
  </sheetData>
  <mergeCells count="134">
    <mergeCell ref="AD17:AD20"/>
    <mergeCell ref="AE17:AE20"/>
    <mergeCell ref="U17:U20"/>
    <mergeCell ref="AA17:AA20"/>
    <mergeCell ref="AB17:AB20"/>
    <mergeCell ref="AC17:AC20"/>
    <mergeCell ref="U59:U61"/>
    <mergeCell ref="AA59:AA61"/>
    <mergeCell ref="AB59:AB61"/>
    <mergeCell ref="AC59:AC61"/>
    <mergeCell ref="AD59:AD61"/>
    <mergeCell ref="AE59:AE61"/>
    <mergeCell ref="L68:L69"/>
    <mergeCell ref="M68:M69"/>
    <mergeCell ref="N68:N69"/>
    <mergeCell ref="U68:U69"/>
    <mergeCell ref="AA68:AA69"/>
    <mergeCell ref="AB68:AB69"/>
    <mergeCell ref="AC68:AC69"/>
    <mergeCell ref="AD68:AD69"/>
    <mergeCell ref="AE68:AE69"/>
    <mergeCell ref="A5:C5"/>
    <mergeCell ref="D5:G5"/>
    <mergeCell ref="A6:C6"/>
    <mergeCell ref="D6:G6"/>
    <mergeCell ref="B7:F7"/>
    <mergeCell ref="G7:I7"/>
    <mergeCell ref="A1:A4"/>
    <mergeCell ref="B1:AB4"/>
    <mergeCell ref="AC1:AE1"/>
    <mergeCell ref="AC2:AE2"/>
    <mergeCell ref="AC3:AE3"/>
    <mergeCell ref="AC4:AE4"/>
    <mergeCell ref="J7:N7"/>
    <mergeCell ref="O7:U7"/>
    <mergeCell ref="V7:AA7"/>
    <mergeCell ref="AB7:AB8"/>
    <mergeCell ref="AC7:AC8"/>
    <mergeCell ref="L21:L22"/>
    <mergeCell ref="M21:M22"/>
    <mergeCell ref="N21:N22"/>
    <mergeCell ref="U21:U22"/>
    <mergeCell ref="AA21:AA22"/>
    <mergeCell ref="AB21:AB22"/>
    <mergeCell ref="AC21:AC22"/>
    <mergeCell ref="AD21:AD22"/>
    <mergeCell ref="AE21:AE22"/>
    <mergeCell ref="L24:L25"/>
    <mergeCell ref="M24:M25"/>
    <mergeCell ref="N24:N25"/>
    <mergeCell ref="U24:U25"/>
    <mergeCell ref="AA24:AA25"/>
    <mergeCell ref="AB24:AB25"/>
    <mergeCell ref="AC24:AC25"/>
    <mergeCell ref="AD24:AD25"/>
    <mergeCell ref="AE24:AE25"/>
    <mergeCell ref="L26:L27"/>
    <mergeCell ref="M26:M27"/>
    <mergeCell ref="N26:N27"/>
    <mergeCell ref="U26:U27"/>
    <mergeCell ref="AA26:AA27"/>
    <mergeCell ref="AB26:AB27"/>
    <mergeCell ref="AC26:AC27"/>
    <mergeCell ref="AD26:AD27"/>
    <mergeCell ref="AE26:AE27"/>
    <mergeCell ref="L30:L31"/>
    <mergeCell ref="M30:M31"/>
    <mergeCell ref="N30:N31"/>
    <mergeCell ref="U30:U31"/>
    <mergeCell ref="AA30:AA31"/>
    <mergeCell ref="AB30:AB31"/>
    <mergeCell ref="AC30:AC31"/>
    <mergeCell ref="AD30:AD31"/>
    <mergeCell ref="AE30:AE31"/>
    <mergeCell ref="L32:L45"/>
    <mergeCell ref="M32:M45"/>
    <mergeCell ref="N32:N45"/>
    <mergeCell ref="U32:U45"/>
    <mergeCell ref="AA32:AA45"/>
    <mergeCell ref="AB32:AB45"/>
    <mergeCell ref="AC32:AC45"/>
    <mergeCell ref="AD32:AD45"/>
    <mergeCell ref="AE32:AE45"/>
    <mergeCell ref="AC49:AC51"/>
    <mergeCell ref="AD49:AD51"/>
    <mergeCell ref="AE49:AE51"/>
    <mergeCell ref="L55:L56"/>
    <mergeCell ref="M55:M56"/>
    <mergeCell ref="N55:N56"/>
    <mergeCell ref="U55:U56"/>
    <mergeCell ref="AA55:AA56"/>
    <mergeCell ref="AB55:AB56"/>
    <mergeCell ref="AC55:AC56"/>
    <mergeCell ref="L49:L51"/>
    <mergeCell ref="M49:M51"/>
    <mergeCell ref="N49:N51"/>
    <mergeCell ref="U49:U51"/>
    <mergeCell ref="AA49:AA51"/>
    <mergeCell ref="AB49:AB51"/>
    <mergeCell ref="AD55:AD56"/>
    <mergeCell ref="AE55:AE56"/>
    <mergeCell ref="L59:L61"/>
    <mergeCell ref="M59:M61"/>
    <mergeCell ref="N59:N61"/>
    <mergeCell ref="L57:L58"/>
    <mergeCell ref="M57:M58"/>
    <mergeCell ref="N57:N58"/>
    <mergeCell ref="U57:U58"/>
    <mergeCell ref="AA57:AA58"/>
    <mergeCell ref="AB57:AB58"/>
    <mergeCell ref="AC57:AC58"/>
    <mergeCell ref="AD57:AD58"/>
    <mergeCell ref="AE57:AE58"/>
    <mergeCell ref="N17:N20"/>
    <mergeCell ref="M17:M20"/>
    <mergeCell ref="L17:L20"/>
    <mergeCell ref="AD79:AD80"/>
    <mergeCell ref="AE79:AE80"/>
    <mergeCell ref="AC72:AC73"/>
    <mergeCell ref="AD72:AD73"/>
    <mergeCell ref="AE72:AE73"/>
    <mergeCell ref="L79:L80"/>
    <mergeCell ref="M79:M80"/>
    <mergeCell ref="N79:N80"/>
    <mergeCell ref="U79:U80"/>
    <mergeCell ref="AA79:AA80"/>
    <mergeCell ref="AB79:AB80"/>
    <mergeCell ref="AC79:AC80"/>
    <mergeCell ref="L72:L73"/>
    <mergeCell ref="M72:M73"/>
    <mergeCell ref="N72:N73"/>
    <mergeCell ref="U72:U73"/>
    <mergeCell ref="AA72:AA73"/>
    <mergeCell ref="AB72:AB73"/>
  </mergeCells>
  <conditionalFormatting sqref="N9:N17 N63:N68 N21:N26 N28:N59 N70:N79">
    <cfRule type="cellIs" dxfId="5" priority="10" operator="between">
      <formula>0.67</formula>
      <formula>1</formula>
    </cfRule>
    <cfRule type="cellIs" dxfId="4" priority="11" operator="between">
      <formula>0.34</formula>
      <formula>0.67</formula>
    </cfRule>
    <cfRule type="cellIs" dxfId="3" priority="12" operator="between">
      <formula>0</formula>
      <formula>0.34</formula>
    </cfRule>
  </conditionalFormatting>
  <conditionalFormatting sqref="N62">
    <cfRule type="cellIs" dxfId="2" priority="7" operator="between">
      <formula>0.67</formula>
      <formula>1</formula>
    </cfRule>
    <cfRule type="cellIs" dxfId="1" priority="8" operator="between">
      <formula>0.34</formula>
      <formula>0.67</formula>
    </cfRule>
    <cfRule type="cellIs" dxfId="0" priority="9" operator="between">
      <formula>0</formula>
      <formula>0.34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 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2021-02-09T14:28:18Z</cp:lastPrinted>
  <dcterms:created xsi:type="dcterms:W3CDTF">2008-07-08T21:30:46Z</dcterms:created>
  <dcterms:modified xsi:type="dcterms:W3CDTF">2022-05-25T21:25:26Z</dcterms:modified>
</cp:coreProperties>
</file>