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4 - Abril\Publicados\"/>
    </mc:Choice>
  </mc:AlternateContent>
  <xr:revisionPtr revIDLastSave="0" documentId="13_ncr:1_{78D2C103-5E5E-4BE4-B727-8FDAC5C512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Acción'!$A$8:$AE$68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68" i="14" l="1"/>
  <c r="AA43" i="14"/>
  <c r="AA47" i="14"/>
  <c r="U47" i="14"/>
  <c r="AA17" i="14"/>
  <c r="U17" i="14"/>
  <c r="U16" i="14"/>
  <c r="U10" i="14"/>
  <c r="U9" i="14"/>
  <c r="AB17" i="14" l="1"/>
  <c r="N64" i="14" l="1"/>
  <c r="N63" i="14"/>
  <c r="N62" i="14"/>
  <c r="N61" i="14"/>
  <c r="N60" i="14"/>
  <c r="N58" i="14"/>
  <c r="N51" i="14"/>
  <c r="N49" i="14"/>
  <c r="N47" i="14"/>
  <c r="N43" i="14"/>
  <c r="N42" i="14"/>
  <c r="N41" i="14"/>
  <c r="M23" i="14"/>
  <c r="N23" i="14" s="1"/>
  <c r="N20" i="14"/>
  <c r="N19" i="14"/>
  <c r="N17" i="14"/>
  <c r="N16" i="14"/>
  <c r="N11" i="14"/>
  <c r="N10" i="14"/>
  <c r="N9" i="14"/>
  <c r="V20" i="14"/>
  <c r="AA51" i="14"/>
  <c r="AA49" i="14"/>
  <c r="U58" i="14"/>
  <c r="U51" i="14"/>
  <c r="U49" i="14" l="1"/>
  <c r="P14" i="14" l="1"/>
  <c r="U11" i="14" s="1"/>
  <c r="U42" i="14" l="1"/>
  <c r="U41" i="14"/>
  <c r="P32" i="14" l="1"/>
  <c r="U23" i="14" s="1"/>
  <c r="P46" i="14" l="1"/>
  <c r="U43" i="14" s="1"/>
  <c r="V25" i="14" l="1"/>
  <c r="AA23" i="14" s="1"/>
  <c r="AA20" i="14"/>
  <c r="U19" i="14"/>
  <c r="U50" i="14"/>
  <c r="A68" i="14"/>
  <c r="T67" i="14"/>
  <c r="U64" i="14" s="1"/>
  <c r="U20" i="14"/>
  <c r="AA11" i="14"/>
  <c r="AA50" i="14"/>
  <c r="AA64" i="14"/>
  <c r="AA58" i="14"/>
  <c r="U63" i="14"/>
  <c r="U62" i="14"/>
  <c r="U61" i="14"/>
  <c r="U60" i="14"/>
  <c r="AC68" i="14"/>
  <c r="Q68" i="14"/>
  <c r="R68" i="14"/>
  <c r="S68" i="14"/>
  <c r="W68" i="14"/>
  <c r="X68" i="14"/>
  <c r="Y68" i="14"/>
  <c r="Z68" i="14"/>
  <c r="AA63" i="14"/>
  <c r="AA62" i="14"/>
  <c r="AA61" i="14"/>
  <c r="AA60" i="14"/>
  <c r="AB43" i="14"/>
  <c r="AA42" i="14"/>
  <c r="AA41" i="14"/>
  <c r="AA19" i="14"/>
  <c r="AA16" i="14"/>
  <c r="AA10" i="14"/>
  <c r="AA9" i="14"/>
  <c r="P68" i="14"/>
  <c r="AB20" i="14" l="1"/>
  <c r="V68" i="14"/>
  <c r="AB60" i="14"/>
  <c r="AB58" i="14"/>
  <c r="AB61" i="14"/>
  <c r="AB63" i="14"/>
  <c r="AB9" i="14"/>
  <c r="T68" i="14"/>
  <c r="AB62" i="14"/>
  <c r="AB23" i="14"/>
  <c r="AB41" i="14"/>
  <c r="AB64" i="14"/>
  <c r="AB11" i="14"/>
  <c r="AB16" i="14"/>
  <c r="AB51" i="14"/>
  <c r="AB42" i="14"/>
  <c r="AB50" i="14"/>
  <c r="AB47" i="14"/>
  <c r="AB10" i="14"/>
  <c r="AB19" i="14"/>
  <c r="U68" i="14"/>
  <c r="AA68" i="14"/>
  <c r="AB68" i="14" l="1"/>
</calcChain>
</file>

<file path=xl/sharedStrings.xml><?xml version="1.0" encoding="utf-8"?>
<sst xmlns="http://schemas.openxmlformats.org/spreadsheetml/2006/main" count="534" uniqueCount="215">
  <si>
    <t xml:space="preserve"> PLAN DE ACCIÓN - PLAN DE DESARROLLO MUNICIPAL
SECRETARÍA DE INFRAESTRUCTURA</t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</si>
  <si>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</si>
  <si>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</si>
  <si>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</si>
  <si>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</si>
  <si>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</si>
  <si>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</si>
  <si>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</si>
  <si>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</si>
  <si>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</si>
  <si>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</si>
  <si>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</si>
  <si>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</si>
  <si>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</si>
  <si>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</si>
  <si>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</si>
  <si>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</si>
  <si>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</si>
  <si>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</si>
  <si>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</si>
  <si>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</si>
  <si>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</si>
  <si>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</si>
  <si>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</si>
  <si>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</si>
  <si>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</si>
  <si>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</si>
  <si>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</si>
  <si>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</si>
  <si>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</si>
  <si>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</si>
  <si>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</si>
  <si>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</si>
  <si>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</si>
  <si>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</si>
  <si>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BUCARAMANGA SOSTENIBLE: UNA REGIÓN CON FUTURO</t>
  </si>
  <si>
    <t>Bucaramanga Una Eco-Ciudad</t>
  </si>
  <si>
    <t>Gobernanza Del Agua, Nuestra Agua, Nuestra Vida</t>
  </si>
  <si>
    <t>Repotenciar 1 sistema de alcantarillado sanitario y pluvial.</t>
  </si>
  <si>
    <t>Porcentaje de avance en la repotenciación del alcantarillado sanitario y pluvial.</t>
  </si>
  <si>
    <t>Sec. Infraestructura</t>
  </si>
  <si>
    <t xml:space="preserve">Iván José Vargas </t>
  </si>
  <si>
    <t>Realizar los estudios y diseños del Sistema de Tratamiento de Aguas Residuales Bucaramanga metropolitana.</t>
  </si>
  <si>
    <t>Porcentaje de avance en la realización de los estudios y diseños del Sistema de Tratamiento de Aguas Residuales Bucaramanga metropolitana.</t>
  </si>
  <si>
    <t>BUCARAMANGA PRODUCTIVA Y COMPETITIVA: EMPRESAS INNOVADORAS, RESPONSABLES Y CONSCIENTES</t>
  </si>
  <si>
    <t>Conectividad Para Competitividad Y La Internacionalización</t>
  </si>
  <si>
    <t>Estudios Y Diseños De La Infraestructura</t>
  </si>
  <si>
    <t>Realizar el 100% de los estudios y/o diseños requeridos para el desarrollo de proyectos de infraestructura.</t>
  </si>
  <si>
    <t>Porcentaje de estudios y/o diseños requeridos realizados para el desarrollo de proyectos de infraestructura.</t>
  </si>
  <si>
    <t>Una Zona Rural Competitiva E Incluyente</t>
  </si>
  <si>
    <t>Desarrollo Del Campo</t>
  </si>
  <si>
    <t>Repotenciar 2 acueductos veredales.</t>
  </si>
  <si>
    <t>Número de acueductos veredales repotenciados.</t>
  </si>
  <si>
    <t>Construir 1 acueducto veredal.</t>
  </si>
  <si>
    <t>Porcentaje de avance en la construcción del acueducto veredal.</t>
  </si>
  <si>
    <t>Construir 50 pozos sépticos para el sector rural.</t>
  </si>
  <si>
    <t>Número de pozos sépticos construidos para el sector rural.</t>
  </si>
  <si>
    <t>BUCARAMANGA CIUDAD VITAL: LA VIDA ES SAGRADA</t>
  </si>
  <si>
    <t>Espacio Público Vital</t>
  </si>
  <si>
    <t>Mejoramiento Y Mantenimiento De Parques Y Zonas Verdes</t>
  </si>
  <si>
    <t>Mantener el 100% de los parques, zonas verdes y su mobiliario.</t>
  </si>
  <si>
    <t>Porcentaje de parques, zonas verdes y su mobiliario mantenido.</t>
  </si>
  <si>
    <t>Equipamiento Comunitario</t>
  </si>
  <si>
    <t>Construir y/o mejorar 100.000 m2 de espacio espacio público y equipamiento urbano de la ciudad.</t>
  </si>
  <si>
    <t>Número de m2 de espacio público y equipamiento urbano de la ciudad consrtuido y/o mejorado.</t>
  </si>
  <si>
    <t>Realizar mejoramiento y/o mantenimiento a la infraestructura de 2 plaza de mercado a cargo del municipio.</t>
  </si>
  <si>
    <t>Número de plaza de mercados a cargo del municipio con acciones de mejoramiento y mantenimiento a la infraestructura.</t>
  </si>
  <si>
    <t>Infraestructura De Transporte</t>
  </si>
  <si>
    <t>Construir 15 kilómetros de cicloruta en el municipio diseñados bajo la implementación de la estrategia de la bicicleta.</t>
  </si>
  <si>
    <t>Número de kilómetros de cicloruta construídos en el municipio diseñados bajo la implementación de la estrategia de la bicicleta.</t>
  </si>
  <si>
    <t>Realizar mantenimiento o mejoramiento a 100.000 m2 de malla vial urbana.</t>
  </si>
  <si>
    <t xml:space="preserve">Número de m2 de malla vial urbana mantenidos o mejorados. </t>
  </si>
  <si>
    <t>Construir 3.000 metros líneales de placa huella en la zona rural.</t>
  </si>
  <si>
    <t>Número de metros lineales de placa huella construídos en la zona rural.</t>
  </si>
  <si>
    <t>Realizar mantenimiento a 2 puente peatonal.</t>
  </si>
  <si>
    <t>Número de puentes peatonales con mantenimiento realizado.</t>
  </si>
  <si>
    <t>Alumbrado Público Urbano Y Rural</t>
  </si>
  <si>
    <t>Formular e implementar 1 programa de expansión y modernización del alumbrado público de la ciudad.</t>
  </si>
  <si>
    <t>Número de programas de expansión y modernización del alumbrado público de la ciudad formulados e implementados.</t>
  </si>
  <si>
    <t xml:space="preserve">Mantener el funcionamiento del 100% de las luminarias operativas. </t>
  </si>
  <si>
    <t xml:space="preserve">Porcentaje de luminarias operativas en funcionamiento. </t>
  </si>
  <si>
    <t>Implementar 1 herramienta que permita integrar la gestión y el control de la infraestructura del alumbrado público mediante las TIC.</t>
  </si>
  <si>
    <t>Porcentaje de avance en la implementación de la herramienta que permita integrar la gestión y el control de la infraestructura del alumbrado público mediante las TIC.</t>
  </si>
  <si>
    <t>Instalar 30.000 puntos de luminarias telegestionadas para construir una red de alumbrado público inteligente basado en sensórica y dispositivos interconectados para la telegestión.</t>
  </si>
  <si>
    <t>Número de puntos de luminarias telegestionadas instaladas para construir una red de alumbrado público inteligente basado en sensórica y dispositivos interconectados para la telegestión.</t>
  </si>
  <si>
    <t>Implementar y mantener 1 sistema para adquisición, análisis, procesamiento y visualización de información de la red de alumbrado público inteligente e interoperable con otros sistemas.</t>
  </si>
  <si>
    <t>Número de sistemas implementados y mantenidos para adquisición, análisis, procesamiento y visualización de información de la red de alumbrado público inteligente e interoperable con otros sistemas.</t>
  </si>
  <si>
    <t>Implementar 1 centro de control y gestión que asegure la interoperabilidad, integración y el análisis de la información proveniente de la red de alumbrado público inteligente y otras.</t>
  </si>
  <si>
    <t>Porcentaje de avance en la implementación del centro de control y gestión que asegure la interoperabilidad, integración y el análisis de la información proveniente de la red de alumbrado público inteligente y otras.</t>
  </si>
  <si>
    <t>BUCARAMANGA TERRITORIO LIBRE DE CORRUPCIÓN: INSTITUCIONES SÓLIDAS Y CONFIABLES</t>
  </si>
  <si>
    <t>Administración Pública Moderna E Innovadora</t>
  </si>
  <si>
    <t>Gobierno Fortalecido Para Ser Y Hacer</t>
  </si>
  <si>
    <t>Mantener el 100% de los programas que desarrolla la Administración Central.</t>
  </si>
  <si>
    <t>Porcentaje de programas que desarrolla la Administración Central mantenidos.</t>
  </si>
  <si>
    <t>TOTALES</t>
  </si>
  <si>
    <t>CAMBIO DE POSTES, REDES ELECTRICAS Y LUMINARIAS  PARA MEJORAR EL ALUMBRADO PUBLICO EN EL SECTOR</t>
  </si>
  <si>
    <t xml:space="preserve">MODERNIZACIÓN DEL ALUMBRADO PÚBLICO DEL BOULEVARES BOLIVAR Y SANTANDER DEL MUNICIPIO DE BUCARAMANGA </t>
  </si>
  <si>
    <t>FORTALECIMIENTO DE LA ADMINISTRACIÓN Y OPERACIÓN  DE ALUMBRADO PÚBLICO DE BUCARAMANGA.</t>
  </si>
  <si>
    <t>REALIZAR MANTENIMIETO DE ALUMBRADO PUBLICO EN LOS DIFERENTES SECTOR DEL MUNICIPIO</t>
  </si>
  <si>
    <t>MANTENIMIENTO DEL SISTEMA DE ALUMBRADO PÚBLICO 2020-2023 DEL MUNICIPIO DE BUCARAMANGA.</t>
  </si>
  <si>
    <t>2.3.2.02.02.009.4501007.226</t>
  </si>
  <si>
    <t>DESARROLLO DE LA SEGUNDA FASE PARA LA IMPLEMENTACIÓN DE PUNTOS DE GESTIÓN INTELIGENTE Y MEDIDA PARA LA RED DE ALUMBRADO PÚBLICO DEL MUNICIPIO DE   BUCARAMANGA</t>
  </si>
  <si>
    <t xml:space="preserve">IMPLEMENTAR EL ALUMBRADO PUBLICO INTELIGENTE, INSTALANDO FOTOCONTROLES LOS CUALES DETECTAN FALLAS Y MONITOREAN LA RED ELECTRICA </t>
  </si>
  <si>
    <t>CONSTRUCCIÓN DEL CENTRO INTEGRADO DE CONTROL Y OPERACIÓN DEL ALUMBRADO PUBLICO DEL MUNICIPIO DE BUCARAMANGA</t>
  </si>
  <si>
    <t>PODER VISUALIZAR TODOS LOS FOTOCONTROLES INTELIGENTES INSTALADOS EN EL MUNICIPIO PARA UN MONITOREO EN TIEMPO REAL DEL SISTEMA DE ALUMBRADO PUBLICO</t>
  </si>
  <si>
    <t xml:space="preserve"> FORTALECIMIENTO EN LA PLANIFICACIÓN DE LAS OBRAS DE INFRAESTRUCTURA DEL MUNICIPIO DE BUCARAMANGA </t>
  </si>
  <si>
    <t>FORTALECIMIENTO INSTITUCIONAL PARA LOS PROCESOS TRANSVERSALES DE LA SECRETARIA DE INFRAESTRUCTURA DEL MUNICIPIO DE   BUCARAMANGA</t>
  </si>
  <si>
    <t>SUBSIDIO DE LOS SERVICIOS PUBLICOS DE ACUEDUCTO, ALCANTARILLADO Y ASEO A LA POBLACIÓN DE ESTRATO 1, 2 Y 3 DEL MUNICIPIO DE BUCARAMANGA</t>
  </si>
  <si>
    <t>SUBSIDIO DE LOS SERVICIOS DE ACUEDUCTO, ALCANTARILLADO Y ASEO A LA POBLACIÓN DE ESTRATO 1, 2 Y 3 DEL MUNICIPIO DE BUCARAMANGA</t>
  </si>
  <si>
    <t xml:space="preserve">ACTUALIZACIÓN DE LOS ESTUDIOS Y DISEÑOS FASE I Y II PARA LA CONSTRUCCION DE LA SOLUCION VIAL DE LA CALLE 53 Y CALLE 54 DE LA CONEXION ORIENTE - OCCIDENTE DEL MUNICIPIO DE BUCARAMANGA </t>
  </si>
  <si>
    <t>ACTUALIZACION DE DISEÑOS FASE I Y II DE LA CALLE 54</t>
  </si>
  <si>
    <t>CONSTRUCCIÓN DE ACUEDUCTO EN EL SECTOR RURAL DEL MUNICIPIO DE BUCARAMANGA</t>
  </si>
  <si>
    <t>MANTENIMIENTO Y CONSERVACIÓN  DE ZONAS VERDES Y  PARQUES DEL MUNICIPIO DE BUCARAMANGA, SANTANDER</t>
  </si>
  <si>
    <t>ADECUACION DE ANDENES, ESCALERAS Y PASAMANOS, DEL MUNICIPIO DE BUCARAMANGA SANTANDER</t>
  </si>
  <si>
    <t>MEJORAMIENTO  DE ESPACIOS PÚBLICOS VIABILIZADOS POR EL EJERCICIO DE PRESUPUESTOS PARTICIPATIVOS VIGENCIA 2021 EN EL MUNICIPIO DE BUCARAMANGA, SANTANDER</t>
  </si>
  <si>
    <t>ADECUACION DE ANDENES EN DIFERENTES SECTORES DEL MUNICIPIO DE BUCARAMANGA</t>
  </si>
  <si>
    <t>DIFERENTES OBRAS VIABILIZADAS EN EL EJERCICIO DE PRESUPUESTOS PARTICIPATIVOS</t>
  </si>
  <si>
    <t>2.3.2.02.02.005.4002022.201</t>
  </si>
  <si>
    <t>VIGENCIA FUTURA DE ALUMBRADO PUBLICO</t>
  </si>
  <si>
    <t>Fortalecimiento institucional de la Sec. Infraestructura.</t>
  </si>
  <si>
    <t>Meta no programa para la vigencia.</t>
  </si>
  <si>
    <t>2.3.2.02.02.009.4003047.201 $ 4.137.320.506 
2.3.2.02.02.009.4003047.215 $ 6.392.312.960 
2.3.2.02.02.009.4003047.268 $ 24.911.725 
2.3.2.02.02.009.4003047.228 $ 270.698.077 
2.3.2.02.02.009.4003047.260 $ 852.861</t>
  </si>
  <si>
    <t>CONSTRUCCION DE UN ACUEDUCTO VEREDAL</t>
  </si>
  <si>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</si>
  <si>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</si>
  <si>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</si>
  <si>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t>CONSERVACIÓN Y MEJORAMIENTO DE LA COBERTURA VEGETAL DE LAS ZONAS VERDES Y PARQUES DEL MUNICIPIO DE BUCARAMANGA, SANTANDER</t>
  </si>
  <si>
    <t>ADECUACION DEL EQUIPAMIENTO Y ESCENARIOS DEPORTIVOS DEL MUNICIPIO DE BUCARAMANGA SANTANDER</t>
  </si>
  <si>
    <t>ADECUACIÓN DEL PARQUE EL CENTENARIO DEL MUNICIPIO DE BUCARAMANGA</t>
  </si>
  <si>
    <t>RECUPERACIÓN DEL EQUIPAMIENTO URBANO EN PARQUES, ESCENARIOS DEPORTIVOS Y ESPACIO PÚBLICO DEL MUNICIPIO DE BUCARAMANGA</t>
  </si>
  <si>
    <t>MODERNIZACIÓN DEL ALUMBRADO PÚBLICO DEL PARQUE LA LOMA, EL PARQUE LOS SARRAPIOS Y LAS VIAS PEATONALES  UBICADAS ENTRE LAS CALLES 42 Y 54 Y CARRERAS 32 A 42 DEL MUNICIPIO DE BUCARAMANGA</t>
  </si>
  <si>
    <t xml:space="preserve">MODERNIZACIÓN DEL ALUMBRADO PÚBLICO DE LAS COMUNAS 6, 7 Y 12 DEL MUNICIPIO DE BUCARAMANGA </t>
  </si>
  <si>
    <r>
      <t xml:space="preserve">Código:  </t>
    </r>
    <r>
      <rPr>
        <sz val="11"/>
        <rFont val="Arial"/>
        <family val="2"/>
      </rPr>
      <t>F-DPM-1210-238,37-030</t>
    </r>
  </si>
  <si>
    <t>ADQUISICIÓN DE MAQUINARIA PARA EL MANTENIMIENTO DE LA MALLA VIAL MUNICIPAL DEL MUNICIPIO DE BUCARAMANGA, SANTANDER.</t>
  </si>
  <si>
    <t>2.3.2.01.01.003.02.08.2402112.44424.273</t>
  </si>
  <si>
    <t>ADECUACIÓN DE SALONES COMUNALES EN EL MUNICIPIO DE BUCARAMANGA, SANTANDER</t>
  </si>
  <si>
    <t xml:space="preserve">VIGENCIA FUTURA   </t>
  </si>
  <si>
    <t>2.3.2.02.02.005.4502003.54129.273</t>
  </si>
  <si>
    <t>ADECUACIÓN DE LA INFRAESTRUCTURA DE PARQUES Y ESCENARIOS DEPORTIVOS EN EL MUNICIPIO DE BUCARAMANGA, SANTANDER</t>
  </si>
  <si>
    <t>2.3.2.02.02.005.4301011.54270.273</t>
  </si>
  <si>
    <t>ADECUACIÓN DEL EQUIPAMIENTO URBANO DEL MUNICIPIO DE BUCARAMANGA, SANTANDER</t>
  </si>
  <si>
    <t>2.3.2.02.02.005.4301004.54270.273</t>
  </si>
  <si>
    <t>2.3.2.02.02.008.4002026.85970.201</t>
  </si>
  <si>
    <t xml:space="preserve">2.3.2.02.02.008.4002026.85970.201 </t>
  </si>
  <si>
    <t>2.3.2.02.02.008.4002026.85970.201 $ 3.033.847.871,99 2.3.2.02.02.008.4002026.83990.201 $ 51.600.000 2.3.2.02.02.008.4002026.85999.201 $ 135.900.000</t>
  </si>
  <si>
    <t>2.3.2.02.02.008.4599031.82120.201 $ 81.000.000 2.3.2.02.02.008.4599031.83213.201 $ 382.370.000 2.3.2.02.02.008.4599031.83321.201 $ 528.800.000 2.3.2.02.02.008.4599031.83990.201 $ 260.950.000 2.3.2.02.02.008.4599031.85999.201 $ 173.364.649</t>
  </si>
  <si>
    <t>FORTALECIMIENTO INSTITUCIONAL DE APOYO PROFESIONAL A LA SECRETARIA DE INFRAESTRUCTURA PARA EL DESARROLLO DE LAS OBRAS DE REACTIVACION ECONOMICA EN EL MUNICIPIO DE BUCARAMANGA</t>
  </si>
  <si>
    <t>2.3.2.02.02.008.4599031.83213.201 $ 793.680.000 2.3.2.02.02.008.4599031.83321.201 $ 852,000,000 2.3.2.02.02.008.4599031.83990.201 $ 359.400.000 2.3.2.02.02.008.4599031.85999.201 $ 135.000.000</t>
  </si>
  <si>
    <t>2.3.2.02.02.008.4599031.82120.201 $ 321.800.000 2.3.2.02.02.008.4599031.83213.201 $ 210.000.000 2.3.2.02.02.008.4599031.83321.201 $ 669.200.000 2.3.2.02.02.008.4599031.83990.201 $ 187.800.000 2.3.2.02.02.008.4599031.85999.201 $ 108.000.000</t>
  </si>
  <si>
    <t>Adicion para proyectos</t>
  </si>
  <si>
    <t>2.3.2.02.02.005.2402042.54211.201</t>
  </si>
  <si>
    <t>2.3.2.02.02.005.4002020.54211.289</t>
  </si>
  <si>
    <t>2.3.2.02.02.005.4003015.53231.221 $ 538.203.185
2 2.3.2.02.02.005.4003015 $ 48.244.044</t>
  </si>
  <si>
    <t>2.3.2.02.02.005.4003044.54342.201</t>
  </si>
  <si>
    <t>2.3.2.02.02.005.2402127.54211.282 $ 1.083.712.056 
2.3.2.02.02.005.2402127.54211.232 $ 280.854.381</t>
  </si>
  <si>
    <t xml:space="preserve">2.3.2.02.02.009.2102013.91123.226 </t>
  </si>
  <si>
    <t>2.3.2.02.02.008.4599016.8715205.226 $3.999.173.200
2.3.2.02.02.008.4599016.85970.226     $1.494.785.759</t>
  </si>
  <si>
    <t xml:space="preserve">2.3.2.02.02.009.4501007.91123.226 </t>
  </si>
  <si>
    <t>MEJORAMIENTO DE LAS INSTALACIONES DEL INSTITUTO TECNOLOGICO DAMASO ZAPATA FASE I DEL MUNICIPIO DE BUCARAMANGA</t>
  </si>
  <si>
    <t>Adicional contratos</t>
  </si>
  <si>
    <t>CONSTRUCCIÓN DE PLACAS HUELLAS Y OBRAS COMPLEMENTARIAS DE LA MALLA VIAL VEREDAL DEL MUNICIPIO DE BUCARAMANGA, SANTANDER</t>
  </si>
  <si>
    <t>Adicion contratos</t>
  </si>
  <si>
    <t>MANTENIMIENTO Y MEJORAMIENTO DE L RED VIAL URBANA DEL MUNICIPIO DE BUCARAMANGA,S ANTANDER</t>
  </si>
  <si>
    <t xml:space="preserve">2.3.2.02.02.005.2402107.54211.201 $ 376.248.010 </t>
  </si>
  <si>
    <t>2.3.2.02.02.005.2402114.54211.201 $ 1.178.167.596</t>
  </si>
  <si>
    <t xml:space="preserve">2.3.2.02.02.005.2402127.53211.201 $ 617.022.563 </t>
  </si>
  <si>
    <t>ADECUACION DE ANDENES, ESCALERAS Y PASAMANOS VIABILIZADOS POR EL EJERCICIO DE PRESUPUESTOS PARTICIPATIVOS EN DIFERENTES SECTORES DEL MUNICIPIO DE BUCARAMANGA - SANTANDER</t>
  </si>
  <si>
    <t>Adicion de contratos</t>
  </si>
  <si>
    <t>2.3.2.02.02.005.2409042.54221.201</t>
  </si>
  <si>
    <t>MEJORAMIENTO DEL ESPACIO PUBLICO DEL BARRIO MIRAFLORES PARTE ALTA, BARRIO ALBANIA Y CORDONCILLOS I DEL MUNICIPIO DE BUCARAMANGA</t>
  </si>
  <si>
    <t xml:space="preserve">2.3.2.02.02.005.4002020.53211.201 $ 66.140.838 </t>
  </si>
  <si>
    <t>2.3.2.02.02.008.2402118.83232.230 $ 3.092.386.0652                    2.3.2.02.02.008.2402118.83232.255 $ 72.081.145</t>
  </si>
  <si>
    <t>CONSTRUCCION DE POZOS SÉPTICOS EN EL AREA RURAL DEL MUNICIPIO DE BUCARAMANGA”</t>
  </si>
  <si>
    <t>Adicionales contratos</t>
  </si>
  <si>
    <t>ADECUACION DE INFRAESTRUCTURA PARA EQUIPAMIENTOS COMUNITARIOS Y ESPACIO PUBLICOS ADYACENTES EN EL MUNICIPIO DE BUCARAMANGA, SANTANDER</t>
  </si>
  <si>
    <t>2.3.2.02.02.005.4103027.54270.201 $ 236.770.830</t>
  </si>
  <si>
    <t>2.3.2.02.02.005.4301011.54270.201 $ 1.866.276.000 2.3.2.02.02.008.4301011.83990.201 $ 48.600.000  2.3.2.02.02.008.4301011.85999.201 $ 79.200.000</t>
  </si>
  <si>
    <t>ADECUACION Y MEJORAMIENTO DE PARQUES Y ESPACIO PUBLICO DEL MUNICIPIO DE BUCARAMANGA</t>
  </si>
  <si>
    <t>2.3.2.02.02.005.4301012.54129.201 $ 812.558.055,15</t>
  </si>
  <si>
    <t xml:space="preserve">2.3.2.02.01.002.4599016.2824202.226  $ 1.500.000
2.3.2.02.01.002.4599016.28269.226       $ 2.000.000
2.3.2.02.01.003.4599016.3336103.226  $12.000.000
2.3.2.02.01.003.4599016.3699060.226  $11.000.000
2.3.2.02.01.003.4599016.3699060.226  $ 4.000.000
2.3.2.02.01.003.4599016.3212801.226  $ 4.600.000
2.3.2.02.01.004.4599016.4516004.226  $   400.000
2.3.2.02.01.004.4599016.4299942.226  $ 5.000.000
2.3.2.02.01.004.4599016.4299942.226  $ 1.500.000
2.3.2.02.01.004.4599016.4731501.253 $86.447.917
2.3.2.02.02.006.4599016.69112.253     $25.000.000
2.3.2.02.02.006.4599016.69112.226 $11.000.000.000
2.3.2.02.02.007.4599016.72212.253   $195.000.000
2.3.2.02.02.008.4599016.84120.253    $ 85.000.000
2.3.2.02.02.008.4599016.8711099.226 $  4.000.000
2.3.2.02.02.008.4599016.8714199.226 $28.000.000
2.3.2.02.02.008.4599016.83132.226 $233.607.460
2.3.2.02.02.008.4599016.87130.226    $ 10.000.000
2.3.2.02.02.008.4599016.8715204.226 $ 5.000.000
2.3.2.02.02.008.4599016.83115,226   $ 40.000.000
2.3.2.02.02.008.4599016.85250.226  $580.000.000
2.3.2.02.02.008.4599016.85330.226 $ 24.600.000
2.3.2.02.02.008.4599031.85999.226 $211.500.000
2.3.2.02.02.008.4599031.82120.226 $304.500.000
2.3.2.02.02.008.4599031.83990.226 $1.084.000.000
2.3.2.02.01.004.4599016.4523001.253 $60.091.668
2.3.2.02.01.004.4599016.4529001.253 $743.750
2.3.2.02.01.004.4599016.4733004.253 $3.241.560
2.3.2.02.01.004.4599016.47829.226 $195.923.456,80
2.3.2.02.01.004.4599016.47829.253 $10.506.093,20
2.3.2.02.02.008.4599016.87130.253 $3.263.264
2.3.2.02.02.009.2102010.91123.226 $42.639.723
</t>
  </si>
  <si>
    <t>Adicional contrato para terminar ejecucion</t>
  </si>
  <si>
    <t xml:space="preserve">2.3.2.02.02.005.3301093.53129.201 $ 142.000.000 </t>
  </si>
  <si>
    <t xml:space="preserve">2.3.2.02.02.005.2201052.53129.201 $ 407.210.660 2.3.2.02.02.005.2201052.53129.201 $ 3.335.243.684 </t>
  </si>
  <si>
    <t>MEJORAMIENTO DE LA MALLA VIAL Y ESPACIO PÚBLICO ENMARCADO DENTRO DE LA ESTRATEGIA “PLAN REVITALIZACION DEL ESPACIO PUBLICO CENTRO” EN EL MUNICIPIO DE BUCARAMANGA, SANTANDER.</t>
  </si>
  <si>
    <t>2.3.2.02.02.005.2402114.53211.201</t>
  </si>
  <si>
    <t>MEJORAMIENTO DE LA SEÑALIZACION HORIZONTAL Y OBRAS COMPLEMENTARIAS EN TRAMOS VIALES DEL MUNICIPIO DE BUCARAMANGA, SANTANDER”,</t>
  </si>
  <si>
    <t>2.3.2.02.02.005.2409013.53211.201</t>
  </si>
  <si>
    <t>2.3.2.02.02.005.4301004.54270.201 $ 910.373.298,48 2.3.2.02.02.005.4301004.54270.267 $ 121.402.771</t>
  </si>
  <si>
    <t>2.3.2.02.02.005.4301011.54270.201 $ 334.963.540,23 2.3.2.02.02.005.4301011.54270.213 $ 8.118.317.887</t>
  </si>
  <si>
    <t>Pendiente proyecto estudio puente nariño</t>
  </si>
  <si>
    <t xml:space="preserve">2.3.2.02.02.009.2102010.91123.226 </t>
  </si>
  <si>
    <t xml:space="preserve">CONSTRUCCION DEL SISTEMA DE ALUMBRADO PUBLICO EN TECNOLOGIA LED PARA TRAMO 7 DEL CORREDOR VIAL CONCESIONADO DENTRO DEL ÁREA DE INFLUENCIA DEL MUNICIPIO DE BUCARAMANGA. </t>
  </si>
  <si>
    <t>04/05//2022</t>
  </si>
  <si>
    <t>PENDIENTE ADICIONAL</t>
  </si>
  <si>
    <t>2.3.2.02.02.005.1709078.53122.201</t>
  </si>
  <si>
    <t>PARA NUEVO PROYECTO</t>
  </si>
  <si>
    <t>2.3.2.02.02.005.2402120.53221.201</t>
  </si>
  <si>
    <t>CONSTRUCCION Y MEJORAMIENTO DE LA INFRAESTRUCTURA CULTURAL "CASA GALAN" DEL MUNICIPIO DE BUCARAMANGA, SANTANDER</t>
  </si>
  <si>
    <t>Adicional</t>
  </si>
  <si>
    <t>Pendiente adicional interventoria</t>
  </si>
  <si>
    <t xml:space="preserve">2.3.2.02.02.005.3301093.53129.201 </t>
  </si>
  <si>
    <t>2.3.2.02.02.005.4003048.53231.201</t>
  </si>
  <si>
    <t>Pendiente adicionar</t>
  </si>
  <si>
    <t>2.3.2.02.02.005.4301012.54129.201 $ 46.964.076</t>
  </si>
  <si>
    <t>2.3.2.02.02.005.4103027.54270.201  $ 127.071.039</t>
  </si>
  <si>
    <t>2.3.2.02.02.008.2402118.83323.201 $ 233.416.266 2.3.2.02.02.008.2402118.83323.201 $ 83.900.000</t>
  </si>
  <si>
    <t>PARA NUEVO PROYECTOS</t>
  </si>
  <si>
    <t>2.3.2.02.02.008.3202044.83221.201 $ 46.947.229 2.3.2.02.02.008.3202044.83221.201 $ 121.402.771</t>
  </si>
  <si>
    <t>2.3.2.02.02.008.4599006.83310.201</t>
  </si>
  <si>
    <t>NUEVOS PROYECTOS</t>
  </si>
  <si>
    <t>2.3.2.02.02.008.4003042.83327.201</t>
  </si>
  <si>
    <t>MODERNIZACION DE LA INFRAESTRUCTURA PERTENECIENTE AL ALUMBRADO PUBLICO DEL MUNICIPIO DE BUCARAMANGA.</t>
  </si>
  <si>
    <t xml:space="preserve">Modernización de Tableros, Sustitucion de cables de la  CARRERA 15  y  Mantenimiento a los  TRANSFORMADORES de ALUMBRADO PUBLICO del Municipio de  Bucaramanga. </t>
  </si>
  <si>
    <t>2.3.2.02.02.009.2102011.91123.226</t>
  </si>
  <si>
    <t>MEJORAMIENTO DEL PUENTE PEATONAL DE LA INTERSECCION VIAL DE LA CARRERA 22B CON CALLE 7N EN EL BARRIO EL PLAN, QUE COMUNICA LA INTERSECCION VIAL DE LA CALLE 10 N CON CARRERA 22AB EN EL BARRIO ESPERANZA II DEL MUNICIPIO DE BUCARAMANGA, 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</si>
</sst>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3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</cellStyleXfs>
  <cellXfs count="176">
    <xf numFmtId="0" fontId="0" fillId="0" borderId="0" xfId="0"/>
    <xf numFmtId="0" fontId="7" fillId="0" borderId="0" xfId="0" applyFont="1" applyAlignment="1">
      <alignment vertical="center"/>
    </xf>
    <xf numFmtId="0" fontId="7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justify" vertical="center" wrapText="1"/>
    </xf>
    <xf numFmtId="1" fontId="9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justify" vertical="center" wrapText="1"/>
    </xf>
    <xf numFmtId="0" fontId="0" fillId="0" borderId="2" xfId="0" applyFont="1" applyBorder="1" applyAlignment="1">
      <alignment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right" vertical="center"/>
    </xf>
    <xf numFmtId="9" fontId="7" fillId="0" borderId="2" xfId="107" applyFont="1" applyFill="1" applyBorder="1" applyAlignment="1">
      <alignment horizontal="center" vertical="center" wrapText="1"/>
    </xf>
    <xf numFmtId="165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0" fillId="0" borderId="2" xfId="0" applyFont="1" applyBorder="1" applyAlignment="1">
      <alignment horizontal="justify" vertical="center" wrapText="1"/>
    </xf>
    <xf numFmtId="5" fontId="7" fillId="0" borderId="2" xfId="108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" fontId="10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justify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5" fontId="7" fillId="0" borderId="1" xfId="108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justify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3" fontId="10" fillId="0" borderId="2" xfId="0" applyNumberFormat="1" applyFont="1" applyBorder="1" applyAlignment="1">
      <alignment vertical="center" wrapText="1"/>
    </xf>
    <xf numFmtId="166" fontId="0" fillId="3" borderId="2" xfId="0" applyNumberFormat="1" applyFont="1" applyFill="1" applyBorder="1" applyAlignment="1">
      <alignment horizontal="right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9" fontId="7" fillId="0" borderId="1" xfId="107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justify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0" fillId="0" borderId="1" xfId="0" applyFont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justify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/>
    </xf>
    <xf numFmtId="9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165" fontId="7" fillId="2" borderId="4" xfId="108" applyNumberFormat="1" applyFont="1" applyFill="1" applyBorder="1" applyAlignment="1">
      <alignment vertical="center"/>
    </xf>
    <xf numFmtId="165" fontId="8" fillId="2" borderId="4" xfId="108" applyNumberFormat="1" applyFont="1" applyFill="1" applyBorder="1" applyAlignment="1">
      <alignment vertical="center"/>
    </xf>
    <xf numFmtId="165" fontId="8" fillId="2" borderId="2" xfId="108" applyNumberFormat="1" applyFont="1" applyFill="1" applyBorder="1" applyAlignment="1">
      <alignment vertical="center"/>
    </xf>
    <xf numFmtId="9" fontId="8" fillId="2" borderId="2" xfId="107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66" fontId="7" fillId="3" borderId="2" xfId="108" applyNumberFormat="1" applyFont="1" applyFill="1" applyBorder="1" applyAlignment="1">
      <alignment horizontal="right" vertical="center" wrapText="1"/>
    </xf>
    <xf numFmtId="166" fontId="6" fillId="3" borderId="2" xfId="0" applyNumberFormat="1" applyFont="1" applyFill="1" applyBorder="1" applyAlignment="1">
      <alignment horizontal="right" vertical="center" wrapText="1"/>
    </xf>
    <xf numFmtId="166" fontId="0" fillId="3" borderId="2" xfId="0" applyNumberFormat="1" applyFont="1" applyFill="1" applyBorder="1" applyAlignment="1">
      <alignment horizontal="right" vertical="center"/>
    </xf>
    <xf numFmtId="14" fontId="7" fillId="3" borderId="0" xfId="0" applyNumberFormat="1" applyFont="1" applyFill="1" applyBorder="1" applyAlignment="1">
      <alignment vertical="center"/>
    </xf>
    <xf numFmtId="14" fontId="8" fillId="3" borderId="0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justify" vertical="center" wrapText="1"/>
    </xf>
    <xf numFmtId="164" fontId="0" fillId="3" borderId="2" xfId="0" applyNumberFormat="1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166" fontId="0" fillId="3" borderId="2" xfId="0" applyNumberFormat="1" applyFont="1" applyFill="1" applyBorder="1" applyAlignment="1">
      <alignment horizontal="left" vertical="center" wrapText="1"/>
    </xf>
    <xf numFmtId="164" fontId="7" fillId="3" borderId="2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166" fontId="11" fillId="3" borderId="2" xfId="110" applyNumberFormat="1" applyFont="1" applyFill="1" applyBorder="1" applyAlignment="1">
      <alignment horizontal="right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7" fillId="0" borderId="1" xfId="107" applyFont="1" applyFill="1" applyBorder="1" applyAlignment="1">
      <alignment horizontal="center" vertical="center" wrapText="1"/>
    </xf>
    <xf numFmtId="5" fontId="7" fillId="0" borderId="1" xfId="108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5" fontId="7" fillId="0" borderId="5" xfId="108" applyNumberFormat="1" applyFont="1" applyFill="1" applyBorder="1" applyAlignment="1">
      <alignment horizontal="center" vertical="center" wrapText="1"/>
    </xf>
    <xf numFmtId="9" fontId="7" fillId="0" borderId="5" xfId="107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166" fontId="7" fillId="3" borderId="2" xfId="0" applyNumberFormat="1" applyFont="1" applyFill="1" applyBorder="1" applyAlignment="1">
      <alignment horizontal="right" vertical="center" wrapText="1"/>
    </xf>
    <xf numFmtId="166" fontId="8" fillId="2" borderId="1" xfId="108" applyNumberFormat="1" applyFont="1" applyFill="1" applyBorder="1" applyAlignment="1">
      <alignment horizontal="right" vertical="center" wrapText="1"/>
    </xf>
    <xf numFmtId="166" fontId="8" fillId="2" borderId="2" xfId="108" applyNumberFormat="1" applyFont="1" applyFill="1" applyBorder="1" applyAlignment="1">
      <alignment horizontal="right" vertical="center" wrapText="1"/>
    </xf>
    <xf numFmtId="166" fontId="11" fillId="3" borderId="2" xfId="0" applyNumberFormat="1" applyFont="1" applyFill="1" applyBorder="1" applyAlignment="1">
      <alignment horizontal="right" vertical="center" wrapText="1"/>
    </xf>
    <xf numFmtId="166" fontId="11" fillId="3" borderId="2" xfId="108" applyNumberFormat="1" applyFont="1" applyFill="1" applyBorder="1" applyAlignment="1">
      <alignment horizontal="right" vertical="center" wrapText="1"/>
    </xf>
    <xf numFmtId="2" fontId="8" fillId="2" borderId="2" xfId="0" applyNumberFormat="1" applyFont="1" applyFill="1" applyBorder="1" applyAlignment="1">
      <alignment horizontal="justify" vertical="center" wrapText="1"/>
    </xf>
    <xf numFmtId="2" fontId="7" fillId="0" borderId="2" xfId="0" applyNumberFormat="1" applyFont="1" applyBorder="1" applyAlignment="1">
      <alignment horizontal="justify" vertical="center" wrapText="1"/>
    </xf>
    <xf numFmtId="2" fontId="8" fillId="2" borderId="1" xfId="0" applyNumberFormat="1" applyFont="1" applyFill="1" applyBorder="1" applyAlignment="1">
      <alignment horizontal="justify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2" fontId="9" fillId="2" borderId="1" xfId="0" applyNumberFormat="1" applyFont="1" applyFill="1" applyBorder="1" applyAlignment="1">
      <alignment horizontal="justify" vertical="center" wrapText="1"/>
    </xf>
    <xf numFmtId="2" fontId="10" fillId="0" borderId="1" xfId="0" applyNumberFormat="1" applyFont="1" applyBorder="1" applyAlignment="1">
      <alignment horizontal="justify" vertical="center" wrapText="1"/>
    </xf>
    <xf numFmtId="1" fontId="7" fillId="0" borderId="2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6" fontId="8" fillId="2" borderId="1" xfId="108" applyNumberFormat="1" applyFont="1" applyFill="1" applyBorder="1" applyAlignment="1">
      <alignment horizontal="right" vertical="center" wrapText="1"/>
    </xf>
    <xf numFmtId="166" fontId="8" fillId="2" borderId="4" xfId="108" applyNumberFormat="1" applyFont="1" applyFill="1" applyBorder="1" applyAlignment="1">
      <alignment horizontal="right" vertical="center" wrapText="1"/>
    </xf>
    <xf numFmtId="166" fontId="8" fillId="2" borderId="1" xfId="108" applyNumberFormat="1" applyFont="1" applyFill="1" applyBorder="1" applyAlignment="1">
      <alignment horizontal="center" vertical="center" wrapText="1"/>
    </xf>
    <xf numFmtId="166" fontId="8" fillId="2" borderId="4" xfId="108" applyNumberFormat="1" applyFont="1" applyFill="1" applyBorder="1" applyAlignment="1">
      <alignment horizontal="center" vertical="center" wrapText="1"/>
    </xf>
    <xf numFmtId="9" fontId="7" fillId="0" borderId="1" xfId="107" applyFont="1" applyFill="1" applyBorder="1" applyAlignment="1">
      <alignment horizontal="center" vertical="center" wrapText="1"/>
    </xf>
    <xf numFmtId="9" fontId="7" fillId="0" borderId="4" xfId="107" applyFont="1" applyFill="1" applyBorder="1" applyAlignment="1">
      <alignment horizontal="center" vertical="center" wrapText="1"/>
    </xf>
    <xf numFmtId="5" fontId="7" fillId="0" borderId="1" xfId="108" applyNumberFormat="1" applyFont="1" applyFill="1" applyBorder="1" applyAlignment="1">
      <alignment horizontal="center" vertical="center" wrapText="1"/>
    </xf>
    <xf numFmtId="5" fontId="7" fillId="0" borderId="4" xfId="108" applyNumberFormat="1" applyFont="1" applyFill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166" fontId="0" fillId="0" borderId="5" xfId="0" applyNumberFormat="1" applyFont="1" applyBorder="1" applyAlignment="1">
      <alignment horizontal="center" vertical="center" wrapText="1"/>
    </xf>
    <xf numFmtId="166" fontId="0" fillId="0" borderId="4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8" fillId="2" borderId="5" xfId="108" applyNumberFormat="1" applyFont="1" applyFill="1" applyBorder="1" applyAlignment="1">
      <alignment horizontal="right" vertical="center" wrapText="1"/>
    </xf>
    <xf numFmtId="9" fontId="7" fillId="0" borderId="5" xfId="107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5" xfId="0" applyNumberFormat="1" applyFont="1" applyBorder="1" applyAlignment="1">
      <alignment horizontal="center" vertical="center"/>
    </xf>
    <xf numFmtId="9" fontId="0" fillId="0" borderId="4" xfId="0" applyNumberFormat="1" applyFont="1" applyBorder="1" applyAlignment="1">
      <alignment horizontal="center" vertical="center"/>
    </xf>
    <xf numFmtId="9" fontId="10" fillId="3" borderId="1" xfId="0" applyNumberFormat="1" applyFont="1" applyFill="1" applyBorder="1" applyAlignment="1">
      <alignment horizontal="center" vertical="center" wrapText="1"/>
    </xf>
    <xf numFmtId="9" fontId="10" fillId="3" borderId="4" xfId="0" applyNumberFormat="1" applyFont="1" applyFill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center" vertical="center" wrapText="1"/>
    </xf>
    <xf numFmtId="9" fontId="10" fillId="2" borderId="5" xfId="0" applyNumberFormat="1" applyFont="1" applyFill="1" applyBorder="1" applyAlignment="1">
      <alignment horizontal="center" vertical="center" wrapText="1"/>
    </xf>
    <xf numFmtId="9" fontId="10" fillId="2" borderId="4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5" fontId="7" fillId="0" borderId="5" xfId="108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166" fontId="8" fillId="2" borderId="5" xfId="0" applyNumberFormat="1" applyFont="1" applyFill="1" applyBorder="1" applyAlignment="1">
      <alignment horizontal="center" vertical="center" wrapText="1"/>
    </xf>
    <xf numFmtId="166" fontId="8" fillId="2" borderId="4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2" fontId="8" fillId="0" borderId="2" xfId="109" applyNumberFormat="1" applyFont="1" applyBorder="1" applyAlignment="1">
      <alignment horizontal="left" vertical="center" wrapText="1"/>
    </xf>
    <xf numFmtId="2" fontId="8" fillId="0" borderId="2" xfId="109" applyNumberFormat="1" applyFont="1" applyFill="1" applyBorder="1" applyAlignment="1">
      <alignment horizontal="left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7" fillId="0" borderId="5" xfId="109" applyNumberFormat="1" applyFont="1" applyBorder="1" applyAlignment="1">
      <alignment horizontal="center" vertical="center" wrapText="1"/>
    </xf>
    <xf numFmtId="2" fontId="7" fillId="0" borderId="4" xfId="109" applyNumberFormat="1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2" fontId="8" fillId="0" borderId="10" xfId="109" applyNumberFormat="1" applyFont="1" applyBorder="1" applyAlignment="1">
      <alignment horizontal="center" vertical="center" wrapText="1"/>
    </xf>
    <xf numFmtId="2" fontId="8" fillId="0" borderId="12" xfId="109" applyNumberFormat="1" applyFont="1" applyBorder="1" applyAlignment="1">
      <alignment horizontal="center" vertical="center" wrapText="1"/>
    </xf>
    <xf numFmtId="2" fontId="8" fillId="0" borderId="8" xfId="109" applyNumberFormat="1" applyFont="1" applyBorder="1" applyAlignment="1">
      <alignment horizontal="center" vertical="center" wrapText="1"/>
    </xf>
    <xf numFmtId="2" fontId="8" fillId="0" borderId="6" xfId="109" applyNumberFormat="1" applyFont="1" applyBorder="1" applyAlignment="1">
      <alignment horizontal="center" vertical="center" wrapText="1"/>
    </xf>
    <xf numFmtId="2" fontId="8" fillId="0" borderId="0" xfId="109" applyNumberFormat="1" applyFont="1" applyBorder="1" applyAlignment="1">
      <alignment horizontal="center" vertical="center" wrapText="1"/>
    </xf>
    <xf numFmtId="2" fontId="8" fillId="0" borderId="3" xfId="109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9" fontId="10" fillId="0" borderId="5" xfId="0" applyNumberFormat="1" applyFont="1" applyBorder="1" applyAlignment="1">
      <alignment horizontal="center" vertical="center" wrapText="1"/>
    </xf>
    <xf numFmtId="9" fontId="10" fillId="0" borderId="4" xfId="0" applyNumberFormat="1" applyFont="1" applyBorder="1" applyAlignment="1">
      <alignment horizontal="center" vertical="center" wrapText="1"/>
    </xf>
    <xf numFmtId="9" fontId="10" fillId="3" borderId="5" xfId="0" applyNumberFormat="1" applyFont="1" applyFill="1" applyBorder="1" applyAlignment="1">
      <alignment horizontal="center" vertical="center" wrapText="1"/>
    </xf>
    <xf numFmtId="166" fontId="8" fillId="2" borderId="2" xfId="108" applyNumberFormat="1" applyFont="1" applyFill="1" applyBorder="1" applyAlignment="1">
      <alignment horizontal="right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</cellXfs>
  <cellStyles count="111">
    <cellStyle name="Hipervínculo" xfId="55" builtinId="8" hidden="1"/>
    <cellStyle name="Hipervínculo" xfId="59" builtinId="8" hidden="1"/>
    <cellStyle name="Hipervínculo" xfId="61" builtinId="8" hidden="1"/>
    <cellStyle name="Hipervínculo" xfId="45" builtinId="8" hidden="1"/>
    <cellStyle name="Hipervínculo" xfId="29" builtinId="8" hidden="1"/>
    <cellStyle name="Hipervínculo" xfId="9" builtinId="8" hidden="1"/>
    <cellStyle name="Hipervínculo" xfId="15" builtinId="8" hidden="1"/>
    <cellStyle name="Hipervínculo" xfId="19" builtinId="8" hidden="1"/>
    <cellStyle name="Hipervínculo" xfId="5" builtinId="8" hidden="1"/>
    <cellStyle name="Hipervínculo" xfId="3" builtinId="8" hidden="1"/>
    <cellStyle name="Hipervínculo" xfId="1" builtinId="8" hidden="1"/>
    <cellStyle name="Hipervínculo" xfId="7" builtinId="8" hidden="1"/>
    <cellStyle name="Hipervínculo" xfId="13" builtinId="8" hidden="1"/>
    <cellStyle name="Hipervínculo" xfId="17" builtinId="8" hidden="1"/>
    <cellStyle name="Hipervínculo" xfId="11" builtinId="8" hidden="1"/>
    <cellStyle name="Hipervínculo" xfId="21" builtinId="8" hidden="1"/>
    <cellStyle name="Hipervínculo" xfId="37" builtinId="8" hidden="1"/>
    <cellStyle name="Hipervínculo" xfId="53" builtinId="8" hidden="1"/>
    <cellStyle name="Hipervínculo" xfId="63" builtinId="8" hidden="1"/>
    <cellStyle name="Hipervínculo" xfId="57" builtinId="8" hidden="1"/>
    <cellStyle name="Hipervínculo" xfId="51" builtinId="8" hidden="1"/>
    <cellStyle name="Hipervínculo" xfId="101" builtinId="8" hidden="1"/>
    <cellStyle name="Hipervínculo" xfId="97" builtinId="8" hidden="1"/>
    <cellStyle name="Hipervínculo" xfId="93" builtinId="8" hidden="1"/>
    <cellStyle name="Hipervínculo" xfId="85" builtinId="8" hidden="1"/>
    <cellStyle name="Hipervínculo" xfId="81" builtinId="8" hidden="1"/>
    <cellStyle name="Hipervínculo" xfId="77" builtinId="8" hidden="1"/>
    <cellStyle name="Hipervínculo" xfId="69" builtinId="8" hidden="1"/>
    <cellStyle name="Hipervínculo" xfId="65" builtinId="8" hidden="1"/>
    <cellStyle name="Hipervínculo" xfId="23" builtinId="8" hidden="1"/>
    <cellStyle name="Hipervínculo" xfId="27" builtinId="8" hidden="1"/>
    <cellStyle name="Hipervínculo" xfId="31" builtinId="8" hidden="1"/>
    <cellStyle name="Hipervínculo" xfId="33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9" builtinId="8" hidden="1"/>
    <cellStyle name="Hipervínculo" xfId="47" builtinId="8" hidden="1"/>
    <cellStyle name="Hipervínculo" xfId="35" builtinId="8" hidden="1"/>
    <cellStyle name="Hipervínculo" xfId="25" builtinId="8" hidden="1"/>
    <cellStyle name="Hipervínculo" xfId="73" builtinId="8" hidden="1"/>
    <cellStyle name="Hipervínculo" xfId="89" builtinId="8" hidden="1"/>
    <cellStyle name="Hipervínculo" xfId="105" builtinId="8" hidden="1"/>
    <cellStyle name="Hipervínculo" xfId="83" builtinId="8" hidden="1"/>
    <cellStyle name="Hipervínculo" xfId="87" builtinId="8" hidden="1"/>
    <cellStyle name="Hipervínculo" xfId="95" builtinId="8" hidden="1"/>
    <cellStyle name="Hipervínculo" xfId="99" builtinId="8" hidden="1"/>
    <cellStyle name="Hipervínculo" xfId="103" builtinId="8" hidden="1"/>
    <cellStyle name="Hipervínculo" xfId="91" builtinId="8" hidden="1"/>
    <cellStyle name="Hipervínculo" xfId="75" builtinId="8" hidden="1"/>
    <cellStyle name="Hipervínculo" xfId="79" builtinId="8" hidden="1"/>
    <cellStyle name="Hipervínculo" xfId="71" builtinId="8" hidden="1"/>
    <cellStyle name="Hipervínculo" xfId="67" builtinId="8" hidden="1"/>
    <cellStyle name="Hipervínculo visitado" xfId="32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6" builtinId="9" hidden="1"/>
    <cellStyle name="Hipervínculo visitado" xfId="52" builtinId="9" hidden="1"/>
    <cellStyle name="Hipervínculo visitado" xfId="36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4" builtinId="9" hidden="1"/>
    <cellStyle name="Hipervínculo visitado" xfId="20" builtinId="9" hidden="1"/>
    <cellStyle name="Hipervínculo visitado" xfId="6" builtinId="9" hidden="1"/>
    <cellStyle name="Hipervínculo visitado" xfId="10" builtinId="9" hidden="1"/>
    <cellStyle name="Hipervínculo visitado" xfId="4" builtinId="9" hidden="1"/>
    <cellStyle name="Hipervínculo visitado" xfId="2" builtinId="9" hidden="1"/>
    <cellStyle name="Hipervínculo visitado" xfId="8" builtinId="9" hidden="1"/>
    <cellStyle name="Hipervínculo visitado" xfId="22" builtinId="9" hidden="1"/>
    <cellStyle name="Hipervínculo visitado" xfId="12" builtinId="9" hidden="1"/>
    <cellStyle name="Hipervínculo visitado" xfId="54" builtinId="9" hidden="1"/>
    <cellStyle name="Hipervínculo visitado" xfId="44" builtinId="9" hidden="1"/>
    <cellStyle name="Hipervínculo visitado" xfId="34" builtinId="9" hidden="1"/>
    <cellStyle name="Hipervínculo visitado" xfId="90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2" builtinId="9" hidden="1"/>
    <cellStyle name="Hipervínculo visitado" xfId="106" builtinId="9" hidden="1"/>
    <cellStyle name="Hipervínculo visitado" xfId="100" builtinId="9" hidden="1"/>
    <cellStyle name="Hipervínculo visitado" xfId="92" builtinId="9" hidden="1"/>
    <cellStyle name="Hipervínculo visitado" xfId="84" builtinId="9" hidden="1"/>
    <cellStyle name="Hipervínculo visitado" xfId="76" builtinId="9" hidden="1"/>
    <cellStyle name="Hipervínculo visitado" xfId="68" builtinId="9" hidden="1"/>
    <cellStyle name="Hipervínculo visitado" xfId="60" builtinId="9" hidden="1"/>
    <cellStyle name="Hipervínculo visitado" xfId="28" builtinId="9" hidden="1"/>
    <cellStyle name="Hipervínculo visitado" xfId="30" builtinId="9" hidden="1"/>
    <cellStyle name="Hipervínculo visitado" xfId="26" builtinId="9" hidden="1"/>
    <cellStyle name="Hipervínculo visitado" xfId="104" builtinId="9" hidden="1"/>
    <cellStyle name="Hipervínculo visitado" xfId="72" builtinId="9" hidden="1"/>
    <cellStyle name="Hipervínculo visitado" xfId="74" builtinId="9" hidden="1"/>
    <cellStyle name="Hipervínculo visitado" xfId="78" builtinId="9" hidden="1"/>
    <cellStyle name="Hipervínculo visitado" xfId="80" builtinId="9" hidden="1"/>
    <cellStyle name="Hipervínculo visitado" xfId="86" builtinId="9" hidden="1"/>
    <cellStyle name="Hipervínculo visitado" xfId="88" builtinId="9" hidden="1"/>
    <cellStyle name="Hipervínculo visitado" xfId="82" builtinId="9" hidden="1"/>
    <cellStyle name="Hipervínculo visitado" xfId="64" builtinId="9" hidden="1"/>
    <cellStyle name="Hipervínculo visitado" xfId="66" builtinId="9" hidden="1"/>
    <cellStyle name="Hipervínculo visitado" xfId="70" builtinId="9" hidden="1"/>
    <cellStyle name="Hipervínculo visitado" xfId="62" builtinId="9" hidden="1"/>
    <cellStyle name="Hipervínculo visitado" xfId="58" builtinId="9" hidden="1"/>
    <cellStyle name="Millares" xfId="110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425285</xdr:colOff>
      <xdr:row>4</xdr:row>
      <xdr:rowOff>39723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4"/>
  <sheetViews>
    <sheetView tabSelected="1" topLeftCell="M61" zoomScale="50" zoomScaleNormal="50" workbookViewId="0">
      <selection activeCell="AB72" sqref="AB72"/>
    </sheetView>
  </sheetViews>
  <sheetFormatPr baseColWidth="10" defaultColWidth="11.19921875" defaultRowHeight="13.8" x14ac:dyDescent="0.25"/>
  <cols>
    <col min="1" max="1" width="8.3984375" style="66" customWidth="1"/>
    <col min="2" max="2" width="26.69921875" style="1" customWidth="1"/>
    <col min="3" max="4" width="21.09765625" style="1" customWidth="1"/>
    <col min="5" max="6" width="57.19921875" style="1" customWidth="1"/>
    <col min="7" max="7" width="16.59765625" style="1" customWidth="1"/>
    <col min="8" max="8" width="52.19921875" style="1" customWidth="1"/>
    <col min="9" max="9" width="40.69921875" style="67" customWidth="1"/>
    <col min="10" max="10" width="13.5" style="1" customWidth="1"/>
    <col min="11" max="11" width="16" style="1" customWidth="1"/>
    <col min="12" max="12" width="17.09765625" style="1" customWidth="1"/>
    <col min="13" max="13" width="14.8984375" style="1" customWidth="1"/>
    <col min="14" max="14" width="16.09765625" style="1" customWidth="1"/>
    <col min="15" max="15" width="45.8984375" style="85" customWidth="1"/>
    <col min="16" max="16" width="24.8984375" style="1" customWidth="1"/>
    <col min="17" max="17" width="23.5" style="1" customWidth="1"/>
    <col min="18" max="19" width="17" style="1" customWidth="1"/>
    <col min="20" max="20" width="24" style="1" customWidth="1"/>
    <col min="21" max="21" width="26.09765625" style="1" customWidth="1"/>
    <col min="22" max="22" width="18.3984375" style="22" customWidth="1"/>
    <col min="23" max="25" width="15.69921875" style="22" customWidth="1"/>
    <col min="26" max="26" width="17.5" style="22" customWidth="1"/>
    <col min="27" max="27" width="23.5" style="22" customWidth="1"/>
    <col min="28" max="28" width="16.19921875" style="22" customWidth="1"/>
    <col min="29" max="29" width="19.59765625" style="1" customWidth="1"/>
    <col min="30" max="31" width="22" style="1" customWidth="1"/>
    <col min="32" max="16384" width="11.19921875" style="1"/>
  </cols>
  <sheetData>
    <row r="1" spans="1:31" x14ac:dyDescent="0.25">
      <c r="A1" s="154"/>
      <c r="B1" s="162" t="s">
        <v>0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4"/>
      <c r="AC1" s="152" t="s">
        <v>132</v>
      </c>
      <c r="AD1" s="152"/>
      <c r="AE1" s="152"/>
    </row>
    <row r="2" spans="1:31" x14ac:dyDescent="0.25">
      <c r="A2" s="155"/>
      <c r="B2" s="165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7"/>
      <c r="AC2" s="153" t="s">
        <v>123</v>
      </c>
      <c r="AD2" s="153"/>
      <c r="AE2" s="153"/>
    </row>
    <row r="3" spans="1:31" x14ac:dyDescent="0.25">
      <c r="A3" s="155"/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7"/>
      <c r="AC3" s="153" t="s">
        <v>124</v>
      </c>
      <c r="AD3" s="153"/>
      <c r="AE3" s="153"/>
    </row>
    <row r="4" spans="1:31" x14ac:dyDescent="0.25">
      <c r="A4" s="156"/>
      <c r="B4" s="165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7"/>
      <c r="AC4" s="153" t="s">
        <v>125</v>
      </c>
      <c r="AD4" s="153"/>
      <c r="AE4" s="153"/>
    </row>
    <row r="5" spans="1:31" x14ac:dyDescent="0.25">
      <c r="A5" s="157" t="s">
        <v>1</v>
      </c>
      <c r="B5" s="158"/>
      <c r="C5" s="159"/>
      <c r="D5" s="161" t="s">
        <v>192</v>
      </c>
      <c r="E5" s="161"/>
      <c r="F5" s="161"/>
      <c r="G5" s="161"/>
      <c r="H5" s="73"/>
      <c r="I5" s="73"/>
      <c r="J5" s="73"/>
      <c r="K5" s="73"/>
      <c r="L5" s="73"/>
      <c r="M5" s="2"/>
      <c r="N5" s="2"/>
      <c r="O5" s="81"/>
      <c r="P5" s="2"/>
      <c r="Q5" s="2"/>
      <c r="R5" s="2"/>
      <c r="S5" s="2"/>
      <c r="T5" s="2"/>
      <c r="U5" s="2"/>
      <c r="V5" s="3"/>
      <c r="W5" s="3"/>
      <c r="X5" s="3"/>
      <c r="Y5" s="3"/>
      <c r="Z5" s="3"/>
      <c r="AA5" s="3"/>
      <c r="AB5" s="3"/>
      <c r="AC5" s="2"/>
      <c r="AD5" s="2"/>
      <c r="AE5" s="4"/>
    </row>
    <row r="6" spans="1:31" x14ac:dyDescent="0.25">
      <c r="A6" s="157" t="s">
        <v>2</v>
      </c>
      <c r="B6" s="158"/>
      <c r="C6" s="159"/>
      <c r="D6" s="161">
        <v>44681</v>
      </c>
      <c r="E6" s="161"/>
      <c r="F6" s="161"/>
      <c r="G6" s="161"/>
      <c r="H6" s="74"/>
      <c r="I6" s="74"/>
      <c r="J6" s="74"/>
      <c r="K6" s="74"/>
      <c r="L6" s="74"/>
      <c r="M6" s="2"/>
      <c r="N6" s="2"/>
      <c r="O6" s="81"/>
      <c r="P6" s="2"/>
      <c r="Q6" s="2"/>
      <c r="R6" s="2"/>
      <c r="S6" s="2"/>
      <c r="T6" s="2"/>
      <c r="U6" s="2"/>
      <c r="V6" s="3"/>
      <c r="W6" s="3"/>
      <c r="X6" s="3"/>
      <c r="Y6" s="3"/>
      <c r="Z6" s="3"/>
      <c r="AA6" s="3"/>
      <c r="AB6" s="3"/>
      <c r="AC6" s="2"/>
      <c r="AD6" s="2"/>
      <c r="AE6" s="4"/>
    </row>
    <row r="7" spans="1:31" x14ac:dyDescent="0.25">
      <c r="A7" s="75"/>
      <c r="B7" s="149" t="s">
        <v>3</v>
      </c>
      <c r="C7" s="150"/>
      <c r="D7" s="150"/>
      <c r="E7" s="150"/>
      <c r="F7" s="151"/>
      <c r="G7" s="160" t="s">
        <v>4</v>
      </c>
      <c r="H7" s="160"/>
      <c r="I7" s="160"/>
      <c r="J7" s="160"/>
      <c r="K7" s="160"/>
      <c r="L7" s="160" t="s">
        <v>5</v>
      </c>
      <c r="M7" s="160"/>
      <c r="N7" s="160"/>
      <c r="O7" s="149" t="s">
        <v>6</v>
      </c>
      <c r="P7" s="150"/>
      <c r="Q7" s="150"/>
      <c r="R7" s="150"/>
      <c r="S7" s="150"/>
      <c r="T7" s="150"/>
      <c r="U7" s="151"/>
      <c r="V7" s="149" t="s">
        <v>7</v>
      </c>
      <c r="W7" s="150"/>
      <c r="X7" s="150"/>
      <c r="Y7" s="150"/>
      <c r="Z7" s="150"/>
      <c r="AA7" s="151"/>
      <c r="AB7" s="144" t="s">
        <v>8</v>
      </c>
      <c r="AC7" s="144" t="s">
        <v>9</v>
      </c>
      <c r="AD7" s="144" t="s">
        <v>10</v>
      </c>
      <c r="AE7" s="144"/>
    </row>
    <row r="8" spans="1:31" ht="41.4" x14ac:dyDescent="0.25">
      <c r="A8" s="5" t="s">
        <v>11</v>
      </c>
      <c r="B8" s="6" t="s">
        <v>12</v>
      </c>
      <c r="C8" s="5" t="s">
        <v>13</v>
      </c>
      <c r="D8" s="5" t="s">
        <v>14</v>
      </c>
      <c r="E8" s="5" t="s">
        <v>15</v>
      </c>
      <c r="F8" s="6" t="s">
        <v>16</v>
      </c>
      <c r="G8" s="69" t="s">
        <v>17</v>
      </c>
      <c r="H8" s="69" t="s">
        <v>18</v>
      </c>
      <c r="I8" s="69" t="s">
        <v>19</v>
      </c>
      <c r="J8" s="69" t="s">
        <v>20</v>
      </c>
      <c r="K8" s="69" t="s">
        <v>21</v>
      </c>
      <c r="L8" s="69" t="s">
        <v>22</v>
      </c>
      <c r="M8" s="69" t="s">
        <v>23</v>
      </c>
      <c r="N8" s="69" t="s">
        <v>24</v>
      </c>
      <c r="O8" s="5" t="s">
        <v>25</v>
      </c>
      <c r="P8" s="6" t="s">
        <v>26</v>
      </c>
      <c r="Q8" s="6" t="s">
        <v>27</v>
      </c>
      <c r="R8" s="6" t="s">
        <v>28</v>
      </c>
      <c r="S8" s="6" t="s">
        <v>29</v>
      </c>
      <c r="T8" s="6" t="s">
        <v>30</v>
      </c>
      <c r="U8" s="7" t="s">
        <v>31</v>
      </c>
      <c r="V8" s="6" t="s">
        <v>26</v>
      </c>
      <c r="W8" s="6" t="s">
        <v>27</v>
      </c>
      <c r="X8" s="6" t="s">
        <v>28</v>
      </c>
      <c r="Y8" s="6" t="s">
        <v>29</v>
      </c>
      <c r="Z8" s="6" t="s">
        <v>30</v>
      </c>
      <c r="AA8" s="6" t="s">
        <v>32</v>
      </c>
      <c r="AB8" s="144"/>
      <c r="AC8" s="144"/>
      <c r="AD8" s="7" t="s">
        <v>33</v>
      </c>
      <c r="AE8" s="7" t="s">
        <v>34</v>
      </c>
    </row>
    <row r="9" spans="1:31" s="22" customFormat="1" ht="41.4" x14ac:dyDescent="0.25">
      <c r="A9" s="8">
        <v>160</v>
      </c>
      <c r="B9" s="9" t="s">
        <v>35</v>
      </c>
      <c r="C9" s="9" t="s">
        <v>36</v>
      </c>
      <c r="D9" s="9" t="s">
        <v>37</v>
      </c>
      <c r="E9" s="106" t="s">
        <v>38</v>
      </c>
      <c r="F9" s="107" t="s">
        <v>39</v>
      </c>
      <c r="G9" s="11"/>
      <c r="H9" s="12" t="s">
        <v>120</v>
      </c>
      <c r="I9" s="13"/>
      <c r="J9" s="14"/>
      <c r="K9" s="14"/>
      <c r="L9" s="15">
        <v>0</v>
      </c>
      <c r="M9" s="16"/>
      <c r="N9" s="17" t="str">
        <f>IFERROR(IF(M9/L9&gt;100%,100%,M9/L9),"-")</f>
        <v>-</v>
      </c>
      <c r="O9" s="79"/>
      <c r="P9" s="70"/>
      <c r="Q9" s="71"/>
      <c r="R9" s="71"/>
      <c r="S9" s="71"/>
      <c r="T9" s="72"/>
      <c r="U9" s="103">
        <f>SUM(P9:T9)</f>
        <v>0</v>
      </c>
      <c r="V9" s="70"/>
      <c r="W9" s="71"/>
      <c r="X9" s="71"/>
      <c r="Y9" s="71"/>
      <c r="Z9" s="72"/>
      <c r="AA9" s="103">
        <f t="shared" ref="AA9:AA50" si="0">SUM(V9:Z9)</f>
        <v>0</v>
      </c>
      <c r="AB9" s="19" t="str">
        <f t="shared" ref="AB9:AB20" si="1">IFERROR(AA9/U9,"-")</f>
        <v>-</v>
      </c>
      <c r="AC9" s="20"/>
      <c r="AD9" s="21" t="s">
        <v>40</v>
      </c>
      <c r="AE9" s="21" t="s">
        <v>41</v>
      </c>
    </row>
    <row r="10" spans="1:31" s="22" customFormat="1" ht="51.75" customHeight="1" x14ac:dyDescent="0.25">
      <c r="A10" s="8">
        <v>161</v>
      </c>
      <c r="B10" s="9" t="s">
        <v>35</v>
      </c>
      <c r="C10" s="9" t="s">
        <v>36</v>
      </c>
      <c r="D10" s="9" t="s">
        <v>37</v>
      </c>
      <c r="E10" s="106" t="s">
        <v>42</v>
      </c>
      <c r="F10" s="107" t="s">
        <v>43</v>
      </c>
      <c r="G10" s="26"/>
      <c r="H10" s="12" t="s">
        <v>120</v>
      </c>
      <c r="I10" s="23"/>
      <c r="J10" s="14"/>
      <c r="K10" s="14"/>
      <c r="L10" s="15">
        <v>0</v>
      </c>
      <c r="M10" s="16"/>
      <c r="N10" s="17" t="str">
        <f>IFERROR(IF(M10/L10&gt;100%,100%,M10/L10),"-")</f>
        <v>-</v>
      </c>
      <c r="O10" s="79"/>
      <c r="P10" s="70"/>
      <c r="Q10" s="71"/>
      <c r="R10" s="71"/>
      <c r="S10" s="71"/>
      <c r="T10" s="72"/>
      <c r="U10" s="103">
        <f>SUM(P10:T10)</f>
        <v>0</v>
      </c>
      <c r="V10" s="70"/>
      <c r="W10" s="71"/>
      <c r="X10" s="71"/>
      <c r="Y10" s="71"/>
      <c r="Z10" s="72"/>
      <c r="AA10" s="103">
        <f t="shared" si="0"/>
        <v>0</v>
      </c>
      <c r="AB10" s="19" t="str">
        <f t="shared" si="1"/>
        <v>-</v>
      </c>
      <c r="AC10" s="24"/>
      <c r="AD10" s="21" t="s">
        <v>40</v>
      </c>
      <c r="AE10" s="21" t="s">
        <v>41</v>
      </c>
    </row>
    <row r="11" spans="1:31" s="22" customFormat="1" ht="82.8" x14ac:dyDescent="0.25">
      <c r="A11" s="6">
        <v>191</v>
      </c>
      <c r="B11" s="9" t="s">
        <v>44</v>
      </c>
      <c r="C11" s="25" t="s">
        <v>45</v>
      </c>
      <c r="D11" s="25" t="s">
        <v>46</v>
      </c>
      <c r="E11" s="108" t="s">
        <v>47</v>
      </c>
      <c r="F11" s="109" t="s">
        <v>48</v>
      </c>
      <c r="G11" s="26"/>
      <c r="H11" s="23" t="s">
        <v>209</v>
      </c>
      <c r="I11" s="23"/>
      <c r="J11" s="14"/>
      <c r="K11" s="14"/>
      <c r="L11" s="168">
        <v>1</v>
      </c>
      <c r="M11" s="141"/>
      <c r="N11" s="136">
        <f>IFERROR(IF(M11/L11&gt;100%,100%,M11/L11),"-")</f>
        <v>0</v>
      </c>
      <c r="O11" s="79" t="s">
        <v>208</v>
      </c>
      <c r="P11" s="70">
        <v>100000000</v>
      </c>
      <c r="Q11" s="71"/>
      <c r="R11" s="71"/>
      <c r="S11" s="71"/>
      <c r="T11" s="72"/>
      <c r="U11" s="116">
        <f>SUM(P11:T15)</f>
        <v>3834383476</v>
      </c>
      <c r="V11" s="70"/>
      <c r="W11" s="71"/>
      <c r="X11" s="71"/>
      <c r="Y11" s="71"/>
      <c r="Z11" s="72"/>
      <c r="AA11" s="116">
        <f>SUM(V11:Z15)</f>
        <v>0</v>
      </c>
      <c r="AB11" s="120">
        <f>IFERROR(AA11/U11,"-")</f>
        <v>0</v>
      </c>
      <c r="AC11" s="122"/>
      <c r="AD11" s="114" t="s">
        <v>40</v>
      </c>
      <c r="AE11" s="114" t="s">
        <v>41</v>
      </c>
    </row>
    <row r="12" spans="1:31" s="22" customFormat="1" ht="82.8" x14ac:dyDescent="0.25">
      <c r="A12" s="6">
        <v>191</v>
      </c>
      <c r="B12" s="9" t="s">
        <v>44</v>
      </c>
      <c r="C12" s="25" t="s">
        <v>45</v>
      </c>
      <c r="D12" s="25" t="s">
        <v>46</v>
      </c>
      <c r="E12" s="108" t="s">
        <v>47</v>
      </c>
      <c r="F12" s="109" t="s">
        <v>48</v>
      </c>
      <c r="G12" s="26"/>
      <c r="H12" s="23" t="s">
        <v>209</v>
      </c>
      <c r="I12" s="23"/>
      <c r="J12" s="14"/>
      <c r="K12" s="14"/>
      <c r="L12" s="169"/>
      <c r="M12" s="142"/>
      <c r="N12" s="137"/>
      <c r="O12" s="79" t="s">
        <v>210</v>
      </c>
      <c r="P12" s="70">
        <v>84250000</v>
      </c>
      <c r="Q12" s="71"/>
      <c r="R12" s="71"/>
      <c r="S12" s="71"/>
      <c r="T12" s="72"/>
      <c r="U12" s="128"/>
      <c r="V12" s="70"/>
      <c r="W12" s="71"/>
      <c r="X12" s="71"/>
      <c r="Y12" s="71"/>
      <c r="Z12" s="72"/>
      <c r="AA12" s="128"/>
      <c r="AB12" s="129"/>
      <c r="AC12" s="145"/>
      <c r="AD12" s="127"/>
      <c r="AE12" s="127"/>
    </row>
    <row r="13" spans="1:31" s="22" customFormat="1" ht="82.8" x14ac:dyDescent="0.25">
      <c r="A13" s="6">
        <v>191</v>
      </c>
      <c r="B13" s="9" t="s">
        <v>44</v>
      </c>
      <c r="C13" s="25" t="s">
        <v>45</v>
      </c>
      <c r="D13" s="25" t="s">
        <v>46</v>
      </c>
      <c r="E13" s="108" t="s">
        <v>47</v>
      </c>
      <c r="F13" s="109" t="s">
        <v>48</v>
      </c>
      <c r="G13" s="26"/>
      <c r="H13" s="23" t="s">
        <v>206</v>
      </c>
      <c r="I13" s="23"/>
      <c r="J13" s="14"/>
      <c r="K13" s="14"/>
      <c r="L13" s="169"/>
      <c r="M13" s="142"/>
      <c r="N13" s="137"/>
      <c r="O13" s="79" t="s">
        <v>207</v>
      </c>
      <c r="P13" s="70">
        <v>168350000</v>
      </c>
      <c r="Q13" s="71"/>
      <c r="R13" s="71"/>
      <c r="S13" s="71"/>
      <c r="T13" s="72"/>
      <c r="U13" s="128"/>
      <c r="V13" s="70"/>
      <c r="W13" s="71"/>
      <c r="X13" s="71"/>
      <c r="Y13" s="71"/>
      <c r="Z13" s="72"/>
      <c r="AA13" s="128"/>
      <c r="AB13" s="129"/>
      <c r="AC13" s="145"/>
      <c r="AD13" s="127"/>
      <c r="AE13" s="127"/>
    </row>
    <row r="14" spans="1:31" s="22" customFormat="1" ht="82.8" x14ac:dyDescent="0.25">
      <c r="A14" s="6">
        <v>191</v>
      </c>
      <c r="B14" s="9" t="s">
        <v>44</v>
      </c>
      <c r="C14" s="25" t="s">
        <v>45</v>
      </c>
      <c r="D14" s="25" t="s">
        <v>46</v>
      </c>
      <c r="E14" s="108" t="s">
        <v>47</v>
      </c>
      <c r="F14" s="109" t="s">
        <v>48</v>
      </c>
      <c r="G14" s="26"/>
      <c r="H14" s="23" t="s">
        <v>189</v>
      </c>
      <c r="I14" s="23"/>
      <c r="J14" s="14"/>
      <c r="K14" s="14"/>
      <c r="L14" s="169"/>
      <c r="M14" s="142"/>
      <c r="N14" s="137"/>
      <c r="O14" s="79" t="s">
        <v>205</v>
      </c>
      <c r="P14" s="70">
        <f>233416266+83900000</f>
        <v>317316266</v>
      </c>
      <c r="Q14" s="71"/>
      <c r="R14" s="71"/>
      <c r="S14" s="71"/>
      <c r="T14" s="72"/>
      <c r="U14" s="128"/>
      <c r="V14" s="70"/>
      <c r="W14" s="71"/>
      <c r="X14" s="71"/>
      <c r="Y14" s="71"/>
      <c r="Z14" s="72"/>
      <c r="AA14" s="128"/>
      <c r="AB14" s="129"/>
      <c r="AC14" s="145"/>
      <c r="AD14" s="127"/>
      <c r="AE14" s="127"/>
    </row>
    <row r="15" spans="1:31" s="22" customFormat="1" ht="82.8" x14ac:dyDescent="0.25">
      <c r="A15" s="6">
        <v>191</v>
      </c>
      <c r="B15" s="25" t="s">
        <v>44</v>
      </c>
      <c r="C15" s="25" t="s">
        <v>45</v>
      </c>
      <c r="D15" s="25" t="s">
        <v>46</v>
      </c>
      <c r="E15" s="108" t="s">
        <v>47</v>
      </c>
      <c r="F15" s="109" t="s">
        <v>48</v>
      </c>
      <c r="G15" s="26">
        <v>2021680010125</v>
      </c>
      <c r="H15" s="27" t="s">
        <v>109</v>
      </c>
      <c r="I15" s="23" t="s">
        <v>110</v>
      </c>
      <c r="J15" s="14"/>
      <c r="K15" s="14"/>
      <c r="L15" s="170"/>
      <c r="M15" s="143"/>
      <c r="N15" s="138"/>
      <c r="O15" s="79" t="s">
        <v>171</v>
      </c>
      <c r="P15" s="70"/>
      <c r="Q15" s="71"/>
      <c r="R15" s="71"/>
      <c r="S15" s="71"/>
      <c r="T15" s="70">
        <v>3164467210</v>
      </c>
      <c r="U15" s="117"/>
      <c r="V15" s="70"/>
      <c r="W15" s="71"/>
      <c r="X15" s="71"/>
      <c r="Y15" s="71"/>
      <c r="Z15" s="72"/>
      <c r="AA15" s="117"/>
      <c r="AB15" s="121"/>
      <c r="AC15" s="123"/>
      <c r="AD15" s="115"/>
      <c r="AE15" s="115"/>
    </row>
    <row r="16" spans="1:31" s="22" customFormat="1" ht="82.8" x14ac:dyDescent="0.25">
      <c r="A16" s="8">
        <v>208</v>
      </c>
      <c r="B16" s="9" t="s">
        <v>44</v>
      </c>
      <c r="C16" s="9" t="s">
        <v>49</v>
      </c>
      <c r="D16" s="9" t="s">
        <v>50</v>
      </c>
      <c r="E16" s="108" t="s">
        <v>51</v>
      </c>
      <c r="F16" s="107" t="s">
        <v>52</v>
      </c>
      <c r="G16" s="18"/>
      <c r="H16" s="12" t="s">
        <v>120</v>
      </c>
      <c r="I16" s="13"/>
      <c r="J16" s="14"/>
      <c r="K16" s="14"/>
      <c r="L16" s="28">
        <v>0</v>
      </c>
      <c r="M16" s="29"/>
      <c r="N16" s="17" t="str">
        <f>IFERROR(IF(M16/L16&gt;100%,100%,M16/L16),"-")</f>
        <v>-</v>
      </c>
      <c r="O16" s="79"/>
      <c r="P16" s="70"/>
      <c r="Q16" s="71"/>
      <c r="R16" s="71"/>
      <c r="S16" s="71"/>
      <c r="T16" s="72"/>
      <c r="U16" s="103">
        <f>SUM(P16:T16)</f>
        <v>0</v>
      </c>
      <c r="V16" s="70"/>
      <c r="W16" s="71"/>
      <c r="X16" s="71"/>
      <c r="Y16" s="71"/>
      <c r="Z16" s="72"/>
      <c r="AA16" s="102">
        <f t="shared" si="0"/>
        <v>0</v>
      </c>
      <c r="AB16" s="19" t="str">
        <f t="shared" si="1"/>
        <v>-</v>
      </c>
      <c r="AC16" s="30"/>
      <c r="AD16" s="31" t="s">
        <v>40</v>
      </c>
      <c r="AE16" s="31" t="s">
        <v>41</v>
      </c>
    </row>
    <row r="17" spans="1:31" s="22" customFormat="1" ht="82.8" x14ac:dyDescent="0.25">
      <c r="A17" s="96">
        <v>209</v>
      </c>
      <c r="B17" s="9" t="s">
        <v>44</v>
      </c>
      <c r="C17" s="9" t="s">
        <v>49</v>
      </c>
      <c r="D17" s="9" t="s">
        <v>50</v>
      </c>
      <c r="E17" s="106" t="s">
        <v>53</v>
      </c>
      <c r="F17" s="107" t="s">
        <v>54</v>
      </c>
      <c r="G17" s="18"/>
      <c r="H17" s="12" t="s">
        <v>120</v>
      </c>
      <c r="I17" s="13" t="s">
        <v>198</v>
      </c>
      <c r="J17" s="14"/>
      <c r="K17" s="14"/>
      <c r="L17" s="139">
        <v>0.2</v>
      </c>
      <c r="M17" s="133"/>
      <c r="N17" s="136">
        <f>IFERROR(IF(M17/L17&gt;100%,100%,M17/L17),"-")</f>
        <v>0</v>
      </c>
      <c r="O17" s="79" t="s">
        <v>201</v>
      </c>
      <c r="P17" s="70">
        <v>12000000</v>
      </c>
      <c r="Q17" s="71"/>
      <c r="R17" s="71"/>
      <c r="S17" s="71"/>
      <c r="T17" s="72"/>
      <c r="U17" s="116">
        <f>SUM(P17:T18)</f>
        <v>598447229.20000005</v>
      </c>
      <c r="V17" s="70"/>
      <c r="W17" s="71"/>
      <c r="X17" s="71"/>
      <c r="Y17" s="71"/>
      <c r="Z17" s="72"/>
      <c r="AA17" s="116">
        <f>SUM(V17:Z18)</f>
        <v>0</v>
      </c>
      <c r="AB17" s="120">
        <f>IFERROR(AA17/U17,"-")</f>
        <v>0</v>
      </c>
      <c r="AC17" s="122"/>
      <c r="AD17" s="114" t="s">
        <v>40</v>
      </c>
      <c r="AE17" s="114" t="s">
        <v>41</v>
      </c>
    </row>
    <row r="18" spans="1:31" s="22" customFormat="1" ht="82.8" x14ac:dyDescent="0.25">
      <c r="A18" s="8">
        <v>209</v>
      </c>
      <c r="B18" s="9" t="s">
        <v>44</v>
      </c>
      <c r="C18" s="9" t="s">
        <v>49</v>
      </c>
      <c r="D18" s="9" t="s">
        <v>50</v>
      </c>
      <c r="E18" s="106" t="s">
        <v>53</v>
      </c>
      <c r="F18" s="107" t="s">
        <v>54</v>
      </c>
      <c r="G18" s="26">
        <v>2021680010151</v>
      </c>
      <c r="H18" s="13" t="s">
        <v>111</v>
      </c>
      <c r="I18" s="13" t="s">
        <v>122</v>
      </c>
      <c r="J18" s="14"/>
      <c r="K18" s="14"/>
      <c r="L18" s="140"/>
      <c r="M18" s="135"/>
      <c r="N18" s="138"/>
      <c r="O18" s="79" t="s">
        <v>152</v>
      </c>
      <c r="P18" s="70">
        <v>538203185.20000005</v>
      </c>
      <c r="Q18" s="71"/>
      <c r="R18" s="71"/>
      <c r="S18" s="71"/>
      <c r="T18" s="70">
        <v>48244044</v>
      </c>
      <c r="U18" s="117"/>
      <c r="V18" s="70"/>
      <c r="W18" s="71"/>
      <c r="X18" s="71"/>
      <c r="Y18" s="71"/>
      <c r="Z18" s="72"/>
      <c r="AA18" s="117"/>
      <c r="AB18" s="121"/>
      <c r="AC18" s="123"/>
      <c r="AD18" s="115"/>
      <c r="AE18" s="115"/>
    </row>
    <row r="19" spans="1:31" s="22" customFormat="1" ht="82.8" x14ac:dyDescent="0.25">
      <c r="A19" s="8">
        <v>210</v>
      </c>
      <c r="B19" s="9" t="s">
        <v>44</v>
      </c>
      <c r="C19" s="9" t="s">
        <v>49</v>
      </c>
      <c r="D19" s="9" t="s">
        <v>50</v>
      </c>
      <c r="E19" s="108" t="s">
        <v>55</v>
      </c>
      <c r="F19" s="107" t="s">
        <v>56</v>
      </c>
      <c r="G19" s="32">
        <v>2021680010092</v>
      </c>
      <c r="H19" s="12" t="s">
        <v>172</v>
      </c>
      <c r="I19" s="13" t="s">
        <v>173</v>
      </c>
      <c r="J19" s="14"/>
      <c r="K19" s="14"/>
      <c r="L19" s="33"/>
      <c r="M19" s="88">
        <v>19</v>
      </c>
      <c r="N19" s="34" t="str">
        <f>IFERROR(IF(M19/L19&gt;100%,100%,M19/L19),"-")</f>
        <v>-</v>
      </c>
      <c r="O19" s="79" t="s">
        <v>153</v>
      </c>
      <c r="P19" s="70">
        <v>361802568</v>
      </c>
      <c r="Q19" s="70"/>
      <c r="R19" s="71"/>
      <c r="S19" s="71"/>
      <c r="T19" s="70"/>
      <c r="U19" s="102">
        <f t="shared" ref="U19:U50" si="2">SUM(P19:T19)</f>
        <v>361802568</v>
      </c>
      <c r="V19" s="70">
        <v>361802568</v>
      </c>
      <c r="W19" s="70"/>
      <c r="X19" s="71"/>
      <c r="Y19" s="71"/>
      <c r="Z19" s="72"/>
      <c r="AA19" s="102">
        <f t="shared" si="0"/>
        <v>361802568</v>
      </c>
      <c r="AB19" s="19">
        <f t="shared" si="1"/>
        <v>1</v>
      </c>
      <c r="AC19" s="30"/>
      <c r="AD19" s="31" t="s">
        <v>40</v>
      </c>
      <c r="AE19" s="31" t="s">
        <v>41</v>
      </c>
    </row>
    <row r="20" spans="1:31" s="22" customFormat="1" ht="55.2" x14ac:dyDescent="0.25">
      <c r="A20" s="8">
        <v>214</v>
      </c>
      <c r="B20" s="9" t="s">
        <v>57</v>
      </c>
      <c r="C20" s="9" t="s">
        <v>58</v>
      </c>
      <c r="D20" s="9" t="s">
        <v>59</v>
      </c>
      <c r="E20" s="108" t="s">
        <v>60</v>
      </c>
      <c r="F20" s="107" t="s">
        <v>61</v>
      </c>
      <c r="G20" s="32">
        <v>2021680010129</v>
      </c>
      <c r="H20" s="27" t="s">
        <v>112</v>
      </c>
      <c r="I20" s="35"/>
      <c r="J20" s="14"/>
      <c r="K20" s="14"/>
      <c r="L20" s="139">
        <v>1</v>
      </c>
      <c r="M20" s="141">
        <v>1</v>
      </c>
      <c r="N20" s="136">
        <f>IFERROR(IF(M20/L20&gt;100%,100%,M20/L20),"-")</f>
        <v>1</v>
      </c>
      <c r="O20" s="79" t="s">
        <v>144</v>
      </c>
      <c r="P20" s="70">
        <v>3221347871.9899998</v>
      </c>
      <c r="Q20" s="70"/>
      <c r="R20" s="70"/>
      <c r="S20" s="70"/>
      <c r="T20" s="72"/>
      <c r="U20" s="116">
        <f>SUM(P20:T22)</f>
        <v>3685460092.5999994</v>
      </c>
      <c r="V20" s="70">
        <f>2900484305+184500000</f>
        <v>3084984305</v>
      </c>
      <c r="W20" s="70"/>
      <c r="X20" s="70"/>
      <c r="Y20" s="70"/>
      <c r="Z20" s="72"/>
      <c r="AA20" s="116">
        <f>SUM(V20:Z22)</f>
        <v>3536976407.0700002</v>
      </c>
      <c r="AB20" s="120">
        <f t="shared" si="1"/>
        <v>0.95971095011227003</v>
      </c>
      <c r="AC20" s="122"/>
      <c r="AD20" s="114" t="s">
        <v>40</v>
      </c>
      <c r="AE20" s="114" t="s">
        <v>41</v>
      </c>
    </row>
    <row r="21" spans="1:31" s="22" customFormat="1" ht="41.4" x14ac:dyDescent="0.25">
      <c r="A21" s="76">
        <v>214</v>
      </c>
      <c r="B21" s="9" t="s">
        <v>57</v>
      </c>
      <c r="C21" s="9" t="s">
        <v>58</v>
      </c>
      <c r="D21" s="9" t="s">
        <v>59</v>
      </c>
      <c r="E21" s="108" t="s">
        <v>60</v>
      </c>
      <c r="F21" s="107" t="s">
        <v>61</v>
      </c>
      <c r="G21" s="32">
        <v>2020680010114</v>
      </c>
      <c r="H21" s="27" t="s">
        <v>99</v>
      </c>
      <c r="I21" s="35"/>
      <c r="J21" s="14"/>
      <c r="K21" s="14"/>
      <c r="L21" s="171"/>
      <c r="M21" s="142"/>
      <c r="N21" s="137"/>
      <c r="O21" s="79" t="s">
        <v>143</v>
      </c>
      <c r="P21" s="70">
        <v>185460092.59999999</v>
      </c>
      <c r="Q21" s="70"/>
      <c r="R21" s="70"/>
      <c r="S21" s="70"/>
      <c r="T21" s="72"/>
      <c r="U21" s="128"/>
      <c r="V21" s="70">
        <v>174837630.11000001</v>
      </c>
      <c r="W21" s="70"/>
      <c r="X21" s="70"/>
      <c r="Y21" s="70"/>
      <c r="Z21" s="72"/>
      <c r="AA21" s="128"/>
      <c r="AB21" s="129"/>
      <c r="AC21" s="145"/>
      <c r="AD21" s="127"/>
      <c r="AE21" s="127"/>
    </row>
    <row r="22" spans="1:31" s="22" customFormat="1" ht="41.4" x14ac:dyDescent="0.25">
      <c r="A22" s="68">
        <v>214</v>
      </c>
      <c r="B22" s="9" t="s">
        <v>57</v>
      </c>
      <c r="C22" s="9" t="s">
        <v>58</v>
      </c>
      <c r="D22" s="9" t="s">
        <v>59</v>
      </c>
      <c r="E22" s="108" t="s">
        <v>60</v>
      </c>
      <c r="F22" s="107" t="s">
        <v>61</v>
      </c>
      <c r="G22" s="32">
        <v>2021680010069</v>
      </c>
      <c r="H22" s="27" t="s">
        <v>126</v>
      </c>
      <c r="I22" s="35"/>
      <c r="J22" s="14"/>
      <c r="K22" s="14"/>
      <c r="L22" s="140"/>
      <c r="M22" s="143"/>
      <c r="N22" s="138"/>
      <c r="O22" s="79" t="s">
        <v>142</v>
      </c>
      <c r="P22" s="70">
        <v>278652128.00999999</v>
      </c>
      <c r="Q22" s="70"/>
      <c r="R22" s="70"/>
      <c r="S22" s="70"/>
      <c r="T22" s="72"/>
      <c r="U22" s="117"/>
      <c r="V22" s="70">
        <v>277154471.95999998</v>
      </c>
      <c r="W22" s="70"/>
      <c r="X22" s="70"/>
      <c r="Y22" s="70"/>
      <c r="Z22" s="72"/>
      <c r="AA22" s="117"/>
      <c r="AB22" s="121"/>
      <c r="AC22" s="123"/>
      <c r="AD22" s="115"/>
      <c r="AE22" s="115"/>
    </row>
    <row r="23" spans="1:31" s="22" customFormat="1" ht="41.4" x14ac:dyDescent="0.25">
      <c r="A23" s="5">
        <v>215</v>
      </c>
      <c r="B23" s="25" t="s">
        <v>57</v>
      </c>
      <c r="C23" s="37" t="s">
        <v>58</v>
      </c>
      <c r="D23" s="25" t="s">
        <v>62</v>
      </c>
      <c r="E23" s="108" t="s">
        <v>63</v>
      </c>
      <c r="F23" s="109" t="s">
        <v>64</v>
      </c>
      <c r="G23" s="32">
        <v>2021680010212</v>
      </c>
      <c r="H23" s="27" t="s">
        <v>127</v>
      </c>
      <c r="I23" s="35"/>
      <c r="J23" s="14">
        <v>44562</v>
      </c>
      <c r="K23" s="38"/>
      <c r="L23" s="130">
        <v>40000</v>
      </c>
      <c r="M23" s="133">
        <f>1522+82593.92+535.29</f>
        <v>84651.209999999992</v>
      </c>
      <c r="N23" s="136">
        <f>IFERROR(IF(M23/L23&gt;100%,100%,M23/L23),"-")</f>
        <v>1</v>
      </c>
      <c r="O23" s="79" t="s">
        <v>187</v>
      </c>
      <c r="P23" s="39"/>
      <c r="Q23" s="39"/>
      <c r="R23" s="39"/>
      <c r="S23" s="39"/>
      <c r="T23" s="87"/>
      <c r="U23" s="146">
        <f>SUM(P23:T40)</f>
        <v>82291587272.449997</v>
      </c>
      <c r="V23" s="39"/>
      <c r="W23" s="39"/>
      <c r="X23" s="39"/>
      <c r="Y23" s="39"/>
      <c r="Z23" s="72"/>
      <c r="AA23" s="146">
        <f>SUM(V23:Z40)</f>
        <v>59429473365.150002</v>
      </c>
      <c r="AB23" s="120">
        <f t="shared" ref="AB23:AB51" si="3">IFERROR(AA23/U23,"-")</f>
        <v>0.72218163891275566</v>
      </c>
      <c r="AC23" s="124"/>
      <c r="AD23" s="114" t="s">
        <v>40</v>
      </c>
      <c r="AE23" s="114" t="s">
        <v>41</v>
      </c>
    </row>
    <row r="24" spans="1:31" s="22" customFormat="1" ht="27.6" x14ac:dyDescent="0.25">
      <c r="A24" s="5">
        <v>215</v>
      </c>
      <c r="B24" s="25" t="s">
        <v>57</v>
      </c>
      <c r="C24" s="25" t="s">
        <v>58</v>
      </c>
      <c r="D24" s="25" t="s">
        <v>62</v>
      </c>
      <c r="E24" s="108" t="s">
        <v>63</v>
      </c>
      <c r="F24" s="109" t="s">
        <v>64</v>
      </c>
      <c r="G24" s="32">
        <v>2021680010211</v>
      </c>
      <c r="H24" s="27" t="s">
        <v>128</v>
      </c>
      <c r="I24" s="35"/>
      <c r="J24" s="14">
        <v>44562</v>
      </c>
      <c r="K24" s="38"/>
      <c r="L24" s="131"/>
      <c r="M24" s="134"/>
      <c r="N24" s="137"/>
      <c r="O24" s="82" t="s">
        <v>188</v>
      </c>
      <c r="P24" s="39">
        <v>334963540.23000002</v>
      </c>
      <c r="Q24" s="39">
        <v>8118317887</v>
      </c>
      <c r="R24" s="39"/>
      <c r="S24" s="39"/>
      <c r="T24" s="87"/>
      <c r="U24" s="147"/>
      <c r="V24" s="39"/>
      <c r="W24" s="39"/>
      <c r="X24" s="39"/>
      <c r="Y24" s="39"/>
      <c r="Z24" s="72"/>
      <c r="AA24" s="147"/>
      <c r="AB24" s="129"/>
      <c r="AC24" s="125"/>
      <c r="AD24" s="127"/>
      <c r="AE24" s="127"/>
    </row>
    <row r="25" spans="1:31" s="22" customFormat="1" ht="41.4" x14ac:dyDescent="0.25">
      <c r="A25" s="5">
        <v>215</v>
      </c>
      <c r="B25" s="25" t="s">
        <v>57</v>
      </c>
      <c r="C25" s="25" t="s">
        <v>58</v>
      </c>
      <c r="D25" s="25" t="s">
        <v>62</v>
      </c>
      <c r="E25" s="108" t="s">
        <v>63</v>
      </c>
      <c r="F25" s="109" t="s">
        <v>64</v>
      </c>
      <c r="G25" s="32">
        <v>2021680010208</v>
      </c>
      <c r="H25" s="27" t="s">
        <v>129</v>
      </c>
      <c r="I25" s="35"/>
      <c r="J25" s="14"/>
      <c r="K25" s="38"/>
      <c r="L25" s="131"/>
      <c r="M25" s="134"/>
      <c r="N25" s="137"/>
      <c r="O25" s="82" t="s">
        <v>176</v>
      </c>
      <c r="P25" s="39">
        <v>1994076000</v>
      </c>
      <c r="Q25" s="39"/>
      <c r="R25" s="39"/>
      <c r="S25" s="39"/>
      <c r="T25" s="87"/>
      <c r="U25" s="147"/>
      <c r="V25" s="39">
        <f>48600000+75300000</f>
        <v>123900000</v>
      </c>
      <c r="W25" s="39"/>
      <c r="X25" s="39"/>
      <c r="Y25" s="39"/>
      <c r="Z25" s="72"/>
      <c r="AA25" s="147"/>
      <c r="AB25" s="129"/>
      <c r="AC25" s="125"/>
      <c r="AD25" s="127"/>
      <c r="AE25" s="127"/>
    </row>
    <row r="26" spans="1:31" s="22" customFormat="1" ht="41.4" x14ac:dyDescent="0.25">
      <c r="A26" s="5">
        <v>215</v>
      </c>
      <c r="B26" s="25" t="s">
        <v>57</v>
      </c>
      <c r="C26" s="25" t="s">
        <v>58</v>
      </c>
      <c r="D26" s="25" t="s">
        <v>62</v>
      </c>
      <c r="E26" s="108" t="s">
        <v>63</v>
      </c>
      <c r="F26" s="109" t="s">
        <v>64</v>
      </c>
      <c r="G26" s="32">
        <v>2021680010141</v>
      </c>
      <c r="H26" s="27" t="s">
        <v>113</v>
      </c>
      <c r="I26" s="35" t="s">
        <v>115</v>
      </c>
      <c r="J26" s="14">
        <v>44562</v>
      </c>
      <c r="K26" s="38"/>
      <c r="L26" s="131"/>
      <c r="M26" s="134"/>
      <c r="N26" s="137"/>
      <c r="O26" s="82" t="s">
        <v>154</v>
      </c>
      <c r="P26" s="39"/>
      <c r="Q26" s="39"/>
      <c r="R26" s="39"/>
      <c r="S26" s="39"/>
      <c r="T26" s="104">
        <v>1364566437</v>
      </c>
      <c r="U26" s="147"/>
      <c r="V26" s="39"/>
      <c r="W26" s="39"/>
      <c r="X26" s="39"/>
      <c r="Y26" s="39"/>
      <c r="Z26" s="72"/>
      <c r="AA26" s="147"/>
      <c r="AB26" s="129"/>
      <c r="AC26" s="125"/>
      <c r="AD26" s="127"/>
      <c r="AE26" s="127"/>
    </row>
    <row r="27" spans="1:31" s="22" customFormat="1" ht="69" x14ac:dyDescent="0.25">
      <c r="A27" s="5">
        <v>215</v>
      </c>
      <c r="B27" s="25" t="s">
        <v>57</v>
      </c>
      <c r="C27" s="25" t="s">
        <v>58</v>
      </c>
      <c r="D27" s="25" t="s">
        <v>62</v>
      </c>
      <c r="E27" s="108" t="s">
        <v>63</v>
      </c>
      <c r="F27" s="109" t="s">
        <v>64</v>
      </c>
      <c r="G27" s="32">
        <v>2021680010173</v>
      </c>
      <c r="H27" s="27" t="s">
        <v>130</v>
      </c>
      <c r="I27" s="35" t="s">
        <v>118</v>
      </c>
      <c r="J27" s="14">
        <v>44562</v>
      </c>
      <c r="K27" s="38"/>
      <c r="L27" s="131"/>
      <c r="M27" s="134"/>
      <c r="N27" s="137"/>
      <c r="O27" s="82" t="s">
        <v>117</v>
      </c>
      <c r="P27" s="39">
        <v>195030130</v>
      </c>
      <c r="Q27" s="39"/>
      <c r="R27" s="39"/>
      <c r="S27" s="39"/>
      <c r="T27" s="87"/>
      <c r="U27" s="147"/>
      <c r="V27" s="39">
        <v>194266364</v>
      </c>
      <c r="W27" s="39"/>
      <c r="X27" s="39"/>
      <c r="Y27" s="39"/>
      <c r="Z27" s="72"/>
      <c r="AA27" s="147"/>
      <c r="AB27" s="129"/>
      <c r="AC27" s="125"/>
      <c r="AD27" s="127"/>
      <c r="AE27" s="127"/>
    </row>
    <row r="28" spans="1:31" s="22" customFormat="1" ht="55.2" x14ac:dyDescent="0.25">
      <c r="A28" s="5">
        <v>215</v>
      </c>
      <c r="B28" s="25" t="s">
        <v>57</v>
      </c>
      <c r="C28" s="25" t="s">
        <v>58</v>
      </c>
      <c r="D28" s="25" t="s">
        <v>62</v>
      </c>
      <c r="E28" s="108" t="s">
        <v>63</v>
      </c>
      <c r="F28" s="109" t="s">
        <v>64</v>
      </c>
      <c r="G28" s="32">
        <v>2021680010168</v>
      </c>
      <c r="H28" s="27" t="s">
        <v>114</v>
      </c>
      <c r="I28" s="35" t="s">
        <v>116</v>
      </c>
      <c r="J28" s="14">
        <v>44621</v>
      </c>
      <c r="K28" s="38"/>
      <c r="L28" s="131"/>
      <c r="M28" s="134"/>
      <c r="N28" s="137"/>
      <c r="O28" s="82" t="s">
        <v>151</v>
      </c>
      <c r="P28" s="39">
        <v>7614247333</v>
      </c>
      <c r="Q28" s="39"/>
      <c r="R28" s="39"/>
      <c r="S28" s="39"/>
      <c r="T28" s="72"/>
      <c r="U28" s="147"/>
      <c r="V28" s="39"/>
      <c r="W28" s="39"/>
      <c r="X28" s="39"/>
      <c r="Y28" s="39"/>
      <c r="Z28" s="72"/>
      <c r="AA28" s="147"/>
      <c r="AB28" s="129"/>
      <c r="AC28" s="125"/>
      <c r="AD28" s="127"/>
      <c r="AE28" s="127"/>
    </row>
    <row r="29" spans="1:31" s="22" customFormat="1" ht="27.6" x14ac:dyDescent="0.25">
      <c r="A29" s="5">
        <v>215</v>
      </c>
      <c r="B29" s="25" t="s">
        <v>57</v>
      </c>
      <c r="C29" s="25" t="s">
        <v>58</v>
      </c>
      <c r="D29" s="25" t="s">
        <v>62</v>
      </c>
      <c r="E29" s="108" t="s">
        <v>63</v>
      </c>
      <c r="F29" s="109" t="s">
        <v>64</v>
      </c>
      <c r="G29" s="32">
        <v>2021680010140</v>
      </c>
      <c r="H29" s="27" t="s">
        <v>140</v>
      </c>
      <c r="I29" s="35" t="s">
        <v>136</v>
      </c>
      <c r="J29" s="14"/>
      <c r="K29" s="38"/>
      <c r="L29" s="131"/>
      <c r="M29" s="134"/>
      <c r="N29" s="137"/>
      <c r="O29" s="82" t="s">
        <v>141</v>
      </c>
      <c r="P29" s="39"/>
      <c r="Q29" s="39"/>
      <c r="R29" s="39"/>
      <c r="S29" s="39"/>
      <c r="T29" s="72">
        <v>20142555459.169998</v>
      </c>
      <c r="U29" s="147"/>
      <c r="V29" s="39"/>
      <c r="W29" s="39"/>
      <c r="X29" s="39"/>
      <c r="Y29" s="39"/>
      <c r="Z29" s="72">
        <v>18863443557</v>
      </c>
      <c r="AA29" s="147"/>
      <c r="AB29" s="129"/>
      <c r="AC29" s="125"/>
      <c r="AD29" s="127"/>
      <c r="AE29" s="127"/>
    </row>
    <row r="30" spans="1:31" s="22" customFormat="1" ht="41.4" x14ac:dyDescent="0.25">
      <c r="A30" s="5">
        <v>215</v>
      </c>
      <c r="B30" s="25" t="s">
        <v>57</v>
      </c>
      <c r="C30" s="25" t="s">
        <v>58</v>
      </c>
      <c r="D30" s="25" t="s">
        <v>62</v>
      </c>
      <c r="E30" s="108" t="s">
        <v>63</v>
      </c>
      <c r="F30" s="109" t="s">
        <v>64</v>
      </c>
      <c r="G30" s="32">
        <v>2021680010130</v>
      </c>
      <c r="H30" s="27" t="s">
        <v>138</v>
      </c>
      <c r="I30" s="35" t="s">
        <v>136</v>
      </c>
      <c r="J30" s="14"/>
      <c r="K30" s="38"/>
      <c r="L30" s="131"/>
      <c r="M30" s="134"/>
      <c r="N30" s="137"/>
      <c r="O30" s="82" t="s">
        <v>139</v>
      </c>
      <c r="P30" s="39"/>
      <c r="Q30" s="39"/>
      <c r="R30" s="39"/>
      <c r="S30" s="39"/>
      <c r="T30" s="72">
        <v>35102994149.330002</v>
      </c>
      <c r="U30" s="147"/>
      <c r="V30" s="39"/>
      <c r="W30" s="39"/>
      <c r="X30" s="39"/>
      <c r="Y30" s="39"/>
      <c r="Z30" s="72">
        <v>33148637582</v>
      </c>
      <c r="AA30" s="147"/>
      <c r="AB30" s="129"/>
      <c r="AC30" s="125"/>
      <c r="AD30" s="127"/>
      <c r="AE30" s="127"/>
    </row>
    <row r="31" spans="1:31" s="22" customFormat="1" ht="27.6" x14ac:dyDescent="0.25">
      <c r="A31" s="5">
        <v>215</v>
      </c>
      <c r="B31" s="25" t="s">
        <v>57</v>
      </c>
      <c r="C31" s="25" t="s">
        <v>58</v>
      </c>
      <c r="D31" s="25" t="s">
        <v>62</v>
      </c>
      <c r="E31" s="108" t="s">
        <v>63</v>
      </c>
      <c r="F31" s="109" t="s">
        <v>64</v>
      </c>
      <c r="G31" s="32">
        <v>2021680010115</v>
      </c>
      <c r="H31" s="27" t="s">
        <v>135</v>
      </c>
      <c r="I31" s="35" t="s">
        <v>136</v>
      </c>
      <c r="J31" s="14"/>
      <c r="K31" s="38"/>
      <c r="L31" s="131"/>
      <c r="M31" s="134"/>
      <c r="N31" s="137"/>
      <c r="O31" s="82" t="s">
        <v>137</v>
      </c>
      <c r="P31" s="39"/>
      <c r="Q31" s="39"/>
      <c r="R31" s="39"/>
      <c r="S31" s="39"/>
      <c r="T31" s="72">
        <v>1602007202.5699999</v>
      </c>
      <c r="U31" s="147"/>
      <c r="V31" s="39"/>
      <c r="W31" s="39"/>
      <c r="X31" s="39"/>
      <c r="Y31" s="39"/>
      <c r="Z31" s="72">
        <v>1482279233</v>
      </c>
      <c r="AA31" s="147"/>
      <c r="AB31" s="129"/>
      <c r="AC31" s="125"/>
      <c r="AD31" s="127"/>
      <c r="AE31" s="127"/>
    </row>
    <row r="32" spans="1:31" s="22" customFormat="1" ht="41.4" x14ac:dyDescent="0.25">
      <c r="A32" s="5">
        <v>215</v>
      </c>
      <c r="B32" s="25" t="s">
        <v>57</v>
      </c>
      <c r="C32" s="25" t="s">
        <v>58</v>
      </c>
      <c r="D32" s="25" t="s">
        <v>62</v>
      </c>
      <c r="E32" s="108" t="s">
        <v>63</v>
      </c>
      <c r="F32" s="109" t="s">
        <v>64</v>
      </c>
      <c r="G32" s="32">
        <v>2021680010021</v>
      </c>
      <c r="H32" s="27" t="s">
        <v>158</v>
      </c>
      <c r="I32" s="35" t="s">
        <v>159</v>
      </c>
      <c r="J32" s="14"/>
      <c r="K32" s="38"/>
      <c r="L32" s="131"/>
      <c r="M32" s="134"/>
      <c r="N32" s="137"/>
      <c r="O32" s="82" t="s">
        <v>182</v>
      </c>
      <c r="P32" s="39">
        <f>407210660+3335243684</f>
        <v>3742454344</v>
      </c>
      <c r="Q32" s="39"/>
      <c r="R32" s="39"/>
      <c r="S32" s="39"/>
      <c r="T32" s="72"/>
      <c r="U32" s="147"/>
      <c r="V32" s="39">
        <v>3742454344</v>
      </c>
      <c r="W32" s="39"/>
      <c r="X32" s="39"/>
      <c r="Y32" s="39"/>
      <c r="Z32" s="72"/>
      <c r="AA32" s="147"/>
      <c r="AB32" s="129"/>
      <c r="AC32" s="125"/>
      <c r="AD32" s="127"/>
      <c r="AE32" s="127"/>
    </row>
    <row r="33" spans="1:31" s="22" customFormat="1" ht="55.2" x14ac:dyDescent="0.25">
      <c r="A33" s="5">
        <v>215</v>
      </c>
      <c r="B33" s="25" t="s">
        <v>57</v>
      </c>
      <c r="C33" s="25" t="s">
        <v>58</v>
      </c>
      <c r="D33" s="25" t="s">
        <v>62</v>
      </c>
      <c r="E33" s="108" t="s">
        <v>63</v>
      </c>
      <c r="F33" s="109" t="s">
        <v>64</v>
      </c>
      <c r="G33" s="32">
        <v>2021680010094</v>
      </c>
      <c r="H33" s="27" t="s">
        <v>166</v>
      </c>
      <c r="I33" s="35" t="s">
        <v>167</v>
      </c>
      <c r="J33" s="14"/>
      <c r="K33" s="38"/>
      <c r="L33" s="131"/>
      <c r="M33" s="134"/>
      <c r="N33" s="137"/>
      <c r="O33" s="82" t="s">
        <v>165</v>
      </c>
      <c r="P33" s="39">
        <v>617022563</v>
      </c>
      <c r="Q33" s="39"/>
      <c r="R33" s="39"/>
      <c r="S33" s="39"/>
      <c r="T33" s="72"/>
      <c r="U33" s="147"/>
      <c r="V33" s="39">
        <v>617022562</v>
      </c>
      <c r="W33" s="39"/>
      <c r="X33" s="39"/>
      <c r="Y33" s="39"/>
      <c r="Z33" s="72"/>
      <c r="AA33" s="147"/>
      <c r="AB33" s="129"/>
      <c r="AC33" s="125"/>
      <c r="AD33" s="127"/>
      <c r="AE33" s="127"/>
    </row>
    <row r="34" spans="1:31" s="22" customFormat="1" ht="41.4" x14ac:dyDescent="0.25">
      <c r="A34" s="5">
        <v>215</v>
      </c>
      <c r="B34" s="25" t="s">
        <v>57</v>
      </c>
      <c r="C34" s="25" t="s">
        <v>58</v>
      </c>
      <c r="D34" s="25" t="s">
        <v>62</v>
      </c>
      <c r="E34" s="108" t="s">
        <v>63</v>
      </c>
      <c r="F34" s="109" t="s">
        <v>64</v>
      </c>
      <c r="G34" s="32">
        <v>2021680010182</v>
      </c>
      <c r="H34" s="27" t="s">
        <v>169</v>
      </c>
      <c r="I34" s="35" t="s">
        <v>159</v>
      </c>
      <c r="J34" s="14"/>
      <c r="K34" s="38"/>
      <c r="L34" s="131"/>
      <c r="M34" s="134"/>
      <c r="N34" s="137"/>
      <c r="O34" s="82" t="s">
        <v>170</v>
      </c>
      <c r="P34" s="39">
        <v>66140838</v>
      </c>
      <c r="Q34" s="39"/>
      <c r="R34" s="39"/>
      <c r="S34" s="39"/>
      <c r="T34" s="72"/>
      <c r="U34" s="147"/>
      <c r="V34" s="39">
        <v>66140838</v>
      </c>
      <c r="W34" s="39"/>
      <c r="X34" s="39"/>
      <c r="Y34" s="39"/>
      <c r="Z34" s="72"/>
      <c r="AA34" s="147"/>
      <c r="AB34" s="129"/>
      <c r="AC34" s="125"/>
      <c r="AD34" s="127"/>
      <c r="AE34" s="127"/>
    </row>
    <row r="35" spans="1:31" s="22" customFormat="1" ht="55.2" x14ac:dyDescent="0.25">
      <c r="A35" s="5">
        <v>215</v>
      </c>
      <c r="B35" s="25" t="s">
        <v>57</v>
      </c>
      <c r="C35" s="25" t="s">
        <v>58</v>
      </c>
      <c r="D35" s="25" t="s">
        <v>62</v>
      </c>
      <c r="E35" s="108" t="s">
        <v>63</v>
      </c>
      <c r="F35" s="109" t="s">
        <v>64</v>
      </c>
      <c r="G35" s="32">
        <v>2021680010011</v>
      </c>
      <c r="H35" s="27" t="s">
        <v>174</v>
      </c>
      <c r="I35" s="35" t="s">
        <v>159</v>
      </c>
      <c r="J35" s="14"/>
      <c r="K35" s="38"/>
      <c r="L35" s="131"/>
      <c r="M35" s="134"/>
      <c r="N35" s="137"/>
      <c r="O35" s="82" t="s">
        <v>175</v>
      </c>
      <c r="P35" s="39">
        <v>236770830.5</v>
      </c>
      <c r="Q35" s="39"/>
      <c r="R35" s="39"/>
      <c r="S35" s="39"/>
      <c r="T35" s="72"/>
      <c r="U35" s="147"/>
      <c r="V35" s="39">
        <v>236770830</v>
      </c>
      <c r="W35" s="39"/>
      <c r="X35" s="39"/>
      <c r="Y35" s="39"/>
      <c r="Z35" s="72"/>
      <c r="AA35" s="147"/>
      <c r="AB35" s="129"/>
      <c r="AC35" s="125"/>
      <c r="AD35" s="127"/>
      <c r="AE35" s="127"/>
    </row>
    <row r="36" spans="1:31" s="22" customFormat="1" ht="55.2" x14ac:dyDescent="0.25">
      <c r="A36" s="5">
        <v>215</v>
      </c>
      <c r="B36" s="25" t="s">
        <v>57</v>
      </c>
      <c r="C36" s="25" t="s">
        <v>58</v>
      </c>
      <c r="D36" s="25" t="s">
        <v>62</v>
      </c>
      <c r="E36" s="108" t="s">
        <v>63</v>
      </c>
      <c r="F36" s="109" t="s">
        <v>64</v>
      </c>
      <c r="G36" s="32"/>
      <c r="H36" s="27" t="s">
        <v>174</v>
      </c>
      <c r="I36" s="35" t="s">
        <v>198</v>
      </c>
      <c r="J36" s="14"/>
      <c r="K36" s="38"/>
      <c r="L36" s="131"/>
      <c r="M36" s="134"/>
      <c r="N36" s="137"/>
      <c r="O36" s="82" t="s">
        <v>204</v>
      </c>
      <c r="P36" s="39">
        <v>127071038.5</v>
      </c>
      <c r="Q36" s="39"/>
      <c r="R36" s="39"/>
      <c r="S36" s="39"/>
      <c r="T36" s="72"/>
      <c r="U36" s="147"/>
      <c r="V36" s="39"/>
      <c r="W36" s="39"/>
      <c r="X36" s="39"/>
      <c r="Y36" s="39"/>
      <c r="Z36" s="72"/>
      <c r="AA36" s="147"/>
      <c r="AB36" s="129"/>
      <c r="AC36" s="125"/>
      <c r="AD36" s="127"/>
      <c r="AE36" s="127"/>
    </row>
    <row r="37" spans="1:31" s="22" customFormat="1" ht="50.25" customHeight="1" x14ac:dyDescent="0.25">
      <c r="A37" s="5">
        <v>215</v>
      </c>
      <c r="B37" s="25" t="s">
        <v>57</v>
      </c>
      <c r="C37" s="25" t="s">
        <v>58</v>
      </c>
      <c r="D37" s="25" t="s">
        <v>62</v>
      </c>
      <c r="E37" s="108" t="s">
        <v>63</v>
      </c>
      <c r="F37" s="109" t="s">
        <v>64</v>
      </c>
      <c r="G37" s="32">
        <v>2021680010024</v>
      </c>
      <c r="H37" s="27" t="s">
        <v>177</v>
      </c>
      <c r="I37" s="35" t="s">
        <v>159</v>
      </c>
      <c r="J37" s="14"/>
      <c r="K37" s="38"/>
      <c r="L37" s="131"/>
      <c r="M37" s="134"/>
      <c r="N37" s="137"/>
      <c r="O37" s="82" t="s">
        <v>178</v>
      </c>
      <c r="P37" s="39">
        <v>812558055.14999998</v>
      </c>
      <c r="Q37" s="39"/>
      <c r="R37" s="39"/>
      <c r="S37" s="39"/>
      <c r="T37" s="72"/>
      <c r="U37" s="147"/>
      <c r="V37" s="39">
        <v>812558055.14999998</v>
      </c>
      <c r="W37" s="39"/>
      <c r="X37" s="39"/>
      <c r="Y37" s="39"/>
      <c r="Z37" s="72"/>
      <c r="AA37" s="147"/>
      <c r="AB37" s="129"/>
      <c r="AC37" s="125"/>
      <c r="AD37" s="127"/>
      <c r="AE37" s="127"/>
    </row>
    <row r="38" spans="1:31" s="22" customFormat="1" ht="27.6" x14ac:dyDescent="0.25">
      <c r="A38" s="5">
        <v>215</v>
      </c>
      <c r="B38" s="25" t="s">
        <v>57</v>
      </c>
      <c r="C38" s="25" t="s">
        <v>58</v>
      </c>
      <c r="D38" s="25" t="s">
        <v>62</v>
      </c>
      <c r="E38" s="108" t="s">
        <v>63</v>
      </c>
      <c r="F38" s="109" t="s">
        <v>64</v>
      </c>
      <c r="G38" s="32"/>
      <c r="H38" s="27" t="s">
        <v>202</v>
      </c>
      <c r="I38" s="35"/>
      <c r="J38" s="14"/>
      <c r="K38" s="38"/>
      <c r="L38" s="131"/>
      <c r="M38" s="134"/>
      <c r="N38" s="137"/>
      <c r="O38" s="82" t="s">
        <v>203</v>
      </c>
      <c r="P38" s="39">
        <v>46964076</v>
      </c>
      <c r="Q38" s="39"/>
      <c r="R38" s="39"/>
      <c r="S38" s="39"/>
      <c r="T38" s="72"/>
      <c r="U38" s="147"/>
      <c r="V38" s="39"/>
      <c r="W38" s="39"/>
      <c r="X38" s="39"/>
      <c r="Y38" s="39"/>
      <c r="Z38" s="72"/>
      <c r="AA38" s="147"/>
      <c r="AB38" s="129"/>
      <c r="AC38" s="125"/>
      <c r="AD38" s="127"/>
      <c r="AE38" s="127"/>
    </row>
    <row r="39" spans="1:31" s="22" customFormat="1" ht="41.4" x14ac:dyDescent="0.25">
      <c r="A39" s="5">
        <v>215</v>
      </c>
      <c r="B39" s="25" t="s">
        <v>57</v>
      </c>
      <c r="C39" s="25" t="s">
        <v>58</v>
      </c>
      <c r="D39" s="25" t="s">
        <v>62</v>
      </c>
      <c r="E39" s="108" t="s">
        <v>63</v>
      </c>
      <c r="F39" s="109" t="s">
        <v>64</v>
      </c>
      <c r="G39" s="32">
        <v>2021680010028</v>
      </c>
      <c r="H39" s="27" t="s">
        <v>197</v>
      </c>
      <c r="I39" s="35" t="s">
        <v>198</v>
      </c>
      <c r="J39" s="14"/>
      <c r="K39" s="38"/>
      <c r="L39" s="131"/>
      <c r="M39" s="134"/>
      <c r="N39" s="137"/>
      <c r="O39" s="82" t="s">
        <v>181</v>
      </c>
      <c r="P39" s="39">
        <v>142000000</v>
      </c>
      <c r="Q39" s="39"/>
      <c r="R39" s="39"/>
      <c r="S39" s="39"/>
      <c r="T39" s="72"/>
      <c r="U39" s="147"/>
      <c r="V39" s="39">
        <v>142000000</v>
      </c>
      <c r="W39" s="39"/>
      <c r="X39" s="39"/>
      <c r="Y39" s="39"/>
      <c r="Z39" s="72"/>
      <c r="AA39" s="147"/>
      <c r="AB39" s="129"/>
      <c r="AC39" s="125"/>
      <c r="AD39" s="127"/>
      <c r="AE39" s="127"/>
    </row>
    <row r="40" spans="1:31" s="22" customFormat="1" ht="53.25" customHeight="1" x14ac:dyDescent="0.25">
      <c r="A40" s="5">
        <v>215</v>
      </c>
      <c r="B40" s="25" t="s">
        <v>57</v>
      </c>
      <c r="C40" s="25" t="s">
        <v>58</v>
      </c>
      <c r="D40" s="25" t="s">
        <v>62</v>
      </c>
      <c r="E40" s="108" t="s">
        <v>63</v>
      </c>
      <c r="F40" s="109" t="s">
        <v>64</v>
      </c>
      <c r="G40" s="32"/>
      <c r="H40" s="27" t="s">
        <v>197</v>
      </c>
      <c r="I40" s="78" t="s">
        <v>199</v>
      </c>
      <c r="J40" s="14"/>
      <c r="K40" s="38"/>
      <c r="L40" s="132"/>
      <c r="M40" s="135"/>
      <c r="N40" s="138"/>
      <c r="O40" s="82" t="s">
        <v>200</v>
      </c>
      <c r="P40" s="39">
        <v>31847389</v>
      </c>
      <c r="Q40" s="39"/>
      <c r="R40" s="39"/>
      <c r="S40" s="39"/>
      <c r="T40" s="72"/>
      <c r="U40" s="148"/>
      <c r="V40" s="39"/>
      <c r="W40" s="39"/>
      <c r="X40" s="39"/>
      <c r="Y40" s="39"/>
      <c r="Z40" s="72"/>
      <c r="AA40" s="148"/>
      <c r="AB40" s="121"/>
      <c r="AC40" s="126"/>
      <c r="AD40" s="115"/>
      <c r="AE40" s="115"/>
    </row>
    <row r="41" spans="1:31" s="22" customFormat="1" ht="27.6" x14ac:dyDescent="0.25">
      <c r="A41" s="8">
        <v>216</v>
      </c>
      <c r="B41" s="9" t="s">
        <v>57</v>
      </c>
      <c r="C41" s="9" t="s">
        <v>58</v>
      </c>
      <c r="D41" s="9" t="s">
        <v>62</v>
      </c>
      <c r="E41" s="106" t="s">
        <v>65</v>
      </c>
      <c r="F41" s="107" t="s">
        <v>66</v>
      </c>
      <c r="G41" s="18"/>
      <c r="H41" s="12" t="s">
        <v>120</v>
      </c>
      <c r="I41" s="13" t="s">
        <v>193</v>
      </c>
      <c r="J41" s="14"/>
      <c r="K41" s="14"/>
      <c r="L41" s="28">
        <v>0</v>
      </c>
      <c r="M41" s="29"/>
      <c r="N41" s="17" t="str">
        <f>IFERROR(IF(M41/L41&gt;100%,100%,M41/L41),"-")</f>
        <v>-</v>
      </c>
      <c r="O41" s="79" t="s">
        <v>194</v>
      </c>
      <c r="P41" s="70">
        <v>41800000</v>
      </c>
      <c r="Q41" s="71"/>
      <c r="R41" s="71"/>
      <c r="S41" s="72"/>
      <c r="T41" s="39"/>
      <c r="U41" s="103">
        <f>SUM(P41:T41)</f>
        <v>41800000</v>
      </c>
      <c r="V41" s="70"/>
      <c r="W41" s="71"/>
      <c r="X41" s="71"/>
      <c r="Y41" s="71"/>
      <c r="Z41" s="72"/>
      <c r="AA41" s="103">
        <f t="shared" si="0"/>
        <v>0</v>
      </c>
      <c r="AB41" s="19">
        <f t="shared" si="3"/>
        <v>0</v>
      </c>
      <c r="AC41" s="24"/>
      <c r="AD41" s="91" t="s">
        <v>40</v>
      </c>
      <c r="AE41" s="91" t="s">
        <v>41</v>
      </c>
    </row>
    <row r="42" spans="1:31" s="22" customFormat="1" ht="27.6" x14ac:dyDescent="0.25">
      <c r="A42" s="8">
        <v>219</v>
      </c>
      <c r="B42" s="9" t="s">
        <v>57</v>
      </c>
      <c r="C42" s="9" t="s">
        <v>58</v>
      </c>
      <c r="D42" s="9" t="s">
        <v>67</v>
      </c>
      <c r="E42" s="106" t="s">
        <v>68</v>
      </c>
      <c r="F42" s="107" t="s">
        <v>69</v>
      </c>
      <c r="G42" s="18"/>
      <c r="H42" s="12" t="s">
        <v>120</v>
      </c>
      <c r="I42" s="13"/>
      <c r="J42" s="14"/>
      <c r="K42" s="14"/>
      <c r="L42" s="40">
        <v>0</v>
      </c>
      <c r="M42" s="29"/>
      <c r="N42" s="17" t="str">
        <f>IFERROR(IF(M42/L42&gt;100%,100%,M42/L42),"-")</f>
        <v>-</v>
      </c>
      <c r="O42" s="79"/>
      <c r="P42" s="70"/>
      <c r="Q42" s="71"/>
      <c r="R42" s="71"/>
      <c r="S42" s="72"/>
      <c r="T42" s="71"/>
      <c r="U42" s="103">
        <f>SUM(P42:T42)</f>
        <v>0</v>
      </c>
      <c r="V42" s="70"/>
      <c r="W42" s="71"/>
      <c r="X42" s="71"/>
      <c r="Y42" s="71"/>
      <c r="Z42" s="72"/>
      <c r="AA42" s="103">
        <f t="shared" si="0"/>
        <v>0</v>
      </c>
      <c r="AB42" s="19" t="str">
        <f t="shared" si="3"/>
        <v>-</v>
      </c>
      <c r="AC42" s="24"/>
      <c r="AD42" s="21" t="s">
        <v>40</v>
      </c>
      <c r="AE42" s="21" t="s">
        <v>41</v>
      </c>
    </row>
    <row r="43" spans="1:31" s="22" customFormat="1" ht="27.6" x14ac:dyDescent="0.25">
      <c r="A43" s="86">
        <v>220</v>
      </c>
      <c r="B43" s="9" t="s">
        <v>57</v>
      </c>
      <c r="C43" s="9" t="s">
        <v>58</v>
      </c>
      <c r="D43" s="9" t="s">
        <v>67</v>
      </c>
      <c r="E43" s="108" t="s">
        <v>70</v>
      </c>
      <c r="F43" s="107" t="s">
        <v>71</v>
      </c>
      <c r="G43" s="32">
        <v>2021680010004</v>
      </c>
      <c r="H43" s="12" t="s">
        <v>162</v>
      </c>
      <c r="I43" s="13" t="s">
        <v>161</v>
      </c>
      <c r="J43" s="14"/>
      <c r="K43" s="14"/>
      <c r="L43" s="130">
        <v>0</v>
      </c>
      <c r="M43" s="133"/>
      <c r="N43" s="136" t="str">
        <f>IFERROR(IF(M43/L43&gt;100%,100%,M43/L43),"-")</f>
        <v>-</v>
      </c>
      <c r="O43" s="79" t="s">
        <v>164</v>
      </c>
      <c r="P43" s="70">
        <v>1178167596</v>
      </c>
      <c r="Q43" s="71"/>
      <c r="R43" s="71"/>
      <c r="S43" s="72"/>
      <c r="T43" s="71"/>
      <c r="U43" s="116">
        <f>SUM(P43:T46)</f>
        <v>37770965575.090004</v>
      </c>
      <c r="V43" s="70">
        <v>856943752</v>
      </c>
      <c r="W43" s="71"/>
      <c r="X43" s="71"/>
      <c r="Y43" s="71"/>
      <c r="Z43" s="72"/>
      <c r="AA43" s="116">
        <f>SUM(V43:Z46)</f>
        <v>856943752</v>
      </c>
      <c r="AB43" s="120" t="str">
        <f>IFERROR(AA46/U46,"-")</f>
        <v>-</v>
      </c>
      <c r="AC43" s="120"/>
      <c r="AD43" s="114" t="s">
        <v>40</v>
      </c>
      <c r="AE43" s="114" t="s">
        <v>41</v>
      </c>
    </row>
    <row r="44" spans="1:31" s="22" customFormat="1" ht="74.25" customHeight="1" x14ac:dyDescent="0.25">
      <c r="A44" s="89">
        <v>220</v>
      </c>
      <c r="B44" s="9" t="s">
        <v>57</v>
      </c>
      <c r="C44" s="9" t="s">
        <v>58</v>
      </c>
      <c r="D44" s="9" t="s">
        <v>67</v>
      </c>
      <c r="E44" s="108" t="s">
        <v>70</v>
      </c>
      <c r="F44" s="107" t="s">
        <v>71</v>
      </c>
      <c r="G44" s="32">
        <v>2022680010006</v>
      </c>
      <c r="H44" s="12" t="s">
        <v>183</v>
      </c>
      <c r="I44" s="13"/>
      <c r="J44" s="14"/>
      <c r="K44" s="14"/>
      <c r="L44" s="131"/>
      <c r="M44" s="134"/>
      <c r="N44" s="137"/>
      <c r="O44" s="79" t="s">
        <v>184</v>
      </c>
      <c r="P44" s="70">
        <v>33505500206.110001</v>
      </c>
      <c r="Q44" s="71"/>
      <c r="R44" s="71"/>
      <c r="S44" s="72"/>
      <c r="T44" s="71"/>
      <c r="U44" s="128"/>
      <c r="V44" s="70"/>
      <c r="W44" s="71"/>
      <c r="X44" s="71"/>
      <c r="Y44" s="71"/>
      <c r="Z44" s="72"/>
      <c r="AA44" s="128"/>
      <c r="AB44" s="129"/>
      <c r="AC44" s="129"/>
      <c r="AD44" s="127"/>
      <c r="AE44" s="127"/>
    </row>
    <row r="45" spans="1:31" s="22" customFormat="1" ht="54" customHeight="1" x14ac:dyDescent="0.25">
      <c r="A45" s="89">
        <v>220</v>
      </c>
      <c r="B45" s="9" t="s">
        <v>57</v>
      </c>
      <c r="C45" s="9" t="s">
        <v>58</v>
      </c>
      <c r="D45" s="9" t="s">
        <v>67</v>
      </c>
      <c r="E45" s="108" t="s">
        <v>70</v>
      </c>
      <c r="F45" s="107" t="s">
        <v>71</v>
      </c>
      <c r="G45" s="32">
        <v>2022680010004</v>
      </c>
      <c r="H45" s="12" t="s">
        <v>185</v>
      </c>
      <c r="I45" s="13"/>
      <c r="J45" s="14"/>
      <c r="K45" s="14"/>
      <c r="L45" s="131"/>
      <c r="M45" s="134"/>
      <c r="N45" s="137"/>
      <c r="O45" s="79" t="s">
        <v>186</v>
      </c>
      <c r="P45" s="70">
        <v>2711049762.98</v>
      </c>
      <c r="Q45" s="71"/>
      <c r="R45" s="71"/>
      <c r="S45" s="72"/>
      <c r="T45" s="71"/>
      <c r="U45" s="128"/>
      <c r="V45" s="70"/>
      <c r="W45" s="71"/>
      <c r="X45" s="71"/>
      <c r="Y45" s="71"/>
      <c r="Z45" s="72"/>
      <c r="AA45" s="128"/>
      <c r="AB45" s="129"/>
      <c r="AC45" s="129"/>
      <c r="AD45" s="127"/>
      <c r="AE45" s="127"/>
    </row>
    <row r="46" spans="1:31" s="22" customFormat="1" ht="27.6" x14ac:dyDescent="0.25">
      <c r="A46" s="8">
        <v>220</v>
      </c>
      <c r="B46" s="9" t="s">
        <v>57</v>
      </c>
      <c r="C46" s="9" t="s">
        <v>58</v>
      </c>
      <c r="D46" s="9" t="s">
        <v>67</v>
      </c>
      <c r="E46" s="108" t="s">
        <v>70</v>
      </c>
      <c r="F46" s="107" t="s">
        <v>71</v>
      </c>
      <c r="G46" s="32"/>
      <c r="H46" s="12" t="s">
        <v>120</v>
      </c>
      <c r="I46" s="13" t="s">
        <v>149</v>
      </c>
      <c r="J46" s="14"/>
      <c r="K46" s="14"/>
      <c r="L46" s="132"/>
      <c r="M46" s="135"/>
      <c r="N46" s="138"/>
      <c r="O46" s="79" t="s">
        <v>163</v>
      </c>
      <c r="P46" s="70">
        <f>376248010</f>
        <v>376248010</v>
      </c>
      <c r="Q46" s="71"/>
      <c r="R46" s="71"/>
      <c r="S46" s="72"/>
      <c r="T46" s="71"/>
      <c r="U46" s="117"/>
      <c r="V46" s="70"/>
      <c r="W46" s="71"/>
      <c r="X46" s="71"/>
      <c r="Y46" s="71"/>
      <c r="Z46" s="72"/>
      <c r="AA46" s="117"/>
      <c r="AB46" s="121"/>
      <c r="AC46" s="121"/>
      <c r="AD46" s="115"/>
      <c r="AE46" s="115"/>
    </row>
    <row r="47" spans="1:31" s="22" customFormat="1" ht="48.75" customHeight="1" x14ac:dyDescent="0.25">
      <c r="A47" s="77">
        <v>221</v>
      </c>
      <c r="B47" s="9" t="s">
        <v>57</v>
      </c>
      <c r="C47" s="9" t="s">
        <v>58</v>
      </c>
      <c r="D47" s="9" t="s">
        <v>67</v>
      </c>
      <c r="E47" s="108" t="s">
        <v>72</v>
      </c>
      <c r="F47" s="107" t="s">
        <v>73</v>
      </c>
      <c r="G47" s="32">
        <v>2021680010068</v>
      </c>
      <c r="H47" s="12" t="s">
        <v>160</v>
      </c>
      <c r="I47" s="13" t="s">
        <v>161</v>
      </c>
      <c r="J47" s="14"/>
      <c r="K47" s="14"/>
      <c r="L47" s="130">
        <v>0</v>
      </c>
      <c r="M47" s="133">
        <v>150</v>
      </c>
      <c r="N47" s="136" t="str">
        <f>IFERROR(IF(M47/L47&gt;100%,100%,M47/L47),"-")</f>
        <v>-</v>
      </c>
      <c r="O47" s="79" t="s">
        <v>150</v>
      </c>
      <c r="P47" s="70">
        <v>825420368</v>
      </c>
      <c r="Q47" s="71"/>
      <c r="R47" s="71"/>
      <c r="S47" s="72"/>
      <c r="T47" s="71"/>
      <c r="U47" s="116">
        <f>SUM(P47:T48)</f>
        <v>3825420368</v>
      </c>
      <c r="V47" s="70">
        <v>825420368</v>
      </c>
      <c r="W47" s="71"/>
      <c r="X47" s="71"/>
      <c r="Y47" s="71"/>
      <c r="Z47" s="72"/>
      <c r="AA47" s="118">
        <f>SUM(V47:Z48)</f>
        <v>3055135368</v>
      </c>
      <c r="AB47" s="120" t="str">
        <f>IFERROR(AA48/U48,"-")</f>
        <v>-</v>
      </c>
      <c r="AC47" s="122"/>
      <c r="AD47" s="114" t="s">
        <v>40</v>
      </c>
      <c r="AE47" s="114" t="s">
        <v>41</v>
      </c>
    </row>
    <row r="48" spans="1:31" s="22" customFormat="1" ht="41.4" x14ac:dyDescent="0.25">
      <c r="A48" s="8">
        <v>221</v>
      </c>
      <c r="B48" s="9" t="s">
        <v>57</v>
      </c>
      <c r="C48" s="9" t="s">
        <v>58</v>
      </c>
      <c r="D48" s="9" t="s">
        <v>67</v>
      </c>
      <c r="E48" s="108" t="s">
        <v>72</v>
      </c>
      <c r="F48" s="107" t="s">
        <v>73</v>
      </c>
      <c r="G48" s="26">
        <v>2021680010114</v>
      </c>
      <c r="H48" s="23" t="s">
        <v>133</v>
      </c>
      <c r="I48" s="12" t="s">
        <v>120</v>
      </c>
      <c r="J48" s="14"/>
      <c r="K48" s="14"/>
      <c r="L48" s="132"/>
      <c r="M48" s="135"/>
      <c r="N48" s="138"/>
      <c r="O48" s="83" t="s">
        <v>134</v>
      </c>
      <c r="P48" s="70"/>
      <c r="Q48" s="71"/>
      <c r="R48" s="71"/>
      <c r="S48" s="72"/>
      <c r="T48" s="101">
        <v>3000000000</v>
      </c>
      <c r="U48" s="117"/>
      <c r="V48" s="70"/>
      <c r="W48" s="71"/>
      <c r="X48" s="71"/>
      <c r="Y48" s="72"/>
      <c r="Z48" s="101">
        <v>2229715000</v>
      </c>
      <c r="AA48" s="119"/>
      <c r="AB48" s="121"/>
      <c r="AC48" s="123"/>
      <c r="AD48" s="115"/>
      <c r="AE48" s="115"/>
    </row>
    <row r="49" spans="1:31" s="22" customFormat="1" ht="27.6" x14ac:dyDescent="0.25">
      <c r="A49" s="96">
        <v>222</v>
      </c>
      <c r="B49" s="9" t="s">
        <v>57</v>
      </c>
      <c r="C49" s="9" t="s">
        <v>58</v>
      </c>
      <c r="D49" s="9" t="s">
        <v>67</v>
      </c>
      <c r="E49" s="106" t="s">
        <v>74</v>
      </c>
      <c r="F49" s="107" t="s">
        <v>75</v>
      </c>
      <c r="G49" s="26"/>
      <c r="H49" s="23" t="s">
        <v>195</v>
      </c>
      <c r="I49" s="12"/>
      <c r="J49" s="14"/>
      <c r="K49" s="14"/>
      <c r="L49" s="130">
        <v>0</v>
      </c>
      <c r="M49" s="133"/>
      <c r="N49" s="136" t="str">
        <f>IFERROR(IF(M49/L49&gt;100%,100%,M49/L49),"-")</f>
        <v>-</v>
      </c>
      <c r="O49" s="83" t="s">
        <v>196</v>
      </c>
      <c r="P49" s="70">
        <v>435593566.48000002</v>
      </c>
      <c r="Q49" s="71"/>
      <c r="R49" s="71"/>
      <c r="S49" s="72"/>
      <c r="T49" s="101"/>
      <c r="U49" s="103">
        <f t="shared" si="2"/>
        <v>435593566.48000002</v>
      </c>
      <c r="V49" s="70"/>
      <c r="W49" s="71"/>
      <c r="X49" s="71"/>
      <c r="Y49" s="72"/>
      <c r="Z49" s="101"/>
      <c r="AA49" s="102">
        <f t="shared" si="0"/>
        <v>0</v>
      </c>
      <c r="AB49" s="94"/>
      <c r="AC49" s="95"/>
      <c r="AD49" s="93"/>
      <c r="AE49" s="93"/>
    </row>
    <row r="50" spans="1:31" s="22" customFormat="1" ht="82.8" x14ac:dyDescent="0.25">
      <c r="A50" s="8">
        <v>222</v>
      </c>
      <c r="B50" s="9" t="s">
        <v>57</v>
      </c>
      <c r="C50" s="9" t="s">
        <v>58</v>
      </c>
      <c r="D50" s="9" t="s">
        <v>67</v>
      </c>
      <c r="E50" s="106" t="s">
        <v>74</v>
      </c>
      <c r="F50" s="107" t="s">
        <v>75</v>
      </c>
      <c r="G50" s="26">
        <v>2021680010206</v>
      </c>
      <c r="H50" s="12" t="s">
        <v>214</v>
      </c>
      <c r="I50" s="23" t="s">
        <v>180</v>
      </c>
      <c r="J50" s="14"/>
      <c r="K50" s="14"/>
      <c r="L50" s="132"/>
      <c r="M50" s="135"/>
      <c r="N50" s="138"/>
      <c r="O50" s="79" t="s">
        <v>168</v>
      </c>
      <c r="P50" s="70">
        <v>14989761.6</v>
      </c>
      <c r="Q50" s="70"/>
      <c r="R50" s="71"/>
      <c r="S50" s="72"/>
      <c r="T50" s="71"/>
      <c r="U50" s="102">
        <f t="shared" si="2"/>
        <v>14989761.6</v>
      </c>
      <c r="V50" s="70">
        <v>14989761.6</v>
      </c>
      <c r="W50" s="71"/>
      <c r="X50" s="71"/>
      <c r="Y50" s="72"/>
      <c r="Z50" s="71"/>
      <c r="AA50" s="102">
        <f t="shared" si="0"/>
        <v>14989761.6</v>
      </c>
      <c r="AB50" s="41">
        <f t="shared" si="3"/>
        <v>1</v>
      </c>
      <c r="AC50" s="30"/>
      <c r="AD50" s="31" t="s">
        <v>40</v>
      </c>
      <c r="AE50" s="31" t="s">
        <v>41</v>
      </c>
    </row>
    <row r="51" spans="1:31" s="22" customFormat="1" ht="41.4" x14ac:dyDescent="0.25">
      <c r="A51" s="8">
        <v>223</v>
      </c>
      <c r="B51" s="9" t="s">
        <v>57</v>
      </c>
      <c r="C51" s="9" t="s">
        <v>58</v>
      </c>
      <c r="D51" s="44" t="s">
        <v>76</v>
      </c>
      <c r="E51" s="108" t="s">
        <v>77</v>
      </c>
      <c r="F51" s="107" t="s">
        <v>78</v>
      </c>
      <c r="G51" s="112">
        <v>2021680010134</v>
      </c>
      <c r="H51" s="12" t="s">
        <v>131</v>
      </c>
      <c r="I51" s="45" t="s">
        <v>95</v>
      </c>
      <c r="J51" s="46">
        <v>44621</v>
      </c>
      <c r="K51" s="46">
        <v>44803</v>
      </c>
      <c r="L51" s="130">
        <v>1</v>
      </c>
      <c r="M51" s="133">
        <v>100</v>
      </c>
      <c r="N51" s="136">
        <f>IFERROR(IF(M51/L51&gt;100%,100%,M51/L51),"-")</f>
        <v>1</v>
      </c>
      <c r="O51" s="79" t="s">
        <v>155</v>
      </c>
      <c r="P51" s="70"/>
      <c r="Q51" s="70"/>
      <c r="R51" s="70"/>
      <c r="S51" s="72"/>
      <c r="T51" s="70">
        <v>3037915029</v>
      </c>
      <c r="U51" s="116">
        <f>SUM(P51:T57)</f>
        <v>11805129365.83</v>
      </c>
      <c r="V51" s="70"/>
      <c r="W51" s="70"/>
      <c r="X51" s="70"/>
      <c r="Y51" s="72"/>
      <c r="Z51" s="70">
        <v>0</v>
      </c>
      <c r="AA51" s="116">
        <f>SUM(V51:Z57)</f>
        <v>4630164639.8299999</v>
      </c>
      <c r="AB51" s="120">
        <f t="shared" si="3"/>
        <v>0.39221634057073801</v>
      </c>
      <c r="AC51" s="122"/>
      <c r="AD51" s="114" t="s">
        <v>40</v>
      </c>
      <c r="AE51" s="114" t="s">
        <v>41</v>
      </c>
    </row>
    <row r="52" spans="1:31" s="22" customFormat="1" ht="41.4" x14ac:dyDescent="0.25">
      <c r="A52" s="90">
        <v>223</v>
      </c>
      <c r="B52" s="9" t="s">
        <v>57</v>
      </c>
      <c r="C52" s="9" t="s">
        <v>58</v>
      </c>
      <c r="D52" s="44" t="s">
        <v>76</v>
      </c>
      <c r="E52" s="108" t="s">
        <v>77</v>
      </c>
      <c r="F52" s="107" t="s">
        <v>78</v>
      </c>
      <c r="G52" s="112">
        <v>2021680010134</v>
      </c>
      <c r="H52" s="12" t="s">
        <v>131</v>
      </c>
      <c r="I52" s="45" t="s">
        <v>95</v>
      </c>
      <c r="J52" s="46">
        <v>44621</v>
      </c>
      <c r="K52" s="46">
        <v>44803</v>
      </c>
      <c r="L52" s="131"/>
      <c r="M52" s="134"/>
      <c r="N52" s="137"/>
      <c r="O52" s="79" t="s">
        <v>155</v>
      </c>
      <c r="P52" s="70"/>
      <c r="Q52" s="70"/>
      <c r="R52" s="70"/>
      <c r="S52" s="72"/>
      <c r="T52" s="70">
        <v>2082063085</v>
      </c>
      <c r="U52" s="128"/>
      <c r="V52" s="70"/>
      <c r="W52" s="70"/>
      <c r="X52" s="70"/>
      <c r="Y52" s="72"/>
      <c r="Z52" s="70"/>
      <c r="AA52" s="128"/>
      <c r="AB52" s="129"/>
      <c r="AC52" s="145"/>
      <c r="AD52" s="127"/>
      <c r="AE52" s="127"/>
    </row>
    <row r="53" spans="1:31" s="22" customFormat="1" ht="41.4" x14ac:dyDescent="0.25">
      <c r="A53" s="80">
        <v>223</v>
      </c>
      <c r="B53" s="9" t="s">
        <v>57</v>
      </c>
      <c r="C53" s="9" t="s">
        <v>58</v>
      </c>
      <c r="D53" s="44" t="s">
        <v>76</v>
      </c>
      <c r="E53" s="108" t="s">
        <v>77</v>
      </c>
      <c r="F53" s="107" t="s">
        <v>78</v>
      </c>
      <c r="G53" s="112">
        <v>2021680010134</v>
      </c>
      <c r="H53" s="12" t="s">
        <v>131</v>
      </c>
      <c r="I53" s="45" t="s">
        <v>95</v>
      </c>
      <c r="J53" s="46">
        <v>44593</v>
      </c>
      <c r="K53" s="46">
        <v>44772</v>
      </c>
      <c r="L53" s="131"/>
      <c r="M53" s="134"/>
      <c r="N53" s="137"/>
      <c r="O53" s="79" t="s">
        <v>155</v>
      </c>
      <c r="P53" s="70"/>
      <c r="Q53" s="70"/>
      <c r="R53" s="70"/>
      <c r="S53" s="72"/>
      <c r="T53" s="70">
        <v>3688331886</v>
      </c>
      <c r="U53" s="128"/>
      <c r="V53" s="70"/>
      <c r="W53" s="70"/>
      <c r="X53" s="70"/>
      <c r="Y53" s="72"/>
      <c r="Z53" s="70">
        <v>3688331886</v>
      </c>
      <c r="AA53" s="128"/>
      <c r="AB53" s="129"/>
      <c r="AC53" s="145"/>
      <c r="AD53" s="127"/>
      <c r="AE53" s="127"/>
    </row>
    <row r="54" spans="1:31" s="22" customFormat="1" ht="41.4" x14ac:dyDescent="0.25">
      <c r="A54" s="90">
        <v>223</v>
      </c>
      <c r="B54" s="9" t="s">
        <v>57</v>
      </c>
      <c r="C54" s="9" t="s">
        <v>58</v>
      </c>
      <c r="D54" s="44" t="s">
        <v>76</v>
      </c>
      <c r="E54" s="108" t="s">
        <v>77</v>
      </c>
      <c r="F54" s="107" t="s">
        <v>78</v>
      </c>
      <c r="G54" s="112">
        <v>2021680010135</v>
      </c>
      <c r="H54" s="12" t="s">
        <v>96</v>
      </c>
      <c r="I54" s="45" t="s">
        <v>95</v>
      </c>
      <c r="J54" s="46">
        <v>44621</v>
      </c>
      <c r="K54" s="46">
        <v>44803</v>
      </c>
      <c r="L54" s="131"/>
      <c r="M54" s="134"/>
      <c r="N54" s="137"/>
      <c r="O54" s="79" t="s">
        <v>155</v>
      </c>
      <c r="P54" s="70"/>
      <c r="Q54" s="70"/>
      <c r="R54" s="70"/>
      <c r="S54" s="72"/>
      <c r="T54" s="70">
        <v>2054986611.9999998</v>
      </c>
      <c r="U54" s="128"/>
      <c r="V54" s="70"/>
      <c r="W54" s="70"/>
      <c r="X54" s="70"/>
      <c r="Y54" s="72"/>
      <c r="Z54" s="70"/>
      <c r="AA54" s="128"/>
      <c r="AB54" s="129"/>
      <c r="AC54" s="145"/>
      <c r="AD54" s="127"/>
      <c r="AE54" s="127"/>
    </row>
    <row r="55" spans="1:31" s="22" customFormat="1" ht="41.4" x14ac:dyDescent="0.25">
      <c r="A55" s="90">
        <v>223</v>
      </c>
      <c r="B55" s="9" t="s">
        <v>57</v>
      </c>
      <c r="C55" s="9" t="s">
        <v>58</v>
      </c>
      <c r="D55" s="44" t="s">
        <v>76</v>
      </c>
      <c r="E55" s="108" t="s">
        <v>77</v>
      </c>
      <c r="F55" s="107" t="s">
        <v>78</v>
      </c>
      <c r="G55" s="112">
        <v>2021680010051</v>
      </c>
      <c r="H55" s="12" t="s">
        <v>131</v>
      </c>
      <c r="I55" s="45" t="s">
        <v>95</v>
      </c>
      <c r="J55" s="46">
        <v>44621</v>
      </c>
      <c r="K55" s="46">
        <v>44742</v>
      </c>
      <c r="L55" s="131"/>
      <c r="M55" s="134"/>
      <c r="N55" s="137"/>
      <c r="O55" s="79" t="s">
        <v>155</v>
      </c>
      <c r="P55" s="70"/>
      <c r="Q55" s="70"/>
      <c r="R55" s="70"/>
      <c r="S55" s="72"/>
      <c r="T55" s="70">
        <v>127393665</v>
      </c>
      <c r="U55" s="128"/>
      <c r="V55" s="70"/>
      <c r="W55" s="70"/>
      <c r="X55" s="70"/>
      <c r="Y55" s="72"/>
      <c r="Z55" s="70">
        <v>127393665</v>
      </c>
      <c r="AA55" s="128"/>
      <c r="AB55" s="129"/>
      <c r="AC55" s="145"/>
      <c r="AD55" s="127"/>
      <c r="AE55" s="127"/>
    </row>
    <row r="56" spans="1:31" s="22" customFormat="1" ht="73.5" customHeight="1" x14ac:dyDescent="0.25">
      <c r="A56" s="8">
        <v>223</v>
      </c>
      <c r="B56" s="9" t="s">
        <v>57</v>
      </c>
      <c r="C56" s="9" t="s">
        <v>58</v>
      </c>
      <c r="D56" s="44" t="s">
        <v>76</v>
      </c>
      <c r="E56" s="108" t="s">
        <v>77</v>
      </c>
      <c r="F56" s="107" t="s">
        <v>78</v>
      </c>
      <c r="G56" s="112">
        <v>2020680010113</v>
      </c>
      <c r="H56" s="12" t="s">
        <v>191</v>
      </c>
      <c r="I56" s="45" t="s">
        <v>95</v>
      </c>
      <c r="J56" s="46">
        <v>44621</v>
      </c>
      <c r="K56" s="46">
        <v>44681</v>
      </c>
      <c r="L56" s="131"/>
      <c r="M56" s="134"/>
      <c r="N56" s="137"/>
      <c r="O56" s="79" t="s">
        <v>190</v>
      </c>
      <c r="P56" s="70"/>
      <c r="Q56" s="70"/>
      <c r="R56" s="70"/>
      <c r="S56" s="72"/>
      <c r="T56" s="70">
        <v>42639723</v>
      </c>
      <c r="U56" s="128"/>
      <c r="V56" s="70"/>
      <c r="W56" s="70"/>
      <c r="X56" s="70"/>
      <c r="Y56" s="72"/>
      <c r="Z56" s="70">
        <v>42639723</v>
      </c>
      <c r="AA56" s="128"/>
      <c r="AB56" s="129"/>
      <c r="AC56" s="145"/>
      <c r="AD56" s="127"/>
      <c r="AE56" s="127"/>
    </row>
    <row r="57" spans="1:31" s="22" customFormat="1" ht="55.2" x14ac:dyDescent="0.25">
      <c r="A57" s="100">
        <v>223</v>
      </c>
      <c r="B57" s="9" t="s">
        <v>57</v>
      </c>
      <c r="C57" s="9" t="s">
        <v>58</v>
      </c>
      <c r="D57" s="44" t="s">
        <v>76</v>
      </c>
      <c r="E57" s="108" t="s">
        <v>77</v>
      </c>
      <c r="F57" s="107" t="s">
        <v>78</v>
      </c>
      <c r="G57" s="112">
        <v>2020680010126</v>
      </c>
      <c r="H57" s="12" t="s">
        <v>211</v>
      </c>
      <c r="I57" s="45" t="s">
        <v>212</v>
      </c>
      <c r="J57" s="48">
        <v>44656</v>
      </c>
      <c r="K57" s="48">
        <v>44718</v>
      </c>
      <c r="L57" s="132"/>
      <c r="M57" s="135"/>
      <c r="N57" s="138"/>
      <c r="O57" s="79" t="s">
        <v>213</v>
      </c>
      <c r="P57" s="70"/>
      <c r="Q57" s="70"/>
      <c r="R57" s="70"/>
      <c r="S57" s="72"/>
      <c r="T57" s="70">
        <v>771799365.83000004</v>
      </c>
      <c r="U57" s="117"/>
      <c r="V57" s="70"/>
      <c r="W57" s="70"/>
      <c r="X57" s="70"/>
      <c r="Y57" s="72"/>
      <c r="Z57" s="70">
        <v>771799365.83000004</v>
      </c>
      <c r="AA57" s="117"/>
      <c r="AB57" s="99"/>
      <c r="AC57" s="98"/>
      <c r="AD57" s="97"/>
      <c r="AE57" s="97"/>
    </row>
    <row r="58" spans="1:31" s="22" customFormat="1" ht="409.6" x14ac:dyDescent="0.25">
      <c r="A58" s="68">
        <v>224</v>
      </c>
      <c r="B58" s="9" t="s">
        <v>57</v>
      </c>
      <c r="C58" s="9" t="s">
        <v>58</v>
      </c>
      <c r="D58" s="44" t="s">
        <v>76</v>
      </c>
      <c r="E58" s="108" t="s">
        <v>79</v>
      </c>
      <c r="F58" s="107" t="s">
        <v>80</v>
      </c>
      <c r="G58" s="112">
        <v>2020680010029</v>
      </c>
      <c r="H58" s="12" t="s">
        <v>97</v>
      </c>
      <c r="I58" s="47" t="s">
        <v>98</v>
      </c>
      <c r="J58" s="48">
        <v>44562</v>
      </c>
      <c r="K58" s="48">
        <v>44926</v>
      </c>
      <c r="L58" s="168">
        <v>1</v>
      </c>
      <c r="M58" s="141">
        <v>1</v>
      </c>
      <c r="N58" s="136">
        <f>IFERROR(IF(M58/L58&gt;100%,100%,M58/L58),"-")</f>
        <v>1</v>
      </c>
      <c r="O58" s="83" t="s">
        <v>179</v>
      </c>
      <c r="P58" s="70"/>
      <c r="Q58" s="70"/>
      <c r="R58" s="70"/>
      <c r="S58" s="72"/>
      <c r="T58" s="70">
        <v>13186856011.370001</v>
      </c>
      <c r="U58" s="116">
        <f>SUM(P58:T59)</f>
        <v>18680814970.170002</v>
      </c>
      <c r="V58" s="70"/>
      <c r="W58" s="70"/>
      <c r="X58" s="70"/>
      <c r="Y58" s="72"/>
      <c r="Z58" s="70">
        <v>6492166581.8100004</v>
      </c>
      <c r="AA58" s="116">
        <f>SUM(V58:Z59)</f>
        <v>7688001174.1700001</v>
      </c>
      <c r="AB58" s="120">
        <f>IFERROR(AA58/U58,"-")</f>
        <v>0.4115452771437646</v>
      </c>
      <c r="AC58" s="122"/>
      <c r="AD58" s="114" t="s">
        <v>40</v>
      </c>
      <c r="AE58" s="114" t="s">
        <v>41</v>
      </c>
    </row>
    <row r="59" spans="1:31" s="22" customFormat="1" ht="41.4" x14ac:dyDescent="0.25">
      <c r="A59" s="8">
        <v>224</v>
      </c>
      <c r="B59" s="9" t="s">
        <v>57</v>
      </c>
      <c r="C59" s="9" t="s">
        <v>58</v>
      </c>
      <c r="D59" s="44" t="s">
        <v>76</v>
      </c>
      <c r="E59" s="106" t="s">
        <v>79</v>
      </c>
      <c r="F59" s="107" t="s">
        <v>80</v>
      </c>
      <c r="G59" s="112">
        <v>2020680010114</v>
      </c>
      <c r="H59" s="13" t="s">
        <v>99</v>
      </c>
      <c r="I59" s="10" t="s">
        <v>98</v>
      </c>
      <c r="J59" s="49">
        <v>44621</v>
      </c>
      <c r="K59" s="49">
        <v>44926</v>
      </c>
      <c r="L59" s="169"/>
      <c r="M59" s="142"/>
      <c r="N59" s="137"/>
      <c r="O59" s="79" t="s">
        <v>156</v>
      </c>
      <c r="P59" s="70"/>
      <c r="Q59" s="70"/>
      <c r="R59" s="70"/>
      <c r="S59" s="72"/>
      <c r="T59" s="70">
        <v>5493958958.8000002</v>
      </c>
      <c r="U59" s="128"/>
      <c r="V59" s="70"/>
      <c r="W59" s="70"/>
      <c r="X59" s="70"/>
      <c r="Y59" s="72"/>
      <c r="Z59" s="70">
        <v>1195834592.3599999</v>
      </c>
      <c r="AA59" s="128"/>
      <c r="AB59" s="129"/>
      <c r="AC59" s="145"/>
      <c r="AD59" s="127"/>
      <c r="AE59" s="127"/>
    </row>
    <row r="60" spans="1:31" s="22" customFormat="1" ht="41.4" x14ac:dyDescent="0.25">
      <c r="A60" s="8">
        <v>225</v>
      </c>
      <c r="B60" s="10" t="s">
        <v>57</v>
      </c>
      <c r="C60" s="50" t="s">
        <v>58</v>
      </c>
      <c r="D60" s="92" t="s">
        <v>76</v>
      </c>
      <c r="E60" s="106" t="s">
        <v>81</v>
      </c>
      <c r="F60" s="107" t="s">
        <v>82</v>
      </c>
      <c r="G60" s="112"/>
      <c r="H60" s="12" t="s">
        <v>120</v>
      </c>
      <c r="I60" s="35"/>
      <c r="J60" s="46"/>
      <c r="K60" s="46"/>
      <c r="L60" s="36">
        <v>0</v>
      </c>
      <c r="M60" s="16"/>
      <c r="N60" s="17" t="str">
        <f>IFERROR(IF(M60/L60&gt;100%,100%,M60/L60),"-")</f>
        <v>-</v>
      </c>
      <c r="O60" s="79"/>
      <c r="P60" s="70"/>
      <c r="Q60" s="70"/>
      <c r="R60" s="70"/>
      <c r="S60" s="72"/>
      <c r="T60" s="70"/>
      <c r="U60" s="103">
        <f>SUM(P60:T60)</f>
        <v>0</v>
      </c>
      <c r="V60" s="70"/>
      <c r="W60" s="70"/>
      <c r="X60" s="70"/>
      <c r="Y60" s="72"/>
      <c r="Z60" s="70">
        <v>0</v>
      </c>
      <c r="AA60" s="103">
        <f>SUM(V60:Z60)</f>
        <v>0</v>
      </c>
      <c r="AB60" s="19" t="str">
        <f>IFERROR(AA60/U60,"-")</f>
        <v>-</v>
      </c>
      <c r="AC60" s="24"/>
      <c r="AD60" s="21" t="s">
        <v>40</v>
      </c>
      <c r="AE60" s="21" t="s">
        <v>41</v>
      </c>
    </row>
    <row r="61" spans="1:31" s="22" customFormat="1" ht="69.75" customHeight="1" x14ac:dyDescent="0.25">
      <c r="A61" s="8">
        <v>226</v>
      </c>
      <c r="B61" s="10" t="s">
        <v>57</v>
      </c>
      <c r="C61" s="50" t="s">
        <v>58</v>
      </c>
      <c r="D61" s="92" t="s">
        <v>76</v>
      </c>
      <c r="E61" s="106" t="s">
        <v>83</v>
      </c>
      <c r="F61" s="107" t="s">
        <v>84</v>
      </c>
      <c r="G61" s="112">
        <v>2021680010136</v>
      </c>
      <c r="H61" s="44" t="s">
        <v>101</v>
      </c>
      <c r="I61" s="51" t="s">
        <v>102</v>
      </c>
      <c r="J61" s="49">
        <v>44621</v>
      </c>
      <c r="K61" s="49">
        <v>44895</v>
      </c>
      <c r="L61" s="42">
        <v>10000</v>
      </c>
      <c r="M61" s="43"/>
      <c r="N61" s="34">
        <f>IFERROR(IF(M61/L61&gt;100%,100%,M61/L61),"-")</f>
        <v>0</v>
      </c>
      <c r="O61" s="79" t="s">
        <v>157</v>
      </c>
      <c r="P61" s="70"/>
      <c r="Q61" s="70"/>
      <c r="R61" s="70"/>
      <c r="S61" s="72"/>
      <c r="T61" s="70">
        <v>5779000000</v>
      </c>
      <c r="U61" s="102">
        <f>SUM(P61:T61)</f>
        <v>5779000000</v>
      </c>
      <c r="V61" s="70"/>
      <c r="W61" s="70"/>
      <c r="X61" s="70"/>
      <c r="Y61" s="72"/>
      <c r="Z61" s="70">
        <v>0</v>
      </c>
      <c r="AA61" s="102">
        <f>SUM(V61:Z61)</f>
        <v>0</v>
      </c>
      <c r="AB61" s="41">
        <f>IFERROR(AA61/U61,"-")</f>
        <v>0</v>
      </c>
      <c r="AC61" s="30"/>
      <c r="AD61" s="31" t="s">
        <v>40</v>
      </c>
      <c r="AE61" s="31" t="s">
        <v>41</v>
      </c>
    </row>
    <row r="62" spans="1:31" s="22" customFormat="1" ht="72.75" customHeight="1" x14ac:dyDescent="0.25">
      <c r="A62" s="8">
        <v>227</v>
      </c>
      <c r="B62" s="9" t="s">
        <v>57</v>
      </c>
      <c r="C62" s="9" t="s">
        <v>58</v>
      </c>
      <c r="D62" s="44" t="s">
        <v>76</v>
      </c>
      <c r="E62" s="106" t="s">
        <v>85</v>
      </c>
      <c r="F62" s="107" t="s">
        <v>86</v>
      </c>
      <c r="G62" s="112">
        <v>2021680010136</v>
      </c>
      <c r="H62" s="44" t="s">
        <v>101</v>
      </c>
      <c r="I62" s="10" t="s">
        <v>102</v>
      </c>
      <c r="J62" s="46">
        <v>44621</v>
      </c>
      <c r="K62" s="46">
        <v>44895</v>
      </c>
      <c r="L62" s="28">
        <v>1</v>
      </c>
      <c r="M62" s="29"/>
      <c r="N62" s="17">
        <f>IFERROR(IF(M62/L62&gt;100%,100%,M62/L62),"-")</f>
        <v>0</v>
      </c>
      <c r="O62" s="79" t="s">
        <v>157</v>
      </c>
      <c r="P62" s="70"/>
      <c r="Q62" s="70"/>
      <c r="R62" s="70"/>
      <c r="S62" s="72"/>
      <c r="T62" s="70">
        <v>4000000000</v>
      </c>
      <c r="U62" s="103">
        <f>SUM(P62:T62)</f>
        <v>4000000000</v>
      </c>
      <c r="V62" s="70"/>
      <c r="W62" s="70"/>
      <c r="X62" s="70"/>
      <c r="Y62" s="72"/>
      <c r="Z62" s="70">
        <v>0</v>
      </c>
      <c r="AA62" s="103">
        <f>SUM(V62:Z62)</f>
        <v>0</v>
      </c>
      <c r="AB62" s="19">
        <f>IFERROR(AA62/U62,"-")</f>
        <v>0</v>
      </c>
      <c r="AC62" s="24"/>
      <c r="AD62" s="21" t="s">
        <v>40</v>
      </c>
      <c r="AE62" s="21" t="s">
        <v>41</v>
      </c>
    </row>
    <row r="63" spans="1:31" s="22" customFormat="1" ht="69" x14ac:dyDescent="0.25">
      <c r="A63" s="8">
        <v>228</v>
      </c>
      <c r="B63" s="9" t="s">
        <v>57</v>
      </c>
      <c r="C63" s="9" t="s">
        <v>58</v>
      </c>
      <c r="D63" s="44" t="s">
        <v>76</v>
      </c>
      <c r="E63" s="106" t="s">
        <v>87</v>
      </c>
      <c r="F63" s="107" t="s">
        <v>88</v>
      </c>
      <c r="G63" s="112">
        <v>2021680010137</v>
      </c>
      <c r="H63" s="35" t="s">
        <v>103</v>
      </c>
      <c r="I63" s="10" t="s">
        <v>104</v>
      </c>
      <c r="J63" s="46">
        <v>44621</v>
      </c>
      <c r="K63" s="46">
        <v>44895</v>
      </c>
      <c r="L63" s="36">
        <v>0.3</v>
      </c>
      <c r="M63" s="16"/>
      <c r="N63" s="17">
        <f>IFERROR(IF(M63/L63&gt;100%,100%,M63/L63),"-")</f>
        <v>0</v>
      </c>
      <c r="O63" s="79" t="s">
        <v>100</v>
      </c>
      <c r="P63" s="70"/>
      <c r="Q63" s="70"/>
      <c r="R63" s="70"/>
      <c r="S63" s="72"/>
      <c r="T63" s="70">
        <v>2185496636.1993599</v>
      </c>
      <c r="U63" s="103">
        <f>SUM(P63:T63)</f>
        <v>2185496636.1993599</v>
      </c>
      <c r="V63" s="70"/>
      <c r="W63" s="70"/>
      <c r="X63" s="70"/>
      <c r="Y63" s="72"/>
      <c r="Z63" s="70">
        <v>0</v>
      </c>
      <c r="AA63" s="103">
        <f>SUM(V63:Z63)</f>
        <v>0</v>
      </c>
      <c r="AB63" s="19">
        <f>IFERROR(AA63/U63,"-")</f>
        <v>0</v>
      </c>
      <c r="AC63" s="24"/>
      <c r="AD63" s="21" t="s">
        <v>40</v>
      </c>
      <c r="AE63" s="21" t="s">
        <v>41</v>
      </c>
    </row>
    <row r="64" spans="1:31" s="22" customFormat="1" ht="69" x14ac:dyDescent="0.25">
      <c r="A64" s="5">
        <v>300</v>
      </c>
      <c r="B64" s="52" t="s">
        <v>89</v>
      </c>
      <c r="C64" s="52" t="s">
        <v>90</v>
      </c>
      <c r="D64" s="53" t="s">
        <v>91</v>
      </c>
      <c r="E64" s="110" t="s">
        <v>92</v>
      </c>
      <c r="F64" s="111" t="s">
        <v>93</v>
      </c>
      <c r="G64" s="32">
        <v>2021680010031</v>
      </c>
      <c r="H64" s="12" t="s">
        <v>146</v>
      </c>
      <c r="I64" s="35" t="s">
        <v>119</v>
      </c>
      <c r="J64" s="14">
        <v>44562</v>
      </c>
      <c r="K64" s="14">
        <v>44742</v>
      </c>
      <c r="L64" s="173">
        <v>1</v>
      </c>
      <c r="M64" s="174">
        <v>1</v>
      </c>
      <c r="N64" s="175">
        <f>IFERROR(IF(M64/L64&gt;100%,100%,M64/L64),"-")</f>
        <v>1</v>
      </c>
      <c r="O64" s="79" t="s">
        <v>145</v>
      </c>
      <c r="P64" s="105">
        <v>1426484649</v>
      </c>
      <c r="Q64" s="70"/>
      <c r="R64" s="70"/>
      <c r="S64" s="72"/>
      <c r="T64" s="70"/>
      <c r="U64" s="172">
        <f>SUM(P64:T67)</f>
        <v>15889460778</v>
      </c>
      <c r="V64" s="70">
        <v>776400000</v>
      </c>
      <c r="W64" s="70"/>
      <c r="X64" s="70"/>
      <c r="Y64" s="72"/>
      <c r="Z64" s="70"/>
      <c r="AA64" s="116">
        <f>SUM(V64:Z67)</f>
        <v>6700767871</v>
      </c>
      <c r="AB64" s="120">
        <f>IFERROR(AA64/U64,"-")</f>
        <v>0.42171147055396946</v>
      </c>
      <c r="AC64" s="122"/>
      <c r="AD64" s="114" t="s">
        <v>40</v>
      </c>
      <c r="AE64" s="114" t="s">
        <v>41</v>
      </c>
    </row>
    <row r="65" spans="1:31" s="22" customFormat="1" ht="69" x14ac:dyDescent="0.25">
      <c r="A65" s="5">
        <v>300</v>
      </c>
      <c r="B65" s="52" t="s">
        <v>89</v>
      </c>
      <c r="C65" s="52" t="s">
        <v>90</v>
      </c>
      <c r="D65" s="53" t="s">
        <v>91</v>
      </c>
      <c r="E65" s="110" t="s">
        <v>92</v>
      </c>
      <c r="F65" s="111" t="s">
        <v>93</v>
      </c>
      <c r="G65" s="32">
        <v>2020680010098</v>
      </c>
      <c r="H65" s="12" t="s">
        <v>105</v>
      </c>
      <c r="I65" s="35" t="s">
        <v>119</v>
      </c>
      <c r="J65" s="14">
        <v>44562</v>
      </c>
      <c r="K65" s="14">
        <v>44742</v>
      </c>
      <c r="L65" s="173"/>
      <c r="M65" s="174"/>
      <c r="N65" s="175"/>
      <c r="O65" s="79" t="s">
        <v>147</v>
      </c>
      <c r="P65" s="105">
        <v>2140080000</v>
      </c>
      <c r="Q65" s="70"/>
      <c r="R65" s="70"/>
      <c r="S65" s="72"/>
      <c r="T65" s="70"/>
      <c r="U65" s="172"/>
      <c r="V65" s="70">
        <v>2096300000</v>
      </c>
      <c r="W65" s="70"/>
      <c r="X65" s="70"/>
      <c r="Y65" s="72"/>
      <c r="Z65" s="70"/>
      <c r="AA65" s="128"/>
      <c r="AB65" s="129"/>
      <c r="AC65" s="145"/>
      <c r="AD65" s="127"/>
      <c r="AE65" s="127"/>
    </row>
    <row r="66" spans="1:31" s="22" customFormat="1" ht="69" x14ac:dyDescent="0.25">
      <c r="A66" s="5">
        <v>300</v>
      </c>
      <c r="B66" s="52" t="s">
        <v>89</v>
      </c>
      <c r="C66" s="52" t="s">
        <v>90</v>
      </c>
      <c r="D66" s="53" t="s">
        <v>91</v>
      </c>
      <c r="E66" s="110" t="s">
        <v>92</v>
      </c>
      <c r="F66" s="111" t="s">
        <v>93</v>
      </c>
      <c r="G66" s="32">
        <v>2021680010078</v>
      </c>
      <c r="H66" s="12" t="s">
        <v>106</v>
      </c>
      <c r="I66" s="35" t="s">
        <v>119</v>
      </c>
      <c r="J66" s="14">
        <v>44562</v>
      </c>
      <c r="K66" s="14">
        <v>44742</v>
      </c>
      <c r="L66" s="173"/>
      <c r="M66" s="174"/>
      <c r="N66" s="175"/>
      <c r="O66" s="79" t="s">
        <v>148</v>
      </c>
      <c r="P66" s="105">
        <v>1496800000</v>
      </c>
      <c r="Q66" s="70"/>
      <c r="R66" s="70"/>
      <c r="S66" s="72"/>
      <c r="T66" s="70"/>
      <c r="U66" s="172"/>
      <c r="V66" s="70">
        <v>1351200000</v>
      </c>
      <c r="W66" s="70"/>
      <c r="X66" s="70"/>
      <c r="Y66" s="72"/>
      <c r="Z66" s="70"/>
      <c r="AA66" s="128"/>
      <c r="AB66" s="129"/>
      <c r="AC66" s="145"/>
      <c r="AD66" s="127"/>
      <c r="AE66" s="127"/>
    </row>
    <row r="67" spans="1:31" s="22" customFormat="1" ht="69" x14ac:dyDescent="0.25">
      <c r="A67" s="8">
        <v>300</v>
      </c>
      <c r="B67" s="13" t="s">
        <v>89</v>
      </c>
      <c r="C67" s="13" t="s">
        <v>90</v>
      </c>
      <c r="D67" s="54" t="s">
        <v>91</v>
      </c>
      <c r="E67" s="110" t="s">
        <v>92</v>
      </c>
      <c r="F67" s="111" t="s">
        <v>93</v>
      </c>
      <c r="G67" s="32">
        <v>2021680010120</v>
      </c>
      <c r="H67" s="27" t="s">
        <v>107</v>
      </c>
      <c r="I67" s="35" t="s">
        <v>108</v>
      </c>
      <c r="J67" s="14">
        <v>44562</v>
      </c>
      <c r="K67" s="14">
        <v>44926</v>
      </c>
      <c r="L67" s="173"/>
      <c r="M67" s="174"/>
      <c r="N67" s="175"/>
      <c r="O67" s="79" t="s">
        <v>121</v>
      </c>
      <c r="P67" s="105">
        <v>4137320506</v>
      </c>
      <c r="Q67" s="70">
        <v>6417224685</v>
      </c>
      <c r="R67" s="70"/>
      <c r="S67" s="72"/>
      <c r="T67" s="87">
        <f>270698077+852861</f>
        <v>271550938</v>
      </c>
      <c r="U67" s="172"/>
      <c r="V67" s="70">
        <v>481420673</v>
      </c>
      <c r="W67" s="70">
        <v>1995447198</v>
      </c>
      <c r="X67" s="70"/>
      <c r="Y67" s="72"/>
      <c r="Z67" s="70"/>
      <c r="AA67" s="128"/>
      <c r="AB67" s="129"/>
      <c r="AC67" s="145"/>
      <c r="AD67" s="127"/>
      <c r="AE67" s="127"/>
    </row>
    <row r="68" spans="1:31" s="22" customFormat="1" x14ac:dyDescent="0.25">
      <c r="A68" s="55">
        <f>SUM(--(FREQUENCY(A9:A67,A9:A67)&gt;0))</f>
        <v>20</v>
      </c>
      <c r="B68" s="56"/>
      <c r="C68" s="57"/>
      <c r="D68" s="57"/>
      <c r="E68" s="57"/>
      <c r="F68" s="57"/>
      <c r="G68" s="57"/>
      <c r="H68" s="57"/>
      <c r="I68" s="58"/>
      <c r="J68" s="59"/>
      <c r="K68" s="60"/>
      <c r="L68" s="60"/>
      <c r="M68" s="61" t="s">
        <v>94</v>
      </c>
      <c r="N68" s="60">
        <f>IFERROR(AVERAGE(N9:N67),"-")</f>
        <v>0.5</v>
      </c>
      <c r="O68" s="84"/>
      <c r="P68" s="62">
        <f t="shared" ref="P68:AA68" si="4">SUM(P9:P67)</f>
        <v>69517982675.350006</v>
      </c>
      <c r="Q68" s="62">
        <f t="shared" si="4"/>
        <v>14535542572</v>
      </c>
      <c r="R68" s="62">
        <f t="shared" si="4"/>
        <v>0</v>
      </c>
      <c r="S68" s="62">
        <f t="shared" si="4"/>
        <v>0</v>
      </c>
      <c r="T68" s="62">
        <f t="shared" si="4"/>
        <v>107146826412.26936</v>
      </c>
      <c r="U68" s="63">
        <f t="shared" si="4"/>
        <v>191200351659.61938</v>
      </c>
      <c r="V68" s="62">
        <f t="shared" si="4"/>
        <v>16236566522.82</v>
      </c>
      <c r="W68" s="62">
        <f t="shared" si="4"/>
        <v>1995447198</v>
      </c>
      <c r="X68" s="62">
        <f t="shared" si="4"/>
        <v>0</v>
      </c>
      <c r="Y68" s="62">
        <f t="shared" si="4"/>
        <v>0</v>
      </c>
      <c r="Z68" s="62">
        <f t="shared" si="4"/>
        <v>68042241186</v>
      </c>
      <c r="AA68" s="64">
        <f t="shared" si="4"/>
        <v>86274254906.819992</v>
      </c>
      <c r="AB68" s="65">
        <f>IFERROR(AA68/U68,"-")</f>
        <v>0.45122435266441357</v>
      </c>
      <c r="AC68" s="64">
        <f>SUM(AC9:AC67)</f>
        <v>0</v>
      </c>
      <c r="AD68" s="57"/>
      <c r="AE68" s="57"/>
    </row>
    <row r="69" spans="1:31" x14ac:dyDescent="0.25">
      <c r="G69" s="113"/>
    </row>
    <row r="70" spans="1:31" x14ac:dyDescent="0.25">
      <c r="T70"/>
      <c r="U70"/>
      <c r="V70"/>
      <c r="W70"/>
      <c r="X70"/>
      <c r="Y70"/>
      <c r="Z70"/>
      <c r="AA70"/>
      <c r="AB70"/>
      <c r="AC70"/>
      <c r="AD70"/>
    </row>
    <row r="71" spans="1:31" x14ac:dyDescent="0.25">
      <c r="T71"/>
      <c r="U71"/>
      <c r="V71"/>
      <c r="W71"/>
      <c r="X71"/>
      <c r="Y71"/>
      <c r="Z71"/>
      <c r="AA71"/>
      <c r="AB71"/>
      <c r="AC71"/>
      <c r="AD71"/>
    </row>
    <row r="72" spans="1:31" x14ac:dyDescent="0.25">
      <c r="T72"/>
      <c r="U72"/>
      <c r="V72"/>
      <c r="W72"/>
      <c r="X72"/>
      <c r="Y72"/>
      <c r="Z72"/>
      <c r="AA72"/>
      <c r="AB72"/>
      <c r="AC72"/>
      <c r="AD72"/>
    </row>
    <row r="73" spans="1:31" x14ac:dyDescent="0.25">
      <c r="T73"/>
      <c r="U73"/>
      <c r="V73"/>
      <c r="W73"/>
      <c r="X73"/>
      <c r="Y73"/>
      <c r="Z73"/>
      <c r="AA73"/>
      <c r="AB73"/>
      <c r="AC73"/>
      <c r="AD73"/>
    </row>
    <row r="74" spans="1:31" x14ac:dyDescent="0.25">
      <c r="T74"/>
      <c r="U74"/>
      <c r="V74"/>
      <c r="W74"/>
      <c r="X74"/>
      <c r="Y74"/>
      <c r="Z74"/>
      <c r="AA74"/>
      <c r="AB74"/>
      <c r="AC74"/>
      <c r="AD74"/>
    </row>
    <row r="75" spans="1:31" x14ac:dyDescent="0.25">
      <c r="T75"/>
      <c r="U75"/>
      <c r="V75"/>
      <c r="W75"/>
      <c r="X75"/>
      <c r="Y75"/>
      <c r="Z75"/>
      <c r="AA75"/>
      <c r="AB75"/>
      <c r="AC75"/>
      <c r="AD75"/>
    </row>
    <row r="76" spans="1:31" x14ac:dyDescent="0.25">
      <c r="T76"/>
      <c r="U76"/>
      <c r="V76"/>
      <c r="W76"/>
      <c r="X76"/>
      <c r="Y76"/>
      <c r="Z76"/>
      <c r="AA76"/>
      <c r="AB76"/>
      <c r="AC76"/>
      <c r="AD76"/>
    </row>
    <row r="77" spans="1:31" x14ac:dyDescent="0.25">
      <c r="T77"/>
      <c r="U77"/>
      <c r="V77"/>
      <c r="W77"/>
      <c r="X77"/>
      <c r="Y77"/>
      <c r="Z77"/>
      <c r="AA77"/>
      <c r="AB77"/>
      <c r="AC77"/>
      <c r="AD77"/>
    </row>
    <row r="78" spans="1:31" x14ac:dyDescent="0.25">
      <c r="T78"/>
      <c r="U78"/>
      <c r="V78"/>
      <c r="W78"/>
      <c r="X78"/>
      <c r="Y78"/>
      <c r="Z78"/>
      <c r="AA78"/>
      <c r="AB78"/>
      <c r="AC78"/>
      <c r="AD78"/>
    </row>
    <row r="79" spans="1:31" x14ac:dyDescent="0.25">
      <c r="T79"/>
      <c r="U79"/>
      <c r="V79"/>
      <c r="W79"/>
      <c r="X79"/>
      <c r="Y79"/>
      <c r="Z79"/>
      <c r="AA79"/>
      <c r="AB79"/>
      <c r="AC79"/>
      <c r="AD79"/>
    </row>
    <row r="80" spans="1:31" x14ac:dyDescent="0.25">
      <c r="T80"/>
      <c r="U80"/>
      <c r="V80"/>
      <c r="W80"/>
      <c r="X80"/>
      <c r="Y80"/>
      <c r="Z80"/>
      <c r="AA80"/>
      <c r="AB80"/>
      <c r="AC80"/>
      <c r="AD80"/>
    </row>
    <row r="81" spans="20:30" x14ac:dyDescent="0.25">
      <c r="T81"/>
      <c r="U81"/>
      <c r="V81"/>
      <c r="W81"/>
      <c r="X81"/>
      <c r="Y81"/>
      <c r="Z81"/>
      <c r="AA81"/>
      <c r="AB81"/>
      <c r="AC81"/>
      <c r="AD81"/>
    </row>
    <row r="82" spans="20:30" x14ac:dyDescent="0.25">
      <c r="T82"/>
      <c r="U82"/>
      <c r="V82"/>
      <c r="W82"/>
      <c r="X82"/>
      <c r="Y82"/>
      <c r="Z82"/>
      <c r="AA82"/>
      <c r="AB82"/>
      <c r="AC82"/>
      <c r="AD82"/>
    </row>
    <row r="83" spans="20:30" x14ac:dyDescent="0.25">
      <c r="T83"/>
      <c r="U83"/>
      <c r="V83"/>
      <c r="W83"/>
      <c r="X83"/>
      <c r="Y83"/>
      <c r="Z83"/>
      <c r="AA83"/>
      <c r="AB83"/>
      <c r="AC83"/>
      <c r="AD83"/>
    </row>
    <row r="84" spans="20:30" x14ac:dyDescent="0.25">
      <c r="T84"/>
      <c r="U84"/>
      <c r="V84"/>
      <c r="W84"/>
      <c r="X84"/>
      <c r="Y84"/>
      <c r="Z84"/>
      <c r="AA84"/>
      <c r="AB84"/>
      <c r="AC84"/>
      <c r="AD84"/>
    </row>
  </sheetData>
  <mergeCells count="102">
    <mergeCell ref="AD64:AD67"/>
    <mergeCell ref="AE64:AE67"/>
    <mergeCell ref="AA64:AA67"/>
    <mergeCell ref="AB64:AB67"/>
    <mergeCell ref="AC64:AC67"/>
    <mergeCell ref="AD51:AD56"/>
    <mergeCell ref="AE51:AE56"/>
    <mergeCell ref="L58:L59"/>
    <mergeCell ref="M58:M59"/>
    <mergeCell ref="N58:N59"/>
    <mergeCell ref="U58:U59"/>
    <mergeCell ref="AA58:AA59"/>
    <mergeCell ref="AB58:AB59"/>
    <mergeCell ref="AC58:AC59"/>
    <mergeCell ref="AD58:AD59"/>
    <mergeCell ref="AE58:AE59"/>
    <mergeCell ref="AC51:AC56"/>
    <mergeCell ref="U64:U67"/>
    <mergeCell ref="AB51:AB56"/>
    <mergeCell ref="L64:L67"/>
    <mergeCell ref="M64:M67"/>
    <mergeCell ref="N64:N67"/>
    <mergeCell ref="L51:L57"/>
    <mergeCell ref="M51:M57"/>
    <mergeCell ref="U51:U57"/>
    <mergeCell ref="AA51:AA57"/>
    <mergeCell ref="N51:N57"/>
    <mergeCell ref="V7:AA7"/>
    <mergeCell ref="AB7:AB8"/>
    <mergeCell ref="AC7:AC8"/>
    <mergeCell ref="AC1:AE1"/>
    <mergeCell ref="AC2:AE2"/>
    <mergeCell ref="AC3:AE3"/>
    <mergeCell ref="AC4:AE4"/>
    <mergeCell ref="A1:A4"/>
    <mergeCell ref="A5:C5"/>
    <mergeCell ref="B7:F7"/>
    <mergeCell ref="G7:K7"/>
    <mergeCell ref="D6:G6"/>
    <mergeCell ref="D5:G5"/>
    <mergeCell ref="B1:AB4"/>
    <mergeCell ref="A6:C6"/>
    <mergeCell ref="L7:N7"/>
    <mergeCell ref="O7:U7"/>
    <mergeCell ref="AD11:AD15"/>
    <mergeCell ref="AE11:AE15"/>
    <mergeCell ref="AD7:AE7"/>
    <mergeCell ref="AC20:AC22"/>
    <mergeCell ref="AC11:AC15"/>
    <mergeCell ref="AD20:AD22"/>
    <mergeCell ref="AE20:AE22"/>
    <mergeCell ref="AC17:AC18"/>
    <mergeCell ref="AD17:AD18"/>
    <mergeCell ref="AE17:AE18"/>
    <mergeCell ref="L49:L50"/>
    <mergeCell ref="M49:M50"/>
    <mergeCell ref="N49:N50"/>
    <mergeCell ref="M20:M22"/>
    <mergeCell ref="N11:N15"/>
    <mergeCell ref="N20:N22"/>
    <mergeCell ref="U11:U15"/>
    <mergeCell ref="AA11:AA15"/>
    <mergeCell ref="AB11:AB15"/>
    <mergeCell ref="AB20:AB22"/>
    <mergeCell ref="M23:M40"/>
    <mergeCell ref="N23:N40"/>
    <mergeCell ref="U17:U18"/>
    <mergeCell ref="AA17:AA18"/>
    <mergeCell ref="AB17:AB18"/>
    <mergeCell ref="AB23:AB40"/>
    <mergeCell ref="U23:U40"/>
    <mergeCell ref="AA23:AA40"/>
    <mergeCell ref="U20:U22"/>
    <mergeCell ref="AA20:AA22"/>
    <mergeCell ref="L11:L15"/>
    <mergeCell ref="M11:M15"/>
    <mergeCell ref="L20:L22"/>
    <mergeCell ref="L43:L46"/>
    <mergeCell ref="M43:M46"/>
    <mergeCell ref="N43:N46"/>
    <mergeCell ref="L17:L18"/>
    <mergeCell ref="M17:M18"/>
    <mergeCell ref="N17:N18"/>
    <mergeCell ref="L23:L40"/>
    <mergeCell ref="L47:L48"/>
    <mergeCell ref="M47:M48"/>
    <mergeCell ref="N47:N48"/>
    <mergeCell ref="AE47:AE48"/>
    <mergeCell ref="U47:U48"/>
    <mergeCell ref="AA47:AA48"/>
    <mergeCell ref="AB47:AB48"/>
    <mergeCell ref="AC47:AC48"/>
    <mergeCell ref="AD47:AD48"/>
    <mergeCell ref="AC23:AC40"/>
    <mergeCell ref="AD23:AD40"/>
    <mergeCell ref="AE23:AE40"/>
    <mergeCell ref="U43:U46"/>
    <mergeCell ref="AA43:AA46"/>
    <mergeCell ref="AB43:AB46"/>
    <mergeCell ref="AC43:AC46"/>
    <mergeCell ref="AD43:AD46"/>
    <mergeCell ref="AE43:AE46"/>
  </mergeCells>
  <phoneticPr fontId="5" type="noConversion"/>
  <conditionalFormatting sqref="N23 N58:N67 N51 N49 N47 N41:N43 N19:N21 N9:N17">
    <cfRule type="cellIs" dxfId="2" priority="10" operator="between">
      <formula>0.67</formula>
      <formula>1</formula>
    </cfRule>
    <cfRule type="cellIs" dxfId="1" priority="11" operator="between">
      <formula>0.34</formula>
      <formula>0.66</formula>
    </cfRule>
    <cfRule type="cellIs" dxfId="0" priority="12" operator="between">
      <formula>0</formula>
      <formula>0.33</formula>
    </cfRule>
  </conditionalFormatting>
  <pageMargins left="0.7" right="0.7" top="0.75" bottom="0.75" header="0.3" footer="0.3"/>
  <pageSetup orientation="portrait" r:id="rId1"/>
  <ignoredErrors>
    <ignoredError sqref="AB6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4A1324D314E246858CCB0DBD6A20B5" ma:contentTypeVersion="2" ma:contentTypeDescription="Crear nuevo documento." ma:contentTypeScope="" ma:versionID="8d8375ddf498767435bd9f3b0e1e4576">
  <xsd:schema xmlns:xsd="http://www.w3.org/2001/XMLSchema" xmlns:xs="http://www.w3.org/2001/XMLSchema" xmlns:p="http://schemas.microsoft.com/office/2006/metadata/properties" xmlns:ns2="dac37a0c-0a8f-4d7e-a10a-8470f4d28696" targetNamespace="http://schemas.microsoft.com/office/2006/metadata/properties" ma:root="true" ma:fieldsID="96914eedc705e213edebc724d2ce31c7" ns2:_="">
    <xsd:import namespace="dac37a0c-0a8f-4d7e-a10a-8470f4d286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c37a0c-0a8f-4d7e-a10a-8470f4d28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8CD13F-065B-422F-A567-6DD2013FAB7F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dac37a0c-0a8f-4d7e-a10a-8470f4d28696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456D269-016D-4C36-BF5B-5004B1CF7A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c37a0c-0a8f-4d7e-a10a-8470f4d286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96FC9C-EDA5-446E-B4EC-E6FBB6BFDA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revision/>
  <dcterms:created xsi:type="dcterms:W3CDTF">2008-07-08T21:30:46Z</dcterms:created>
  <dcterms:modified xsi:type="dcterms:W3CDTF">2022-05-27T15:29:10Z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0x010100E54A1324D314E246858CCB0DBD6A20B5</vt:lpwstr>
  </property>
</Properties>
</file>