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05 - Mayo\Publicados\"/>
    </mc:Choice>
  </mc:AlternateContent>
  <xr:revisionPtr revIDLastSave="0" documentId="13_ncr:1_{EB06C61C-74FF-4E3D-8CE5-D58ABA9992AF}" xr6:coauthVersionLast="47" xr6:coauthVersionMax="47" xr10:uidLastSave="{00000000-0000-0000-0000-000000000000}"/>
  <bookViews>
    <workbookView xWindow="-25320" yWindow="195" windowWidth="25440" windowHeight="15270" xr2:uid="{00000000-000D-0000-FFFF-FFFF00000000}"/>
  </bookViews>
  <sheets>
    <sheet name="PA 2022" sheetId="14" r:id="rId1"/>
  </sheets>
  <definedNames>
    <definedName name="_xlnm._FilterDatabase" localSheetId="0" hidden="1">'PA 2022'!$A$8:$AE$51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1" i="14" l="1"/>
  <c r="N51" i="14"/>
  <c r="N50" i="14"/>
  <c r="N49" i="14"/>
  <c r="N48" i="14"/>
  <c r="N46" i="14"/>
  <c r="N45" i="14"/>
  <c r="N44" i="14"/>
  <c r="N43" i="14"/>
  <c r="N42" i="14"/>
  <c r="N41" i="14"/>
  <c r="N40" i="14"/>
  <c r="N38" i="14"/>
  <c r="N36" i="14"/>
  <c r="N35" i="14"/>
  <c r="N34" i="14"/>
  <c r="N31" i="14"/>
  <c r="N30" i="14"/>
  <c r="N26" i="14"/>
  <c r="N23" i="14"/>
  <c r="N22" i="14"/>
  <c r="N21" i="14"/>
  <c r="N20" i="14"/>
  <c r="N19" i="14"/>
  <c r="N18" i="14"/>
  <c r="N13" i="14"/>
  <c r="N12" i="14"/>
  <c r="N11" i="14"/>
  <c r="N10" i="14"/>
  <c r="N9" i="14"/>
  <c r="P39" i="14"/>
  <c r="U38" i="14"/>
  <c r="AA38" i="14"/>
  <c r="P48" i="14"/>
  <c r="U48" i="14"/>
  <c r="AA48" i="14"/>
  <c r="M35" i="14"/>
  <c r="M34" i="14"/>
  <c r="U9" i="14"/>
  <c r="Q10" i="14"/>
  <c r="U10" i="14"/>
  <c r="U11" i="14"/>
  <c r="Q12" i="14"/>
  <c r="U12" i="14"/>
  <c r="P15" i="14"/>
  <c r="U13" i="14"/>
  <c r="U18" i="14"/>
  <c r="Q19" i="14"/>
  <c r="U19" i="14"/>
  <c r="P20" i="14"/>
  <c r="U20" i="14"/>
  <c r="U21" i="14"/>
  <c r="Q22" i="14"/>
  <c r="U22" i="14"/>
  <c r="P23" i="14"/>
  <c r="U23" i="14"/>
  <c r="P26" i="14"/>
  <c r="P27" i="14"/>
  <c r="U26" i="14"/>
  <c r="U30" i="14"/>
  <c r="P31" i="14"/>
  <c r="Q31" i="14"/>
  <c r="Q32" i="14"/>
  <c r="U31" i="14"/>
  <c r="U34" i="14"/>
  <c r="U35" i="14"/>
  <c r="U36" i="14"/>
  <c r="U40" i="14"/>
  <c r="P41" i="14"/>
  <c r="U41" i="14"/>
  <c r="U42" i="14"/>
  <c r="U43" i="14"/>
  <c r="U44" i="14"/>
  <c r="U45" i="14"/>
  <c r="U46" i="14"/>
  <c r="P49" i="14"/>
  <c r="U49" i="14"/>
  <c r="P50" i="14"/>
  <c r="Q50" i="14"/>
  <c r="U50" i="14"/>
  <c r="AA23" i="14"/>
  <c r="AA26" i="14"/>
  <c r="AA13" i="14"/>
  <c r="AA10" i="14"/>
  <c r="AB10" i="14"/>
  <c r="AB26" i="14"/>
  <c r="AC51" i="14"/>
  <c r="AA36" i="14"/>
  <c r="AB36" i="14"/>
  <c r="AB13" i="14"/>
  <c r="AA50" i="14"/>
  <c r="AA20" i="14"/>
  <c r="AA45" i="14"/>
  <c r="AA44" i="14"/>
  <c r="AA43" i="14"/>
  <c r="AB43" i="14"/>
  <c r="AA42" i="14"/>
  <c r="AA40" i="14"/>
  <c r="AA35" i="14"/>
  <c r="AA34" i="14"/>
  <c r="AA31" i="14"/>
  <c r="AB31" i="14"/>
  <c r="AA30" i="14"/>
  <c r="AA22" i="14"/>
  <c r="AA21" i="14"/>
  <c r="AA19" i="14"/>
  <c r="AA18" i="14"/>
  <c r="AB18" i="14"/>
  <c r="AA12" i="14"/>
  <c r="AA11" i="14"/>
  <c r="AA9" i="14"/>
  <c r="R51" i="14"/>
  <c r="S51" i="14"/>
  <c r="T51" i="14"/>
  <c r="X51" i="14"/>
  <c r="Y51" i="14"/>
  <c r="W51" i="14"/>
  <c r="AA46" i="14"/>
  <c r="AA49" i="14"/>
  <c r="Q51" i="14"/>
  <c r="AB38" i="14"/>
  <c r="P51" i="14"/>
  <c r="V51" i="14"/>
  <c r="AB11" i="14"/>
  <c r="AB19" i="14"/>
  <c r="AB42" i="14"/>
  <c r="AB21" i="14"/>
  <c r="AB30" i="14"/>
  <c r="AB48" i="14"/>
  <c r="AB45" i="14"/>
  <c r="AB35" i="14"/>
  <c r="AB20" i="14"/>
  <c r="AB40" i="14"/>
  <c r="AB22" i="14"/>
  <c r="AB46" i="14"/>
  <c r="AB34" i="14"/>
  <c r="AB12" i="14"/>
  <c r="AB44" i="14"/>
  <c r="AB50" i="14"/>
  <c r="AB9" i="14"/>
  <c r="AB23" i="14"/>
  <c r="AB49" i="14"/>
  <c r="AA41" i="14"/>
  <c r="AB41" i="14"/>
  <c r="Z51" i="14"/>
  <c r="AA51" i="14"/>
  <c r="AB51" i="14"/>
</calcChain>
</file>

<file path=xl/sharedStrings.xml><?xml version="1.0" encoding="utf-8"?>
<sst xmlns="http://schemas.openxmlformats.org/spreadsheetml/2006/main" count="434" uniqueCount="203">
  <si>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</si>
  <si>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</si>
  <si>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</si>
  <si>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</si>
  <si>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</si>
  <si>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</si>
  <si>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</si>
  <si>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</si>
  <si>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</si>
  <si>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</si>
  <si>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</si>
  <si>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</si>
  <si>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</si>
  <si>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</si>
  <si>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</si>
  <si>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</si>
  <si>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</si>
  <si>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</si>
  <si>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</si>
  <si>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</si>
  <si>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</si>
  <si>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</si>
  <si>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</si>
  <si>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</si>
  <si>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</si>
  <si>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</si>
  <si>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</si>
  <si>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</si>
  <si>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</si>
  <si>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</si>
  <si>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</si>
  <si>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</si>
  <si>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</si>
  <si>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</si>
  <si>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</si>
  <si>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</si>
  <si>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</si>
  <si>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</si>
  <si>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</si>
  <si>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</si>
  <si>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</si>
  <si>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</si>
  <si>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</si>
  <si>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</si>
  <si>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</si>
  <si>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</si>
  <si>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</si>
  <si>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</si>
  <si>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 xml:space="preserve">FORTALECIMIENTO DEL PROGRAMA DE ALIMENTACIÓN ESCOLAR-PAE EN EL MUNICIPIO DE BUCARAMANGA  </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</si>
  <si>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</si>
  <si>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</si>
  <si>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</si>
  <si>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</si>
  <si>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</si>
  <si>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</si>
  <si>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</si>
  <si>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</si>
  <si>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</si>
  <si>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</si>
  <si>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</si>
  <si>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</si>
  <si>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FORTALECIMIENTO DE LAS LUDOTECAS PARA EL DESARROLLO INTEGRAL DE LA NIÑEZ EN EL MUNICIPIO DE BUCARAMANGA</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</si>
  <si>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</si>
  <si>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</si>
  <si>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</si>
  <si>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</si>
  <si>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</si>
  <si>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</si>
  <si>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</si>
  <si>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</si>
  <si>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</si>
  <si>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</si>
  <si>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</si>
  <si>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</si>
  <si>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</si>
  <si>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</si>
  <si>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</si>
  <si>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</si>
  <si>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</si>
  <si>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ADMINISTRACIÓN DE LA PLANTA DE PERSONAL DOCENTE. DIRECTIVO DOCENTE. ADMINISTRATIVA DE LAS INSTITUCIONES EDUCATIVAS OFICIALES Y SECRETARÍA DE EDUCACIÓN DEL MUNICIPIO DE BUCARAMANGA</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</si>
  <si>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</si>
  <si>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</si>
  <si>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</si>
  <si>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</si>
  <si>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</si>
  <si>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</si>
  <si>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</si>
  <si>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</si>
  <si>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</si>
  <si>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</si>
  <si>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</si>
  <si>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</si>
  <si>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Mantener el 100% de los macroprocesos de la Secretaría de Educación.</t>
  </si>
  <si>
    <t>Porcentaje de macroprocesos de la Secretaría de Educación mantenidos.</t>
  </si>
  <si>
    <t>MEJORAMIENTO DE LOS MACROPROCESOS DE LA SECRETARÍA DE EDUCACIÓN DEL MUNICIPIO DE BUCARAMANGA</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</si>
  <si>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</si>
  <si>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</si>
  <si>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</si>
  <si>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</si>
  <si>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</si>
  <si>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</si>
  <si>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</si>
  <si>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</si>
  <si>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</si>
  <si>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</si>
  <si>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</si>
  <si>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</si>
  <si>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</si>
  <si>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</si>
  <si>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APOYO PARA EL ACCESO Y PERMANENCIA EN UN PROGRAMA DE PREGRADO PARA EL MEJOR ESTUDIANTE EN LAS PRUEBAS SABER 11 Y EGRESADO DE LAS IEO DEL MUNICIPIO DE BUCARAMANGA</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</si>
  <si>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</si>
  <si>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</si>
  <si>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</si>
  <si>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</si>
  <si>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</si>
  <si>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</si>
  <si>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</si>
  <si>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</si>
  <si>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</si>
  <si>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</si>
  <si>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 xml:space="preserve"> PLAN DE ACCIÓN - PLAN DE DESARROLLO MUNICIPAL
SECRETARÍA DE EDUCACIÓN</t>
  </si>
  <si>
    <t>FORTALECIMIENTO DE LOS MODELOS EDUCATIVOS FLEXIBLES EN LAS INSTITUCIONES EDUCATIVAS OFICIALES DEL MUNICIPIO DE BUCARAMANGA</t>
  </si>
  <si>
    <t>DOTACIÓN DE EQUIPOS, MULTIMEDIA, MATERIAL DIDÁCTICO Y/O MOBILIARIO ESCOLAR PARA LAS INSTITUCIONES EDUCATIVAS OFICIALES DEL MUNICIPIO DE BUCARAMANGA</t>
  </si>
  <si>
    <t>MEJORAMIENTO DE LA INFRAESTRUCTURA EDUCATIVA EN LAS INSTITUCIONES EDUCATIVAS OFICIALES DEL MUNICIPIO DE BUCARAMANGA</t>
  </si>
  <si>
    <t>FORTALECIMIENTO DEL PROCESO DE EVALUACIÓN POR COMPETENCIAS EN LAS INSTITUCIONES EDUCATIVAS OFICIALES DEL MUNICIPIO DE BUCARAMANGA</t>
  </si>
  <si>
    <t>CONTRIBUCIÓN EN LA OPERATIVIDAD DE LAS INSTITUCIONES EDUCATIVAS OFICIALES CON RECURSOS DE CALIDAD GRATUIDAD EDUCATIVA EN EL MUNICIPIO BUCARAMANGA</t>
  </si>
  <si>
    <t>2.3.2.02.02.006.2201079.63393.217</t>
  </si>
  <si>
    <t>2.3.2.02.02.009.2201061.91121.207</t>
  </si>
  <si>
    <t>2.3.2.02.02.008.2201006.83990.201</t>
  </si>
  <si>
    <t>2.3.2.02.02.008.2201006.83990.205</t>
  </si>
  <si>
    <t>2.3.2.02.02.006.2201029.64114.201</t>
  </si>
  <si>
    <t>2.3.2.02.02.005.2201052.54129.201</t>
  </si>
  <si>
    <t>2.3.2.02.02.009.2201060.92913.201
2.3.2.02.02.009.2201060.92913.206</t>
  </si>
  <si>
    <t>2.3.2.02.02.009.2201074.92919.201
2.3.2.02.02.009.2201074.92919.206</t>
  </si>
  <si>
    <t>2.3.2.02.02.009.2201049.92920.206</t>
  </si>
  <si>
    <t>2.3.2.02.02.009.2201049.96511.201</t>
  </si>
  <si>
    <t>2.3.2.02.02.009.2201043.92920.201</t>
  </si>
  <si>
    <t>2.3.2.02.02.009.2202009.92512.201</t>
  </si>
  <si>
    <t>2.3.2.02.02.008.2201050.84210.201
2.3.2.02.02.008.2201050.84210.205</t>
  </si>
  <si>
    <t>Garantizar el  acceso y permanencia de los estudiantes de las IEO  en el sistema educativo por medio de la gestion  de los recursos de Calidad Gratuidad Educativa.</t>
  </si>
  <si>
    <t>Disponer de apoyos pedagógicos para fortalecer la permanencia y formación de los estudiantes con discapacidad y/o talentos excepcionales matriculados en el sistema escolar de Bucaramanga</t>
  </si>
  <si>
    <t>Mantener en funcionamiento 4 ludotecas :
Centro Cultural del Oriente, Kennedy – Centro Vida Norte, Estación del Ferrocarril Café Madrid, Parque Metropolitano Bosque Encantado (La Ceiba).</t>
  </si>
  <si>
    <t>Prestar el servicio de transporte escolar terrestre a los niños, niñas, adolescentes y jóvenes  de bajos recursos de las IEO del municipio</t>
  </si>
  <si>
    <t>Disponer de la prestación oportuna del servicio educativo a escolares en el municipio (sistema de administración y/o concesiones)</t>
  </si>
  <si>
    <t xml:space="preserve">Desarrollar estrategias pedagógicas que permitan planear, desarrollar y evaluar el currículo en el establecimiento Educativo, para la  mejora de  la calidad del proceso de enseñanza y el desarrollo integral de los estudiantes.  </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</si>
  <si>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</si>
  <si>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</si>
  <si>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Disponer del servicio de Capacitación a docentes en el manejo de una segunda lengua, para la mejora de sus competencias lingüísticas.</t>
  </si>
  <si>
    <t>Desarrollar programas especiales de refuerzo para el aprendizaje de una segunda lengua en los estudiantes de las IEO.</t>
  </si>
  <si>
    <t>Fortalecer y desarrollar conocimientos, habilidades, aptitudes y actitudes de los docentes de las IEO mediante la formación en evaluación por competencias para el mejoramiento de sus estrategias pedagógicas.</t>
  </si>
  <si>
    <t xml:space="preserve">Disponer de los servicios de capacitación y seguimiento a las experiencias educativas de las instituciones educativas participantes del foro educativo municipal.
</t>
  </si>
  <si>
    <t>Mantener y fortalecer el 100% de los Macroprocesos de la Secretaría de Educación</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</si>
  <si>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</si>
  <si>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</si>
  <si>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</si>
  <si>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</si>
  <si>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Disponer de la dotación de equipos tecnológicos (incluidas licencias y programas preinstalados) para las sedes educativas oficiales del municipio.</t>
  </si>
  <si>
    <t>Contar con el servicio de conectividad a internet en las Instituciones Educativas Oficiales del municipio</t>
  </si>
  <si>
    <t>Meta no progamada en la vigencia</t>
  </si>
  <si>
    <r>
      <t xml:space="preserve">Código:  </t>
    </r>
    <r>
      <rPr>
        <sz val="11"/>
        <rFont val="Arial"/>
        <family val="2"/>
      </rPr>
      <t>F-DPM-1210-238,37-030</t>
    </r>
  </si>
  <si>
    <t>FORTALECIMIENTO DEL PROCESO DE GESTIÓN DE LA CALIDAD DEL SERVICIO EDUCATIVO EN EL MUNICIPIO DE BUCARAMANGA</t>
  </si>
  <si>
    <t>IMPLEMENTACIÓN DE ACCIONES DE ACOMPAÑAMIENTO INTEGRAL A LA GESTIÓN ESCOLAR DE LAS INSTITUCIONES EDUCATIVAS OFICIALES DEL SECTOR RURAL DEL MUNICIPIO DE BUCARAMANGA</t>
  </si>
  <si>
    <t>IMPLEMENTACIÓN DEL PROGRAMA DE EDUCACIÓN POSTSECUNDARIA EN EL MUNICIPIO DE BUCARAMANGA</t>
  </si>
  <si>
    <t xml:space="preserve">Brindar el servicio educativo a través de modelos educativos flexibles en las IEO del municipio
</t>
  </si>
  <si>
    <t>Realizar el pago de costes académicos para el beneficiario del programa "estudiante destacado"
Financiar los costos de sostenimiento para la permanencia del estudiante destacado en el programa del nivel de pregrado.</t>
  </si>
  <si>
    <t>Desarrollar obras de reparación y mejoramiento especifico en las instituciones educativas oficiales de Bucaramanga</t>
  </si>
  <si>
    <t>Adecuar la infraestructura de las sede I: El Inicio y sede G: San Pedro Bajo de la institución educativa oficial rural IE Vijagual.</t>
  </si>
  <si>
    <t>Realizar la dotación de equipos, multimedia, material didáctico y/o mobiliario escolar en las IEO del municipio.</t>
  </si>
  <si>
    <t>Proporcionar conocimientos, competencias y habilidades para el empleo y el emprendimiento de los jóvenes y adultos del municipio
Desarrollar acciones de apoyo y seguimiento a la ejecución del programa pos secundaria</t>
  </si>
  <si>
    <t>2.3.2.02.02.005.2201052.54129.201
2.3.2.02.02.005.2201052.54129.289
2.3.2.02.02.005.2201052.54129.265</t>
  </si>
  <si>
    <t>2.3.2.02.02.005.2201052.54129.201
2.3.2.02.01.004.2201070.45221.289
2.3.2.02.01.004.2201070.4731401.289
2.3.2.02.01.004.2201070.4732301.289
2.3.2.02.02.003.2202050.3814091.289
2.3.2.02.02.003.2202050.3814091.265</t>
  </si>
  <si>
    <t>2.3.2.02.02.006.2201079.63393.201
2.3.2.02.02.008.2201006.82120.201
2.3.2.02.02.008.2201006.83310.201
2.3.2.02.02.008.2201006.83990.201
2.3.2.02.02.006.2201079.63393.213
2.3.2.02.02.006.2201079.63393.214
2.3.2.02.02.006.2201079.63393.266
2.3.2.02.02.006.2201079.63393.217</t>
  </si>
  <si>
    <t>2.3.2.02.02.009.2201030.91121.206</t>
  </si>
  <si>
    <t xml:space="preserve">2.3.2.02.02.009.2201055.91121.205
2.3.2.02.02.009.2201030.91121.206
</t>
  </si>
  <si>
    <t xml:space="preserve">2.3.2.02.02.007.2201071.72112.201
2.3.2.02.02.008.2201006.83990.201 </t>
  </si>
  <si>
    <t xml:space="preserve">2.3.2.02.02.009.2201071.91121.205
2.3.2.02.02.009.2201071.91121.213
</t>
  </si>
  <si>
    <t xml:space="preserve">2.3.2.02.02.007.2201071.72112.201 
2.3.2.02.02.008.2201071.85250.201 
2.3.2.02.02.008.2201071.85330.201 
2.3.2.02.02.008.2201071.86311.206 
2.3.2.02.02.008.2201071.86330.206 </t>
  </si>
  <si>
    <t>2.3.2.02.02.008.2201006.83990.201
2.3.2.02.02.009.2201049.92919.201</t>
  </si>
  <si>
    <t>2.3.2.02.01.004.2201070.45221.201
2.3.2.02.01.004.2201070.45250.201
2.3.2.02.01.004.2201070.4526101.201
2.3.2.02.01.004.2201070.4526102.201
2.3.2.02.01.004.2201070.45272.201
2.3.2.02.01.004.2201070.4529001.201
2.3.2.02.01.004.2201070.47215.201
2.3.2.02.02.008.2201006.82120.201
2.3.2.02.02.008.2201006.83111.201
2.3.2.02.02.008.2201006.83990.201
2.3.2.02.02.009.2201013.91121.283</t>
  </si>
  <si>
    <t>2.3.2.02.02.009.2202009.92511.201
2.3.2.02.02.009.2202009.92511.290
2.3.2.02.02.009.2202009.92512.201
2.3.2.02.02.009.2202009.92511.224
2.3.2.02.02.009.2202009.92512.224</t>
  </si>
  <si>
    <t>2.3.2.02.02.008.2201006.83990.201
2.3.2.02.02.009.2201006.92410.201</t>
  </si>
  <si>
    <t>2.3.2.02.01.004.2201070.45221.201
2.3.2.02.01.004.2201070.45221.289</t>
  </si>
  <si>
    <t>2.3.2.02.02.009.2202009.92512.201
2.3.2.02.02.009.2202009.92511.290
2.3.2.02.02.009.2202009.92512.224</t>
  </si>
  <si>
    <t>2.3.1.01.01.001.01.2201071.201
2.3.1.01.01.001.01.2201071.205
2.3.1.01.01.001.06.2201071.205 
2.3.1.01.01.001.07.2201071.205
2.3.1.01.01.001.08.01.2201071.205
2.3.1.01.01.001.08.02.2201071.205
2.3.1.01.01.002.06.2201071.205
2.3.1.01.02.003.2201071.205
2.3.1.01.02.002.2201071.205
2.3.1.01.02.001.2201071.205
2.3.1.01.02.004.2201071.205
2.3.1.01.02.005.2201071.205
2.3.1.01.02.006.2201071.205
2.3.1.01.02.007.2201071.205
2.3.1.01.02.008.2201071.205
2.3.1.01.02.009.2201071.205
2.3.1.01.03.001.01.2201071.205
2.3.1.01.03.001.02.2201071.205
2.3.1.01.03.001.03.2201071.205
2.3.1.01.03.009.2201071.205
2.3.1.01.01.001.01.2201071.277
2.3.1.01.01.001.02.2201071.205
2.3.1.01.01.001.04.2201071.205
2.3.1.01.01.001.05.2201071.205 
2.3.1.01.01.002.16.2201071.205
2.3.1.01.01.002.31.2201071.205
2.3.1.01.03.096.2201071.205
2.3.1.01.03.097.2201071.205
2.3.1.01.03.098.2201071.205 
2.3.2.02.01.002.2201044.28231.205
2.3.2.02.01.002.2201044.28232.205
2.3.2.02.01.002.2201044.28233.205
2.3.2.02.01.002.2201044.28234.205
2.3.2.02.01.002.2201044.29330.205
2.3.2.02.02.006.2201044.63111.205
2.3.2.02.02.009.2201071.97321.205
2.3.2.02.02.006.2201044.64241.205
2.3.7.06.01.4599002.01.01.205
2.3.7.06.01.4599002.01.02.205
2.3.7.06.01.4599002.02.01.205
2.3.7.06.01.4599002.02.02.205</t>
  </si>
  <si>
    <t xml:space="preserve">
Fortalecer los procesos educativos de las instituciones educativas oficiales a través de la asistencia técnica a la gestión escolar.</t>
  </si>
  <si>
    <t xml:space="preserve">
Fortalecer  los procesos educativos de las instituciones educativas  oficiales del sector rural a través de asistencia técnica a la gestión escolar.</t>
  </si>
  <si>
    <t>Desarrollar estrategias para el mejoramiento  de  la calidad del proceso de enseñanza y el desarrollo integral de los estudiantes en las instituciones educativas rurales</t>
  </si>
  <si>
    <t>MEJORAMIENTO DE LA INFRAESTRUCTURA EDUCATIVA OFICIAL RURAL DEL MUNICIPIO DE BUCARAMANGA</t>
  </si>
  <si>
    <t>2.3.2.02.02.005.2201062.54129.201</t>
  </si>
  <si>
    <t>DOTACIÓN DE MOBILIARIO ESCOLAR PARA LAS INSTITUCIONES EDUCATIVAS OFICIALES ESCUELA NORMAL SUPERIOR Y PROVENZA SEDE C DEL MUNICIPIO DE BUCARAMANGA</t>
  </si>
  <si>
    <t>2.3.2.02.01.003.2201070.45272.201
2.3.2.02.01.003.2201070.3694012.201
2.3.2.02.01.003.2201070.3811102.201
2.3.2.02.01.003.2201070.3811901.201
2.3.2.02.01.003.2201070.3812299.201
2.3.2.02.01.003.2201070.3814051.201</t>
  </si>
  <si>
    <t>Mejorar los ambientes de aprendizaje de las IEO Escuela Normal Superior y Provenza sede C por medio de la dotación de mobiliario escolar.</t>
  </si>
  <si>
    <t>Mejorar la infraestructura de una sede educativa rural en el marco de la convocatoria derivada de la Resolución 007130 del 27 de abril de 2021 del Ministerio de Educación Nacional</t>
  </si>
  <si>
    <t>Mantener 3.335 jóvenes y adultos con modelos flexibles.</t>
  </si>
  <si>
    <t>Garantizar el  acceso y permanencia de los estudiantes de las IEO  en el sistema educativo por medio de la gestión  de los recursos de Calidad Gratuidad Educativa.</t>
  </si>
  <si>
    <t xml:space="preserve">Brindar el servicio educativo a través de modelos educativos flexibles en las IEO del municipio
Realizar la dotación de material pedagógico
</t>
  </si>
  <si>
    <t>Suministrar complementos alimentarios, ración preparada en sitio y ración industrializada a los escolares del municipio de Bucaramanga.
Disponer del equipo de apoyo para la  supervisión directa al  Programa de Alimentación Escolar de Bucaramanga</t>
  </si>
  <si>
    <t>DOTACIÓN DE MOBILIARIO PARA LAS INSTITUCIONES EDUCATIVAS OFICIALES Y LA SECRETARÍA DE EDUCACIÓN DEL MUNICIPIO DE BUCARAMANGA</t>
  </si>
  <si>
    <t>Realizar dotación para el mejoramiento de las condiciones de mobiliario en las instituciones educativas oficiales y la Secretaría de Educación.</t>
  </si>
  <si>
    <t>2.3.2.02.01.003.2201070.3811106.201
2.3.2.02.01.003.2201070.3812201.201
2.3.2.02.01.003.2201070.3811201.201
2.3.2.02.01.003.2201070.3814038.201
2.3.2.02.01.003.2201070.3756010.201
2.3.2.02.01.004.2201070.4731401.201
2.3.2.02.01.003.2201070.3814049.201
2.3.2.02.01.003.2201070.3812299.201
2.3.2.02.01.003.2201070.3811901.201</t>
  </si>
  <si>
    <t>MANTENIMIENTO Y ADECUACIÓN DE LA INFRAESTRUCTURA FÍSICA DE LAS INSTITUCIONES EDUCATIVAS
OFICIALES DEL MUNICIPIO DE BUCARAMANGA</t>
  </si>
  <si>
    <t>31/05/2022</t>
  </si>
  <si>
    <t xml:space="preserve">Desarrollar de obras de mantenimiento y adecuaciones de la planta física de las instituciones educativas oficiales del municipio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</si>
</sst>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s>
  <fonts count="15"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sz val="12"/>
      <color indexed="8"/>
      <name val="Arial"/>
      <family val="2"/>
    </font>
    <font>
      <b/>
      <sz val="12"/>
      <color theme="1"/>
      <name val="Arial"/>
      <family val="2"/>
    </font>
    <font>
      <sz val="7.8"/>
      <name val="Arial"/>
      <family val="2"/>
    </font>
    <font>
      <b/>
      <sz val="12"/>
      <name val="Arial"/>
      <family val="2"/>
    </font>
    <font>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cellStyleXfs>
  <cellXfs count="201">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10"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xf>
    <xf numFmtId="9" fontId="10" fillId="0" borderId="2"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0" fontId="8" fillId="0" borderId="2" xfId="0" applyFont="1" applyBorder="1" applyAlignment="1">
      <alignment horizontal="justify" vertical="center"/>
    </xf>
    <xf numFmtId="0" fontId="8" fillId="0" borderId="2" xfId="0" applyFont="1" applyBorder="1" applyAlignment="1">
      <alignment vertical="center"/>
    </xf>
    <xf numFmtId="9" fontId="11" fillId="2" borderId="2" xfId="0" applyNumberFormat="1" applyFont="1" applyFill="1" applyBorder="1" applyAlignment="1">
      <alignment horizontal="justify" vertical="center" wrapText="1"/>
    </xf>
    <xf numFmtId="0" fontId="0" fillId="0" borderId="0" xfId="0" applyFont="1" applyAlignment="1">
      <alignment wrapText="1"/>
    </xf>
    <xf numFmtId="0" fontId="0" fillId="0" borderId="0" xfId="0" applyFont="1" applyAlignment="1"/>
    <xf numFmtId="0" fontId="9" fillId="0" borderId="2" xfId="0" applyFont="1" applyBorder="1" applyAlignment="1">
      <alignment horizontal="justify" vertical="center"/>
    </xf>
    <xf numFmtId="0" fontId="10" fillId="0" borderId="2" xfId="0" applyFont="1" applyBorder="1" applyAlignment="1">
      <alignment horizontal="justify" vertical="center"/>
    </xf>
    <xf numFmtId="166" fontId="9" fillId="0" borderId="2" xfId="0" applyNumberFormat="1" applyFont="1" applyBorder="1" applyAlignment="1">
      <alignment horizontal="right" vertical="center"/>
    </xf>
    <xf numFmtId="0" fontId="8" fillId="0" borderId="1" xfId="0" applyFont="1" applyBorder="1" applyAlignment="1">
      <alignment horizontal="center" vertical="center" wrapText="1"/>
    </xf>
    <xf numFmtId="5" fontId="9" fillId="0" borderId="1" xfId="108"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0" fillId="3" borderId="0" xfId="0" applyFont="1" applyFill="1" applyBorder="1" applyAlignment="1">
      <alignment horizontal="center" vertical="top"/>
    </xf>
    <xf numFmtId="0" fontId="0" fillId="0" borderId="0" xfId="0" applyFont="1" applyAlignment="1">
      <alignment horizontal="center"/>
    </xf>
    <xf numFmtId="0" fontId="8"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4" xfId="108"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7" fontId="0" fillId="3" borderId="0" xfId="0" applyNumberFormat="1" applyFont="1" applyFill="1" applyBorder="1" applyAlignment="1">
      <alignment vertical="top"/>
    </xf>
    <xf numFmtId="7" fontId="7" fillId="2" borderId="1" xfId="0" applyNumberFormat="1" applyFont="1" applyFill="1" applyBorder="1" applyAlignment="1">
      <alignment horizontal="center" vertical="center" wrapText="1"/>
    </xf>
    <xf numFmtId="7" fontId="0" fillId="0" borderId="0" xfId="0" applyNumberFormat="1" applyFont="1"/>
    <xf numFmtId="7" fontId="0" fillId="0" borderId="0" xfId="110" applyNumberFormat="1" applyFont="1"/>
    <xf numFmtId="167" fontId="0" fillId="3" borderId="0" xfId="0" applyNumberFormat="1" applyFont="1" applyFill="1" applyBorder="1" applyAlignment="1">
      <alignment horizontal="center" vertical="top"/>
    </xf>
    <xf numFmtId="167" fontId="7" fillId="2" borderId="1" xfId="0" applyNumberFormat="1" applyFont="1" applyFill="1" applyBorder="1" applyAlignment="1">
      <alignment horizontal="center" vertical="center" wrapText="1"/>
    </xf>
    <xf numFmtId="167" fontId="0" fillId="0" borderId="0" xfId="0" applyNumberFormat="1" applyFont="1" applyAlignment="1">
      <alignment horizontal="center"/>
    </xf>
    <xf numFmtId="5" fontId="9" fillId="0" borderId="1" xfId="108"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3" borderId="0" xfId="0" applyFont="1" applyFill="1" applyBorder="1" applyAlignment="1">
      <alignment horizontal="left" vertical="top"/>
    </xf>
    <xf numFmtId="5" fontId="9" fillId="0" borderId="2" xfId="108" applyNumberFormat="1" applyFont="1" applyFill="1" applyBorder="1" applyAlignment="1">
      <alignment horizontal="left" vertical="center" wrapText="1"/>
    </xf>
    <xf numFmtId="42" fontId="9" fillId="0" borderId="2" xfId="111" applyFont="1" applyFill="1" applyBorder="1" applyAlignment="1">
      <alignment horizontal="left" vertical="center" wrapText="1"/>
    </xf>
    <xf numFmtId="0" fontId="0" fillId="0" borderId="0" xfId="0" applyFont="1" applyAlignment="1">
      <alignment horizontal="left"/>
    </xf>
    <xf numFmtId="1" fontId="9" fillId="0" borderId="2" xfId="110" applyNumberFormat="1" applyFont="1" applyFill="1" applyBorder="1" applyAlignment="1">
      <alignment horizontal="right" vertical="center" wrapText="1"/>
    </xf>
    <xf numFmtId="0" fontId="0" fillId="0" borderId="0" xfId="0" applyFont="1" applyAlignment="1">
      <alignment horizontal="right"/>
    </xf>
    <xf numFmtId="0" fontId="7" fillId="2" borderId="2" xfId="0" applyFont="1" applyFill="1" applyBorder="1" applyAlignment="1">
      <alignment horizontal="center" vertical="center"/>
    </xf>
    <xf numFmtId="0" fontId="6" fillId="2" borderId="2" xfId="0" applyFont="1" applyFill="1" applyBorder="1" applyAlignment="1">
      <alignment horizontal="justify"/>
    </xf>
    <xf numFmtId="0" fontId="6" fillId="2" borderId="2" xfId="0" applyFont="1" applyFill="1" applyBorder="1"/>
    <xf numFmtId="0" fontId="6" fillId="2" borderId="2" xfId="0" applyFont="1" applyFill="1" applyBorder="1" applyAlignment="1">
      <alignment wrapText="1"/>
    </xf>
    <xf numFmtId="0" fontId="6" fillId="2" borderId="2" xfId="0" applyFont="1" applyFill="1" applyBorder="1" applyAlignment="1"/>
    <xf numFmtId="0" fontId="6" fillId="2" borderId="2" xfId="0" applyFont="1" applyFill="1" applyBorder="1" applyAlignment="1">
      <alignment horizontal="right"/>
    </xf>
    <xf numFmtId="9" fontId="7" fillId="2" borderId="2" xfId="0" applyNumberFormat="1" applyFont="1" applyFill="1" applyBorder="1" applyAlignment="1">
      <alignment horizontal="center" vertical="center"/>
    </xf>
    <xf numFmtId="0" fontId="7" fillId="2" borderId="2" xfId="0" applyFont="1" applyFill="1" applyBorder="1" applyAlignment="1">
      <alignment vertical="center"/>
    </xf>
    <xf numFmtId="0" fontId="6" fillId="2" borderId="2" xfId="0" applyFont="1" applyFill="1" applyBorder="1" applyAlignment="1">
      <alignment horizontal="left" vertical="center"/>
    </xf>
    <xf numFmtId="165" fontId="6" fillId="2" borderId="2" xfId="108" applyNumberFormat="1" applyFont="1" applyFill="1" applyBorder="1" applyAlignment="1">
      <alignment vertical="center"/>
    </xf>
    <xf numFmtId="165" fontId="7" fillId="2" borderId="2" xfId="108" applyNumberFormat="1" applyFont="1" applyFill="1" applyBorder="1" applyAlignment="1">
      <alignment vertical="center"/>
    </xf>
    <xf numFmtId="0" fontId="6" fillId="2" borderId="2" xfId="0" applyFont="1" applyFill="1" applyBorder="1" applyAlignment="1">
      <alignment vertical="center"/>
    </xf>
    <xf numFmtId="165" fontId="6" fillId="2" borderId="2" xfId="108" applyNumberFormat="1" applyFont="1" applyFill="1" applyBorder="1" applyAlignment="1">
      <alignment horizontal="right" vertical="center"/>
    </xf>
    <xf numFmtId="165" fontId="7" fillId="2" borderId="2" xfId="108" applyNumberFormat="1" applyFont="1" applyFill="1" applyBorder="1" applyAlignment="1">
      <alignment horizontal="right" vertical="center"/>
    </xf>
    <xf numFmtId="165" fontId="7" fillId="2" borderId="2" xfId="108"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49" fontId="0" fillId="3" borderId="0" xfId="0" applyNumberFormat="1" applyFont="1" applyFill="1" applyBorder="1" applyAlignment="1">
      <alignment vertical="top"/>
    </xf>
    <xf numFmtId="14" fontId="4" fillId="3" borderId="0" xfId="0" applyNumberFormat="1" applyFont="1" applyFill="1" applyBorder="1" applyAlignment="1">
      <alignment vertical="center"/>
    </xf>
    <xf numFmtId="0" fontId="7" fillId="2" borderId="2" xfId="0" applyFont="1" applyFill="1" applyBorder="1" applyAlignment="1">
      <alignment horizontal="right" vertical="center" wrapText="1"/>
    </xf>
    <xf numFmtId="166" fontId="9" fillId="0" borderId="2" xfId="110" applyNumberFormat="1" applyFont="1" applyFill="1" applyBorder="1" applyAlignment="1">
      <alignment horizontal="right" vertical="center"/>
    </xf>
    <xf numFmtId="166" fontId="9" fillId="0" borderId="2" xfId="110" applyNumberFormat="1" applyFont="1" applyFill="1" applyBorder="1" applyAlignment="1">
      <alignment horizontal="right" vertical="center" wrapText="1"/>
    </xf>
    <xf numFmtId="166" fontId="9" fillId="0" borderId="2" xfId="108" applyNumberFormat="1" applyFont="1" applyFill="1" applyBorder="1" applyAlignment="1">
      <alignment horizontal="right" vertical="center" wrapText="1"/>
    </xf>
    <xf numFmtId="166" fontId="9" fillId="0" borderId="2" xfId="111" applyNumberFormat="1" applyFont="1" applyFill="1" applyBorder="1" applyAlignment="1">
      <alignment horizontal="right" vertical="center" wrapText="1"/>
    </xf>
    <xf numFmtId="166" fontId="9" fillId="0" borderId="2" xfId="0" applyNumberFormat="1" applyFont="1" applyFill="1" applyBorder="1" applyAlignment="1">
      <alignment horizontal="right" vertical="center"/>
    </xf>
    <xf numFmtId="166" fontId="9" fillId="0" borderId="2" xfId="108" applyNumberFormat="1" applyFont="1" applyFill="1" applyBorder="1" applyAlignment="1">
      <alignment horizontal="right" vertical="center"/>
    </xf>
    <xf numFmtId="166" fontId="13" fillId="2" borderId="2" xfId="108" applyNumberFormat="1" applyFont="1" applyFill="1" applyBorder="1" applyAlignment="1">
      <alignment horizontal="right" vertical="center" wrapText="1"/>
    </xf>
    <xf numFmtId="0" fontId="4" fillId="2" borderId="2"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5" fontId="9" fillId="0" borderId="2" xfId="108" applyNumberFormat="1" applyFont="1" applyFill="1" applyBorder="1" applyAlignment="1">
      <alignment vertical="center" wrapText="1"/>
    </xf>
    <xf numFmtId="0" fontId="8" fillId="0" borderId="2" xfId="0" applyFont="1" applyFill="1" applyBorder="1" applyAlignment="1">
      <alignment horizontal="justify" vertical="center"/>
    </xf>
    <xf numFmtId="0" fontId="9" fillId="0" borderId="2" xfId="0" applyFont="1" applyFill="1" applyBorder="1" applyAlignment="1">
      <alignment horizontal="justify" vertical="center" wrapText="1"/>
    </xf>
    <xf numFmtId="164" fontId="9" fillId="0" borderId="2" xfId="0" applyNumberFormat="1" applyFont="1" applyFill="1" applyBorder="1" applyAlignment="1">
      <alignment horizontal="justify" vertical="center" wrapText="1"/>
    </xf>
    <xf numFmtId="164" fontId="9" fillId="0" borderId="2" xfId="0" applyNumberFormat="1" applyFont="1" applyFill="1" applyBorder="1" applyAlignment="1">
      <alignment horizontal="left" vertical="center" wrapText="1"/>
    </xf>
    <xf numFmtId="166" fontId="9" fillId="0" borderId="2" xfId="0" applyNumberFormat="1" applyFont="1" applyFill="1" applyBorder="1" applyAlignment="1">
      <alignment horizontal="right"/>
    </xf>
    <xf numFmtId="1" fontId="9" fillId="0" borderId="2" xfId="0" applyNumberFormat="1" applyFont="1" applyFill="1" applyBorder="1" applyAlignment="1">
      <alignment horizontal="left" vertical="center" wrapText="1"/>
    </xf>
    <xf numFmtId="164" fontId="12" fillId="0" borderId="2" xfId="0" applyNumberFormat="1" applyFont="1" applyFill="1" applyBorder="1" applyAlignment="1">
      <alignment horizontal="left" vertical="center" wrapText="1"/>
    </xf>
    <xf numFmtId="166" fontId="13" fillId="2" borderId="2" xfId="108" applyNumberFormat="1" applyFont="1" applyFill="1" applyBorder="1" applyAlignment="1">
      <alignment vertical="center" wrapText="1"/>
    </xf>
    <xf numFmtId="1" fontId="14" fillId="4" borderId="2" xfId="0" applyNumberFormat="1" applyFont="1" applyFill="1" applyBorder="1" applyAlignment="1">
      <alignment horizontal="center" vertical="center"/>
    </xf>
    <xf numFmtId="1" fontId="14" fillId="2" borderId="2" xfId="0" applyNumberFormat="1" applyFont="1" applyFill="1" applyBorder="1" applyAlignment="1">
      <alignment horizontal="center" vertical="center"/>
    </xf>
    <xf numFmtId="166" fontId="9" fillId="0" borderId="2" xfId="0" applyNumberFormat="1" applyFont="1" applyFill="1" applyBorder="1" applyAlignment="1">
      <alignment horizontal="right" vertical="center" wrapText="1"/>
    </xf>
    <xf numFmtId="167" fontId="9" fillId="0" borderId="2" xfId="108" applyNumberFormat="1" applyFont="1" applyFill="1" applyBorder="1" applyAlignment="1">
      <alignment horizontal="right" vertical="center" wrapText="1"/>
    </xf>
    <xf numFmtId="166" fontId="6" fillId="0" borderId="2" xfId="0" applyNumberFormat="1" applyFont="1" applyBorder="1" applyAlignment="1">
      <alignment horizontal="right"/>
    </xf>
    <xf numFmtId="10" fontId="6" fillId="0" borderId="2" xfId="107" applyNumberFormat="1" applyFont="1" applyBorder="1" applyAlignment="1">
      <alignment horizontal="right"/>
    </xf>
    <xf numFmtId="164" fontId="9" fillId="0" borderId="2" xfId="0" applyNumberFormat="1" applyFont="1" applyBorder="1" applyAlignment="1">
      <alignment horizontal="center" vertical="center" wrapText="1"/>
    </xf>
    <xf numFmtId="0" fontId="9" fillId="0" borderId="1" xfId="0" applyFont="1" applyFill="1" applyBorder="1" applyAlignment="1">
      <alignment horizontal="justify" vertical="center" wrapText="1"/>
    </xf>
    <xf numFmtId="10" fontId="7" fillId="2" borderId="2"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166" fontId="13" fillId="2" borderId="1" xfId="108" applyNumberFormat="1" applyFont="1" applyFill="1" applyBorder="1" applyAlignment="1">
      <alignment vertical="center" wrapText="1"/>
    </xf>
    <xf numFmtId="166" fontId="13" fillId="2" borderId="4" xfId="108" applyNumberFormat="1" applyFont="1" applyFill="1" applyBorder="1" applyAlignment="1">
      <alignment vertical="center" wrapText="1"/>
    </xf>
    <xf numFmtId="167" fontId="13" fillId="2" borderId="2" xfId="108" applyNumberFormat="1" applyFont="1" applyFill="1" applyBorder="1" applyAlignment="1">
      <alignment horizontal="right" vertical="center" wrapText="1"/>
    </xf>
    <xf numFmtId="9" fontId="9" fillId="0" borderId="2" xfId="107" applyNumberFormat="1" applyFont="1" applyFill="1" applyBorder="1" applyAlignment="1">
      <alignment horizontal="center" vertical="center" wrapText="1"/>
    </xf>
    <xf numFmtId="10" fontId="8" fillId="0" borderId="2" xfId="0" applyNumberFormat="1" applyFont="1" applyBorder="1" applyAlignment="1">
      <alignment horizontal="center" vertical="center"/>
    </xf>
    <xf numFmtId="9" fontId="9" fillId="0" borderId="1" xfId="107" applyNumberFormat="1" applyFont="1" applyFill="1" applyBorder="1" applyAlignment="1">
      <alignment horizontal="center" vertical="center" wrapText="1"/>
    </xf>
    <xf numFmtId="167" fontId="13" fillId="2" borderId="1" xfId="108" applyNumberFormat="1" applyFont="1" applyFill="1" applyBorder="1" applyAlignment="1">
      <alignment horizontal="right" vertical="center" wrapText="1"/>
    </xf>
    <xf numFmtId="10" fontId="7" fillId="2" borderId="2" xfId="107"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xf>
    <xf numFmtId="1" fontId="9" fillId="4" borderId="2" xfId="0" applyNumberFormat="1" applyFont="1" applyFill="1" applyBorder="1" applyAlignment="1">
      <alignment horizontal="center" vertical="center"/>
    </xf>
    <xf numFmtId="2" fontId="9" fillId="4" borderId="2" xfId="0" applyNumberFormat="1" applyFont="1" applyFill="1" applyBorder="1" applyAlignment="1">
      <alignment horizontal="center" vertical="center"/>
    </xf>
    <xf numFmtId="9" fontId="9" fillId="4" borderId="2" xfId="0" applyNumberFormat="1" applyFont="1" applyFill="1" applyBorder="1" applyAlignment="1">
      <alignment horizontal="center" vertical="center"/>
    </xf>
    <xf numFmtId="3" fontId="9" fillId="4" borderId="2" xfId="0" applyNumberFormat="1" applyFont="1" applyFill="1" applyBorder="1" applyAlignment="1">
      <alignment horizontal="center" vertical="center"/>
    </xf>
    <xf numFmtId="1" fontId="9" fillId="4" borderId="1" xfId="0" applyNumberFormat="1" applyFont="1" applyFill="1" applyBorder="1" applyAlignment="1">
      <alignment horizontal="center" vertical="center"/>
    </xf>
    <xf numFmtId="9" fontId="9" fillId="4" borderId="1" xfId="0" applyNumberFormat="1" applyFont="1" applyFill="1" applyBorder="1" applyAlignment="1">
      <alignment horizontal="center" vertical="center"/>
    </xf>
    <xf numFmtId="1" fontId="9" fillId="4" borderId="1" xfId="0" applyNumberFormat="1" applyFont="1" applyFill="1" applyBorder="1" applyAlignment="1">
      <alignment horizontal="center" vertical="center"/>
    </xf>
    <xf numFmtId="10" fontId="9" fillId="4" borderId="1" xfId="0" applyNumberFormat="1" applyFont="1" applyFill="1" applyBorder="1" applyAlignment="1">
      <alignment horizontal="center" vertical="center"/>
    </xf>
    <xf numFmtId="164" fontId="9" fillId="0" borderId="2"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5" fontId="9" fillId="0" borderId="2" xfId="108" applyNumberFormat="1" applyFont="1" applyFill="1" applyBorder="1" applyAlignment="1">
      <alignment horizontal="right" vertical="center" wrapText="1"/>
    </xf>
    <xf numFmtId="3" fontId="9" fillId="4" borderId="1" xfId="0" applyNumberFormat="1" applyFont="1" applyFill="1" applyBorder="1" applyAlignment="1">
      <alignment horizontal="center" vertical="center" wrapText="1"/>
    </xf>
    <xf numFmtId="5" fontId="9" fillId="0" borderId="1" xfId="108" applyNumberFormat="1" applyFont="1" applyFill="1" applyBorder="1" applyAlignment="1">
      <alignment horizontal="right" vertical="center" wrapText="1"/>
    </xf>
    <xf numFmtId="5" fontId="9" fillId="0" borderId="4" xfId="108" applyNumberFormat="1" applyFont="1" applyFill="1" applyBorder="1" applyAlignment="1">
      <alignment horizontal="right" vertical="center" wrapText="1"/>
    </xf>
    <xf numFmtId="5" fontId="9" fillId="0" borderId="1" xfId="108" applyNumberFormat="1" applyFont="1" applyFill="1" applyBorder="1" applyAlignment="1">
      <alignment horizontal="center" vertical="center" wrapText="1"/>
    </xf>
    <xf numFmtId="5" fontId="9" fillId="0" borderId="4" xfId="108" applyNumberFormat="1" applyFont="1" applyFill="1" applyBorder="1" applyAlignment="1">
      <alignment horizontal="center" vertical="center" wrapText="1"/>
    </xf>
    <xf numFmtId="5" fontId="9" fillId="0" borderId="7" xfId="108" applyNumberFormat="1" applyFont="1" applyFill="1" applyBorder="1" applyAlignment="1">
      <alignment horizontal="center" vertical="center" wrapText="1"/>
    </xf>
    <xf numFmtId="167" fontId="13" fillId="2" borderId="1" xfId="108" applyNumberFormat="1" applyFont="1" applyFill="1" applyBorder="1" applyAlignment="1">
      <alignment horizontal="right" vertical="center" wrapText="1"/>
    </xf>
    <xf numFmtId="167" fontId="13" fillId="2" borderId="4" xfId="108" applyNumberFormat="1" applyFont="1" applyFill="1" applyBorder="1" applyAlignment="1">
      <alignment horizontal="right" vertical="center" wrapText="1"/>
    </xf>
    <xf numFmtId="9" fontId="9" fillId="0" borderId="1" xfId="107" applyNumberFormat="1" applyFont="1" applyFill="1" applyBorder="1" applyAlignment="1">
      <alignment horizontal="center" vertical="center" wrapText="1"/>
    </xf>
    <xf numFmtId="9" fontId="9" fillId="0" borderId="7" xfId="107"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9" fontId="9" fillId="0" borderId="1" xfId="108" applyNumberFormat="1" applyFont="1" applyFill="1" applyBorder="1" applyAlignment="1">
      <alignment horizontal="center" vertical="center" wrapText="1"/>
    </xf>
    <xf numFmtId="9" fontId="9" fillId="0" borderId="7" xfId="108" applyNumberFormat="1" applyFont="1" applyFill="1" applyBorder="1" applyAlignment="1">
      <alignment horizontal="center" vertical="center" wrapText="1"/>
    </xf>
    <xf numFmtId="9" fontId="9" fillId="0" borderId="4" xfId="108" applyNumberFormat="1" applyFont="1" applyFill="1" applyBorder="1" applyAlignment="1">
      <alignment horizontal="center" vertical="center" wrapText="1"/>
    </xf>
    <xf numFmtId="0" fontId="11" fillId="0" borderId="4" xfId="0" applyFont="1" applyBorder="1" applyAlignment="1">
      <alignment horizontal="center" vertical="center"/>
    </xf>
    <xf numFmtId="0" fontId="8" fillId="0" borderId="4" xfId="0" applyFont="1" applyBorder="1" applyAlignment="1">
      <alignment horizontal="center" vertical="center" wrapText="1"/>
    </xf>
    <xf numFmtId="9" fontId="9" fillId="0" borderId="4" xfId="107" applyNumberFormat="1" applyFont="1" applyFill="1" applyBorder="1" applyAlignment="1">
      <alignment horizontal="center" vertical="center" wrapText="1"/>
    </xf>
    <xf numFmtId="5" fontId="9" fillId="0" borderId="7" xfId="108" applyNumberFormat="1" applyFont="1" applyFill="1" applyBorder="1" applyAlignment="1">
      <alignment horizontal="right" vertical="center"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1" fontId="9" fillId="4" borderId="1"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9" fontId="8" fillId="0" borderId="7" xfId="0" applyNumberFormat="1" applyFont="1" applyBorder="1" applyAlignment="1">
      <alignment horizontal="center" vertical="center"/>
    </xf>
    <xf numFmtId="166" fontId="13" fillId="2" borderId="1" xfId="108" applyNumberFormat="1" applyFont="1" applyFill="1" applyBorder="1" applyAlignment="1">
      <alignment vertical="center" wrapText="1"/>
    </xf>
    <xf numFmtId="166" fontId="13" fillId="2" borderId="7" xfId="108" applyNumberFormat="1" applyFont="1" applyFill="1" applyBorder="1" applyAlignment="1">
      <alignment vertical="center" wrapText="1"/>
    </xf>
    <xf numFmtId="167" fontId="13" fillId="2" borderId="7" xfId="108" applyNumberFormat="1" applyFont="1" applyFill="1" applyBorder="1" applyAlignment="1">
      <alignment horizontal="right" vertical="center" wrapText="1"/>
    </xf>
    <xf numFmtId="3" fontId="10" fillId="0" borderId="4" xfId="0" applyNumberFormat="1" applyFont="1" applyBorder="1" applyAlignment="1">
      <alignment horizontal="center" vertical="center" wrapText="1"/>
    </xf>
    <xf numFmtId="1" fontId="9" fillId="4" borderId="4" xfId="0" applyNumberFormat="1" applyFont="1" applyFill="1" applyBorder="1" applyAlignment="1">
      <alignment horizontal="center" vertical="center"/>
    </xf>
    <xf numFmtId="9" fontId="8" fillId="0" borderId="4" xfId="0" applyNumberFormat="1" applyFont="1" applyBorder="1" applyAlignment="1">
      <alignment horizontal="center" vertical="center"/>
    </xf>
    <xf numFmtId="166" fontId="13" fillId="2" borderId="4" xfId="108" applyNumberFormat="1" applyFont="1" applyFill="1" applyBorder="1" applyAlignment="1">
      <alignment vertical="center" wrapText="1"/>
    </xf>
    <xf numFmtId="9" fontId="10" fillId="0" borderId="1"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9" fillId="4" borderId="1" xfId="0" applyNumberFormat="1" applyFont="1" applyFill="1" applyBorder="1" applyAlignment="1">
      <alignment horizontal="center" vertical="center"/>
    </xf>
    <xf numFmtId="9" fontId="9" fillId="4" borderId="4" xfId="0" applyNumberFormat="1" applyFont="1" applyFill="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2" fontId="6" fillId="0" borderId="1" xfId="109" applyNumberFormat="1" applyFont="1" applyBorder="1" applyAlignment="1">
      <alignment horizontal="center" vertical="center" wrapText="1"/>
    </xf>
    <xf numFmtId="2" fontId="6" fillId="0" borderId="7"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2" fontId="7" fillId="0" borderId="8"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49" fontId="0" fillId="0" borderId="2" xfId="0" applyNumberFormat="1" applyFont="1" applyFill="1" applyBorder="1" applyAlignment="1">
      <alignment horizontal="center" vertical="top"/>
    </xf>
    <xf numFmtId="49" fontId="0" fillId="0" borderId="1" xfId="0" applyNumberFormat="1" applyFont="1" applyFill="1" applyBorder="1" applyAlignment="1">
      <alignment horizontal="center" vertical="top"/>
    </xf>
    <xf numFmtId="166" fontId="13" fillId="2" borderId="1" xfId="108" applyNumberFormat="1" applyFont="1" applyFill="1" applyBorder="1" applyAlignment="1">
      <alignment horizontal="right" vertical="center" wrapText="1"/>
    </xf>
    <xf numFmtId="166" fontId="13" fillId="2" borderId="7" xfId="108" applyNumberFormat="1" applyFont="1" applyFill="1" applyBorder="1" applyAlignment="1">
      <alignment horizontal="right" vertical="center" wrapText="1"/>
    </xf>
    <xf numFmtId="166" fontId="13" fillId="2" borderId="4" xfId="108" applyNumberFormat="1" applyFont="1" applyFill="1" applyBorder="1" applyAlignment="1">
      <alignment horizontal="right" vertical="center" wrapText="1"/>
    </xf>
    <xf numFmtId="3" fontId="10" fillId="0" borderId="1"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4" borderId="4" xfId="0" applyNumberFormat="1" applyFont="1" applyFill="1" applyBorder="1" applyAlignment="1">
      <alignment horizontal="center" vertical="center"/>
    </xf>
    <xf numFmtId="3" fontId="9" fillId="0" borderId="1"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cellXfs>
  <cellStyles count="1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Moneda 2" xfId="112" xr:uid="{00000000-0005-0000-0000-00006D000000}"/>
    <cellStyle name="Normal" xfId="0" builtinId="0"/>
    <cellStyle name="Normal 2" xfId="109" xr:uid="{00000000-0005-0000-0000-00006F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00CC00"/>
      <color rgb="FFFF66FF"/>
      <color rgb="FFD9D9D9"/>
      <color rgb="FF66FFFF"/>
      <color rgb="FFFF6699"/>
      <color rgb="FFCC99FF"/>
      <color rgb="FFFFFF65"/>
      <color rgb="FF66FF66"/>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458200</xdr:colOff>
      <xdr:row>3</xdr:row>
      <xdr:rowOff>131164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8"/>
  <sheetViews>
    <sheetView tabSelected="1" zoomScale="50" zoomScaleNormal="50" workbookViewId="0">
      <selection activeCell="M21" sqref="M21:M22"/>
    </sheetView>
  </sheetViews>
  <sheetFormatPr baseColWidth="10" defaultColWidth="11.25" defaultRowHeight="14.25" x14ac:dyDescent="0.2"/>
  <cols>
    <col min="1" max="1" width="7.875" style="1" customWidth="1"/>
    <col min="2" max="2" width="26.75" style="1" customWidth="1"/>
    <col min="3" max="4" width="22.75" style="1" customWidth="1"/>
    <col min="5" max="5" width="52.375" style="22" customWidth="1"/>
    <col min="6" max="6" width="44.625" style="23" customWidth="1"/>
    <col min="7" max="7" width="18.875" style="55" customWidth="1"/>
    <col min="8" max="9" width="47.75" style="1" customWidth="1"/>
    <col min="10" max="10" width="18.125" style="1" customWidth="1"/>
    <col min="11" max="11" width="17.625" style="1" customWidth="1"/>
    <col min="12" max="12" width="16.625" style="1" customWidth="1"/>
    <col min="13" max="13" width="12.5" style="1" customWidth="1"/>
    <col min="14" max="14" width="13" style="1" customWidth="1"/>
    <col min="15" max="15" width="36.75" style="53" customWidth="1"/>
    <col min="16" max="16" width="23.5" style="42" customWidth="1"/>
    <col min="17" max="17" width="21.5" style="42" customWidth="1"/>
    <col min="18" max="19" width="14.5" style="1" customWidth="1"/>
    <col min="20" max="20" width="17.25" style="1" customWidth="1"/>
    <col min="21" max="21" width="33.5" style="46" customWidth="1"/>
    <col min="22" max="22" width="18.375" style="1" customWidth="1"/>
    <col min="23" max="23" width="20" style="1" customWidth="1"/>
    <col min="24" max="24" width="13.375" style="1" customWidth="1"/>
    <col min="25" max="25" width="15.625" style="1" customWidth="1"/>
    <col min="26" max="26" width="16.75" style="1" customWidth="1"/>
    <col min="27" max="27" width="33.25" style="32" customWidth="1"/>
    <col min="28" max="28" width="14.125" style="1" customWidth="1"/>
    <col min="29" max="29" width="20.75" style="1" customWidth="1"/>
    <col min="30" max="31" width="22" style="1" customWidth="1"/>
    <col min="32" max="16384" width="11.25" style="1"/>
  </cols>
  <sheetData>
    <row r="1" spans="1:31" ht="15" x14ac:dyDescent="0.2">
      <c r="A1" s="175"/>
      <c r="B1" s="181" t="s">
        <v>120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3"/>
      <c r="AC1" s="172" t="s">
        <v>159</v>
      </c>
      <c r="AD1" s="172"/>
      <c r="AE1" s="172"/>
    </row>
    <row r="2" spans="1:31" ht="15" x14ac:dyDescent="0.2">
      <c r="A2" s="176"/>
      <c r="B2" s="184"/>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6"/>
      <c r="AC2" s="173" t="s">
        <v>37</v>
      </c>
      <c r="AD2" s="173"/>
      <c r="AE2" s="173"/>
    </row>
    <row r="3" spans="1:31" ht="15" x14ac:dyDescent="0.2">
      <c r="A3" s="176"/>
      <c r="B3" s="184"/>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6"/>
      <c r="AC3" s="173" t="s">
        <v>34</v>
      </c>
      <c r="AD3" s="173"/>
      <c r="AE3" s="173"/>
    </row>
    <row r="4" spans="1:31" ht="15" x14ac:dyDescent="0.2">
      <c r="A4" s="177"/>
      <c r="B4" s="184"/>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6"/>
      <c r="AC4" s="173" t="s">
        <v>33</v>
      </c>
      <c r="AD4" s="173"/>
      <c r="AE4" s="173"/>
    </row>
    <row r="5" spans="1:31" ht="16.899999999999999" customHeight="1" x14ac:dyDescent="0.2">
      <c r="A5" s="178" t="s">
        <v>31</v>
      </c>
      <c r="B5" s="179"/>
      <c r="C5" s="180"/>
      <c r="D5" s="187"/>
      <c r="E5" s="187"/>
      <c r="F5" s="187"/>
      <c r="G5" s="187"/>
      <c r="H5" s="73"/>
      <c r="I5" s="73"/>
      <c r="J5" s="73"/>
      <c r="K5" s="73"/>
      <c r="L5" s="73"/>
      <c r="M5" s="2"/>
      <c r="N5" s="2"/>
      <c r="O5" s="50"/>
      <c r="P5" s="40"/>
      <c r="Q5" s="40"/>
      <c r="R5" s="2"/>
      <c r="S5" s="2"/>
      <c r="T5" s="2"/>
      <c r="U5" s="44"/>
      <c r="V5" s="2"/>
      <c r="W5" s="2"/>
      <c r="X5" s="2"/>
      <c r="Y5" s="2"/>
      <c r="Z5" s="2"/>
      <c r="AA5" s="31"/>
      <c r="AB5" s="2"/>
      <c r="AC5" s="2"/>
      <c r="AD5" s="2"/>
      <c r="AE5" s="3"/>
    </row>
    <row r="6" spans="1:31" ht="18.600000000000001" customHeight="1" x14ac:dyDescent="0.2">
      <c r="A6" s="178" t="s">
        <v>32</v>
      </c>
      <c r="B6" s="179"/>
      <c r="C6" s="180"/>
      <c r="D6" s="187" t="s">
        <v>201</v>
      </c>
      <c r="E6" s="187"/>
      <c r="F6" s="187"/>
      <c r="G6" s="188"/>
      <c r="H6" s="74"/>
      <c r="I6" s="74"/>
      <c r="J6" s="74"/>
      <c r="K6" s="74"/>
      <c r="L6" s="74"/>
      <c r="M6" s="2"/>
      <c r="N6" s="2"/>
      <c r="O6" s="50"/>
      <c r="P6" s="40"/>
      <c r="Q6" s="40"/>
      <c r="R6" s="2"/>
      <c r="S6" s="2"/>
      <c r="T6" s="2"/>
      <c r="U6" s="44"/>
      <c r="V6" s="2"/>
      <c r="W6" s="2"/>
      <c r="X6" s="2"/>
      <c r="Y6" s="2"/>
      <c r="Z6" s="2"/>
      <c r="AA6" s="31"/>
      <c r="AB6" s="2"/>
      <c r="AC6" s="2"/>
      <c r="AD6" s="4"/>
      <c r="AE6" s="5"/>
    </row>
    <row r="7" spans="1:31" ht="15" x14ac:dyDescent="0.2">
      <c r="A7" s="6"/>
      <c r="B7" s="166" t="s">
        <v>10</v>
      </c>
      <c r="C7" s="167"/>
      <c r="D7" s="167"/>
      <c r="E7" s="167"/>
      <c r="F7" s="168"/>
      <c r="G7" s="169" t="s">
        <v>11</v>
      </c>
      <c r="H7" s="169"/>
      <c r="I7" s="169"/>
      <c r="J7" s="169"/>
      <c r="K7" s="169"/>
      <c r="L7" s="174" t="s">
        <v>26</v>
      </c>
      <c r="M7" s="174"/>
      <c r="N7" s="174"/>
      <c r="O7" s="166" t="s">
        <v>24</v>
      </c>
      <c r="P7" s="167"/>
      <c r="Q7" s="167"/>
      <c r="R7" s="167"/>
      <c r="S7" s="167"/>
      <c r="T7" s="167"/>
      <c r="U7" s="168"/>
      <c r="V7" s="166" t="s">
        <v>18</v>
      </c>
      <c r="W7" s="167"/>
      <c r="X7" s="167"/>
      <c r="Y7" s="167"/>
      <c r="Z7" s="167"/>
      <c r="AA7" s="168"/>
      <c r="AB7" s="170" t="s">
        <v>19</v>
      </c>
      <c r="AC7" s="174" t="s">
        <v>27</v>
      </c>
      <c r="AD7" s="174" t="s">
        <v>25</v>
      </c>
      <c r="AE7" s="174"/>
    </row>
    <row r="8" spans="1:31" ht="45" x14ac:dyDescent="0.2">
      <c r="A8" s="7" t="s">
        <v>30</v>
      </c>
      <c r="B8" s="14" t="s">
        <v>1</v>
      </c>
      <c r="C8" s="7" t="s">
        <v>6</v>
      </c>
      <c r="D8" s="7" t="s">
        <v>2</v>
      </c>
      <c r="E8" s="14" t="s">
        <v>7</v>
      </c>
      <c r="F8" s="7" t="s">
        <v>20</v>
      </c>
      <c r="G8" s="75" t="s">
        <v>15</v>
      </c>
      <c r="H8" s="72" t="s">
        <v>3</v>
      </c>
      <c r="I8" s="72" t="s">
        <v>16</v>
      </c>
      <c r="J8" s="72" t="s">
        <v>22</v>
      </c>
      <c r="K8" s="72" t="s">
        <v>23</v>
      </c>
      <c r="L8" s="72" t="s">
        <v>4</v>
      </c>
      <c r="M8" s="72" t="s">
        <v>5</v>
      </c>
      <c r="N8" s="72" t="s">
        <v>0</v>
      </c>
      <c r="O8" s="7" t="s">
        <v>9</v>
      </c>
      <c r="P8" s="41" t="s">
        <v>36</v>
      </c>
      <c r="Q8" s="41" t="s">
        <v>8</v>
      </c>
      <c r="R8" s="14" t="s">
        <v>28</v>
      </c>
      <c r="S8" s="14" t="s">
        <v>35</v>
      </c>
      <c r="T8" s="14" t="s">
        <v>12</v>
      </c>
      <c r="U8" s="45" t="s">
        <v>21</v>
      </c>
      <c r="V8" s="14" t="s">
        <v>36</v>
      </c>
      <c r="W8" s="14" t="s">
        <v>8</v>
      </c>
      <c r="X8" s="14" t="s">
        <v>28</v>
      </c>
      <c r="Y8" s="14" t="s">
        <v>35</v>
      </c>
      <c r="Z8" s="14" t="s">
        <v>12</v>
      </c>
      <c r="AA8" s="29" t="s">
        <v>29</v>
      </c>
      <c r="AB8" s="171"/>
      <c r="AC8" s="170"/>
      <c r="AD8" s="13" t="s">
        <v>13</v>
      </c>
      <c r="AE8" s="13" t="s">
        <v>14</v>
      </c>
    </row>
    <row r="9" spans="1:31" customFormat="1" ht="68.25" customHeight="1" x14ac:dyDescent="0.2">
      <c r="A9" s="83">
        <v>1</v>
      </c>
      <c r="B9" s="11" t="s">
        <v>38</v>
      </c>
      <c r="C9" s="11" t="s">
        <v>40</v>
      </c>
      <c r="D9" s="11" t="s">
        <v>41</v>
      </c>
      <c r="E9" s="21" t="s">
        <v>42</v>
      </c>
      <c r="F9" s="24" t="s">
        <v>43</v>
      </c>
      <c r="G9" s="54"/>
      <c r="H9" s="90" t="s">
        <v>158</v>
      </c>
      <c r="I9" s="124"/>
      <c r="J9" s="10"/>
      <c r="K9" s="10"/>
      <c r="L9" s="35">
        <v>0</v>
      </c>
      <c r="M9" s="97"/>
      <c r="N9" s="111" t="str">
        <f>IFERROR(IF(M9/L9&gt;100%,100%,M9/L9),"-")</f>
        <v>-</v>
      </c>
      <c r="O9" s="92"/>
      <c r="P9" s="78"/>
      <c r="Q9" s="79"/>
      <c r="R9" s="99"/>
      <c r="S9" s="99"/>
      <c r="T9" s="76"/>
      <c r="U9" s="96">
        <f>SUM(P9:T9)</f>
        <v>0</v>
      </c>
      <c r="V9" s="78"/>
      <c r="W9" s="78"/>
      <c r="X9" s="78"/>
      <c r="Y9" s="78"/>
      <c r="Z9" s="101"/>
      <c r="AA9" s="82">
        <f>SUM(V9:Z9)</f>
        <v>0</v>
      </c>
      <c r="AB9" s="110" t="str">
        <f>IFERROR(AA9/U9,"-")</f>
        <v>-</v>
      </c>
      <c r="AC9" s="8"/>
      <c r="AD9" s="84" t="s">
        <v>44</v>
      </c>
      <c r="AE9" s="9" t="s">
        <v>45</v>
      </c>
    </row>
    <row r="10" spans="1:31" customFormat="1" ht="158.44999999999999" customHeight="1" x14ac:dyDescent="0.2">
      <c r="A10" s="83">
        <v>2</v>
      </c>
      <c r="B10" s="12" t="s">
        <v>38</v>
      </c>
      <c r="C10" s="12" t="s">
        <v>40</v>
      </c>
      <c r="D10" s="12" t="s">
        <v>41</v>
      </c>
      <c r="E10" s="21" t="s">
        <v>46</v>
      </c>
      <c r="F10" s="24" t="s">
        <v>47</v>
      </c>
      <c r="G10" s="54">
        <v>2020680010064</v>
      </c>
      <c r="H10" s="90" t="s">
        <v>48</v>
      </c>
      <c r="I10" s="91" t="s">
        <v>196</v>
      </c>
      <c r="J10" s="10">
        <v>44562</v>
      </c>
      <c r="K10" s="10">
        <v>44926</v>
      </c>
      <c r="L10" s="35">
        <v>32276</v>
      </c>
      <c r="M10" s="116">
        <v>34543</v>
      </c>
      <c r="N10" s="16">
        <f>IFERROR(IF(M10/L10&gt;100%,100%,M10/L10),"-")</f>
        <v>1</v>
      </c>
      <c r="O10" s="92" t="s">
        <v>171</v>
      </c>
      <c r="P10" s="79">
        <v>17615613079</v>
      </c>
      <c r="Q10" s="78">
        <f>1110265056+8000000000</f>
        <v>9110265056</v>
      </c>
      <c r="R10" s="79"/>
      <c r="S10" s="79"/>
      <c r="T10" s="79">
        <v>648062356</v>
      </c>
      <c r="U10" s="108">
        <f>SUM(P10:T10)</f>
        <v>27373940491</v>
      </c>
      <c r="V10" s="79">
        <v>15857020027.5</v>
      </c>
      <c r="W10" s="79">
        <v>9045447751</v>
      </c>
      <c r="X10" s="78"/>
      <c r="Y10" s="78"/>
      <c r="Z10" s="79">
        <v>648062356</v>
      </c>
      <c r="AA10" s="109">
        <f>SUM(V10:Z10)</f>
        <v>25550530134.5</v>
      </c>
      <c r="AB10" s="110">
        <f>IFERROR(AA10/U10,"-")</f>
        <v>0.93338882441497595</v>
      </c>
      <c r="AC10" s="37"/>
      <c r="AD10" s="84" t="s">
        <v>44</v>
      </c>
      <c r="AE10" s="9" t="s">
        <v>45</v>
      </c>
    </row>
    <row r="11" spans="1:31" customFormat="1" ht="124.9" customHeight="1" x14ac:dyDescent="0.2">
      <c r="A11" s="83">
        <v>3</v>
      </c>
      <c r="B11" s="11" t="s">
        <v>38</v>
      </c>
      <c r="C11" s="11" t="s">
        <v>40</v>
      </c>
      <c r="D11" s="11" t="s">
        <v>41</v>
      </c>
      <c r="E11" s="21" t="s">
        <v>49</v>
      </c>
      <c r="F11" s="24" t="s">
        <v>50</v>
      </c>
      <c r="G11" s="54">
        <v>2020680010064</v>
      </c>
      <c r="H11" s="90" t="s">
        <v>48</v>
      </c>
      <c r="I11" s="91" t="s">
        <v>196</v>
      </c>
      <c r="J11" s="10">
        <v>44562</v>
      </c>
      <c r="K11" s="10">
        <v>44926</v>
      </c>
      <c r="L11" s="17">
        <v>1</v>
      </c>
      <c r="M11" s="118">
        <v>0.81</v>
      </c>
      <c r="N11" s="16">
        <f>IFERROR(IF(M11/L11&gt;100%,100%,M11/L11),"-")</f>
        <v>0.81</v>
      </c>
      <c r="O11" s="92" t="s">
        <v>126</v>
      </c>
      <c r="P11" s="78"/>
      <c r="Q11" s="93"/>
      <c r="R11" s="79"/>
      <c r="S11" s="79"/>
      <c r="T11" s="79">
        <v>1297680154</v>
      </c>
      <c r="U11" s="96">
        <f>SUM(P11:T11)</f>
        <v>1297680154</v>
      </c>
      <c r="V11" s="78"/>
      <c r="W11" s="79"/>
      <c r="X11" s="78"/>
      <c r="Y11" s="78"/>
      <c r="Z11" s="79">
        <v>1297680154</v>
      </c>
      <c r="AA11" s="109">
        <f>SUM(V11:Z11)</f>
        <v>1297680154</v>
      </c>
      <c r="AB11" s="110">
        <f>IFERROR(AA11/U11,"-")</f>
        <v>1</v>
      </c>
      <c r="AC11" s="8"/>
      <c r="AD11" s="85" t="s">
        <v>44</v>
      </c>
      <c r="AE11" s="9" t="s">
        <v>45</v>
      </c>
    </row>
    <row r="12" spans="1:31" customFormat="1" ht="64.900000000000006" customHeight="1" x14ac:dyDescent="0.2">
      <c r="A12" s="83">
        <v>4</v>
      </c>
      <c r="B12" s="11" t="s">
        <v>38</v>
      </c>
      <c r="C12" s="11" t="s">
        <v>40</v>
      </c>
      <c r="D12" s="11" t="s">
        <v>41</v>
      </c>
      <c r="E12" s="21" t="s">
        <v>193</v>
      </c>
      <c r="F12" s="25" t="s">
        <v>51</v>
      </c>
      <c r="G12" s="54">
        <v>2021680010073</v>
      </c>
      <c r="H12" s="90" t="s">
        <v>121</v>
      </c>
      <c r="I12" s="91" t="s">
        <v>163</v>
      </c>
      <c r="J12" s="10">
        <v>44562</v>
      </c>
      <c r="K12" s="10">
        <v>44926</v>
      </c>
      <c r="L12" s="15">
        <v>3335</v>
      </c>
      <c r="M12" s="119">
        <v>3015</v>
      </c>
      <c r="N12" s="16">
        <f>IFERROR(IF(M12/L12&gt;100%,100%,M12/L12),"-")</f>
        <v>0.90404797601199405</v>
      </c>
      <c r="O12" s="92" t="s">
        <v>173</v>
      </c>
      <c r="P12" s="78"/>
      <c r="Q12" s="79">
        <f>106811308+2369082</f>
        <v>109180390</v>
      </c>
      <c r="R12" s="78"/>
      <c r="S12" s="78"/>
      <c r="T12" s="77"/>
      <c r="U12" s="96">
        <f>SUM(P12:T12)</f>
        <v>109180390</v>
      </c>
      <c r="V12" s="78"/>
      <c r="W12" s="78">
        <v>51784382</v>
      </c>
      <c r="X12" s="78"/>
      <c r="Y12" s="78"/>
      <c r="Z12" s="101"/>
      <c r="AA12" s="109">
        <f>SUM(V12:Z12)</f>
        <v>51784382</v>
      </c>
      <c r="AB12" s="110">
        <f>IFERROR(AA12/U12,"-")</f>
        <v>0.47430112678659603</v>
      </c>
      <c r="AC12" s="8"/>
      <c r="AD12" s="85" t="s">
        <v>44</v>
      </c>
      <c r="AE12" s="9" t="s">
        <v>45</v>
      </c>
    </row>
    <row r="13" spans="1:31" customFormat="1" ht="64.900000000000006" customHeight="1" x14ac:dyDescent="0.2">
      <c r="A13" s="83">
        <v>5</v>
      </c>
      <c r="B13" s="12" t="s">
        <v>38</v>
      </c>
      <c r="C13" s="12" t="s">
        <v>40</v>
      </c>
      <c r="D13" s="12" t="s">
        <v>41</v>
      </c>
      <c r="E13" s="21" t="s">
        <v>52</v>
      </c>
      <c r="F13" s="25" t="s">
        <v>53</v>
      </c>
      <c r="G13" s="54">
        <v>2021680010073</v>
      </c>
      <c r="H13" s="90" t="s">
        <v>121</v>
      </c>
      <c r="I13" s="91" t="s">
        <v>195</v>
      </c>
      <c r="J13" s="10">
        <v>44562</v>
      </c>
      <c r="K13" s="10">
        <v>44926</v>
      </c>
      <c r="L13" s="192">
        <v>4</v>
      </c>
      <c r="M13" s="195">
        <v>17</v>
      </c>
      <c r="N13" s="153">
        <f>IFERROR(IF(M13/L13&gt;100%,100%,M13/L13),"-")</f>
        <v>1</v>
      </c>
      <c r="O13" s="92" t="s">
        <v>172</v>
      </c>
      <c r="P13" s="78"/>
      <c r="Q13" s="79">
        <v>81109816</v>
      </c>
      <c r="R13" s="78"/>
      <c r="S13" s="78"/>
      <c r="T13" s="77"/>
      <c r="U13" s="189">
        <f>SUM(P13:T17)</f>
        <v>4985113034.8900003</v>
      </c>
      <c r="V13" s="78"/>
      <c r="W13" s="78">
        <v>81109816</v>
      </c>
      <c r="X13" s="78"/>
      <c r="Y13" s="78"/>
      <c r="Z13" s="101"/>
      <c r="AA13" s="133">
        <f>SUM(V13:Z17)</f>
        <v>1594682746.21</v>
      </c>
      <c r="AB13" s="135">
        <f>IFERROR(AA13/U13,"-")</f>
        <v>0.31988898447218211</v>
      </c>
      <c r="AC13" s="130"/>
      <c r="AD13" s="137" t="s">
        <v>44</v>
      </c>
      <c r="AE13" s="139" t="s">
        <v>45</v>
      </c>
    </row>
    <row r="14" spans="1:31" customFormat="1" ht="81" customHeight="1" x14ac:dyDescent="0.2">
      <c r="A14" s="83">
        <v>5</v>
      </c>
      <c r="B14" s="12" t="s">
        <v>38</v>
      </c>
      <c r="C14" s="12" t="s">
        <v>40</v>
      </c>
      <c r="D14" s="12" t="s">
        <v>41</v>
      </c>
      <c r="E14" s="21" t="s">
        <v>52</v>
      </c>
      <c r="F14" s="25" t="s">
        <v>53</v>
      </c>
      <c r="G14" s="54">
        <v>2021680010102</v>
      </c>
      <c r="H14" s="90" t="s">
        <v>125</v>
      </c>
      <c r="I14" s="91" t="s">
        <v>194</v>
      </c>
      <c r="J14" s="10">
        <v>44562</v>
      </c>
      <c r="K14" s="10">
        <v>44926</v>
      </c>
      <c r="L14" s="193"/>
      <c r="M14" s="196"/>
      <c r="N14" s="154"/>
      <c r="O14" s="94" t="s">
        <v>127</v>
      </c>
      <c r="P14" s="78"/>
      <c r="Q14" s="79">
        <v>1614876582</v>
      </c>
      <c r="R14" s="78"/>
      <c r="S14" s="78"/>
      <c r="T14" s="77"/>
      <c r="U14" s="190"/>
      <c r="V14" s="78"/>
      <c r="W14" s="78">
        <v>1284954592.3299999</v>
      </c>
      <c r="X14" s="78"/>
      <c r="Y14" s="78"/>
      <c r="Z14" s="101"/>
      <c r="AA14" s="157"/>
      <c r="AB14" s="136"/>
      <c r="AC14" s="132"/>
      <c r="AD14" s="138"/>
      <c r="AE14" s="140"/>
    </row>
    <row r="15" spans="1:31" customFormat="1" ht="102" customHeight="1" x14ac:dyDescent="0.2">
      <c r="A15" s="83">
        <v>5</v>
      </c>
      <c r="B15" s="12" t="s">
        <v>38</v>
      </c>
      <c r="C15" s="12" t="s">
        <v>40</v>
      </c>
      <c r="D15" s="12" t="s">
        <v>41</v>
      </c>
      <c r="E15" s="21" t="s">
        <v>52</v>
      </c>
      <c r="F15" s="25" t="s">
        <v>53</v>
      </c>
      <c r="G15" s="54">
        <v>2021680010117</v>
      </c>
      <c r="H15" s="90" t="s">
        <v>122</v>
      </c>
      <c r="I15" s="91" t="s">
        <v>167</v>
      </c>
      <c r="J15" s="10">
        <v>44562</v>
      </c>
      <c r="K15" s="10">
        <v>44926</v>
      </c>
      <c r="L15" s="193"/>
      <c r="M15" s="196"/>
      <c r="N15" s="154"/>
      <c r="O15" s="92" t="s">
        <v>170</v>
      </c>
      <c r="P15" s="78">
        <f>685561802-288283001.7+350000000+225000000+225000000+954209367</f>
        <v>2151488167.3000002</v>
      </c>
      <c r="Q15" s="79">
        <v>64280301</v>
      </c>
      <c r="R15" s="80"/>
      <c r="S15" s="80"/>
      <c r="T15" s="77"/>
      <c r="U15" s="190"/>
      <c r="V15" s="78"/>
      <c r="W15" s="78"/>
      <c r="X15" s="78"/>
      <c r="Y15" s="78"/>
      <c r="Z15" s="101"/>
      <c r="AA15" s="157"/>
      <c r="AB15" s="136"/>
      <c r="AC15" s="132"/>
      <c r="AD15" s="138"/>
      <c r="AE15" s="140"/>
    </row>
    <row r="16" spans="1:31" customFormat="1" ht="99.75" customHeight="1" x14ac:dyDescent="0.2">
      <c r="A16" s="83">
        <v>5</v>
      </c>
      <c r="B16" s="12" t="s">
        <v>38</v>
      </c>
      <c r="C16" s="12" t="s">
        <v>40</v>
      </c>
      <c r="D16" s="12" t="s">
        <v>41</v>
      </c>
      <c r="E16" s="21" t="s">
        <v>52</v>
      </c>
      <c r="F16" s="25" t="s">
        <v>53</v>
      </c>
      <c r="G16" s="54">
        <v>2022680010002</v>
      </c>
      <c r="H16" s="90" t="s">
        <v>189</v>
      </c>
      <c r="I16" s="91" t="s">
        <v>191</v>
      </c>
      <c r="J16" s="103">
        <v>44636</v>
      </c>
      <c r="K16" s="103">
        <v>44926</v>
      </c>
      <c r="L16" s="193"/>
      <c r="M16" s="196"/>
      <c r="N16" s="154"/>
      <c r="O16" s="92" t="s">
        <v>190</v>
      </c>
      <c r="P16" s="78">
        <v>288283001.69999999</v>
      </c>
      <c r="Q16" s="79"/>
      <c r="R16" s="80"/>
      <c r="S16" s="80"/>
      <c r="T16" s="77"/>
      <c r="U16" s="190"/>
      <c r="V16" s="78">
        <v>228618337.88</v>
      </c>
      <c r="W16" s="78"/>
      <c r="X16" s="78"/>
      <c r="Y16" s="78"/>
      <c r="Z16" s="101"/>
      <c r="AA16" s="157"/>
      <c r="AB16" s="136"/>
      <c r="AC16" s="132"/>
      <c r="AD16" s="138"/>
      <c r="AE16" s="140"/>
    </row>
    <row r="17" spans="1:31" customFormat="1" ht="140.25" customHeight="1" x14ac:dyDescent="0.2">
      <c r="A17" s="83">
        <v>5</v>
      </c>
      <c r="B17" s="12" t="s">
        <v>38</v>
      </c>
      <c r="C17" s="12" t="s">
        <v>40</v>
      </c>
      <c r="D17" s="12" t="s">
        <v>41</v>
      </c>
      <c r="E17" s="21" t="s">
        <v>52</v>
      </c>
      <c r="F17" s="25" t="s">
        <v>53</v>
      </c>
      <c r="G17" s="54">
        <v>2022680010007</v>
      </c>
      <c r="H17" s="90" t="s">
        <v>197</v>
      </c>
      <c r="I17" s="91" t="s">
        <v>198</v>
      </c>
      <c r="J17" s="103">
        <v>44684</v>
      </c>
      <c r="K17" s="103">
        <v>44926</v>
      </c>
      <c r="L17" s="194"/>
      <c r="M17" s="197"/>
      <c r="N17" s="160"/>
      <c r="O17" s="92" t="s">
        <v>199</v>
      </c>
      <c r="P17" s="78">
        <v>785075166.88999999</v>
      </c>
      <c r="Q17" s="79"/>
      <c r="R17" s="80"/>
      <c r="S17" s="80"/>
      <c r="T17" s="77"/>
      <c r="U17" s="191"/>
      <c r="V17" s="78"/>
      <c r="W17" s="78"/>
      <c r="X17" s="78"/>
      <c r="Y17" s="78"/>
      <c r="Z17" s="101"/>
      <c r="AA17" s="134"/>
      <c r="AB17" s="146"/>
      <c r="AC17" s="131"/>
      <c r="AD17" s="144"/>
      <c r="AE17" s="145"/>
    </row>
    <row r="18" spans="1:31" customFormat="1" ht="150" customHeight="1" x14ac:dyDescent="0.2">
      <c r="A18" s="83">
        <v>6</v>
      </c>
      <c r="B18" s="11" t="s">
        <v>38</v>
      </c>
      <c r="C18" s="11" t="s">
        <v>40</v>
      </c>
      <c r="D18" s="11" t="s">
        <v>41</v>
      </c>
      <c r="E18" s="21" t="s">
        <v>54</v>
      </c>
      <c r="F18" s="25" t="s">
        <v>55</v>
      </c>
      <c r="G18" s="54">
        <v>2020680010026</v>
      </c>
      <c r="H18" s="90" t="s">
        <v>56</v>
      </c>
      <c r="I18" s="91" t="s">
        <v>140</v>
      </c>
      <c r="J18" s="10">
        <v>44562</v>
      </c>
      <c r="K18" s="10">
        <v>44926</v>
      </c>
      <c r="L18" s="17">
        <v>1</v>
      </c>
      <c r="M18" s="118">
        <v>1</v>
      </c>
      <c r="N18" s="16">
        <f t="shared" ref="N18:N23" si="0">IFERROR(IF(M18/L18&gt;100%,100%,M18/L18),"-")</f>
        <v>1</v>
      </c>
      <c r="O18" s="92" t="s">
        <v>128</v>
      </c>
      <c r="P18" s="81">
        <v>318078211</v>
      </c>
      <c r="Q18" s="79"/>
      <c r="R18" s="78"/>
      <c r="S18" s="78"/>
      <c r="T18" s="77"/>
      <c r="U18" s="96">
        <f>SUM(P18:T18)</f>
        <v>318078211</v>
      </c>
      <c r="V18" s="78">
        <v>168600000</v>
      </c>
      <c r="W18" s="26"/>
      <c r="X18" s="78"/>
      <c r="Y18" s="78"/>
      <c r="Z18" s="101"/>
      <c r="AA18" s="109">
        <f>SUM(V18:Z18)</f>
        <v>168600000</v>
      </c>
      <c r="AB18" s="110">
        <f>IFERROR(AA18/U18,"-")</f>
        <v>0.53005831323667751</v>
      </c>
      <c r="AC18" s="8"/>
      <c r="AD18" s="85" t="s">
        <v>44</v>
      </c>
      <c r="AE18" s="9" t="s">
        <v>45</v>
      </c>
    </row>
    <row r="19" spans="1:31" customFormat="1" ht="142.9" customHeight="1" x14ac:dyDescent="0.2">
      <c r="A19" s="83">
        <v>7</v>
      </c>
      <c r="B19" s="12" t="s">
        <v>38</v>
      </c>
      <c r="C19" s="12" t="s">
        <v>40</v>
      </c>
      <c r="D19" s="12" t="s">
        <v>41</v>
      </c>
      <c r="E19" s="21" t="s">
        <v>57</v>
      </c>
      <c r="F19" s="25" t="s">
        <v>58</v>
      </c>
      <c r="G19" s="54">
        <v>2020680010026</v>
      </c>
      <c r="H19" s="90" t="s">
        <v>56</v>
      </c>
      <c r="I19" s="91" t="s">
        <v>140</v>
      </c>
      <c r="J19" s="10">
        <v>44562</v>
      </c>
      <c r="K19" s="10">
        <v>44926</v>
      </c>
      <c r="L19" s="30">
        <v>1</v>
      </c>
      <c r="M19" s="121">
        <v>1</v>
      </c>
      <c r="N19" s="106">
        <f t="shared" si="0"/>
        <v>1</v>
      </c>
      <c r="O19" s="92" t="s">
        <v>129</v>
      </c>
      <c r="P19" s="80"/>
      <c r="Q19" s="79">
        <f>849676605-62961615</f>
        <v>786714990</v>
      </c>
      <c r="R19" s="78"/>
      <c r="S19" s="78"/>
      <c r="T19" s="77"/>
      <c r="U19" s="107">
        <f>SUM(P19:T19)</f>
        <v>786714990</v>
      </c>
      <c r="V19" s="78"/>
      <c r="W19" s="78">
        <v>505200000</v>
      </c>
      <c r="X19" s="78"/>
      <c r="Y19" s="78"/>
      <c r="Z19" s="101"/>
      <c r="AA19" s="113">
        <f>SUM(V19:Z19)</f>
        <v>505200000</v>
      </c>
      <c r="AB19" s="112">
        <f t="shared" ref="AB19:AB23" si="1">IFERROR(AA19/U19,"-")</f>
        <v>0.64216394300558577</v>
      </c>
      <c r="AC19" s="28"/>
      <c r="AD19" s="86" t="s">
        <v>44</v>
      </c>
      <c r="AE19" s="27" t="s">
        <v>45</v>
      </c>
    </row>
    <row r="20" spans="1:31" customFormat="1" ht="80.25" customHeight="1" x14ac:dyDescent="0.2">
      <c r="A20" s="83">
        <v>8</v>
      </c>
      <c r="B20" s="12" t="s">
        <v>38</v>
      </c>
      <c r="C20" s="12" t="s">
        <v>40</v>
      </c>
      <c r="D20" s="12" t="s">
        <v>41</v>
      </c>
      <c r="E20" s="21" t="s">
        <v>59</v>
      </c>
      <c r="F20" s="25" t="s">
        <v>60</v>
      </c>
      <c r="G20" s="54">
        <v>2020680010135</v>
      </c>
      <c r="H20" s="90" t="s">
        <v>61</v>
      </c>
      <c r="I20" s="90" t="s">
        <v>141</v>
      </c>
      <c r="J20" s="10">
        <v>44562</v>
      </c>
      <c r="K20" s="10">
        <v>44926</v>
      </c>
      <c r="L20" s="34">
        <v>4</v>
      </c>
      <c r="M20" s="120">
        <v>3</v>
      </c>
      <c r="N20" s="106">
        <f t="shared" si="0"/>
        <v>0.75</v>
      </c>
      <c r="O20" s="92" t="s">
        <v>174</v>
      </c>
      <c r="P20" s="78">
        <f>263043360+253000000</f>
        <v>516043360</v>
      </c>
      <c r="Q20" s="79"/>
      <c r="R20" s="80"/>
      <c r="S20" s="80"/>
      <c r="T20" s="76"/>
      <c r="U20" s="107">
        <f>SUM(P20:T20)</f>
        <v>516043360</v>
      </c>
      <c r="V20" s="78">
        <v>138000000</v>
      </c>
      <c r="W20" s="26"/>
      <c r="X20" s="26"/>
      <c r="Y20" s="26"/>
      <c r="Z20" s="101"/>
      <c r="AA20" s="113">
        <f>SUM(V20:Z20)</f>
        <v>138000000</v>
      </c>
      <c r="AB20" s="112">
        <f t="shared" si="1"/>
        <v>0.26741938894437089</v>
      </c>
      <c r="AC20" s="36"/>
      <c r="AD20" s="86" t="s">
        <v>44</v>
      </c>
      <c r="AE20" s="33" t="s">
        <v>45</v>
      </c>
    </row>
    <row r="21" spans="1:31" customFormat="1" ht="60" x14ac:dyDescent="0.2">
      <c r="A21" s="83">
        <v>9</v>
      </c>
      <c r="B21" s="12" t="s">
        <v>38</v>
      </c>
      <c r="C21" s="12" t="s">
        <v>40</v>
      </c>
      <c r="D21" s="12" t="s">
        <v>41</v>
      </c>
      <c r="E21" s="21" t="s">
        <v>62</v>
      </c>
      <c r="F21" s="25" t="s">
        <v>63</v>
      </c>
      <c r="G21" s="54">
        <v>2020680010092</v>
      </c>
      <c r="H21" s="90" t="s">
        <v>64</v>
      </c>
      <c r="I21" s="91" t="s">
        <v>142</v>
      </c>
      <c r="J21" s="10">
        <v>44562</v>
      </c>
      <c r="K21" s="10">
        <v>44926</v>
      </c>
      <c r="L21" s="34">
        <v>2664</v>
      </c>
      <c r="M21" s="127">
        <v>2849</v>
      </c>
      <c r="N21" s="106">
        <f t="shared" si="0"/>
        <v>1</v>
      </c>
      <c r="O21" s="92" t="s">
        <v>130</v>
      </c>
      <c r="P21" s="78">
        <v>5677311514</v>
      </c>
      <c r="Q21" s="79"/>
      <c r="R21" s="80"/>
      <c r="S21" s="80"/>
      <c r="T21" s="76"/>
      <c r="U21" s="107">
        <f>SUM(P21:T21)</f>
        <v>5677311514</v>
      </c>
      <c r="V21" s="78">
        <v>5636408465</v>
      </c>
      <c r="W21" s="26"/>
      <c r="X21" s="26"/>
      <c r="Y21" s="26"/>
      <c r="Z21" s="101"/>
      <c r="AA21" s="113">
        <f>SUM(V21:Z21)</f>
        <v>5636408465</v>
      </c>
      <c r="AB21" s="112">
        <f t="shared" si="1"/>
        <v>0.99279534883736165</v>
      </c>
      <c r="AC21" s="36"/>
      <c r="AD21" s="86" t="s">
        <v>44</v>
      </c>
      <c r="AE21" s="33" t="s">
        <v>45</v>
      </c>
    </row>
    <row r="22" spans="1:31" customFormat="1" ht="76.900000000000006" customHeight="1" x14ac:dyDescent="0.2">
      <c r="A22" s="83">
        <v>10</v>
      </c>
      <c r="B22" s="11" t="s">
        <v>38</v>
      </c>
      <c r="C22" s="11" t="s">
        <v>40</v>
      </c>
      <c r="D22" s="11" t="s">
        <v>41</v>
      </c>
      <c r="E22" s="21" t="s">
        <v>65</v>
      </c>
      <c r="F22" s="25" t="s">
        <v>66</v>
      </c>
      <c r="G22" s="54">
        <v>2020680010090</v>
      </c>
      <c r="H22" s="90" t="s">
        <v>67</v>
      </c>
      <c r="I22" s="90" t="s">
        <v>143</v>
      </c>
      <c r="J22" s="10">
        <v>44562</v>
      </c>
      <c r="K22" s="10">
        <v>44926</v>
      </c>
      <c r="L22" s="15">
        <v>9668</v>
      </c>
      <c r="M22" s="119">
        <v>9865</v>
      </c>
      <c r="N22" s="16">
        <f t="shared" si="0"/>
        <v>1</v>
      </c>
      <c r="O22" s="92" t="s">
        <v>175</v>
      </c>
      <c r="P22" s="78"/>
      <c r="Q22" s="79">
        <f>13637991107+1224120000</f>
        <v>14862111107</v>
      </c>
      <c r="R22" s="80"/>
      <c r="S22" s="80"/>
      <c r="T22" s="76"/>
      <c r="U22" s="96">
        <f>SUM(P22:T22)</f>
        <v>14862111107</v>
      </c>
      <c r="V22" s="78"/>
      <c r="W22" s="78">
        <v>14269643179.309999</v>
      </c>
      <c r="X22" s="26"/>
      <c r="Y22" s="26"/>
      <c r="Z22" s="101"/>
      <c r="AA22" s="109">
        <f>SUM(V22:Z22)</f>
        <v>14269643179.309999</v>
      </c>
      <c r="AB22" s="110">
        <f t="shared" si="1"/>
        <v>0.96013568170601615</v>
      </c>
      <c r="AC22" s="8"/>
      <c r="AD22" s="85" t="s">
        <v>44</v>
      </c>
      <c r="AE22" s="9" t="s">
        <v>45</v>
      </c>
    </row>
    <row r="23" spans="1:31" customFormat="1" ht="69.75" customHeight="1" x14ac:dyDescent="0.2">
      <c r="A23" s="83">
        <v>11</v>
      </c>
      <c r="B23" s="12" t="s">
        <v>38</v>
      </c>
      <c r="C23" s="12" t="s">
        <v>40</v>
      </c>
      <c r="D23" s="12" t="s">
        <v>41</v>
      </c>
      <c r="E23" s="21" t="s">
        <v>68</v>
      </c>
      <c r="F23" s="25" t="s">
        <v>69</v>
      </c>
      <c r="G23" s="54">
        <v>2021680010103</v>
      </c>
      <c r="H23" s="90" t="s">
        <v>123</v>
      </c>
      <c r="I23" s="104" t="s">
        <v>165</v>
      </c>
      <c r="J23" s="10">
        <v>44562</v>
      </c>
      <c r="K23" s="10">
        <v>44926</v>
      </c>
      <c r="L23" s="148">
        <v>10</v>
      </c>
      <c r="M23" s="151">
        <v>0</v>
      </c>
      <c r="N23" s="153">
        <f t="shared" si="0"/>
        <v>0</v>
      </c>
      <c r="O23" s="94" t="s">
        <v>169</v>
      </c>
      <c r="P23" s="78">
        <f>4250000000-205896899-392537583.44-493937122.81-1000000000+920247999</f>
        <v>3077876393.75</v>
      </c>
      <c r="Q23" s="79">
        <v>32140151</v>
      </c>
      <c r="R23" s="80"/>
      <c r="S23" s="80"/>
      <c r="T23" s="76"/>
      <c r="U23" s="189">
        <f>SUM(P23:T25)</f>
        <v>4890773827.2600002</v>
      </c>
      <c r="V23" s="78"/>
      <c r="W23" s="78"/>
      <c r="X23" s="78"/>
      <c r="Y23" s="78"/>
      <c r="Z23" s="101"/>
      <c r="AA23" s="133">
        <f>SUM(V23:Z25)</f>
        <v>1450835292.8399999</v>
      </c>
      <c r="AB23" s="135">
        <f t="shared" si="1"/>
        <v>0.29664739038910204</v>
      </c>
      <c r="AC23" s="130"/>
      <c r="AD23" s="137" t="s">
        <v>44</v>
      </c>
      <c r="AE23" s="139" t="s">
        <v>45</v>
      </c>
    </row>
    <row r="24" spans="1:31" customFormat="1" ht="84.75" customHeight="1" x14ac:dyDescent="0.2">
      <c r="A24" s="83">
        <v>11</v>
      </c>
      <c r="B24" s="12" t="s">
        <v>38</v>
      </c>
      <c r="C24" s="12" t="s">
        <v>40</v>
      </c>
      <c r="D24" s="12" t="s">
        <v>41</v>
      </c>
      <c r="E24" s="21" t="s">
        <v>68</v>
      </c>
      <c r="F24" s="25" t="s">
        <v>69</v>
      </c>
      <c r="G24" s="54">
        <v>2021680010102</v>
      </c>
      <c r="H24" s="90" t="s">
        <v>125</v>
      </c>
      <c r="I24" s="90" t="s">
        <v>194</v>
      </c>
      <c r="J24" s="10">
        <v>44562</v>
      </c>
      <c r="K24" s="10">
        <v>44926</v>
      </c>
      <c r="L24" s="150"/>
      <c r="M24" s="152"/>
      <c r="N24" s="154"/>
      <c r="O24" s="92" t="s">
        <v>127</v>
      </c>
      <c r="P24" s="78"/>
      <c r="Q24" s="79">
        <v>1614876582</v>
      </c>
      <c r="R24" s="80"/>
      <c r="S24" s="80"/>
      <c r="T24" s="76"/>
      <c r="U24" s="190"/>
      <c r="V24" s="78"/>
      <c r="W24" s="78">
        <v>1284954592.3299999</v>
      </c>
      <c r="X24" s="78"/>
      <c r="Y24" s="78"/>
      <c r="Z24" s="101"/>
      <c r="AA24" s="157"/>
      <c r="AB24" s="136"/>
      <c r="AC24" s="132"/>
      <c r="AD24" s="138"/>
      <c r="AE24" s="140"/>
    </row>
    <row r="25" spans="1:31" customFormat="1" ht="84.75" customHeight="1" x14ac:dyDescent="0.2">
      <c r="A25" s="83">
        <v>11</v>
      </c>
      <c r="B25" s="12" t="s">
        <v>38</v>
      </c>
      <c r="C25" s="12" t="s">
        <v>40</v>
      </c>
      <c r="D25" s="12" t="s">
        <v>41</v>
      </c>
      <c r="E25" s="21" t="s">
        <v>68</v>
      </c>
      <c r="F25" s="25" t="s">
        <v>69</v>
      </c>
      <c r="G25" s="54">
        <v>2022680010009</v>
      </c>
      <c r="H25" s="90" t="s">
        <v>200</v>
      </c>
      <c r="I25" s="104" t="s">
        <v>202</v>
      </c>
      <c r="J25" s="10">
        <v>44684</v>
      </c>
      <c r="K25" s="10">
        <v>44926</v>
      </c>
      <c r="L25" s="158"/>
      <c r="M25" s="159"/>
      <c r="N25" s="160"/>
      <c r="O25" s="92" t="s">
        <v>131</v>
      </c>
      <c r="P25" s="78">
        <v>165880700.50999999</v>
      </c>
      <c r="Q25" s="79"/>
      <c r="R25" s="80"/>
      <c r="S25" s="80"/>
      <c r="T25" s="76"/>
      <c r="U25" s="191"/>
      <c r="V25" s="78">
        <v>165880700.50999999</v>
      </c>
      <c r="W25" s="78"/>
      <c r="X25" s="78"/>
      <c r="Y25" s="78"/>
      <c r="Z25" s="101"/>
      <c r="AA25" s="134"/>
      <c r="AB25" s="146"/>
      <c r="AC25" s="131"/>
      <c r="AD25" s="144"/>
      <c r="AE25" s="145"/>
    </row>
    <row r="26" spans="1:31" customFormat="1" ht="75" x14ac:dyDescent="0.2">
      <c r="A26" s="83">
        <v>12</v>
      </c>
      <c r="B26" s="12" t="s">
        <v>38</v>
      </c>
      <c r="C26" s="12" t="s">
        <v>40</v>
      </c>
      <c r="D26" s="12" t="s">
        <v>41</v>
      </c>
      <c r="E26" s="21" t="s">
        <v>70</v>
      </c>
      <c r="F26" s="25" t="s">
        <v>71</v>
      </c>
      <c r="G26" s="54">
        <v>2021680010057</v>
      </c>
      <c r="H26" s="90" t="s">
        <v>72</v>
      </c>
      <c r="I26" s="104" t="s">
        <v>166</v>
      </c>
      <c r="J26" s="10">
        <v>44562</v>
      </c>
      <c r="K26" s="10">
        <v>44926</v>
      </c>
      <c r="L26" s="198">
        <v>6</v>
      </c>
      <c r="M26" s="151">
        <v>0</v>
      </c>
      <c r="N26" s="153">
        <f>IFERROR(IF(M26/L26&gt;100%,100%,M26/L26),"-")</f>
        <v>0</v>
      </c>
      <c r="O26" s="92" t="s">
        <v>131</v>
      </c>
      <c r="P26" s="78">
        <f>61391722+357793798</f>
        <v>419185520</v>
      </c>
      <c r="Q26" s="79"/>
      <c r="R26" s="80"/>
      <c r="S26" s="80"/>
      <c r="T26" s="76"/>
      <c r="U26" s="189">
        <f>SUM(P26:T29)</f>
        <v>3758242085.8499999</v>
      </c>
      <c r="V26" s="78"/>
      <c r="W26" s="78">
        <v>419185520</v>
      </c>
      <c r="X26" s="26"/>
      <c r="Y26" s="26"/>
      <c r="Z26" s="101"/>
      <c r="AA26" s="133">
        <f>SUM(V26:Z29)</f>
        <v>1295179065.1199999</v>
      </c>
      <c r="AB26" s="141">
        <f>IFERROR(AA26/U26,"-")</f>
        <v>0.34462363933298079</v>
      </c>
      <c r="AC26" s="128">
        <v>126000000</v>
      </c>
      <c r="AD26" s="137" t="s">
        <v>44</v>
      </c>
      <c r="AE26" s="139" t="s">
        <v>45</v>
      </c>
    </row>
    <row r="27" spans="1:31" customFormat="1" ht="60" x14ac:dyDescent="0.2">
      <c r="A27" s="83">
        <v>12</v>
      </c>
      <c r="B27" s="12" t="s">
        <v>38</v>
      </c>
      <c r="C27" s="12" t="s">
        <v>40</v>
      </c>
      <c r="D27" s="12" t="s">
        <v>41</v>
      </c>
      <c r="E27" s="21" t="s">
        <v>70</v>
      </c>
      <c r="F27" s="25" t="s">
        <v>71</v>
      </c>
      <c r="G27" s="54">
        <v>2021680010103</v>
      </c>
      <c r="H27" s="90" t="s">
        <v>123</v>
      </c>
      <c r="I27" s="104" t="s">
        <v>165</v>
      </c>
      <c r="J27" s="10">
        <v>44562</v>
      </c>
      <c r="K27" s="10">
        <v>44926</v>
      </c>
      <c r="L27" s="199"/>
      <c r="M27" s="152"/>
      <c r="N27" s="154"/>
      <c r="O27" s="94" t="s">
        <v>169</v>
      </c>
      <c r="P27" s="78">
        <f>3603046476-205896899-392537583.45-493937122.82-1000000000+920248000</f>
        <v>2430922870.73</v>
      </c>
      <c r="Q27" s="79">
        <v>32140150</v>
      </c>
      <c r="R27" s="80"/>
      <c r="S27" s="80"/>
      <c r="T27" s="76"/>
      <c r="U27" s="190"/>
      <c r="V27" s="78"/>
      <c r="W27" s="26"/>
      <c r="X27" s="26"/>
      <c r="Y27" s="26"/>
      <c r="Z27" s="101"/>
      <c r="AA27" s="157"/>
      <c r="AB27" s="142"/>
      <c r="AC27" s="147"/>
      <c r="AD27" s="138"/>
      <c r="AE27" s="140"/>
    </row>
    <row r="28" spans="1:31" customFormat="1" ht="66.75" customHeight="1" x14ac:dyDescent="0.2">
      <c r="A28" s="83">
        <v>12</v>
      </c>
      <c r="B28" s="12" t="s">
        <v>38</v>
      </c>
      <c r="C28" s="12" t="s">
        <v>40</v>
      </c>
      <c r="D28" s="12" t="s">
        <v>41</v>
      </c>
      <c r="E28" s="21" t="s">
        <v>70</v>
      </c>
      <c r="F28" s="25" t="s">
        <v>71</v>
      </c>
      <c r="G28" s="54">
        <v>2022680010001</v>
      </c>
      <c r="H28" s="90" t="s">
        <v>187</v>
      </c>
      <c r="I28" s="104" t="s">
        <v>192</v>
      </c>
      <c r="J28" s="103">
        <v>44622</v>
      </c>
      <c r="K28" s="103">
        <v>44926</v>
      </c>
      <c r="L28" s="199"/>
      <c r="M28" s="152"/>
      <c r="N28" s="154"/>
      <c r="O28" s="94" t="s">
        <v>188</v>
      </c>
      <c r="P28" s="78">
        <v>54000000</v>
      </c>
      <c r="Q28" s="79"/>
      <c r="R28" s="80"/>
      <c r="S28" s="80"/>
      <c r="T28" s="76"/>
      <c r="U28" s="190"/>
      <c r="V28" s="78">
        <v>54000000</v>
      </c>
      <c r="W28" s="26"/>
      <c r="X28" s="26"/>
      <c r="Y28" s="26"/>
      <c r="Z28" s="101"/>
      <c r="AA28" s="157"/>
      <c r="AB28" s="142"/>
      <c r="AC28" s="147"/>
      <c r="AD28" s="138"/>
      <c r="AE28" s="140"/>
    </row>
    <row r="29" spans="1:31" customFormat="1" ht="85.5" customHeight="1" x14ac:dyDescent="0.2">
      <c r="A29" s="83">
        <v>12</v>
      </c>
      <c r="B29" s="12" t="s">
        <v>38</v>
      </c>
      <c r="C29" s="12" t="s">
        <v>40</v>
      </c>
      <c r="D29" s="12" t="s">
        <v>41</v>
      </c>
      <c r="E29" s="21" t="s">
        <v>70</v>
      </c>
      <c r="F29" s="25" t="s">
        <v>71</v>
      </c>
      <c r="G29" s="54">
        <v>2022680010009</v>
      </c>
      <c r="H29" s="90" t="s">
        <v>200</v>
      </c>
      <c r="I29" s="104" t="s">
        <v>202</v>
      </c>
      <c r="J29" s="103">
        <v>44684</v>
      </c>
      <c r="K29" s="10">
        <v>44926</v>
      </c>
      <c r="L29" s="200"/>
      <c r="M29" s="159"/>
      <c r="N29" s="160"/>
      <c r="O29" s="92" t="s">
        <v>131</v>
      </c>
      <c r="P29" s="100">
        <v>821993545.12</v>
      </c>
      <c r="Q29" s="79"/>
      <c r="R29" s="80"/>
      <c r="S29" s="80"/>
      <c r="T29" s="76"/>
      <c r="U29" s="191"/>
      <c r="V29" s="78">
        <v>821993545.12</v>
      </c>
      <c r="W29" s="26"/>
      <c r="X29" s="26"/>
      <c r="Y29" s="26"/>
      <c r="Z29" s="101"/>
      <c r="AA29" s="134"/>
      <c r="AB29" s="143"/>
      <c r="AC29" s="129"/>
      <c r="AD29" s="144"/>
      <c r="AE29" s="145"/>
    </row>
    <row r="30" spans="1:31" customFormat="1" ht="126.75" customHeight="1" x14ac:dyDescent="0.2">
      <c r="A30" s="83">
        <v>13</v>
      </c>
      <c r="B30" s="11" t="s">
        <v>38</v>
      </c>
      <c r="C30" s="11" t="s">
        <v>40</v>
      </c>
      <c r="D30" s="11" t="s">
        <v>73</v>
      </c>
      <c r="E30" s="21" t="s">
        <v>74</v>
      </c>
      <c r="F30" s="25" t="s">
        <v>75</v>
      </c>
      <c r="G30" s="54">
        <v>2021680010100</v>
      </c>
      <c r="H30" s="90" t="s">
        <v>160</v>
      </c>
      <c r="I30" s="91" t="s">
        <v>184</v>
      </c>
      <c r="J30" s="10">
        <v>44562</v>
      </c>
      <c r="K30" s="10">
        <v>44926</v>
      </c>
      <c r="L30" s="15">
        <v>47</v>
      </c>
      <c r="M30" s="116">
        <v>47</v>
      </c>
      <c r="N30" s="16">
        <f>IFERROR(IF(M30/L30&gt;100%,100%,M30/L30),"-")</f>
        <v>1</v>
      </c>
      <c r="O30" s="94" t="s">
        <v>128</v>
      </c>
      <c r="P30" s="78">
        <v>33333333.333333332</v>
      </c>
      <c r="Q30" s="79"/>
      <c r="R30" s="80"/>
      <c r="S30" s="80"/>
      <c r="T30" s="76"/>
      <c r="U30" s="96">
        <f>SUM(P30:T30)</f>
        <v>33333333.333333332</v>
      </c>
      <c r="V30" s="78">
        <v>22000000</v>
      </c>
      <c r="W30" s="26"/>
      <c r="X30" s="26"/>
      <c r="Y30" s="26"/>
      <c r="Z30" s="101"/>
      <c r="AA30" s="109">
        <f>SUM(V30:Z30)</f>
        <v>22000000</v>
      </c>
      <c r="AB30" s="110">
        <f>IFERROR(AA30/U30,"-")</f>
        <v>0.66</v>
      </c>
      <c r="AC30" s="8"/>
      <c r="AD30" s="85" t="s">
        <v>44</v>
      </c>
      <c r="AE30" s="9" t="s">
        <v>45</v>
      </c>
    </row>
    <row r="31" spans="1:31" customFormat="1" ht="171" customHeight="1" x14ac:dyDescent="0.2">
      <c r="A31" s="83">
        <v>14</v>
      </c>
      <c r="B31" s="12" t="s">
        <v>38</v>
      </c>
      <c r="C31" s="12" t="s">
        <v>40</v>
      </c>
      <c r="D31" s="12" t="s">
        <v>73</v>
      </c>
      <c r="E31" s="21" t="s">
        <v>76</v>
      </c>
      <c r="F31" s="25" t="s">
        <v>77</v>
      </c>
      <c r="G31" s="54">
        <v>2020680010076</v>
      </c>
      <c r="H31" s="90" t="s">
        <v>78</v>
      </c>
      <c r="I31" s="104" t="s">
        <v>145</v>
      </c>
      <c r="J31" s="10">
        <v>44562</v>
      </c>
      <c r="K31" s="10">
        <v>44926</v>
      </c>
      <c r="L31" s="148">
        <v>47</v>
      </c>
      <c r="M31" s="151">
        <v>47</v>
      </c>
      <c r="N31" s="153">
        <f>IFERROR(IF(M31/L31&gt;100%,100%,M31/L31),"-")</f>
        <v>1</v>
      </c>
      <c r="O31" s="92" t="s">
        <v>176</v>
      </c>
      <c r="P31" s="78">
        <f>78863302+9447268642+6674383216</f>
        <v>16200515160</v>
      </c>
      <c r="Q31" s="79">
        <f>2576601485+1240724312</f>
        <v>3817325797</v>
      </c>
      <c r="R31" s="80"/>
      <c r="S31" s="80"/>
      <c r="T31" s="76"/>
      <c r="U31" s="155">
        <f>SUM(P31:T33)</f>
        <v>251437364074</v>
      </c>
      <c r="V31" s="78">
        <v>11669870300.25</v>
      </c>
      <c r="W31" s="78">
        <v>1388559138</v>
      </c>
      <c r="X31" s="26"/>
      <c r="Y31" s="26"/>
      <c r="Z31" s="101"/>
      <c r="AA31" s="133">
        <f>SUM(V31:Z33)</f>
        <v>101434463055.59</v>
      </c>
      <c r="AB31" s="135">
        <f>IFERROR(AA31/U31,"-")</f>
        <v>0.40341841567244968</v>
      </c>
      <c r="AC31" s="130"/>
      <c r="AD31" s="137" t="s">
        <v>44</v>
      </c>
      <c r="AE31" s="139" t="s">
        <v>45</v>
      </c>
    </row>
    <row r="32" spans="1:31" customFormat="1" ht="399.75" x14ac:dyDescent="0.2">
      <c r="A32" s="83">
        <v>14</v>
      </c>
      <c r="B32" s="12" t="s">
        <v>38</v>
      </c>
      <c r="C32" s="12" t="s">
        <v>40</v>
      </c>
      <c r="D32" s="12" t="s">
        <v>73</v>
      </c>
      <c r="E32" s="21" t="s">
        <v>76</v>
      </c>
      <c r="F32" s="25" t="s">
        <v>77</v>
      </c>
      <c r="G32" s="54">
        <v>2020680010027</v>
      </c>
      <c r="H32" s="90" t="s">
        <v>79</v>
      </c>
      <c r="I32" s="90" t="s">
        <v>146</v>
      </c>
      <c r="J32" s="10">
        <v>44562</v>
      </c>
      <c r="K32" s="10">
        <v>44926</v>
      </c>
      <c r="L32" s="149"/>
      <c r="M32" s="152"/>
      <c r="N32" s="154"/>
      <c r="O32" s="95" t="s">
        <v>183</v>
      </c>
      <c r="P32" s="78">
        <v>1236312828</v>
      </c>
      <c r="Q32" s="79">
        <f>228526086687+42247021</f>
        <v>228568333708</v>
      </c>
      <c r="R32" s="80"/>
      <c r="S32" s="80"/>
      <c r="T32" s="76"/>
      <c r="U32" s="156"/>
      <c r="V32" s="78">
        <v>4244314</v>
      </c>
      <c r="W32" s="78">
        <v>87086834711</v>
      </c>
      <c r="X32" s="26"/>
      <c r="Y32" s="26"/>
      <c r="Z32" s="101"/>
      <c r="AA32" s="157"/>
      <c r="AB32" s="136"/>
      <c r="AC32" s="132"/>
      <c r="AD32" s="138"/>
      <c r="AE32" s="140"/>
    </row>
    <row r="33" spans="1:31" customFormat="1" ht="84.75" customHeight="1" x14ac:dyDescent="0.2">
      <c r="A33" s="83">
        <v>14</v>
      </c>
      <c r="B33" s="12" t="s">
        <v>38</v>
      </c>
      <c r="C33" s="12" t="s">
        <v>40</v>
      </c>
      <c r="D33" s="12" t="s">
        <v>73</v>
      </c>
      <c r="E33" s="21" t="s">
        <v>76</v>
      </c>
      <c r="F33" s="25" t="s">
        <v>77</v>
      </c>
      <c r="G33" s="54">
        <v>2021680010102</v>
      </c>
      <c r="H33" s="90" t="s">
        <v>125</v>
      </c>
      <c r="I33" s="125" t="s">
        <v>139</v>
      </c>
      <c r="J33" s="10">
        <v>44562</v>
      </c>
      <c r="K33" s="10">
        <v>44926</v>
      </c>
      <c r="L33" s="150"/>
      <c r="M33" s="152"/>
      <c r="N33" s="154"/>
      <c r="O33" s="92" t="s">
        <v>127</v>
      </c>
      <c r="P33" s="78"/>
      <c r="Q33" s="79">
        <v>1614876581</v>
      </c>
      <c r="R33" s="80"/>
      <c r="S33" s="80"/>
      <c r="T33" s="76"/>
      <c r="U33" s="156"/>
      <c r="V33" s="26"/>
      <c r="W33" s="78">
        <v>1284954592.3399999</v>
      </c>
      <c r="X33" s="26"/>
      <c r="Y33" s="26"/>
      <c r="Z33" s="101"/>
      <c r="AA33" s="157"/>
      <c r="AB33" s="136"/>
      <c r="AC33" s="132"/>
      <c r="AD33" s="138"/>
      <c r="AE33" s="140"/>
    </row>
    <row r="34" spans="1:31" customFormat="1" ht="75" x14ac:dyDescent="0.2">
      <c r="A34" s="83">
        <v>15</v>
      </c>
      <c r="B34" s="11" t="s">
        <v>38</v>
      </c>
      <c r="C34" s="11" t="s">
        <v>40</v>
      </c>
      <c r="D34" s="11" t="s">
        <v>73</v>
      </c>
      <c r="E34" s="21" t="s">
        <v>80</v>
      </c>
      <c r="F34" s="25" t="s">
        <v>81</v>
      </c>
      <c r="G34" s="54">
        <v>2020680010132</v>
      </c>
      <c r="H34" s="90" t="s">
        <v>82</v>
      </c>
      <c r="I34" s="91" t="s">
        <v>147</v>
      </c>
      <c r="J34" s="10">
        <v>44562</v>
      </c>
      <c r="K34" s="10">
        <v>44926</v>
      </c>
      <c r="L34" s="15">
        <v>300</v>
      </c>
      <c r="M34" s="116">
        <f>29+232</f>
        <v>261</v>
      </c>
      <c r="N34" s="16">
        <f>IFERROR(IF(M34/L34&gt;100%,100%,M34/L34),"-")</f>
        <v>0.87</v>
      </c>
      <c r="O34" s="92" t="s">
        <v>132</v>
      </c>
      <c r="P34" s="78">
        <v>175000000</v>
      </c>
      <c r="Q34" s="79">
        <v>175000000</v>
      </c>
      <c r="R34" s="78"/>
      <c r="S34" s="78"/>
      <c r="T34" s="77"/>
      <c r="U34" s="96">
        <f t="shared" ref="U34:U44" si="2">SUM(P34:T34)</f>
        <v>350000000</v>
      </c>
      <c r="V34" s="78">
        <v>175000000</v>
      </c>
      <c r="W34" s="79">
        <v>175000000</v>
      </c>
      <c r="X34" s="78"/>
      <c r="Y34" s="78"/>
      <c r="Z34" s="101"/>
      <c r="AA34" s="109">
        <f>SUM(V34:Z34)</f>
        <v>350000000</v>
      </c>
      <c r="AB34" s="110">
        <f>IFERROR(AA34/U34,"-")</f>
        <v>1</v>
      </c>
      <c r="AC34" s="126">
        <v>66931755.117647037</v>
      </c>
      <c r="AD34" s="85" t="s">
        <v>44</v>
      </c>
      <c r="AE34" s="9" t="s">
        <v>45</v>
      </c>
    </row>
    <row r="35" spans="1:31" customFormat="1" ht="75" x14ac:dyDescent="0.2">
      <c r="A35" s="83">
        <v>16</v>
      </c>
      <c r="B35" s="11" t="s">
        <v>38</v>
      </c>
      <c r="C35" s="11" t="s">
        <v>40</v>
      </c>
      <c r="D35" s="11" t="s">
        <v>73</v>
      </c>
      <c r="E35" s="21" t="s">
        <v>83</v>
      </c>
      <c r="F35" s="25" t="s">
        <v>84</v>
      </c>
      <c r="G35" s="54">
        <v>2020680010132</v>
      </c>
      <c r="H35" s="90" t="s">
        <v>82</v>
      </c>
      <c r="I35" s="91" t="s">
        <v>148</v>
      </c>
      <c r="J35" s="10">
        <v>44562</v>
      </c>
      <c r="K35" s="10">
        <v>44926</v>
      </c>
      <c r="L35" s="15">
        <v>35000</v>
      </c>
      <c r="M35" s="119">
        <f>6090+9725</f>
        <v>15815</v>
      </c>
      <c r="N35" s="16">
        <f>IFERROR(IF(M35/L35&gt;100%,100%,M35/L35),"-")</f>
        <v>0.45185714285714285</v>
      </c>
      <c r="O35" s="92" t="s">
        <v>132</v>
      </c>
      <c r="P35" s="78">
        <v>125000000</v>
      </c>
      <c r="Q35" s="79">
        <v>125000000</v>
      </c>
      <c r="R35" s="78"/>
      <c r="S35" s="78"/>
      <c r="T35" s="77"/>
      <c r="U35" s="96">
        <f t="shared" si="2"/>
        <v>250000000</v>
      </c>
      <c r="V35" s="78">
        <v>125000000</v>
      </c>
      <c r="W35" s="79">
        <v>125000000</v>
      </c>
      <c r="X35" s="78"/>
      <c r="Y35" s="78"/>
      <c r="Z35" s="101"/>
      <c r="AA35" s="109">
        <f>SUM(V35:Z35)</f>
        <v>250000000</v>
      </c>
      <c r="AB35" s="110">
        <f>IFERROR(AA35/U35,"-")</f>
        <v>1</v>
      </c>
      <c r="AC35" s="126">
        <v>190322604.88235295</v>
      </c>
      <c r="AD35" s="85" t="s">
        <v>44</v>
      </c>
      <c r="AE35" s="9" t="s">
        <v>45</v>
      </c>
    </row>
    <row r="36" spans="1:31" customFormat="1" ht="75" x14ac:dyDescent="0.2">
      <c r="A36" s="83">
        <v>17</v>
      </c>
      <c r="B36" s="12" t="s">
        <v>38</v>
      </c>
      <c r="C36" s="12" t="s">
        <v>40</v>
      </c>
      <c r="D36" s="12" t="s">
        <v>73</v>
      </c>
      <c r="E36" s="21" t="s">
        <v>85</v>
      </c>
      <c r="F36" s="19" t="s">
        <v>86</v>
      </c>
      <c r="G36" s="54">
        <v>2021680010083</v>
      </c>
      <c r="H36" s="90" t="s">
        <v>124</v>
      </c>
      <c r="I36" s="91" t="s">
        <v>149</v>
      </c>
      <c r="J36" s="10">
        <v>44562</v>
      </c>
      <c r="K36" s="10">
        <v>44926</v>
      </c>
      <c r="L36" s="148">
        <v>500</v>
      </c>
      <c r="M36" s="151">
        <v>127</v>
      </c>
      <c r="N36" s="153">
        <f>IFERROR(IF(M36/L36&gt;100%,100%,M36/L36),"-")</f>
        <v>0.254</v>
      </c>
      <c r="O36" s="92" t="s">
        <v>133</v>
      </c>
      <c r="P36" s="78">
        <v>123094917</v>
      </c>
      <c r="Q36" s="79">
        <v>103103083</v>
      </c>
      <c r="R36" s="78"/>
      <c r="S36" s="78"/>
      <c r="T36" s="77"/>
      <c r="U36" s="155">
        <f>SUM(P36:T37)</f>
        <v>259531333.33333334</v>
      </c>
      <c r="V36" s="78"/>
      <c r="W36" s="78"/>
      <c r="X36" s="78"/>
      <c r="Y36" s="78"/>
      <c r="Z36" s="101"/>
      <c r="AA36" s="133">
        <f>SUM(V36:Z37)</f>
        <v>22000000</v>
      </c>
      <c r="AB36" s="135">
        <f>IFERROR(AA36/U36,"-")</f>
        <v>8.4768184702168264E-2</v>
      </c>
      <c r="AC36" s="130"/>
      <c r="AD36" s="137" t="s">
        <v>44</v>
      </c>
      <c r="AE36" s="139" t="s">
        <v>45</v>
      </c>
    </row>
    <row r="37" spans="1:31" customFormat="1" ht="75" x14ac:dyDescent="0.2">
      <c r="A37" s="83">
        <v>17</v>
      </c>
      <c r="B37" s="12" t="s">
        <v>38</v>
      </c>
      <c r="C37" s="12" t="s">
        <v>40</v>
      </c>
      <c r="D37" s="12" t="s">
        <v>73</v>
      </c>
      <c r="E37" s="21" t="s">
        <v>85</v>
      </c>
      <c r="F37" s="89" t="s">
        <v>86</v>
      </c>
      <c r="G37" s="54">
        <v>2021680010100</v>
      </c>
      <c r="H37" s="90" t="s">
        <v>160</v>
      </c>
      <c r="I37" s="91" t="s">
        <v>144</v>
      </c>
      <c r="J37" s="10">
        <v>44562</v>
      </c>
      <c r="K37" s="10">
        <v>44926</v>
      </c>
      <c r="L37" s="158"/>
      <c r="M37" s="159"/>
      <c r="N37" s="160"/>
      <c r="O37" s="92" t="s">
        <v>128</v>
      </c>
      <c r="P37" s="78">
        <v>33333333.333333332</v>
      </c>
      <c r="Q37" s="79"/>
      <c r="R37" s="78"/>
      <c r="S37" s="78"/>
      <c r="T37" s="77"/>
      <c r="U37" s="161"/>
      <c r="V37" s="78">
        <v>22000000</v>
      </c>
      <c r="W37" s="78"/>
      <c r="X37" s="78"/>
      <c r="Y37" s="78"/>
      <c r="Z37" s="101"/>
      <c r="AA37" s="134"/>
      <c r="AB37" s="146"/>
      <c r="AC37" s="131"/>
      <c r="AD37" s="144"/>
      <c r="AE37" s="145"/>
    </row>
    <row r="38" spans="1:31" customFormat="1" ht="150" customHeight="1" x14ac:dyDescent="0.2">
      <c r="A38" s="83">
        <v>18</v>
      </c>
      <c r="B38" s="11" t="s">
        <v>38</v>
      </c>
      <c r="C38" s="11" t="s">
        <v>40</v>
      </c>
      <c r="D38" s="11" t="s">
        <v>73</v>
      </c>
      <c r="E38" s="21" t="s">
        <v>87</v>
      </c>
      <c r="F38" s="25" t="s">
        <v>88</v>
      </c>
      <c r="G38" s="54">
        <v>2021680010100</v>
      </c>
      <c r="H38" s="90" t="s">
        <v>160</v>
      </c>
      <c r="I38" s="91" t="s">
        <v>185</v>
      </c>
      <c r="J38" s="10">
        <v>44562</v>
      </c>
      <c r="K38" s="10">
        <v>44926</v>
      </c>
      <c r="L38" s="148">
        <v>20</v>
      </c>
      <c r="M38" s="151">
        <v>20</v>
      </c>
      <c r="N38" s="153">
        <f>IFERROR(IF(M38/L38&gt;100%,100%,M38/L38),"-")</f>
        <v>1</v>
      </c>
      <c r="O38" s="92" t="s">
        <v>128</v>
      </c>
      <c r="P38" s="78">
        <v>33333333.333333332</v>
      </c>
      <c r="Q38" s="79"/>
      <c r="R38" s="78"/>
      <c r="S38" s="78"/>
      <c r="T38" s="77"/>
      <c r="U38" s="155">
        <f>SUM(P38:T39)</f>
        <v>139333333.33333334</v>
      </c>
      <c r="V38" s="78">
        <v>22000000</v>
      </c>
      <c r="W38" s="78"/>
      <c r="X38" s="78"/>
      <c r="Y38" s="78"/>
      <c r="Z38" s="101"/>
      <c r="AA38" s="133">
        <f>SUM(V38:Z39)</f>
        <v>22000000</v>
      </c>
      <c r="AB38" s="135">
        <f>IFERROR(AA38/U38,"-")</f>
        <v>0.15789473684210525</v>
      </c>
      <c r="AC38" s="130"/>
      <c r="AD38" s="137" t="s">
        <v>44</v>
      </c>
      <c r="AE38" s="139" t="s">
        <v>45</v>
      </c>
    </row>
    <row r="39" spans="1:31" customFormat="1" ht="98.25" customHeight="1" x14ac:dyDescent="0.2">
      <c r="A39" s="83">
        <v>18</v>
      </c>
      <c r="B39" s="11" t="s">
        <v>38</v>
      </c>
      <c r="C39" s="11" t="s">
        <v>40</v>
      </c>
      <c r="D39" s="11" t="s">
        <v>73</v>
      </c>
      <c r="E39" s="21" t="s">
        <v>87</v>
      </c>
      <c r="F39" s="25" t="s">
        <v>88</v>
      </c>
      <c r="G39" s="54">
        <v>2021680010101</v>
      </c>
      <c r="H39" s="90" t="s">
        <v>161</v>
      </c>
      <c r="I39" s="91" t="s">
        <v>186</v>
      </c>
      <c r="J39" s="10">
        <v>44562</v>
      </c>
      <c r="K39" s="10">
        <v>44926</v>
      </c>
      <c r="L39" s="158"/>
      <c r="M39" s="159"/>
      <c r="N39" s="160"/>
      <c r="O39" s="94" t="s">
        <v>177</v>
      </c>
      <c r="P39" s="78">
        <f>100000000+6000000</f>
        <v>106000000</v>
      </c>
      <c r="Q39" s="79"/>
      <c r="R39" s="78"/>
      <c r="S39" s="78"/>
      <c r="T39" s="77"/>
      <c r="U39" s="161"/>
      <c r="V39" s="78"/>
      <c r="W39" s="78"/>
      <c r="X39" s="78"/>
      <c r="Y39" s="78"/>
      <c r="Z39" s="101"/>
      <c r="AA39" s="134"/>
      <c r="AB39" s="146"/>
      <c r="AC39" s="131"/>
      <c r="AD39" s="144"/>
      <c r="AE39" s="145"/>
    </row>
    <row r="40" spans="1:31" customFormat="1" ht="75" x14ac:dyDescent="0.2">
      <c r="A40" s="83">
        <v>19</v>
      </c>
      <c r="B40" s="11" t="s">
        <v>38</v>
      </c>
      <c r="C40" s="11" t="s">
        <v>40</v>
      </c>
      <c r="D40" s="11" t="s">
        <v>73</v>
      </c>
      <c r="E40" s="21" t="s">
        <v>89</v>
      </c>
      <c r="F40" s="25" t="s">
        <v>90</v>
      </c>
      <c r="G40" s="54">
        <v>2020680010107</v>
      </c>
      <c r="H40" s="90" t="s">
        <v>91</v>
      </c>
      <c r="I40" s="91" t="s">
        <v>150</v>
      </c>
      <c r="J40" s="10">
        <v>44562</v>
      </c>
      <c r="K40" s="10">
        <v>44926</v>
      </c>
      <c r="L40" s="15">
        <v>1</v>
      </c>
      <c r="M40" s="116">
        <v>0</v>
      </c>
      <c r="N40" s="16">
        <f t="shared" ref="N40:N46" si="3">IFERROR(IF(M40/L40&gt;100%,100%,M40/L40),"-")</f>
        <v>0</v>
      </c>
      <c r="O40" s="92" t="s">
        <v>134</v>
      </c>
      <c r="P40" s="78"/>
      <c r="Q40" s="79">
        <v>50000000</v>
      </c>
      <c r="R40" s="78"/>
      <c r="S40" s="78"/>
      <c r="T40" s="77"/>
      <c r="U40" s="96">
        <f t="shared" si="2"/>
        <v>50000000</v>
      </c>
      <c r="V40" s="78"/>
      <c r="W40" s="78"/>
      <c r="X40" s="78"/>
      <c r="Y40" s="78"/>
      <c r="Z40" s="102"/>
      <c r="AA40" s="109">
        <f t="shared" ref="AA40:AA44" si="4">SUM(V40:Z40)</f>
        <v>0</v>
      </c>
      <c r="AB40" s="110">
        <f t="shared" ref="AB40:AB45" si="5">IFERROR(AA40/U40,"-")</f>
        <v>0</v>
      </c>
      <c r="AC40" s="8"/>
      <c r="AD40" s="85" t="s">
        <v>44</v>
      </c>
      <c r="AE40" s="9" t="s">
        <v>45</v>
      </c>
    </row>
    <row r="41" spans="1:31" customFormat="1" ht="179.25" customHeight="1" x14ac:dyDescent="0.2">
      <c r="A41" s="83">
        <v>20</v>
      </c>
      <c r="B41" s="11" t="s">
        <v>38</v>
      </c>
      <c r="C41" s="11" t="s">
        <v>40</v>
      </c>
      <c r="D41" s="11" t="s">
        <v>73</v>
      </c>
      <c r="E41" s="21" t="s">
        <v>92</v>
      </c>
      <c r="F41" s="25" t="s">
        <v>93</v>
      </c>
      <c r="G41" s="54">
        <v>2020680010028</v>
      </c>
      <c r="H41" s="90" t="s">
        <v>94</v>
      </c>
      <c r="I41" s="90" t="s">
        <v>151</v>
      </c>
      <c r="J41" s="10">
        <v>44562</v>
      </c>
      <c r="K41" s="10">
        <v>44926</v>
      </c>
      <c r="L41" s="38">
        <v>1</v>
      </c>
      <c r="M41" s="123">
        <v>0.60950000000000004</v>
      </c>
      <c r="N41" s="106">
        <f t="shared" si="3"/>
        <v>0.60950000000000004</v>
      </c>
      <c r="O41" s="51" t="s">
        <v>178</v>
      </c>
      <c r="P41" s="78">
        <f>40228242+89003340+919050+801600+2848128+13897640+22302000+458300000+12800000+881841000</f>
        <v>1522941000</v>
      </c>
      <c r="Q41" s="79"/>
      <c r="R41" s="78"/>
      <c r="S41" s="78"/>
      <c r="T41" s="78">
        <v>49329884</v>
      </c>
      <c r="U41" s="107">
        <f t="shared" si="2"/>
        <v>1572270884</v>
      </c>
      <c r="V41" s="78">
        <v>928200000</v>
      </c>
      <c r="W41" s="78"/>
      <c r="X41" s="78"/>
      <c r="Y41" s="78"/>
      <c r="Z41" s="101"/>
      <c r="AA41" s="113">
        <f>SUM(V41:Z41)</f>
        <v>928200000</v>
      </c>
      <c r="AB41" s="112">
        <f t="shared" si="5"/>
        <v>0.59035628621359115</v>
      </c>
      <c r="AC41" s="36"/>
      <c r="AD41" s="86" t="s">
        <v>44</v>
      </c>
      <c r="AE41" s="33" t="s">
        <v>45</v>
      </c>
    </row>
    <row r="42" spans="1:31" customFormat="1" ht="90" x14ac:dyDescent="0.2">
      <c r="A42" s="83">
        <v>21</v>
      </c>
      <c r="B42" s="11" t="s">
        <v>38</v>
      </c>
      <c r="C42" s="11" t="s">
        <v>40</v>
      </c>
      <c r="D42" s="11" t="s">
        <v>73</v>
      </c>
      <c r="E42" s="21" t="s">
        <v>95</v>
      </c>
      <c r="F42" s="25" t="s">
        <v>96</v>
      </c>
      <c r="G42" s="54">
        <v>2020680010154</v>
      </c>
      <c r="H42" s="90" t="s">
        <v>97</v>
      </c>
      <c r="I42" s="91" t="s">
        <v>152</v>
      </c>
      <c r="J42" s="10">
        <v>44562</v>
      </c>
      <c r="K42" s="10">
        <v>44926</v>
      </c>
      <c r="L42" s="15">
        <v>1</v>
      </c>
      <c r="M42" s="117">
        <v>0.4</v>
      </c>
      <c r="N42" s="16">
        <f t="shared" si="3"/>
        <v>0.4</v>
      </c>
      <c r="O42" s="51" t="s">
        <v>135</v>
      </c>
      <c r="P42" s="78">
        <v>50000000</v>
      </c>
      <c r="Q42" s="79"/>
      <c r="R42" s="78"/>
      <c r="S42" s="78"/>
      <c r="T42" s="77"/>
      <c r="U42" s="96">
        <f t="shared" si="2"/>
        <v>50000000</v>
      </c>
      <c r="V42" s="78"/>
      <c r="W42" s="78"/>
      <c r="X42" s="78"/>
      <c r="Y42" s="78"/>
      <c r="Z42" s="101"/>
      <c r="AA42" s="109">
        <f t="shared" si="4"/>
        <v>0</v>
      </c>
      <c r="AB42" s="110">
        <f t="shared" si="5"/>
        <v>0</v>
      </c>
      <c r="AC42" s="8"/>
      <c r="AD42" s="85" t="s">
        <v>44</v>
      </c>
      <c r="AE42" s="9" t="s">
        <v>45</v>
      </c>
    </row>
    <row r="43" spans="1:31" customFormat="1" ht="90" x14ac:dyDescent="0.2">
      <c r="A43" s="83">
        <v>22</v>
      </c>
      <c r="B43" s="11" t="s">
        <v>38</v>
      </c>
      <c r="C43" s="11" t="s">
        <v>40</v>
      </c>
      <c r="D43" s="11" t="s">
        <v>73</v>
      </c>
      <c r="E43" s="21" t="s">
        <v>98</v>
      </c>
      <c r="F43" s="25" t="s">
        <v>99</v>
      </c>
      <c r="G43" s="54">
        <v>2020680010115</v>
      </c>
      <c r="H43" s="90" t="s">
        <v>100</v>
      </c>
      <c r="I43" s="90" t="s">
        <v>153</v>
      </c>
      <c r="J43" s="10">
        <v>44562</v>
      </c>
      <c r="K43" s="10">
        <v>44926</v>
      </c>
      <c r="L43" s="17">
        <v>1</v>
      </c>
      <c r="M43" s="118">
        <v>1</v>
      </c>
      <c r="N43" s="16">
        <f t="shared" si="3"/>
        <v>1</v>
      </c>
      <c r="O43" s="92" t="s">
        <v>136</v>
      </c>
      <c r="P43" s="78">
        <v>213180000</v>
      </c>
      <c r="Q43" s="79"/>
      <c r="R43" s="78"/>
      <c r="S43" s="78"/>
      <c r="T43" s="77"/>
      <c r="U43" s="96">
        <f t="shared" si="2"/>
        <v>213180000</v>
      </c>
      <c r="V43" s="78">
        <v>85271700</v>
      </c>
      <c r="W43" s="78"/>
      <c r="X43" s="78"/>
      <c r="Y43" s="78"/>
      <c r="Z43" s="101"/>
      <c r="AA43" s="109">
        <f t="shared" si="4"/>
        <v>85271700</v>
      </c>
      <c r="AB43" s="110">
        <f t="shared" si="5"/>
        <v>0.39999859273853083</v>
      </c>
      <c r="AC43" s="8"/>
      <c r="AD43" s="85" t="s">
        <v>44</v>
      </c>
      <c r="AE43" s="9" t="s">
        <v>45</v>
      </c>
    </row>
    <row r="44" spans="1:31" customFormat="1" ht="67.900000000000006" customHeight="1" x14ac:dyDescent="0.2">
      <c r="A44" s="83">
        <v>23</v>
      </c>
      <c r="B44" s="11" t="s">
        <v>38</v>
      </c>
      <c r="C44" s="11" t="s">
        <v>40</v>
      </c>
      <c r="D44" s="11" t="s">
        <v>73</v>
      </c>
      <c r="E44" s="21" t="s">
        <v>101</v>
      </c>
      <c r="F44" s="25" t="s">
        <v>102</v>
      </c>
      <c r="G44" s="54"/>
      <c r="H44" s="71" t="s">
        <v>158</v>
      </c>
      <c r="I44" s="124"/>
      <c r="J44" s="10">
        <v>44562</v>
      </c>
      <c r="K44" s="10">
        <v>44926</v>
      </c>
      <c r="L44" s="18">
        <v>0</v>
      </c>
      <c r="M44" s="98"/>
      <c r="N44" s="16" t="str">
        <f t="shared" si="3"/>
        <v>-</v>
      </c>
      <c r="O44" s="92"/>
      <c r="P44" s="78"/>
      <c r="Q44" s="79"/>
      <c r="R44" s="78"/>
      <c r="S44" s="78"/>
      <c r="T44" s="77"/>
      <c r="U44" s="96">
        <f t="shared" si="2"/>
        <v>0</v>
      </c>
      <c r="V44" s="78"/>
      <c r="W44" s="78"/>
      <c r="X44" s="78"/>
      <c r="Y44" s="78"/>
      <c r="Z44" s="101"/>
      <c r="AA44" s="109">
        <f t="shared" si="4"/>
        <v>0</v>
      </c>
      <c r="AB44" s="110" t="str">
        <f t="shared" si="5"/>
        <v>-</v>
      </c>
      <c r="AC44" s="8"/>
      <c r="AD44" s="85" t="s">
        <v>44</v>
      </c>
      <c r="AE44" s="9" t="s">
        <v>45</v>
      </c>
    </row>
    <row r="45" spans="1:31" customFormat="1" ht="105" customHeight="1" x14ac:dyDescent="0.2">
      <c r="A45" s="83">
        <v>24</v>
      </c>
      <c r="B45" s="11" t="s">
        <v>38</v>
      </c>
      <c r="C45" s="20" t="s">
        <v>40</v>
      </c>
      <c r="D45" s="20" t="s">
        <v>103</v>
      </c>
      <c r="E45" s="21" t="s">
        <v>104</v>
      </c>
      <c r="F45" s="19" t="s">
        <v>105</v>
      </c>
      <c r="G45" s="54">
        <v>2020680010099</v>
      </c>
      <c r="H45" s="90" t="s">
        <v>106</v>
      </c>
      <c r="I45" s="90" t="s">
        <v>154</v>
      </c>
      <c r="J45" s="10">
        <v>44562</v>
      </c>
      <c r="K45" s="10">
        <v>44926</v>
      </c>
      <c r="L45" s="39">
        <v>1750</v>
      </c>
      <c r="M45" s="122">
        <v>460</v>
      </c>
      <c r="N45" s="106">
        <f t="shared" si="3"/>
        <v>0.26285714285714284</v>
      </c>
      <c r="O45" s="52" t="s">
        <v>179</v>
      </c>
      <c r="P45" s="78">
        <v>3120423778</v>
      </c>
      <c r="Q45" s="79"/>
      <c r="R45" s="78"/>
      <c r="S45" s="78"/>
      <c r="T45" s="77">
        <v>205167262</v>
      </c>
      <c r="U45" s="107">
        <f>SUM(P45:T45)</f>
        <v>3325591040</v>
      </c>
      <c r="V45" s="78">
        <v>1763130242</v>
      </c>
      <c r="W45" s="78"/>
      <c r="X45" s="78"/>
      <c r="Y45" s="78"/>
      <c r="Z45" s="101"/>
      <c r="AA45" s="113">
        <f>SUM(V45:Z45)</f>
        <v>1763130242</v>
      </c>
      <c r="AB45" s="112">
        <f t="shared" si="5"/>
        <v>0.53017049324260868</v>
      </c>
      <c r="AC45" s="88">
        <v>567885101</v>
      </c>
      <c r="AD45" s="86" t="s">
        <v>44</v>
      </c>
      <c r="AE45" s="33" t="s">
        <v>45</v>
      </c>
    </row>
    <row r="46" spans="1:31" customFormat="1" ht="66" customHeight="1" x14ac:dyDescent="0.2">
      <c r="A46" s="83">
        <v>25</v>
      </c>
      <c r="B46" s="12" t="s">
        <v>38</v>
      </c>
      <c r="C46" s="12" t="s">
        <v>40</v>
      </c>
      <c r="D46" s="12" t="s">
        <v>103</v>
      </c>
      <c r="E46" s="21" t="s">
        <v>107</v>
      </c>
      <c r="F46" s="25" t="s">
        <v>108</v>
      </c>
      <c r="G46" s="54">
        <v>2020680010099</v>
      </c>
      <c r="H46" s="90" t="s">
        <v>106</v>
      </c>
      <c r="I46" s="90" t="s">
        <v>155</v>
      </c>
      <c r="J46" s="10">
        <v>44562</v>
      </c>
      <c r="K46" s="10">
        <v>44926</v>
      </c>
      <c r="L46" s="162">
        <v>1</v>
      </c>
      <c r="M46" s="164">
        <v>0.99</v>
      </c>
      <c r="N46" s="153">
        <f t="shared" si="3"/>
        <v>0.99</v>
      </c>
      <c r="O46" s="52" t="s">
        <v>182</v>
      </c>
      <c r="P46" s="78">
        <v>1600366022</v>
      </c>
      <c r="Q46" s="79"/>
      <c r="R46" s="78"/>
      <c r="S46" s="78"/>
      <c r="T46" s="77">
        <v>694832738</v>
      </c>
      <c r="U46" s="155">
        <f>SUM(P46:T47)</f>
        <v>2445198760</v>
      </c>
      <c r="V46" s="78">
        <v>1600366022</v>
      </c>
      <c r="W46" s="78"/>
      <c r="X46" s="78"/>
      <c r="Y46" s="78"/>
      <c r="Z46" s="78">
        <v>694832738</v>
      </c>
      <c r="AA46" s="133">
        <f>SUM(V46:Z47)</f>
        <v>2295198760</v>
      </c>
      <c r="AB46" s="135">
        <f>IFERROR(AA46/U46,"-")</f>
        <v>0.93865529360893341</v>
      </c>
      <c r="AC46" s="128">
        <v>785323624</v>
      </c>
      <c r="AD46" s="137" t="s">
        <v>44</v>
      </c>
      <c r="AE46" s="139" t="s">
        <v>45</v>
      </c>
    </row>
    <row r="47" spans="1:31" customFormat="1" ht="81.75" customHeight="1" x14ac:dyDescent="0.2">
      <c r="A47" s="83">
        <v>25</v>
      </c>
      <c r="B47" s="12" t="s">
        <v>38</v>
      </c>
      <c r="C47" s="12" t="s">
        <v>40</v>
      </c>
      <c r="D47" s="12" t="s">
        <v>103</v>
      </c>
      <c r="E47" s="21" t="s">
        <v>107</v>
      </c>
      <c r="F47" s="25" t="s">
        <v>108</v>
      </c>
      <c r="G47" s="54">
        <v>2020680010060</v>
      </c>
      <c r="H47" s="90" t="s">
        <v>109</v>
      </c>
      <c r="I47" s="90" t="s">
        <v>164</v>
      </c>
      <c r="J47" s="10">
        <v>44562</v>
      </c>
      <c r="K47" s="10">
        <v>44926</v>
      </c>
      <c r="L47" s="163"/>
      <c r="M47" s="165"/>
      <c r="N47" s="160"/>
      <c r="O47" s="52" t="s">
        <v>137</v>
      </c>
      <c r="P47" s="78">
        <v>150000000</v>
      </c>
      <c r="Q47" s="79"/>
      <c r="R47" s="78"/>
      <c r="S47" s="78"/>
      <c r="T47" s="77"/>
      <c r="U47" s="161"/>
      <c r="V47" s="78"/>
      <c r="W47" s="78"/>
      <c r="X47" s="78"/>
      <c r="Y47" s="78"/>
      <c r="Z47" s="101"/>
      <c r="AA47" s="134"/>
      <c r="AB47" s="146"/>
      <c r="AC47" s="129"/>
      <c r="AD47" s="144"/>
      <c r="AE47" s="145"/>
    </row>
    <row r="48" spans="1:31" customFormat="1" ht="109.9" customHeight="1" x14ac:dyDescent="0.2">
      <c r="A48" s="83">
        <v>26</v>
      </c>
      <c r="B48" s="11" t="s">
        <v>38</v>
      </c>
      <c r="C48" s="11" t="s">
        <v>40</v>
      </c>
      <c r="D48" s="11" t="s">
        <v>103</v>
      </c>
      <c r="E48" s="21" t="s">
        <v>110</v>
      </c>
      <c r="F48" s="25" t="s">
        <v>111</v>
      </c>
      <c r="G48" s="54">
        <v>2021680010116</v>
      </c>
      <c r="H48" s="90" t="s">
        <v>162</v>
      </c>
      <c r="I48" s="90" t="s">
        <v>168</v>
      </c>
      <c r="J48" s="10">
        <v>44562</v>
      </c>
      <c r="K48" s="10">
        <v>44926</v>
      </c>
      <c r="L48" s="18">
        <v>1000</v>
      </c>
      <c r="M48" s="116">
        <v>411</v>
      </c>
      <c r="N48" s="16">
        <f>IFERROR(IF(M48/L48&gt;100%,100%,M48/L48),"-")</f>
        <v>0.41099999999999998</v>
      </c>
      <c r="O48" s="92" t="s">
        <v>180</v>
      </c>
      <c r="P48" s="78">
        <f>38500000+461500000</f>
        <v>500000000</v>
      </c>
      <c r="Q48" s="79"/>
      <c r="R48" s="78"/>
      <c r="S48" s="78"/>
      <c r="T48" s="77"/>
      <c r="U48" s="96">
        <f>SUM(P48:T48)</f>
        <v>500000000</v>
      </c>
      <c r="V48" s="78">
        <v>28200000</v>
      </c>
      <c r="W48" s="78"/>
      <c r="X48" s="78"/>
      <c r="Y48" s="78"/>
      <c r="Z48" s="101"/>
      <c r="AA48" s="109">
        <f>SUM(V48:Z48)</f>
        <v>28200000</v>
      </c>
      <c r="AB48" s="110">
        <f>IFERROR(AA48/U48,"-")</f>
        <v>5.6399999999999999E-2</v>
      </c>
      <c r="AC48" s="8"/>
      <c r="AD48" s="85" t="s">
        <v>44</v>
      </c>
      <c r="AE48" s="9" t="s">
        <v>45</v>
      </c>
    </row>
    <row r="49" spans="1:31" customFormat="1" ht="105" x14ac:dyDescent="0.2">
      <c r="A49" s="83">
        <v>195</v>
      </c>
      <c r="B49" s="12" t="s">
        <v>39</v>
      </c>
      <c r="C49" s="12" t="s">
        <v>112</v>
      </c>
      <c r="D49" s="12" t="s">
        <v>113</v>
      </c>
      <c r="E49" s="21" t="s">
        <v>114</v>
      </c>
      <c r="F49" s="25" t="s">
        <v>115</v>
      </c>
      <c r="G49" s="54">
        <v>2021680010016</v>
      </c>
      <c r="H49" s="90" t="s">
        <v>116</v>
      </c>
      <c r="I49" s="90" t="s">
        <v>156</v>
      </c>
      <c r="J49" s="10">
        <v>44562</v>
      </c>
      <c r="K49" s="10">
        <v>44926</v>
      </c>
      <c r="L49" s="48">
        <v>12</v>
      </c>
      <c r="M49" s="115">
        <v>0</v>
      </c>
      <c r="N49" s="106">
        <f>IFERROR(IF(M49/L49&gt;100%,100%,M49/L49),"-")</f>
        <v>0</v>
      </c>
      <c r="O49" s="92" t="s">
        <v>181</v>
      </c>
      <c r="P49" s="78">
        <f>330622329+212418301</f>
        <v>543040630</v>
      </c>
      <c r="Q49" s="79"/>
      <c r="R49" s="78"/>
      <c r="S49" s="78"/>
      <c r="T49" s="77"/>
      <c r="U49" s="107">
        <f>SUM(P49:T49)</f>
        <v>543040630</v>
      </c>
      <c r="V49" s="78"/>
      <c r="W49" s="78"/>
      <c r="X49" s="78"/>
      <c r="Y49" s="78"/>
      <c r="Z49" s="101"/>
      <c r="AA49" s="113">
        <f>SUM(V49:Z49)</f>
        <v>0</v>
      </c>
      <c r="AB49" s="112">
        <f>IFERROR(AA49/U49,"-")</f>
        <v>0</v>
      </c>
      <c r="AC49" s="47"/>
      <c r="AD49" s="87" t="s">
        <v>44</v>
      </c>
      <c r="AE49" s="49" t="s">
        <v>45</v>
      </c>
    </row>
    <row r="50" spans="1:31" customFormat="1" ht="105" x14ac:dyDescent="0.2">
      <c r="A50" s="83">
        <v>196</v>
      </c>
      <c r="B50" s="12" t="s">
        <v>39</v>
      </c>
      <c r="C50" s="12" t="s">
        <v>112</v>
      </c>
      <c r="D50" s="12" t="s">
        <v>113</v>
      </c>
      <c r="E50" s="21" t="s">
        <v>117</v>
      </c>
      <c r="F50" s="25" t="s">
        <v>118</v>
      </c>
      <c r="G50" s="54">
        <v>2020680010145</v>
      </c>
      <c r="H50" s="90" t="s">
        <v>119</v>
      </c>
      <c r="I50" s="91" t="s">
        <v>157</v>
      </c>
      <c r="J50" s="10">
        <v>44562</v>
      </c>
      <c r="K50" s="10">
        <v>44926</v>
      </c>
      <c r="L50" s="15">
        <v>47</v>
      </c>
      <c r="M50" s="116">
        <v>4</v>
      </c>
      <c r="N50" s="16">
        <f>IFERROR(IF(M50/L50&gt;100%,100%,M50/L50),"-")</f>
        <v>8.5106382978723402E-2</v>
      </c>
      <c r="O50" s="92" t="s">
        <v>138</v>
      </c>
      <c r="P50" s="78">
        <f>300000000+2000000000</f>
        <v>2300000000</v>
      </c>
      <c r="Q50" s="79">
        <f>865629616+18345512</f>
        <v>883975128</v>
      </c>
      <c r="R50" s="78"/>
      <c r="S50" s="78"/>
      <c r="T50" s="77"/>
      <c r="U50" s="96">
        <f>SUM(P50:T50)</f>
        <v>3183975128</v>
      </c>
      <c r="V50" s="78"/>
      <c r="W50" s="78"/>
      <c r="X50" s="78"/>
      <c r="Y50" s="78"/>
      <c r="Z50" s="101"/>
      <c r="AA50" s="109">
        <f>SUM(V50:Z50)</f>
        <v>0</v>
      </c>
      <c r="AB50" s="110">
        <f>IFERROR(AA50/U50,"-")</f>
        <v>0</v>
      </c>
      <c r="AC50" s="8"/>
      <c r="AD50" s="85" t="s">
        <v>44</v>
      </c>
      <c r="AE50" s="9" t="s">
        <v>45</v>
      </c>
    </row>
    <row r="51" spans="1:31" ht="15" x14ac:dyDescent="0.2">
      <c r="A51" s="56"/>
      <c r="B51" s="57"/>
      <c r="C51" s="58"/>
      <c r="D51" s="58"/>
      <c r="E51" s="59"/>
      <c r="F51" s="60"/>
      <c r="G51" s="61"/>
      <c r="H51" s="58"/>
      <c r="I51" s="58"/>
      <c r="J51" s="58"/>
      <c r="K51" s="62"/>
      <c r="L51" s="62"/>
      <c r="M51" s="63" t="s">
        <v>17</v>
      </c>
      <c r="N51" s="105">
        <f>IFERROR(AVERAGE(N9:N50),"-")</f>
        <v>0.64609110171942319</v>
      </c>
      <c r="O51" s="64"/>
      <c r="P51" s="68">
        <f t="shared" ref="P51:Z51" si="6">SUM(P9:P50)</f>
        <v>62387625865</v>
      </c>
      <c r="Q51" s="68">
        <f t="shared" si="6"/>
        <v>263645309422</v>
      </c>
      <c r="R51" s="68">
        <f t="shared" si="6"/>
        <v>0</v>
      </c>
      <c r="S51" s="68">
        <f t="shared" si="6"/>
        <v>0</v>
      </c>
      <c r="T51" s="68">
        <f t="shared" si="6"/>
        <v>2895072394</v>
      </c>
      <c r="U51" s="69">
        <f>SUM(U9:U50)</f>
        <v>328928007680.99994</v>
      </c>
      <c r="V51" s="65">
        <f t="shared" si="6"/>
        <v>39515803654.259995</v>
      </c>
      <c r="W51" s="65">
        <f t="shared" si="6"/>
        <v>117002628274.31</v>
      </c>
      <c r="X51" s="65">
        <f t="shared" si="6"/>
        <v>0</v>
      </c>
      <c r="Y51" s="65">
        <f t="shared" si="6"/>
        <v>0</v>
      </c>
      <c r="Z51" s="65">
        <f t="shared" si="6"/>
        <v>2640575248</v>
      </c>
      <c r="AA51" s="70">
        <f>SUM(AA9:AA50)</f>
        <v>159159007176.57001</v>
      </c>
      <c r="AB51" s="114">
        <f>IFERROR(AA51/U51,"-")</f>
        <v>0.48387186089341822</v>
      </c>
      <c r="AC51" s="66">
        <f>SUM(AC9:AC50)</f>
        <v>1736463085</v>
      </c>
      <c r="AD51" s="67"/>
      <c r="AE51" s="67"/>
    </row>
    <row r="53" spans="1:31" x14ac:dyDescent="0.2">
      <c r="Q53" s="43"/>
      <c r="T53"/>
      <c r="U53"/>
      <c r="V53"/>
      <c r="W53"/>
      <c r="X53"/>
      <c r="Y53"/>
      <c r="Z53"/>
      <c r="AA53"/>
      <c r="AB53"/>
      <c r="AC53"/>
    </row>
    <row r="54" spans="1:31" x14ac:dyDescent="0.2">
      <c r="T54"/>
      <c r="U54"/>
      <c r="V54"/>
      <c r="W54"/>
      <c r="X54"/>
      <c r="Y54"/>
      <c r="Z54"/>
      <c r="AA54"/>
      <c r="AB54"/>
      <c r="AC54"/>
    </row>
    <row r="55" spans="1:31" x14ac:dyDescent="0.2">
      <c r="T55"/>
      <c r="U55"/>
      <c r="V55"/>
      <c r="W55"/>
      <c r="X55"/>
      <c r="Y55"/>
      <c r="Z55"/>
      <c r="AA55"/>
      <c r="AB55"/>
      <c r="AC55"/>
    </row>
    <row r="56" spans="1:31" x14ac:dyDescent="0.2">
      <c r="Q56" s="43"/>
      <c r="T56"/>
      <c r="U56"/>
      <c r="V56"/>
      <c r="W56"/>
      <c r="X56"/>
      <c r="Y56"/>
      <c r="Z56"/>
      <c r="AA56"/>
      <c r="AB56"/>
      <c r="AC56"/>
    </row>
    <row r="57" spans="1:31" x14ac:dyDescent="0.2">
      <c r="T57"/>
      <c r="U57"/>
      <c r="V57"/>
      <c r="W57"/>
      <c r="X57"/>
      <c r="Y57"/>
      <c r="Z57"/>
      <c r="AA57"/>
      <c r="AB57"/>
      <c r="AC57"/>
    </row>
    <row r="58" spans="1:31" x14ac:dyDescent="0.2">
      <c r="Q58" s="43"/>
      <c r="T58"/>
      <c r="U58"/>
      <c r="V58"/>
      <c r="W58"/>
      <c r="X58"/>
      <c r="Y58"/>
      <c r="Z58"/>
      <c r="AA58"/>
      <c r="AB58"/>
      <c r="AC58"/>
    </row>
    <row r="59" spans="1:31" x14ac:dyDescent="0.2">
      <c r="T59"/>
      <c r="U59"/>
      <c r="V59"/>
      <c r="W59"/>
      <c r="X59"/>
      <c r="Y59"/>
      <c r="Z59"/>
      <c r="AA59"/>
      <c r="AB59"/>
      <c r="AC59"/>
    </row>
    <row r="60" spans="1:31" x14ac:dyDescent="0.2">
      <c r="T60"/>
      <c r="U60"/>
      <c r="V60"/>
      <c r="W60"/>
      <c r="X60"/>
      <c r="Y60"/>
      <c r="Z60"/>
      <c r="AA60"/>
      <c r="AB60"/>
      <c r="AC60"/>
    </row>
    <row r="61" spans="1:31" x14ac:dyDescent="0.2">
      <c r="T61"/>
      <c r="U61"/>
      <c r="V61"/>
      <c r="W61"/>
      <c r="X61"/>
      <c r="Y61"/>
      <c r="Z61"/>
      <c r="AA61"/>
      <c r="AB61"/>
      <c r="AC61"/>
    </row>
    <row r="62" spans="1:31" x14ac:dyDescent="0.2">
      <c r="T62"/>
      <c r="U62"/>
      <c r="V62"/>
      <c r="W62"/>
      <c r="X62"/>
      <c r="Y62"/>
      <c r="Z62"/>
      <c r="AA62"/>
      <c r="AB62"/>
      <c r="AC62"/>
    </row>
    <row r="63" spans="1:31" x14ac:dyDescent="0.2">
      <c r="T63"/>
      <c r="U63"/>
      <c r="V63"/>
      <c r="W63"/>
      <c r="X63"/>
      <c r="Y63"/>
      <c r="Z63"/>
      <c r="AA63"/>
      <c r="AB63"/>
      <c r="AC63"/>
    </row>
    <row r="64" spans="1:31" x14ac:dyDescent="0.2">
      <c r="T64"/>
      <c r="U64"/>
      <c r="V64"/>
      <c r="W64"/>
      <c r="X64"/>
      <c r="Y64"/>
      <c r="Z64"/>
      <c r="AA64"/>
      <c r="AB64"/>
      <c r="AC64"/>
    </row>
    <row r="65" spans="20:29" x14ac:dyDescent="0.2">
      <c r="T65"/>
      <c r="U65"/>
      <c r="V65"/>
      <c r="W65"/>
      <c r="X65"/>
      <c r="Y65"/>
      <c r="Z65"/>
      <c r="AA65"/>
      <c r="AB65"/>
      <c r="AC65"/>
    </row>
    <row r="66" spans="20:29" x14ac:dyDescent="0.2">
      <c r="T66"/>
      <c r="U66"/>
      <c r="V66"/>
      <c r="W66"/>
      <c r="X66"/>
      <c r="Y66"/>
      <c r="Z66"/>
      <c r="AA66"/>
      <c r="AB66"/>
      <c r="AC66"/>
    </row>
    <row r="67" spans="20:29" x14ac:dyDescent="0.2">
      <c r="T67"/>
      <c r="U67"/>
      <c r="V67"/>
      <c r="W67"/>
      <c r="X67"/>
      <c r="Y67"/>
      <c r="Z67"/>
      <c r="AA67"/>
      <c r="AB67"/>
      <c r="AC67"/>
    </row>
    <row r="68" spans="20:29" x14ac:dyDescent="0.2">
      <c r="T68"/>
      <c r="U68"/>
      <c r="V68"/>
      <c r="W68"/>
      <c r="X68"/>
      <c r="Y68"/>
      <c r="Z68"/>
      <c r="AA68"/>
      <c r="AB68"/>
      <c r="AC68"/>
    </row>
    <row r="69" spans="20:29" x14ac:dyDescent="0.2">
      <c r="T69"/>
      <c r="U69"/>
      <c r="V69"/>
      <c r="W69"/>
      <c r="X69"/>
      <c r="Y69"/>
      <c r="Z69"/>
      <c r="AA69"/>
      <c r="AB69"/>
      <c r="AC69"/>
    </row>
    <row r="70" spans="20:29" x14ac:dyDescent="0.2">
      <c r="T70"/>
      <c r="U70"/>
      <c r="V70"/>
      <c r="W70"/>
      <c r="X70"/>
      <c r="Y70"/>
      <c r="Z70"/>
      <c r="AA70"/>
      <c r="AB70"/>
      <c r="AC70"/>
    </row>
    <row r="71" spans="20:29" x14ac:dyDescent="0.2">
      <c r="T71"/>
      <c r="U71"/>
      <c r="V71"/>
      <c r="W71"/>
      <c r="X71"/>
      <c r="Y71"/>
      <c r="Z71"/>
      <c r="AA71"/>
      <c r="AB71"/>
      <c r="AC71"/>
    </row>
    <row r="72" spans="20:29" x14ac:dyDescent="0.2">
      <c r="T72"/>
      <c r="U72"/>
      <c r="V72"/>
      <c r="W72"/>
      <c r="X72"/>
      <c r="Y72"/>
      <c r="Z72"/>
      <c r="AA72"/>
      <c r="AB72"/>
      <c r="AC72"/>
    </row>
    <row r="73" spans="20:29" x14ac:dyDescent="0.2">
      <c r="T73"/>
      <c r="U73"/>
      <c r="V73"/>
      <c r="W73"/>
      <c r="X73"/>
      <c r="Y73"/>
      <c r="Z73"/>
      <c r="AA73"/>
      <c r="AB73"/>
      <c r="AC73"/>
    </row>
    <row r="74" spans="20:29" x14ac:dyDescent="0.2">
      <c r="T74"/>
      <c r="U74"/>
      <c r="V74"/>
      <c r="W74"/>
      <c r="X74"/>
      <c r="Y74"/>
      <c r="Z74"/>
      <c r="AA74"/>
      <c r="AB74"/>
      <c r="AC74"/>
    </row>
    <row r="75" spans="20:29" x14ac:dyDescent="0.2">
      <c r="T75"/>
      <c r="U75"/>
      <c r="V75"/>
      <c r="W75"/>
      <c r="X75"/>
      <c r="Y75"/>
      <c r="Z75"/>
      <c r="AA75"/>
      <c r="AB75"/>
      <c r="AC75"/>
    </row>
    <row r="76" spans="20:29" x14ac:dyDescent="0.2">
      <c r="T76"/>
      <c r="U76"/>
      <c r="V76"/>
      <c r="W76"/>
      <c r="X76"/>
      <c r="Y76"/>
      <c r="Z76"/>
      <c r="AA76"/>
      <c r="AB76"/>
      <c r="AC76"/>
    </row>
    <row r="77" spans="20:29" x14ac:dyDescent="0.2">
      <c r="T77"/>
      <c r="U77"/>
      <c r="V77"/>
      <c r="W77"/>
      <c r="X77"/>
      <c r="Y77"/>
      <c r="Z77"/>
      <c r="AA77"/>
      <c r="AB77"/>
      <c r="AC77"/>
    </row>
    <row r="78" spans="20:29" x14ac:dyDescent="0.2">
      <c r="T78"/>
      <c r="U78"/>
      <c r="V78"/>
      <c r="W78"/>
      <c r="X78"/>
      <c r="Y78"/>
      <c r="Z78"/>
      <c r="AA78"/>
      <c r="AB78"/>
      <c r="AC78"/>
    </row>
  </sheetData>
  <mergeCells count="81">
    <mergeCell ref="L26:L29"/>
    <mergeCell ref="M26:M29"/>
    <mergeCell ref="N26:N29"/>
    <mergeCell ref="U26:U29"/>
    <mergeCell ref="AA26:AA29"/>
    <mergeCell ref="AD13:AD17"/>
    <mergeCell ref="AE13:AE17"/>
    <mergeCell ref="L23:L25"/>
    <mergeCell ref="M23:M25"/>
    <mergeCell ref="N23:N25"/>
    <mergeCell ref="U23:U25"/>
    <mergeCell ref="AA23:AA25"/>
    <mergeCell ref="AB23:AB25"/>
    <mergeCell ref="AD23:AD25"/>
    <mergeCell ref="AE23:AE25"/>
    <mergeCell ref="L13:L17"/>
    <mergeCell ref="M13:M17"/>
    <mergeCell ref="N13:N17"/>
    <mergeCell ref="U13:U17"/>
    <mergeCell ref="AA13:AA17"/>
    <mergeCell ref="A1:A4"/>
    <mergeCell ref="A5:C5"/>
    <mergeCell ref="A6:C6"/>
    <mergeCell ref="B1:AB4"/>
    <mergeCell ref="D5:G5"/>
    <mergeCell ref="D6:G6"/>
    <mergeCell ref="B7:F7"/>
    <mergeCell ref="G7:K7"/>
    <mergeCell ref="V7:AA7"/>
    <mergeCell ref="AB7:AB8"/>
    <mergeCell ref="AC1:AE1"/>
    <mergeCell ref="AC2:AE2"/>
    <mergeCell ref="AC3:AE3"/>
    <mergeCell ref="AC4:AE4"/>
    <mergeCell ref="AC7:AC8"/>
    <mergeCell ref="AD7:AE7"/>
    <mergeCell ref="L7:N7"/>
    <mergeCell ref="O7:U7"/>
    <mergeCell ref="L46:L47"/>
    <mergeCell ref="M46:M47"/>
    <mergeCell ref="N46:N47"/>
    <mergeCell ref="U46:U47"/>
    <mergeCell ref="AA46:AA47"/>
    <mergeCell ref="L38:L39"/>
    <mergeCell ref="L36:L37"/>
    <mergeCell ref="M36:M37"/>
    <mergeCell ref="N36:N37"/>
    <mergeCell ref="U36:U37"/>
    <mergeCell ref="M38:M39"/>
    <mergeCell ref="N38:N39"/>
    <mergeCell ref="U38:U39"/>
    <mergeCell ref="L31:L33"/>
    <mergeCell ref="M31:M33"/>
    <mergeCell ref="N31:N33"/>
    <mergeCell ref="U31:U33"/>
    <mergeCell ref="AA31:AA33"/>
    <mergeCell ref="AD46:AD47"/>
    <mergeCell ref="AD38:AD39"/>
    <mergeCell ref="AE38:AE39"/>
    <mergeCell ref="AB36:AB37"/>
    <mergeCell ref="AE46:AE47"/>
    <mergeCell ref="AD36:AD37"/>
    <mergeCell ref="AE36:AE37"/>
    <mergeCell ref="AB46:AB47"/>
    <mergeCell ref="AB38:AB39"/>
    <mergeCell ref="AD31:AD33"/>
    <mergeCell ref="AC36:AC37"/>
    <mergeCell ref="AE31:AE33"/>
    <mergeCell ref="AB26:AB29"/>
    <mergeCell ref="AD26:AD29"/>
    <mergeCell ref="AE26:AE29"/>
    <mergeCell ref="AC26:AC29"/>
    <mergeCell ref="AC46:AC47"/>
    <mergeCell ref="AC38:AC39"/>
    <mergeCell ref="AC23:AC25"/>
    <mergeCell ref="AC13:AC17"/>
    <mergeCell ref="AA38:AA39"/>
    <mergeCell ref="AA36:AA37"/>
    <mergeCell ref="AB31:AB33"/>
    <mergeCell ref="AC31:AC33"/>
    <mergeCell ref="AB13:AB17"/>
  </mergeCells>
  <conditionalFormatting sqref="N9:N13 N40:N50 N18:N23 N30:N36 N38 N26">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ignoredErrors>
    <ignoredError sqref="AB5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2021-09-01T14:07:29Z</cp:lastPrinted>
  <dcterms:created xsi:type="dcterms:W3CDTF">2008-07-08T21:30:46Z</dcterms:created>
  <dcterms:modified xsi:type="dcterms:W3CDTF">2022-07-08T17:12:25Z</dcterms:modified>
</cp:coreProperties>
</file>