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B792A311-BCAA-40B4-9344-224F2D873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6" i="14" l="1"/>
  <c r="U16" i="14"/>
  <c r="V15" i="14"/>
  <c r="AA9" i="14" l="1"/>
  <c r="U15" i="14"/>
  <c r="U14" i="14"/>
  <c r="U13" i="14"/>
  <c r="U11" i="14"/>
  <c r="U10" i="14"/>
  <c r="U9" i="14"/>
  <c r="AA11" i="14"/>
  <c r="N15" i="14"/>
  <c r="N14" i="14"/>
  <c r="N13" i="14"/>
  <c r="N11" i="14"/>
  <c r="N10" i="14"/>
  <c r="N9" i="14"/>
  <c r="N16" i="14" l="1"/>
  <c r="AA14" i="14"/>
  <c r="A16" i="14" l="1"/>
  <c r="AC16" i="14"/>
  <c r="AA15" i="14"/>
  <c r="AA13" i="14"/>
  <c r="AA10" i="14"/>
  <c r="Z16" i="14"/>
  <c r="V16" i="14"/>
  <c r="W16" i="14"/>
  <c r="X16" i="14"/>
  <c r="Y16" i="14"/>
  <c r="Q16" i="14"/>
  <c r="R16" i="14"/>
  <c r="S16" i="14"/>
  <c r="T16" i="14"/>
  <c r="P16" i="14"/>
  <c r="AB15" i="14" l="1"/>
  <c r="AB10" i="14"/>
  <c r="AB11" i="14"/>
  <c r="AB9" i="14"/>
  <c r="AB14" i="14"/>
  <c r="AB16" i="14" l="1"/>
  <c r="AB13" i="14"/>
</calcChain>
</file>

<file path=xl/sharedStrings.xml><?xml version="1.0" encoding="utf-8"?>
<sst xmlns="http://schemas.openxmlformats.org/spreadsheetml/2006/main" count="114" uniqueCount="77">
  <si>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</si>
  <si>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</si>
  <si>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</si>
  <si>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</si>
  <si>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</si>
  <si>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</si>
  <si>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</si>
  <si>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</si>
  <si>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</si>
  <si>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</si>
  <si>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</si>
  <si>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</si>
  <si>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</si>
  <si>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</si>
  <si>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</si>
  <si>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</si>
  <si>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</si>
  <si>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</si>
  <si>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</si>
  <si>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</si>
  <si>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</si>
  <si>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</si>
  <si>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</si>
  <si>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</si>
  <si>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</si>
  <si>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</si>
  <si>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</si>
  <si>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</si>
  <si>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</si>
  <si>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</si>
  <si>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</si>
  <si>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</si>
  <si>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</si>
  <si>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</si>
  <si>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</si>
  <si>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</si>
  <si>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</si>
  <si>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</si>
  <si>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</si>
  <si>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</si>
  <si>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Adquirir equipos y herramientas tecnológicas que soporten la gestión de los puntos digitales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</si>
  <si>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</si>
  <si>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</si>
  <si>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</si>
  <si>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</si>
  <si>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</si>
  <si>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</si>
  <si>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</si>
  <si>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</si>
  <si>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</si>
  <si>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</si>
  <si>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</si>
  <si>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</si>
  <si>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</si>
  <si>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</si>
  <si>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</si>
  <si>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</si>
  <si>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</si>
  <si>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</si>
  <si>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</si>
  <si>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</si>
  <si>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</si>
  <si>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</si>
  <si>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FORTALECIMIENTO AL PROCESO DE GESTIÓN DE LAS TIC ALINEADO A LA ESTRATEGIA DE GOBIERNO DIGITAL  PARA UNA MEJOR INTERACCIÓN CON EL CIUDADANO EN EL MUNICIPIO DE  BUCARAMANGA</t>
  </si>
  <si>
    <t>2.3.2.02.02.008.2301079.201</t>
  </si>
  <si>
    <t>2.3.2.02.02.008.2302024.201</t>
  </si>
  <si>
    <t>2.3.2.02.01.004.4599007.201</t>
  </si>
  <si>
    <t>Desarrollo de estrategias de uso y apropiacion</t>
  </si>
  <si>
    <t xml:space="preserve">2.3.2.02.02.009.2302057.201 </t>
  </si>
  <si>
    <t>Potenciar los ejes de arquitectura de información, seguridad de la información y servicios ciudadanos digitales</t>
  </si>
  <si>
    <t>Potenciar los procesos administrativos del proceso de gestión de las TIC alineados a la política de gobierno digital</t>
  </si>
  <si>
    <t>2.3.2.02.01.004.2399069.201 $95.000.000
2.3.2.01.01.003.05.04.2399069.201 $15.000.000</t>
  </si>
  <si>
    <t>Wilfredo Gómez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</si>
  <si>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</si>
  <si>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</si>
  <si>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OFICINA ASESORA TIC - OATIC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</si>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</sst>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6" fillId="2" borderId="2" xfId="0" applyFont="1" applyFill="1" applyBorder="1"/>
    <xf numFmtId="165" fontId="7" fillId="0" borderId="0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3" fillId="0" borderId="0" xfId="0" applyFont="1"/>
    <xf numFmtId="14" fontId="3" fillId="0" borderId="2" xfId="0" applyNumberFormat="1" applyFont="1" applyFill="1" applyBorder="1" applyAlignment="1">
      <alignment horizontal="center" vertical="top"/>
    </xf>
    <xf numFmtId="0" fontId="3" fillId="3" borderId="0" xfId="0" applyFont="1" applyFill="1" applyBorder="1"/>
    <xf numFmtId="0" fontId="3" fillId="3" borderId="0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3" borderId="4" xfId="0" applyFont="1" applyFill="1" applyBorder="1"/>
    <xf numFmtId="0" fontId="3" fillId="0" borderId="2" xfId="0" applyFont="1" applyBorder="1" applyAlignment="1">
      <alignment vertical="center"/>
    </xf>
    <xf numFmtId="165" fontId="3" fillId="0" borderId="0" xfId="0" applyNumberFormat="1" applyFont="1"/>
    <xf numFmtId="9" fontId="3" fillId="0" borderId="0" xfId="0" applyNumberFormat="1" applyFont="1"/>
    <xf numFmtId="10" fontId="3" fillId="0" borderId="0" xfId="0" applyNumberFormat="1" applyFont="1"/>
    <xf numFmtId="9" fontId="3" fillId="0" borderId="0" xfId="107" applyFont="1" applyAlignment="1">
      <alignment horizontal="center"/>
    </xf>
    <xf numFmtId="166" fontId="3" fillId="0" borderId="0" xfId="0" applyNumberFormat="1" applyFont="1"/>
    <xf numFmtId="5" fontId="3" fillId="0" borderId="0" xfId="0" applyNumberFormat="1" applyFont="1"/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6" fillId="0" borderId="6" xfId="107" applyFont="1" applyFill="1" applyBorder="1" applyAlignment="1">
      <alignment horizontal="center" vertical="center" wrapText="1"/>
    </xf>
    <xf numFmtId="5" fontId="6" fillId="0" borderId="6" xfId="108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9" fontId="3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 wrapText="1"/>
    </xf>
    <xf numFmtId="2" fontId="3" fillId="2" borderId="2" xfId="107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6" xfId="108" applyNumberFormat="1" applyFont="1" applyFill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 vertical="center"/>
    </xf>
    <xf numFmtId="166" fontId="3" fillId="0" borderId="2" xfId="108" applyNumberFormat="1" applyFont="1" applyFill="1" applyBorder="1" applyAlignment="1">
      <alignment horizontal="right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327495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G5" zoomScale="70" zoomScaleNormal="70" workbookViewId="0">
      <selection activeCell="S12" sqref="S12"/>
    </sheetView>
  </sheetViews>
  <sheetFormatPr baseColWidth="10" defaultColWidth="11.25" defaultRowHeight="14.25" x14ac:dyDescent="0.2"/>
  <cols>
    <col min="1" max="1" width="9.75" style="22" customWidth="1"/>
    <col min="2" max="2" width="21.125" style="22" customWidth="1"/>
    <col min="3" max="3" width="20.875" style="22" customWidth="1"/>
    <col min="4" max="4" width="21.125" style="22" customWidth="1"/>
    <col min="5" max="5" width="54" style="22" customWidth="1"/>
    <col min="6" max="6" width="45.625" style="22" customWidth="1"/>
    <col min="7" max="7" width="17.125" style="22" bestFit="1" customWidth="1"/>
    <col min="8" max="8" width="36.875" style="22" customWidth="1"/>
    <col min="9" max="9" width="34.125" style="22" customWidth="1"/>
    <col min="10" max="10" width="14.875" style="22" bestFit="1" customWidth="1"/>
    <col min="11" max="11" width="19.375" style="22" customWidth="1"/>
    <col min="12" max="12" width="20.625" style="22" bestFit="1" customWidth="1"/>
    <col min="13" max="13" width="16.375" style="22" customWidth="1"/>
    <col min="14" max="14" width="10.625" style="22" customWidth="1"/>
    <col min="15" max="15" width="41.625" style="22" customWidth="1"/>
    <col min="16" max="16" width="26.5" style="22" customWidth="1"/>
    <col min="17" max="17" width="9" style="22" customWidth="1"/>
    <col min="18" max="18" width="18" style="22" customWidth="1"/>
    <col min="19" max="19" width="24.625" style="22" bestFit="1" customWidth="1"/>
    <col min="20" max="20" width="9.375" style="22" bestFit="1" customWidth="1"/>
    <col min="21" max="21" width="25.125" style="22" bestFit="1" customWidth="1"/>
    <col min="22" max="22" width="24.625" style="22" bestFit="1" customWidth="1"/>
    <col min="23" max="23" width="9.875" style="22" customWidth="1"/>
    <col min="24" max="24" width="12.25" style="22" customWidth="1"/>
    <col min="25" max="25" width="24.625" style="22" bestFit="1" customWidth="1"/>
    <col min="26" max="26" width="22.125" style="22" bestFit="1" customWidth="1"/>
    <col min="27" max="27" width="22.375" style="22" bestFit="1" customWidth="1"/>
    <col min="28" max="28" width="14.875" style="22" customWidth="1"/>
    <col min="29" max="29" width="20.75" style="22" customWidth="1"/>
    <col min="30" max="30" width="15.375" style="22" customWidth="1"/>
    <col min="31" max="31" width="20.25" style="22" customWidth="1"/>
    <col min="32" max="16384" width="11.25" style="22"/>
  </cols>
  <sheetData>
    <row r="1" spans="1:31" ht="15" x14ac:dyDescent="0.2">
      <c r="A1" s="13"/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6" t="s">
        <v>74</v>
      </c>
      <c r="AD1" s="16"/>
      <c r="AE1" s="16"/>
    </row>
    <row r="2" spans="1:31" ht="15" x14ac:dyDescent="0.2">
      <c r="A2" s="1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17" t="s">
        <v>36</v>
      </c>
      <c r="AD2" s="17"/>
      <c r="AE2" s="17"/>
    </row>
    <row r="3" spans="1:31" ht="15" x14ac:dyDescent="0.2">
      <c r="A3" s="1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7" t="s">
        <v>33</v>
      </c>
      <c r="AD3" s="17"/>
      <c r="AE3" s="17"/>
    </row>
    <row r="4" spans="1:31" ht="15" x14ac:dyDescent="0.2">
      <c r="A4" s="13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17" t="s">
        <v>32</v>
      </c>
      <c r="AD4" s="17"/>
      <c r="AE4" s="17"/>
    </row>
    <row r="5" spans="1:31" ht="15" x14ac:dyDescent="0.2">
      <c r="A5" s="14" t="s">
        <v>30</v>
      </c>
      <c r="B5" s="14"/>
      <c r="C5" s="14"/>
      <c r="D5" s="23">
        <v>44595</v>
      </c>
      <c r="E5" s="23"/>
      <c r="F5" s="23"/>
      <c r="G5" s="23"/>
      <c r="H5" s="24"/>
      <c r="I5" s="24"/>
      <c r="J5" s="24"/>
      <c r="K5" s="24"/>
      <c r="L5" s="24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1:31" ht="15" x14ac:dyDescent="0.2">
      <c r="A6" s="15" t="s">
        <v>31</v>
      </c>
      <c r="B6" s="15"/>
      <c r="C6" s="15"/>
      <c r="D6" s="23">
        <v>44592</v>
      </c>
      <c r="E6" s="23"/>
      <c r="F6" s="23"/>
      <c r="G6" s="27"/>
      <c r="H6" s="24"/>
      <c r="I6" s="24"/>
      <c r="J6" s="24"/>
      <c r="K6" s="24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4"/>
      <c r="AE6" s="28"/>
    </row>
    <row r="7" spans="1:31" ht="15" x14ac:dyDescent="0.2">
      <c r="A7" s="29"/>
      <c r="B7" s="19" t="s">
        <v>10</v>
      </c>
      <c r="C7" s="19"/>
      <c r="D7" s="19"/>
      <c r="E7" s="19"/>
      <c r="F7" s="19"/>
      <c r="G7" s="19" t="s">
        <v>11</v>
      </c>
      <c r="H7" s="19"/>
      <c r="I7" s="19"/>
      <c r="J7" s="19"/>
      <c r="K7" s="19"/>
      <c r="L7" s="19" t="s">
        <v>25</v>
      </c>
      <c r="M7" s="19"/>
      <c r="N7" s="19"/>
      <c r="O7" s="19" t="s">
        <v>23</v>
      </c>
      <c r="P7" s="19"/>
      <c r="Q7" s="19"/>
      <c r="R7" s="19"/>
      <c r="S7" s="19"/>
      <c r="T7" s="19"/>
      <c r="U7" s="19"/>
      <c r="V7" s="19" t="s">
        <v>17</v>
      </c>
      <c r="W7" s="19"/>
      <c r="X7" s="19"/>
      <c r="Y7" s="19"/>
      <c r="Z7" s="19"/>
      <c r="AA7" s="19"/>
      <c r="AB7" s="18" t="s">
        <v>18</v>
      </c>
      <c r="AC7" s="18" t="s">
        <v>26</v>
      </c>
      <c r="AD7" s="18" t="s">
        <v>24</v>
      </c>
      <c r="AE7" s="18"/>
    </row>
    <row r="8" spans="1:31" ht="30" x14ac:dyDescent="0.2">
      <c r="A8" s="11" t="s">
        <v>29</v>
      </c>
      <c r="B8" s="12" t="s">
        <v>1</v>
      </c>
      <c r="C8" s="11" t="s">
        <v>6</v>
      </c>
      <c r="D8" s="11" t="s">
        <v>2</v>
      </c>
      <c r="E8" s="11" t="s">
        <v>7</v>
      </c>
      <c r="F8" s="12" t="s">
        <v>19</v>
      </c>
      <c r="G8" s="12" t="s">
        <v>73</v>
      </c>
      <c r="H8" s="12" t="s">
        <v>3</v>
      </c>
      <c r="I8" s="12" t="s">
        <v>15</v>
      </c>
      <c r="J8" s="12" t="s">
        <v>21</v>
      </c>
      <c r="K8" s="12" t="s">
        <v>22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35</v>
      </c>
      <c r="Q8" s="12" t="s">
        <v>8</v>
      </c>
      <c r="R8" s="12" t="s">
        <v>27</v>
      </c>
      <c r="S8" s="12" t="s">
        <v>34</v>
      </c>
      <c r="T8" s="12" t="s">
        <v>12</v>
      </c>
      <c r="U8" s="12" t="s">
        <v>20</v>
      </c>
      <c r="V8" s="12" t="s">
        <v>35</v>
      </c>
      <c r="W8" s="12" t="s">
        <v>8</v>
      </c>
      <c r="X8" s="12" t="s">
        <v>27</v>
      </c>
      <c r="Y8" s="12" t="s">
        <v>34</v>
      </c>
      <c r="Z8" s="12" t="s">
        <v>12</v>
      </c>
      <c r="AA8" s="12" t="s">
        <v>28</v>
      </c>
      <c r="AB8" s="18"/>
      <c r="AC8" s="18"/>
      <c r="AD8" s="12" t="s">
        <v>13</v>
      </c>
      <c r="AE8" s="12" t="s">
        <v>14</v>
      </c>
    </row>
    <row r="9" spans="1:31" ht="121.9" customHeight="1" x14ac:dyDescent="0.2">
      <c r="A9" s="5">
        <v>192</v>
      </c>
      <c r="B9" s="36" t="s">
        <v>43</v>
      </c>
      <c r="C9" s="37" t="s">
        <v>44</v>
      </c>
      <c r="D9" s="37" t="s">
        <v>45</v>
      </c>
      <c r="E9" s="38" t="s">
        <v>46</v>
      </c>
      <c r="F9" s="39" t="s">
        <v>47</v>
      </c>
      <c r="G9" s="40">
        <v>2021680010048</v>
      </c>
      <c r="H9" s="41" t="s">
        <v>37</v>
      </c>
      <c r="I9" s="37" t="s">
        <v>38</v>
      </c>
      <c r="J9" s="42">
        <v>44562</v>
      </c>
      <c r="K9" s="42">
        <v>44926</v>
      </c>
      <c r="L9" s="43">
        <v>1</v>
      </c>
      <c r="M9" s="44">
        <v>0.33</v>
      </c>
      <c r="N9" s="45">
        <f>IFERROR(IF(M9/L9&gt;100%,100%,M9/L9),"-")</f>
        <v>0.33</v>
      </c>
      <c r="O9" s="46" t="s">
        <v>64</v>
      </c>
      <c r="P9" s="82">
        <v>685440000</v>
      </c>
      <c r="Q9" s="83"/>
      <c r="R9" s="83"/>
      <c r="S9" s="83"/>
      <c r="T9" s="84"/>
      <c r="U9" s="79">
        <f>SUM(P9:T9)</f>
        <v>685440000</v>
      </c>
      <c r="V9" s="82"/>
      <c r="W9" s="83"/>
      <c r="X9" s="83"/>
      <c r="Y9" s="83"/>
      <c r="Z9" s="84"/>
      <c r="AA9" s="79">
        <f>SUM(V9:Z9)</f>
        <v>0</v>
      </c>
      <c r="AB9" s="47">
        <f>IFERROR(AA9/U9,"-")</f>
        <v>0</v>
      </c>
      <c r="AC9" s="48"/>
      <c r="AD9" s="49" t="s">
        <v>39</v>
      </c>
      <c r="AE9" s="50" t="s">
        <v>72</v>
      </c>
    </row>
    <row r="10" spans="1:31" ht="99.75" x14ac:dyDescent="0.2">
      <c r="A10" s="5">
        <v>193</v>
      </c>
      <c r="B10" s="51" t="s">
        <v>43</v>
      </c>
      <c r="C10" s="37" t="s">
        <v>44</v>
      </c>
      <c r="D10" s="37" t="s">
        <v>45</v>
      </c>
      <c r="E10" s="38" t="s">
        <v>48</v>
      </c>
      <c r="F10" s="39" t="s">
        <v>49</v>
      </c>
      <c r="G10" s="40">
        <v>2021680010133</v>
      </c>
      <c r="H10" s="41" t="s">
        <v>63</v>
      </c>
      <c r="I10" s="52" t="s">
        <v>69</v>
      </c>
      <c r="J10" s="42">
        <v>44562</v>
      </c>
      <c r="K10" s="42">
        <v>44926</v>
      </c>
      <c r="L10" s="53">
        <v>0.3</v>
      </c>
      <c r="M10" s="54">
        <v>0.1226</v>
      </c>
      <c r="N10" s="45">
        <f>IFERROR(IF(M10/L10&gt;100%,100%,M10/L10),"-")</f>
        <v>0.40866666666666668</v>
      </c>
      <c r="O10" s="52" t="s">
        <v>65</v>
      </c>
      <c r="P10" s="82">
        <v>220000000</v>
      </c>
      <c r="Q10" s="83"/>
      <c r="R10" s="83" t="s">
        <v>76</v>
      </c>
      <c r="S10" s="83"/>
      <c r="T10" s="84"/>
      <c r="U10" s="79">
        <f>SUM(P10:T10)</f>
        <v>220000000</v>
      </c>
      <c r="V10" s="82">
        <v>128400000</v>
      </c>
      <c r="W10" s="83"/>
      <c r="X10" s="83"/>
      <c r="Y10" s="83"/>
      <c r="Z10" s="84"/>
      <c r="AA10" s="79">
        <f t="shared" ref="AA10:AA15" si="0">SUM(V10:Z10)</f>
        <v>128400000</v>
      </c>
      <c r="AB10" s="47">
        <f t="shared" ref="AB10:AB15" si="1">IFERROR(AA10/U10,"-")</f>
        <v>0.58363636363636362</v>
      </c>
      <c r="AC10" s="55"/>
      <c r="AD10" s="49" t="s">
        <v>39</v>
      </c>
      <c r="AE10" s="50" t="s">
        <v>72</v>
      </c>
    </row>
    <row r="11" spans="1:31" ht="99.75" x14ac:dyDescent="0.2">
      <c r="A11" s="5">
        <v>194</v>
      </c>
      <c r="B11" s="51" t="s">
        <v>43</v>
      </c>
      <c r="C11" s="37" t="s">
        <v>44</v>
      </c>
      <c r="D11" s="37" t="s">
        <v>45</v>
      </c>
      <c r="E11" s="56" t="s">
        <v>50</v>
      </c>
      <c r="F11" s="39" t="s">
        <v>51</v>
      </c>
      <c r="G11" s="40">
        <v>2021680010048</v>
      </c>
      <c r="H11" s="41" t="s">
        <v>37</v>
      </c>
      <c r="I11" s="52" t="s">
        <v>40</v>
      </c>
      <c r="J11" s="42">
        <v>44562</v>
      </c>
      <c r="K11" s="42">
        <v>44926</v>
      </c>
      <c r="L11" s="57">
        <v>9</v>
      </c>
      <c r="M11" s="58">
        <v>0</v>
      </c>
      <c r="N11" s="59">
        <f>IFERROR(IF(M11/L11&gt;100%,100%,M11/L11),"-")</f>
        <v>0</v>
      </c>
      <c r="O11" s="52" t="s">
        <v>71</v>
      </c>
      <c r="P11" s="82">
        <v>110000000</v>
      </c>
      <c r="Q11" s="85"/>
      <c r="R11" s="85"/>
      <c r="S11" s="85"/>
      <c r="T11" s="84"/>
      <c r="U11" s="80">
        <f>SUM(P11:T12)</f>
        <v>476952744</v>
      </c>
      <c r="V11" s="82"/>
      <c r="W11" s="85"/>
      <c r="X11" s="85"/>
      <c r="Y11" s="85"/>
      <c r="Z11" s="84"/>
      <c r="AA11" s="80">
        <f>SUM(V11:Z12)</f>
        <v>0</v>
      </c>
      <c r="AB11" s="60">
        <f t="shared" si="1"/>
        <v>0</v>
      </c>
      <c r="AC11" s="61"/>
      <c r="AD11" s="62" t="s">
        <v>39</v>
      </c>
      <c r="AE11" s="63" t="s">
        <v>72</v>
      </c>
    </row>
    <row r="12" spans="1:31" ht="99.75" x14ac:dyDescent="0.2">
      <c r="A12" s="5">
        <v>194</v>
      </c>
      <c r="B12" s="51" t="s">
        <v>43</v>
      </c>
      <c r="C12" s="37" t="s">
        <v>44</v>
      </c>
      <c r="D12" s="37" t="s">
        <v>45</v>
      </c>
      <c r="E12" s="56" t="s">
        <v>50</v>
      </c>
      <c r="F12" s="39" t="s">
        <v>51</v>
      </c>
      <c r="G12" s="40">
        <v>2021680010048</v>
      </c>
      <c r="H12" s="41" t="s">
        <v>37</v>
      </c>
      <c r="I12" s="52" t="s">
        <v>67</v>
      </c>
      <c r="J12" s="42">
        <v>44562</v>
      </c>
      <c r="K12" s="42">
        <v>44926</v>
      </c>
      <c r="L12" s="64"/>
      <c r="M12" s="65"/>
      <c r="N12" s="66"/>
      <c r="O12" s="52" t="s">
        <v>68</v>
      </c>
      <c r="P12" s="82">
        <v>366952744</v>
      </c>
      <c r="Q12" s="85"/>
      <c r="R12" s="85"/>
      <c r="S12" s="85"/>
      <c r="T12" s="84"/>
      <c r="U12" s="81"/>
      <c r="V12" s="82"/>
      <c r="W12" s="85"/>
      <c r="X12" s="85"/>
      <c r="Y12" s="85"/>
      <c r="Z12" s="84"/>
      <c r="AA12" s="81"/>
      <c r="AB12" s="67"/>
      <c r="AC12" s="68"/>
      <c r="AD12" s="69"/>
      <c r="AE12" s="70"/>
    </row>
    <row r="13" spans="1:31" ht="99" customHeight="1" x14ac:dyDescent="0.2">
      <c r="A13" s="5">
        <v>292</v>
      </c>
      <c r="B13" s="36" t="s">
        <v>52</v>
      </c>
      <c r="C13" s="37" t="s">
        <v>53</v>
      </c>
      <c r="D13" s="37" t="s">
        <v>54</v>
      </c>
      <c r="E13" s="71" t="s">
        <v>55</v>
      </c>
      <c r="F13" s="41" t="s">
        <v>56</v>
      </c>
      <c r="G13" s="40">
        <v>2021680010133</v>
      </c>
      <c r="H13" s="41" t="s">
        <v>63</v>
      </c>
      <c r="I13" s="52" t="s">
        <v>69</v>
      </c>
      <c r="J13" s="42">
        <v>44562</v>
      </c>
      <c r="K13" s="42">
        <v>44926</v>
      </c>
      <c r="L13" s="53">
        <v>0.13</v>
      </c>
      <c r="M13" s="72">
        <v>0.06</v>
      </c>
      <c r="N13" s="45">
        <f>IFERROR(IF(M13/L13&gt;100%,100%,M13/L13),"-")</f>
        <v>0.46153846153846151</v>
      </c>
      <c r="O13" s="52" t="s">
        <v>65</v>
      </c>
      <c r="P13" s="82">
        <v>313500000</v>
      </c>
      <c r="Q13" s="86"/>
      <c r="R13" s="85"/>
      <c r="S13" s="85"/>
      <c r="T13" s="84"/>
      <c r="U13" s="79">
        <f>SUM(P13:T13)</f>
        <v>313500000</v>
      </c>
      <c r="V13" s="82">
        <v>137400000</v>
      </c>
      <c r="W13" s="85"/>
      <c r="X13" s="85"/>
      <c r="Y13" s="85"/>
      <c r="Z13" s="84"/>
      <c r="AA13" s="79">
        <f t="shared" si="0"/>
        <v>137400000</v>
      </c>
      <c r="AB13" s="47">
        <f t="shared" si="1"/>
        <v>0.43827751196172249</v>
      </c>
      <c r="AC13" s="55"/>
      <c r="AD13" s="49" t="s">
        <v>39</v>
      </c>
      <c r="AE13" s="50" t="s">
        <v>72</v>
      </c>
    </row>
    <row r="14" spans="1:31" ht="91.9" customHeight="1" x14ac:dyDescent="0.2">
      <c r="A14" s="5">
        <v>293</v>
      </c>
      <c r="B14" s="51" t="s">
        <v>52</v>
      </c>
      <c r="C14" s="37" t="s">
        <v>53</v>
      </c>
      <c r="D14" s="37" t="s">
        <v>54</v>
      </c>
      <c r="E14" s="73" t="s">
        <v>57</v>
      </c>
      <c r="F14" s="41" t="s">
        <v>58</v>
      </c>
      <c r="G14" s="40">
        <v>2021680010133</v>
      </c>
      <c r="H14" s="41" t="s">
        <v>63</v>
      </c>
      <c r="I14" s="74" t="s">
        <v>70</v>
      </c>
      <c r="J14" s="42">
        <v>44562</v>
      </c>
      <c r="K14" s="42">
        <v>44926</v>
      </c>
      <c r="L14" s="43">
        <v>1</v>
      </c>
      <c r="M14" s="75">
        <v>0.48</v>
      </c>
      <c r="N14" s="45">
        <f>IFERROR(IF(M14/L14&gt;100%,100%,M14/L14),"-")</f>
        <v>0.48</v>
      </c>
      <c r="O14" s="52" t="s">
        <v>65</v>
      </c>
      <c r="P14" s="82">
        <v>566500000</v>
      </c>
      <c r="Q14" s="82"/>
      <c r="R14" s="85"/>
      <c r="S14" s="85"/>
      <c r="T14" s="84"/>
      <c r="U14" s="79">
        <f>SUM(P14:T14)</f>
        <v>566500000</v>
      </c>
      <c r="V14" s="82">
        <v>447900000</v>
      </c>
      <c r="W14" s="82"/>
      <c r="X14" s="85"/>
      <c r="Y14" s="85"/>
      <c r="Z14" s="84"/>
      <c r="AA14" s="79">
        <f>SUM(V14:Z14)</f>
        <v>447900000</v>
      </c>
      <c r="AB14" s="47">
        <f t="shared" si="1"/>
        <v>0.79064430714916156</v>
      </c>
      <c r="AC14" s="55"/>
      <c r="AD14" s="49" t="s">
        <v>39</v>
      </c>
      <c r="AE14" s="50" t="s">
        <v>72</v>
      </c>
    </row>
    <row r="15" spans="1:31" ht="99.75" x14ac:dyDescent="0.2">
      <c r="A15" s="5">
        <v>312</v>
      </c>
      <c r="B15" s="76" t="s">
        <v>52</v>
      </c>
      <c r="C15" s="41" t="s">
        <v>59</v>
      </c>
      <c r="D15" s="41" t="s">
        <v>60</v>
      </c>
      <c r="E15" s="71" t="s">
        <v>61</v>
      </c>
      <c r="F15" s="41" t="s">
        <v>62</v>
      </c>
      <c r="G15" s="40">
        <v>2021680010008</v>
      </c>
      <c r="H15" s="41" t="s">
        <v>41</v>
      </c>
      <c r="I15" s="74" t="s">
        <v>42</v>
      </c>
      <c r="J15" s="42">
        <v>44562</v>
      </c>
      <c r="K15" s="42">
        <v>44926</v>
      </c>
      <c r="L15" s="77">
        <v>2</v>
      </c>
      <c r="M15" s="78">
        <v>1</v>
      </c>
      <c r="N15" s="45">
        <f>IFERROR(IF(M15/L15&gt;100%,100%,M15/L15),"-")</f>
        <v>0.5</v>
      </c>
      <c r="O15" s="52" t="s">
        <v>66</v>
      </c>
      <c r="P15" s="87">
        <v>837607256</v>
      </c>
      <c r="Q15" s="82"/>
      <c r="R15" s="82"/>
      <c r="S15" s="82"/>
      <c r="T15" s="84"/>
      <c r="U15" s="79">
        <f>SUM(P15:T15)</f>
        <v>837607256</v>
      </c>
      <c r="V15" s="82">
        <f>75544056+76517000+2142000</f>
        <v>154203056</v>
      </c>
      <c r="W15" s="82"/>
      <c r="X15" s="82"/>
      <c r="Y15" s="82"/>
      <c r="Z15" s="84"/>
      <c r="AA15" s="79">
        <f t="shared" si="0"/>
        <v>154203056</v>
      </c>
      <c r="AB15" s="47">
        <f t="shared" si="1"/>
        <v>0.18409947489757658</v>
      </c>
      <c r="AC15" s="55"/>
      <c r="AD15" s="49" t="s">
        <v>39</v>
      </c>
      <c r="AE15" s="50" t="s">
        <v>72</v>
      </c>
    </row>
    <row r="16" spans="1:31" ht="15" x14ac:dyDescent="0.2">
      <c r="A16" s="6">
        <f>SUM(--(FREQUENCY(A9:A15,A9:A15)&gt;0))</f>
        <v>6</v>
      </c>
      <c r="B16" s="7"/>
      <c r="C16" s="9"/>
      <c r="D16" s="9"/>
      <c r="E16" s="9"/>
      <c r="F16" s="9"/>
      <c r="G16" s="9"/>
      <c r="H16" s="9"/>
      <c r="I16" s="9"/>
      <c r="J16" s="9"/>
      <c r="K16" s="1"/>
      <c r="L16" s="1"/>
      <c r="M16" s="11" t="s">
        <v>16</v>
      </c>
      <c r="N16" s="1">
        <f>IFERROR(AVERAGE(N9:N15),"-")</f>
        <v>0.36336752136752137</v>
      </c>
      <c r="O16" s="2"/>
      <c r="P16" s="8">
        <f t="shared" ref="P16:Z16" si="2">SUM(P9:P15)</f>
        <v>3100000000</v>
      </c>
      <c r="Q16" s="8">
        <f t="shared" si="2"/>
        <v>0</v>
      </c>
      <c r="R16" s="8">
        <f t="shared" si="2"/>
        <v>0</v>
      </c>
      <c r="S16" s="8">
        <f t="shared" si="2"/>
        <v>0</v>
      </c>
      <c r="T16" s="8">
        <f t="shared" si="2"/>
        <v>0</v>
      </c>
      <c r="U16" s="3">
        <f>SUM(U9:U15)</f>
        <v>3100000000</v>
      </c>
      <c r="V16" s="8">
        <f t="shared" si="2"/>
        <v>867903056</v>
      </c>
      <c r="W16" s="8">
        <f t="shared" si="2"/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3">
        <f>SUM(AA9:AA15)</f>
        <v>867903056</v>
      </c>
      <c r="AB16" s="4">
        <f>IFERROR(AA16/U16,"-")</f>
        <v>0.27996872774193549</v>
      </c>
      <c r="AC16" s="3">
        <f>SUM(AC9:AC15)</f>
        <v>0</v>
      </c>
      <c r="AD16" s="2"/>
      <c r="AE16" s="2"/>
    </row>
    <row r="17" spans="14:28" x14ac:dyDescent="0.2">
      <c r="AA17" s="30"/>
    </row>
    <row r="21" spans="14:28" x14ac:dyDescent="0.2">
      <c r="N21" s="31"/>
    </row>
    <row r="22" spans="14:28" x14ac:dyDescent="0.2">
      <c r="N22" s="32"/>
    </row>
    <row r="24" spans="14:28" ht="15" x14ac:dyDescent="0.2">
      <c r="AA24" s="10"/>
      <c r="AB24" s="33"/>
    </row>
    <row r="25" spans="14:28" x14ac:dyDescent="0.2">
      <c r="AA25" s="30"/>
    </row>
    <row r="29" spans="14:28" x14ac:dyDescent="0.2">
      <c r="AA29" s="34"/>
    </row>
    <row r="30" spans="14:28" x14ac:dyDescent="0.2">
      <c r="AA30" s="35"/>
    </row>
    <row r="31" spans="14:28" x14ac:dyDescent="0.2">
      <c r="AA31" s="34"/>
    </row>
  </sheetData>
  <mergeCells count="27">
    <mergeCell ref="AB11:AB12"/>
    <mergeCell ref="AC11:AC12"/>
    <mergeCell ref="AD11:AD12"/>
    <mergeCell ref="AE11:AE12"/>
    <mergeCell ref="L11:L12"/>
    <mergeCell ref="M11:M12"/>
    <mergeCell ref="N11:N12"/>
    <mergeCell ref="U11:U12"/>
    <mergeCell ref="AA11:AA12"/>
    <mergeCell ref="B7:F7"/>
    <mergeCell ref="G7:K7"/>
    <mergeCell ref="B1:AB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</mergeCells>
  <conditionalFormatting sqref="N9:N11 N13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2022-05-23T22:30:26Z</dcterms:modified>
</cp:coreProperties>
</file>