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4 - Abril\Publicados\"/>
    </mc:Choice>
  </mc:AlternateContent>
  <xr:revisionPtr revIDLastSave="0" documentId="13_ncr:1_{50B776BE-556E-40FD-97A9-1350E68EDD5A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" sheetId="1" r:id="rId1"/>
  </sheets>
  <definedNames>
    <definedName name="_xlnm._FilterDatabase" localSheetId="0" hidden="1">'PA 2022'!$A$8:$AE$17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AA16" i="1"/>
  <c r="AA14" i="1"/>
  <c r="AA12" i="1"/>
  <c r="AA11" i="1"/>
  <c r="AA9" i="1"/>
  <c r="U17" i="1"/>
  <c r="U16" i="1"/>
  <c r="U14" i="1"/>
  <c r="U12" i="1"/>
  <c r="U11" i="1"/>
  <c r="U9" i="1"/>
  <c r="W17" i="1"/>
  <c r="X17" i="1"/>
  <c r="Y17" i="1"/>
  <c r="Z17" i="1"/>
  <c r="V17" i="1"/>
  <c r="Q17" i="1"/>
  <c r="R17" i="1"/>
  <c r="S17" i="1"/>
  <c r="T17" i="1"/>
  <c r="P17" i="1"/>
  <c r="N17" i="1"/>
  <c r="N16" i="1"/>
  <c r="N14" i="1"/>
  <c r="N12" i="1"/>
  <c r="N11" i="1"/>
  <c r="N9" i="1"/>
  <c r="V9" i="1"/>
  <c r="AB14" i="1" l="1"/>
  <c r="AB9" i="1"/>
  <c r="V11" i="1"/>
  <c r="AB12" i="1"/>
  <c r="AB17" i="1" l="1"/>
  <c r="AB16" i="1"/>
  <c r="AB11" i="1" l="1"/>
  <c r="AC17" i="1"/>
  <c r="A17" i="1"/>
</calcChain>
</file>

<file path=xl/sharedStrings.xml><?xml version="1.0" encoding="utf-8"?>
<sst xmlns="http://schemas.openxmlformats.org/spreadsheetml/2006/main" count="119" uniqueCount="78">
  <si>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</si>
  <si>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</si>
  <si>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</si>
  <si>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</si>
  <si>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</si>
  <si>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</si>
  <si>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</si>
  <si>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</si>
  <si>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</si>
  <si>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</si>
  <si>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</si>
  <si>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</si>
  <si>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</si>
  <si>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</si>
  <si>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</si>
  <si>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</si>
  <si>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</si>
  <si>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</si>
  <si>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</si>
  <si>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</si>
  <si>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</si>
  <si>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</si>
  <si>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</si>
  <si>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</si>
  <si>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</si>
  <si>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</si>
  <si>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</si>
  <si>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</si>
  <si>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</si>
  <si>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</si>
  <si>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</si>
  <si>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</si>
  <si>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</si>
  <si>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</si>
  <si>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</si>
  <si>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</si>
  <si>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</si>
  <si>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</si>
  <si>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</si>
  <si>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</si>
  <si>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</si>
  <si>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</si>
  <si>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</si>
  <si>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</si>
  <si>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</si>
  <si>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</si>
  <si>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</si>
  <si>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</si>
  <si>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</si>
  <si>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</si>
  <si>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</si>
  <si>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</si>
  <si>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</si>
  <si>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</si>
  <si>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</si>
  <si>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</si>
  <si>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</si>
  <si>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</si>
  <si>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</si>
  <si>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</si>
  <si>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</si>
  <si>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</si>
  <si>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</si>
  <si>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2.3.2.02.02.005.4001031.201 $695.620.232
2.3.2.02.02.009.4001031.201 $148.500.000</t>
  </si>
  <si>
    <t>2.3.2.02.02.005.4001042.201 $442.700.000
2.3.2.02.02.009.4001042.201   $88.900.000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</si>
  <si>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</si>
  <si>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</si>
  <si>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</si>
  <si>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</si>
  <si>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</si>
  <si>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</si>
  <si>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</si>
  <si>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2.3.2.02.02.005.4001031.201 </t>
  </si>
  <si>
    <t>2.3.2.02.02.005.4001041.201 </t>
  </si>
  <si>
    <t>2.3.2.02.02.009.4103050.201 </t>
  </si>
  <si>
    <t>Pendiente por incluir en proyecto</t>
  </si>
  <si>
    <t>2.3.2.02.02.009.4103050.201 $163.900.000
2.3.2.02.02.009.4103052.201   $56.900.000</t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</si>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</sst>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5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1" fontId="4" fillId="0" borderId="2" xfId="1" applyNumberFormat="1" applyFont="1" applyBorder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 wrapText="1"/>
    </xf>
    <xf numFmtId="0" fontId="11" fillId="0" borderId="0" xfId="0" applyFont="1"/>
    <xf numFmtId="164" fontId="4" fillId="0" borderId="4" xfId="1" applyNumberFormat="1" applyFont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ont="1" applyFill="1" applyBorder="1" applyAlignment="1">
      <alignment vertical="top"/>
    </xf>
    <xf numFmtId="14" fontId="5" fillId="2" borderId="0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14" fontId="4" fillId="0" borderId="6" xfId="2" applyNumberFormat="1" applyFont="1" applyBorder="1" applyAlignment="1">
      <alignment horizontal="center" vertical="top"/>
    </xf>
    <xf numFmtId="14" fontId="4" fillId="0" borderId="7" xfId="2" applyNumberFormat="1" applyFont="1" applyBorder="1" applyAlignment="1">
      <alignment horizontal="center" vertical="top"/>
    </xf>
    <xf numFmtId="14" fontId="4" fillId="0" borderId="4" xfId="2" applyNumberFormat="1" applyFont="1" applyBorder="1" applyAlignment="1">
      <alignment horizontal="center" vertical="top"/>
    </xf>
    <xf numFmtId="14" fontId="4" fillId="0" borderId="6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7" fontId="4" fillId="0" borderId="0" xfId="2" applyNumberFormat="1" applyFont="1"/>
    <xf numFmtId="0" fontId="10" fillId="3" borderId="2" xfId="1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9" fontId="3" fillId="3" borderId="1" xfId="1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166" fontId="2" fillId="3" borderId="1" xfId="3" applyNumberFormat="1" applyFont="1" applyFill="1" applyBorder="1" applyAlignment="1">
      <alignment horizontal="right" vertical="center"/>
    </xf>
    <xf numFmtId="166" fontId="3" fillId="3" borderId="1" xfId="3" applyNumberFormat="1" applyFont="1" applyFill="1" applyBorder="1" applyAlignment="1">
      <alignment horizontal="right" vertical="center"/>
    </xf>
    <xf numFmtId="0" fontId="4" fillId="3" borderId="1" xfId="2" applyFont="1" applyFill="1" applyBorder="1" applyAlignment="1">
      <alignment vertical="center"/>
    </xf>
  </cellXfs>
  <cellStyles count="12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3" xfId="3" xr:uid="{00000000-0005-0000-0000-000004000000}"/>
    <cellStyle name="Moneda 3 2" xfId="7" xr:uid="{00000000-0005-0000-0000-000005000000}"/>
    <cellStyle name="Normal" xfId="0" builtinId="0"/>
    <cellStyle name="Normal 13" xfId="6" xr:uid="{00000000-0005-0000-0000-000007000000}"/>
    <cellStyle name="Normal 2" xfId="2" xr:uid="{00000000-0005-0000-0000-000008000000}"/>
    <cellStyle name="Normal 2 2" xfId="1" xr:uid="{00000000-0005-0000-0000-000009000000}"/>
    <cellStyle name="Porcentaje" xfId="11" builtinId="5"/>
    <cellStyle name="Porcentaje 2" xfId="4" xr:uid="{00000000-0005-0000-0000-00000A000000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489773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="54" zoomScaleNormal="54" workbookViewId="0">
      <selection activeCell="C8" sqref="C8"/>
    </sheetView>
  </sheetViews>
  <sheetFormatPr baseColWidth="10" defaultColWidth="12.88671875" defaultRowHeight="13.8" x14ac:dyDescent="0.25"/>
  <cols>
    <col min="1" max="1" width="8.88671875" style="20" customWidth="1"/>
    <col min="2" max="2" width="22.5546875" style="20" customWidth="1"/>
    <col min="3" max="3" width="21.109375" style="20" customWidth="1"/>
    <col min="4" max="4" width="17.44140625" style="20" customWidth="1"/>
    <col min="5" max="6" width="34.44140625" style="20" customWidth="1"/>
    <col min="7" max="7" width="19.33203125" style="20" customWidth="1"/>
    <col min="8" max="8" width="46" style="20" customWidth="1"/>
    <col min="9" max="9" width="35.109375" style="20" customWidth="1"/>
    <col min="10" max="10" width="15.33203125" style="20" customWidth="1"/>
    <col min="11" max="11" width="15.6640625" style="20" customWidth="1"/>
    <col min="12" max="12" width="17" style="20" customWidth="1"/>
    <col min="13" max="13" width="14.88671875" style="20" customWidth="1"/>
    <col min="14" max="14" width="12.88671875" style="20" customWidth="1"/>
    <col min="15" max="15" width="42.109375" style="20" customWidth="1"/>
    <col min="16" max="18" width="19.33203125" style="20" customWidth="1"/>
    <col min="19" max="19" width="23.109375" style="20" customWidth="1"/>
    <col min="20" max="20" width="22.33203125" style="20" customWidth="1"/>
    <col min="21" max="21" width="23.88671875" style="20" customWidth="1"/>
    <col min="22" max="26" width="18.33203125" style="20" customWidth="1"/>
    <col min="27" max="27" width="22" style="20" customWidth="1"/>
    <col min="28" max="28" width="15.6640625" style="20" customWidth="1"/>
    <col min="29" max="29" width="19.33203125" style="20" customWidth="1"/>
    <col min="30" max="31" width="17.5546875" style="20" customWidth="1"/>
    <col min="32" max="16384" width="12.88671875" style="20"/>
  </cols>
  <sheetData>
    <row r="1" spans="1:31" x14ac:dyDescent="0.25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7" t="s">
        <v>68</v>
      </c>
      <c r="AD1" s="57"/>
      <c r="AE1" s="57"/>
    </row>
    <row r="2" spans="1:3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7" t="s">
        <v>1</v>
      </c>
      <c r="AD2" s="57"/>
      <c r="AE2" s="57"/>
    </row>
    <row r="3" spans="1:3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7" t="s">
        <v>2</v>
      </c>
      <c r="AD3" s="57"/>
      <c r="AE3" s="57"/>
    </row>
    <row r="4" spans="1:31" x14ac:dyDescent="0.25">
      <c r="A4" s="54"/>
      <c r="B4" s="55"/>
      <c r="C4" s="55"/>
      <c r="D4" s="55"/>
      <c r="E4" s="55"/>
      <c r="F4" s="55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 t="s">
        <v>3</v>
      </c>
      <c r="AD4" s="57"/>
      <c r="AE4" s="57"/>
    </row>
    <row r="5" spans="1:31" x14ac:dyDescent="0.25">
      <c r="A5" s="58" t="s">
        <v>4</v>
      </c>
      <c r="B5" s="58"/>
      <c r="C5" s="58"/>
      <c r="D5" s="60">
        <v>44686</v>
      </c>
      <c r="E5" s="61"/>
      <c r="F5" s="61"/>
      <c r="G5" s="62"/>
      <c r="H5" s="50"/>
      <c r="I5" s="50"/>
      <c r="J5" s="50"/>
      <c r="K5" s="50"/>
      <c r="L5" s="5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1" s="42" customFormat="1" x14ac:dyDescent="0.3">
      <c r="A6" s="58" t="s">
        <v>5</v>
      </c>
      <c r="B6" s="58"/>
      <c r="C6" s="58"/>
      <c r="D6" s="63">
        <v>44681</v>
      </c>
      <c r="E6" s="64"/>
      <c r="F6" s="64"/>
      <c r="G6" s="65"/>
      <c r="H6" s="51"/>
      <c r="I6" s="51"/>
      <c r="J6" s="51"/>
      <c r="K6" s="51"/>
      <c r="L6" s="51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</row>
    <row r="7" spans="1:31" x14ac:dyDescent="0.25">
      <c r="A7" s="94"/>
      <c r="B7" s="59" t="s">
        <v>6</v>
      </c>
      <c r="C7" s="59"/>
      <c r="D7" s="59"/>
      <c r="E7" s="59"/>
      <c r="F7" s="59"/>
      <c r="G7" s="59" t="s">
        <v>7</v>
      </c>
      <c r="H7" s="59"/>
      <c r="I7" s="59"/>
      <c r="J7" s="59"/>
      <c r="K7" s="59"/>
      <c r="L7" s="59" t="s">
        <v>8</v>
      </c>
      <c r="M7" s="59"/>
      <c r="N7" s="59"/>
      <c r="O7" s="59" t="s">
        <v>9</v>
      </c>
      <c r="P7" s="59"/>
      <c r="Q7" s="59"/>
      <c r="R7" s="59"/>
      <c r="S7" s="59"/>
      <c r="T7" s="59"/>
      <c r="U7" s="59"/>
      <c r="V7" s="59" t="s">
        <v>10</v>
      </c>
      <c r="W7" s="59"/>
      <c r="X7" s="59"/>
      <c r="Y7" s="59"/>
      <c r="Z7" s="59"/>
      <c r="AA7" s="59"/>
      <c r="AB7" s="66" t="s">
        <v>11</v>
      </c>
      <c r="AC7" s="66" t="s">
        <v>12</v>
      </c>
      <c r="AD7" s="66" t="s">
        <v>13</v>
      </c>
      <c r="AE7" s="66"/>
    </row>
    <row r="8" spans="1:31" ht="41.4" x14ac:dyDescent="0.25">
      <c r="A8" s="32" t="s">
        <v>14</v>
      </c>
      <c r="B8" s="33" t="s">
        <v>15</v>
      </c>
      <c r="C8" s="32" t="s">
        <v>16</v>
      </c>
      <c r="D8" s="32" t="s">
        <v>17</v>
      </c>
      <c r="E8" s="32" t="s">
        <v>18</v>
      </c>
      <c r="F8" s="33" t="s">
        <v>19</v>
      </c>
      <c r="G8" s="33" t="s">
        <v>77</v>
      </c>
      <c r="H8" s="33" t="s">
        <v>20</v>
      </c>
      <c r="I8" s="33" t="s">
        <v>21</v>
      </c>
      <c r="J8" s="33" t="s">
        <v>22</v>
      </c>
      <c r="K8" s="33" t="s">
        <v>23</v>
      </c>
      <c r="L8" s="33" t="s">
        <v>24</v>
      </c>
      <c r="M8" s="33" t="s">
        <v>25</v>
      </c>
      <c r="N8" s="33" t="s">
        <v>26</v>
      </c>
      <c r="O8" s="32" t="s">
        <v>27</v>
      </c>
      <c r="P8" s="33" t="s">
        <v>28</v>
      </c>
      <c r="Q8" s="33" t="s">
        <v>29</v>
      </c>
      <c r="R8" s="33" t="s">
        <v>30</v>
      </c>
      <c r="S8" s="33" t="s">
        <v>31</v>
      </c>
      <c r="T8" s="33" t="s">
        <v>32</v>
      </c>
      <c r="U8" s="33" t="s">
        <v>33</v>
      </c>
      <c r="V8" s="33" t="s">
        <v>28</v>
      </c>
      <c r="W8" s="33" t="s">
        <v>29</v>
      </c>
      <c r="X8" s="33" t="s">
        <v>30</v>
      </c>
      <c r="Y8" s="33" t="s">
        <v>31</v>
      </c>
      <c r="Z8" s="33" t="s">
        <v>32</v>
      </c>
      <c r="AA8" s="33" t="s">
        <v>34</v>
      </c>
      <c r="AB8" s="66"/>
      <c r="AC8" s="66"/>
      <c r="AD8" s="33" t="s">
        <v>35</v>
      </c>
      <c r="AE8" s="33" t="s">
        <v>36</v>
      </c>
    </row>
    <row r="9" spans="1:31" ht="82.8" x14ac:dyDescent="0.25">
      <c r="A9" s="1">
        <v>120</v>
      </c>
      <c r="B9" s="23" t="s">
        <v>37</v>
      </c>
      <c r="C9" s="23" t="s">
        <v>38</v>
      </c>
      <c r="D9" s="2" t="s">
        <v>39</v>
      </c>
      <c r="E9" s="30" t="s">
        <v>40</v>
      </c>
      <c r="F9" s="3" t="s">
        <v>41</v>
      </c>
      <c r="G9" s="39">
        <v>2020680010042</v>
      </c>
      <c r="H9" s="37" t="s">
        <v>42</v>
      </c>
      <c r="I9" s="24" t="s">
        <v>70</v>
      </c>
      <c r="J9" s="86">
        <v>44566</v>
      </c>
      <c r="K9" s="86">
        <v>44926</v>
      </c>
      <c r="L9" s="84">
        <v>165</v>
      </c>
      <c r="M9" s="82">
        <v>12</v>
      </c>
      <c r="N9" s="80">
        <f>IF(M9/L9&gt;100%,100%,M9/L9)</f>
        <v>7.2727272727272724E-2</v>
      </c>
      <c r="O9" s="9" t="s">
        <v>63</v>
      </c>
      <c r="P9" s="38">
        <v>844120231.90799999</v>
      </c>
      <c r="Q9" s="38"/>
      <c r="R9" s="38"/>
      <c r="S9" s="38"/>
      <c r="T9" s="38"/>
      <c r="U9" s="70">
        <f>SUM(P9:T10)</f>
        <v>979491560.90799999</v>
      </c>
      <c r="V9" s="38">
        <f>32800000+72300000+20500000+41000000+25500000</f>
        <v>192100000</v>
      </c>
      <c r="W9" s="89"/>
      <c r="X9" s="89"/>
      <c r="Y9" s="90"/>
      <c r="Z9" s="90"/>
      <c r="AA9" s="70">
        <f>SUM(V9:Z10)</f>
        <v>192100000</v>
      </c>
      <c r="AB9" s="72">
        <f>IFERROR(AA9/U9,"-")</f>
        <v>0.19612215935982244</v>
      </c>
      <c r="AC9" s="74"/>
      <c r="AD9" s="76" t="s">
        <v>43</v>
      </c>
      <c r="AE9" s="78" t="s">
        <v>69</v>
      </c>
    </row>
    <row r="10" spans="1:31" ht="82.8" x14ac:dyDescent="0.25">
      <c r="A10" s="1">
        <v>120</v>
      </c>
      <c r="B10" s="23" t="s">
        <v>37</v>
      </c>
      <c r="C10" s="23" t="s">
        <v>38</v>
      </c>
      <c r="D10" s="2" t="s">
        <v>39</v>
      </c>
      <c r="E10" s="30" t="s">
        <v>40</v>
      </c>
      <c r="F10" s="3" t="s">
        <v>41</v>
      </c>
      <c r="G10" s="39">
        <v>2020680010042</v>
      </c>
      <c r="H10" s="37" t="s">
        <v>42</v>
      </c>
      <c r="I10" s="24" t="s">
        <v>75</v>
      </c>
      <c r="J10" s="87"/>
      <c r="K10" s="87"/>
      <c r="L10" s="85"/>
      <c r="M10" s="83"/>
      <c r="N10" s="81"/>
      <c r="O10" s="9" t="s">
        <v>72</v>
      </c>
      <c r="P10" s="38">
        <v>135371329</v>
      </c>
      <c r="Q10" s="38"/>
      <c r="R10" s="38"/>
      <c r="S10" s="38"/>
      <c r="T10" s="38"/>
      <c r="U10" s="71"/>
      <c r="V10" s="38"/>
      <c r="W10" s="89"/>
      <c r="X10" s="89"/>
      <c r="Y10" s="90"/>
      <c r="Z10" s="90"/>
      <c r="AA10" s="71"/>
      <c r="AB10" s="73"/>
      <c r="AC10" s="75"/>
      <c r="AD10" s="77"/>
      <c r="AE10" s="79"/>
    </row>
    <row r="11" spans="1:31" ht="82.8" x14ac:dyDescent="0.25">
      <c r="A11" s="32">
        <v>121</v>
      </c>
      <c r="B11" s="5" t="s">
        <v>37</v>
      </c>
      <c r="C11" s="5" t="s">
        <v>38</v>
      </c>
      <c r="D11" s="5" t="s">
        <v>39</v>
      </c>
      <c r="E11" s="68" t="s">
        <v>44</v>
      </c>
      <c r="F11" s="69" t="s">
        <v>45</v>
      </c>
      <c r="G11" s="39">
        <v>2020680010042</v>
      </c>
      <c r="H11" s="37" t="s">
        <v>42</v>
      </c>
      <c r="I11" s="24" t="s">
        <v>71</v>
      </c>
      <c r="J11" s="46">
        <v>44566</v>
      </c>
      <c r="K11" s="46">
        <v>44926</v>
      </c>
      <c r="L11" s="35">
        <v>100</v>
      </c>
      <c r="M11" s="36">
        <v>72</v>
      </c>
      <c r="N11" s="43">
        <f>IF(M11/L11&gt;100%,100%,M11/L11)</f>
        <v>0.72</v>
      </c>
      <c r="O11" s="9" t="s">
        <v>64</v>
      </c>
      <c r="P11" s="38">
        <v>531600000</v>
      </c>
      <c r="Q11" s="38"/>
      <c r="R11" s="38"/>
      <c r="S11" s="38"/>
      <c r="T11" s="38"/>
      <c r="U11" s="47">
        <f>SUM(P11:T11)</f>
        <v>531600000</v>
      </c>
      <c r="V11" s="38">
        <f>359800375+37500000</f>
        <v>397300375</v>
      </c>
      <c r="W11" s="89"/>
      <c r="X11" s="89"/>
      <c r="Y11" s="90"/>
      <c r="Z11" s="90"/>
      <c r="AA11" s="47">
        <f>SUM(V11:Z11)</f>
        <v>397300375</v>
      </c>
      <c r="AB11" s="44">
        <f>IFERROR(AA11/U11,"-")</f>
        <v>0.74736714635063961</v>
      </c>
      <c r="AC11" s="4"/>
      <c r="AD11" s="48" t="s">
        <v>43</v>
      </c>
      <c r="AE11" s="26" t="s">
        <v>69</v>
      </c>
    </row>
    <row r="12" spans="1:31" ht="69" x14ac:dyDescent="0.25">
      <c r="A12" s="52">
        <v>122</v>
      </c>
      <c r="B12" s="23" t="s">
        <v>37</v>
      </c>
      <c r="C12" s="23" t="s">
        <v>38</v>
      </c>
      <c r="D12" s="2" t="s">
        <v>46</v>
      </c>
      <c r="E12" s="30" t="s">
        <v>47</v>
      </c>
      <c r="F12" s="3" t="s">
        <v>48</v>
      </c>
      <c r="G12" s="39">
        <v>2021680010132</v>
      </c>
      <c r="H12" s="6" t="s">
        <v>67</v>
      </c>
      <c r="I12" s="27" t="s">
        <v>66</v>
      </c>
      <c r="J12" s="86">
        <v>44566</v>
      </c>
      <c r="K12" s="86">
        <v>44926</v>
      </c>
      <c r="L12" s="84">
        <v>185</v>
      </c>
      <c r="M12" s="82">
        <v>0</v>
      </c>
      <c r="N12" s="80">
        <f>IF(M12/L12&gt;100%,100%,M12/L12)</f>
        <v>0</v>
      </c>
      <c r="O12" s="9" t="s">
        <v>62</v>
      </c>
      <c r="P12" s="38">
        <v>5253479768</v>
      </c>
      <c r="Q12" s="38"/>
      <c r="R12" s="38"/>
      <c r="S12" s="38"/>
      <c r="T12" s="38"/>
      <c r="U12" s="70">
        <f>SUM(P12:T13)</f>
        <v>5454384748.5100002</v>
      </c>
      <c r="V12" s="38"/>
      <c r="W12" s="89"/>
      <c r="X12" s="89"/>
      <c r="Y12" s="90"/>
      <c r="Z12" s="90"/>
      <c r="AA12" s="70">
        <f>SUM(V12:Z13)</f>
        <v>0</v>
      </c>
      <c r="AB12" s="72">
        <f>IFERROR(AA12/U12,"-")</f>
        <v>0</v>
      </c>
      <c r="AC12" s="74"/>
      <c r="AD12" s="76" t="s">
        <v>43</v>
      </c>
      <c r="AE12" s="78" t="s">
        <v>69</v>
      </c>
    </row>
    <row r="13" spans="1:31" ht="69" x14ac:dyDescent="0.25">
      <c r="A13" s="53">
        <v>122</v>
      </c>
      <c r="B13" s="23" t="s">
        <v>37</v>
      </c>
      <c r="C13" s="23" t="s">
        <v>38</v>
      </c>
      <c r="D13" s="2" t="s">
        <v>46</v>
      </c>
      <c r="E13" s="30" t="s">
        <v>47</v>
      </c>
      <c r="F13" s="3" t="s">
        <v>48</v>
      </c>
      <c r="G13" s="39">
        <v>2021680010132</v>
      </c>
      <c r="H13" s="6" t="s">
        <v>67</v>
      </c>
      <c r="I13" s="24" t="s">
        <v>75</v>
      </c>
      <c r="J13" s="87"/>
      <c r="K13" s="87"/>
      <c r="L13" s="85"/>
      <c r="M13" s="83"/>
      <c r="N13" s="81"/>
      <c r="O13" s="9" t="s">
        <v>73</v>
      </c>
      <c r="P13" s="38">
        <v>200904980.51000023</v>
      </c>
      <c r="Q13" s="38"/>
      <c r="R13" s="38"/>
      <c r="S13" s="38"/>
      <c r="T13" s="38"/>
      <c r="U13" s="71"/>
      <c r="V13" s="38"/>
      <c r="W13" s="89"/>
      <c r="X13" s="89"/>
      <c r="Y13" s="90"/>
      <c r="Z13" s="90"/>
      <c r="AA13" s="71"/>
      <c r="AB13" s="73"/>
      <c r="AC13" s="75"/>
      <c r="AD13" s="77"/>
      <c r="AE13" s="79"/>
    </row>
    <row r="14" spans="1:31" ht="82.8" x14ac:dyDescent="0.25">
      <c r="A14" s="52">
        <v>123</v>
      </c>
      <c r="B14" s="23" t="s">
        <v>37</v>
      </c>
      <c r="C14" s="23" t="s">
        <v>38</v>
      </c>
      <c r="D14" s="2" t="s">
        <v>49</v>
      </c>
      <c r="E14" s="30" t="s">
        <v>50</v>
      </c>
      <c r="F14" s="3" t="s">
        <v>51</v>
      </c>
      <c r="G14" s="39">
        <v>2020680010046</v>
      </c>
      <c r="H14" s="37" t="s">
        <v>52</v>
      </c>
      <c r="I14" s="24" t="s">
        <v>53</v>
      </c>
      <c r="J14" s="86">
        <v>44566</v>
      </c>
      <c r="K14" s="86">
        <v>44926</v>
      </c>
      <c r="L14" s="84">
        <v>3500</v>
      </c>
      <c r="M14" s="82">
        <v>2294</v>
      </c>
      <c r="N14" s="80">
        <f>IF(M14/L14&gt;100%,100%,M14/L14)</f>
        <v>0.65542857142857147</v>
      </c>
      <c r="O14" s="9" t="s">
        <v>76</v>
      </c>
      <c r="P14" s="38">
        <v>220800000</v>
      </c>
      <c r="Q14" s="38"/>
      <c r="R14" s="38"/>
      <c r="S14" s="38"/>
      <c r="T14" s="38"/>
      <c r="U14" s="70">
        <f>SUM(P14:T15)</f>
        <v>518800000</v>
      </c>
      <c r="V14" s="38">
        <v>135500000</v>
      </c>
      <c r="W14" s="89"/>
      <c r="X14" s="89"/>
      <c r="Y14" s="90"/>
      <c r="Z14" s="90"/>
      <c r="AA14" s="70">
        <f>SUM(V14:Z15)</f>
        <v>135500000</v>
      </c>
      <c r="AB14" s="72">
        <f>IFERROR(AA14/U14,"-")</f>
        <v>0.26117964533538934</v>
      </c>
      <c r="AC14" s="74"/>
      <c r="AD14" s="76" t="s">
        <v>43</v>
      </c>
      <c r="AE14" s="78" t="s">
        <v>69</v>
      </c>
    </row>
    <row r="15" spans="1:31" ht="82.8" x14ac:dyDescent="0.25">
      <c r="A15" s="53">
        <v>123</v>
      </c>
      <c r="B15" s="23" t="s">
        <v>37</v>
      </c>
      <c r="C15" s="23" t="s">
        <v>38</v>
      </c>
      <c r="D15" s="2" t="s">
        <v>49</v>
      </c>
      <c r="E15" s="30" t="s">
        <v>50</v>
      </c>
      <c r="F15" s="3" t="s">
        <v>51</v>
      </c>
      <c r="G15" s="39">
        <v>2020680010046</v>
      </c>
      <c r="H15" s="37" t="s">
        <v>52</v>
      </c>
      <c r="I15" s="24" t="s">
        <v>75</v>
      </c>
      <c r="J15" s="87"/>
      <c r="K15" s="87"/>
      <c r="L15" s="85"/>
      <c r="M15" s="83"/>
      <c r="N15" s="81"/>
      <c r="O15" s="9" t="s">
        <v>74</v>
      </c>
      <c r="P15" s="38">
        <v>298000000</v>
      </c>
      <c r="Q15" s="38"/>
      <c r="R15" s="38"/>
      <c r="S15" s="38"/>
      <c r="T15" s="38"/>
      <c r="U15" s="71"/>
      <c r="V15" s="38"/>
      <c r="W15" s="89"/>
      <c r="X15" s="89"/>
      <c r="Y15" s="90"/>
      <c r="Z15" s="90"/>
      <c r="AA15" s="71"/>
      <c r="AB15" s="73"/>
      <c r="AC15" s="75"/>
      <c r="AD15" s="77"/>
      <c r="AE15" s="79"/>
    </row>
    <row r="16" spans="1:31" ht="55.2" x14ac:dyDescent="0.25">
      <c r="A16" s="32">
        <v>261</v>
      </c>
      <c r="B16" s="23" t="s">
        <v>54</v>
      </c>
      <c r="C16" s="23" t="s">
        <v>55</v>
      </c>
      <c r="D16" s="2" t="s">
        <v>56</v>
      </c>
      <c r="E16" s="30" t="s">
        <v>57</v>
      </c>
      <c r="F16" s="3" t="s">
        <v>58</v>
      </c>
      <c r="G16" s="39">
        <v>2021680010131</v>
      </c>
      <c r="H16" s="6" t="s">
        <v>60</v>
      </c>
      <c r="I16" s="24" t="s">
        <v>65</v>
      </c>
      <c r="J16" s="46">
        <v>44566</v>
      </c>
      <c r="K16" s="46">
        <v>44926</v>
      </c>
      <c r="L16" s="7">
        <v>0.85</v>
      </c>
      <c r="M16" s="8">
        <v>0</v>
      </c>
      <c r="N16" s="25">
        <f>IF(M16/L16&gt;100%,100%,M16/L16)</f>
        <v>0</v>
      </c>
      <c r="O16" s="9" t="s">
        <v>61</v>
      </c>
      <c r="P16" s="38">
        <v>650000000</v>
      </c>
      <c r="Q16" s="38"/>
      <c r="R16" s="38"/>
      <c r="S16" s="38"/>
      <c r="T16" s="38"/>
      <c r="U16" s="47">
        <f>SUM(P16:T16)</f>
        <v>650000000</v>
      </c>
      <c r="V16" s="38"/>
      <c r="W16" s="91"/>
      <c r="X16" s="91"/>
      <c r="Y16" s="90"/>
      <c r="Z16" s="90"/>
      <c r="AA16" s="47">
        <f>SUM(V16:Z16)</f>
        <v>0</v>
      </c>
      <c r="AB16" s="34">
        <f>IFERROR(AA16/U16,"-")</f>
        <v>0</v>
      </c>
      <c r="AC16" s="4"/>
      <c r="AD16" s="49" t="s">
        <v>43</v>
      </c>
      <c r="AE16" s="26" t="s">
        <v>69</v>
      </c>
    </row>
    <row r="17" spans="1:31" ht="18.600000000000001" customHeight="1" x14ac:dyDescent="0.25">
      <c r="A17" s="10">
        <f>SUM(--(FREQUENCY(A9:A16,A9:A16)&gt;0))</f>
        <v>5</v>
      </c>
      <c r="B17" s="11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5" t="s">
        <v>59</v>
      </c>
      <c r="N17" s="16">
        <f>IFERROR(AVERAGE(N9:N16),"-")</f>
        <v>0.28963116883116885</v>
      </c>
      <c r="O17" s="17"/>
      <c r="P17" s="92">
        <f>SUM(P9:P16)</f>
        <v>8134276309.4180002</v>
      </c>
      <c r="Q17" s="92">
        <f t="shared" ref="Q17:T17" si="0">SUM(Q9:Q16)</f>
        <v>0</v>
      </c>
      <c r="R17" s="92">
        <f t="shared" si="0"/>
        <v>0</v>
      </c>
      <c r="S17" s="92">
        <f t="shared" si="0"/>
        <v>0</v>
      </c>
      <c r="T17" s="92">
        <f t="shared" si="0"/>
        <v>0</v>
      </c>
      <c r="U17" s="93">
        <f>SUM(U9:U16)</f>
        <v>8134276309.4180002</v>
      </c>
      <c r="V17" s="92">
        <f>SUM(V9:V16)</f>
        <v>724900375</v>
      </c>
      <c r="W17" s="92">
        <f t="shared" ref="W17:Z17" si="1">SUM(W9:W16)</f>
        <v>0</v>
      </c>
      <c r="X17" s="92">
        <f t="shared" si="1"/>
        <v>0</v>
      </c>
      <c r="Y17" s="92">
        <f t="shared" si="1"/>
        <v>0</v>
      </c>
      <c r="Z17" s="92">
        <f t="shared" si="1"/>
        <v>0</v>
      </c>
      <c r="AA17" s="93">
        <f>SUM(AA9:AA16)</f>
        <v>724900375</v>
      </c>
      <c r="AB17" s="88">
        <f>IFERROR(AA17/U17,"-")</f>
        <v>8.91167631176603E-2</v>
      </c>
      <c r="AC17" s="18">
        <f>SUM(AC9:AC16)</f>
        <v>0</v>
      </c>
      <c r="AD17" s="17"/>
      <c r="AE17" s="17"/>
    </row>
    <row r="19" spans="1:31" x14ac:dyDescent="0.25">
      <c r="H19" s="45"/>
    </row>
    <row r="20" spans="1:31" ht="14.4" x14ac:dyDescent="0.3">
      <c r="V20" s="28"/>
      <c r="X20"/>
      <c r="Y20"/>
      <c r="Z20"/>
      <c r="AA20"/>
    </row>
    <row r="21" spans="1:31" ht="14.4" x14ac:dyDescent="0.3">
      <c r="F21" s="19"/>
      <c r="X21"/>
      <c r="Y21"/>
      <c r="Z21"/>
      <c r="AA21"/>
    </row>
    <row r="22" spans="1:31" ht="14.4" x14ac:dyDescent="0.3">
      <c r="P22" s="28"/>
      <c r="T22"/>
      <c r="U22"/>
      <c r="V22"/>
      <c r="X22"/>
      <c r="Y22"/>
      <c r="Z22"/>
      <c r="AA22"/>
    </row>
    <row r="23" spans="1:31" ht="14.4" x14ac:dyDescent="0.3">
      <c r="P23" s="29"/>
      <c r="T23"/>
      <c r="U23"/>
      <c r="V23"/>
      <c r="X23"/>
      <c r="Y23"/>
      <c r="Z23"/>
      <c r="AA23"/>
    </row>
    <row r="24" spans="1:31" ht="14.4" x14ac:dyDescent="0.3">
      <c r="P24" s="31"/>
      <c r="T24"/>
      <c r="U24"/>
      <c r="V24"/>
      <c r="X24"/>
      <c r="Y24"/>
      <c r="Z24"/>
      <c r="AA24"/>
    </row>
    <row r="25" spans="1:31" ht="14.4" x14ac:dyDescent="0.3">
      <c r="P25" s="67"/>
      <c r="T25"/>
      <c r="U25"/>
      <c r="V25"/>
      <c r="X25"/>
      <c r="Y25"/>
      <c r="Z25"/>
      <c r="AA25"/>
    </row>
    <row r="26" spans="1:31" ht="14.4" x14ac:dyDescent="0.3">
      <c r="T26"/>
      <c r="U26"/>
      <c r="V26"/>
      <c r="X26"/>
      <c r="Y26"/>
      <c r="Z26"/>
      <c r="AA26"/>
    </row>
    <row r="27" spans="1:31" ht="14.4" x14ac:dyDescent="0.3">
      <c r="T27"/>
      <c r="U27"/>
      <c r="V27"/>
      <c r="X27"/>
      <c r="Y27"/>
      <c r="Z27"/>
      <c r="AA27"/>
    </row>
    <row r="28" spans="1:31" ht="14.4" x14ac:dyDescent="0.3">
      <c r="T28"/>
      <c r="U28"/>
      <c r="V28"/>
      <c r="X28"/>
      <c r="Y28"/>
      <c r="Z28"/>
      <c r="AA28"/>
    </row>
    <row r="29" spans="1:31" ht="14.4" x14ac:dyDescent="0.3">
      <c r="X29"/>
      <c r="Y29"/>
      <c r="Z29"/>
      <c r="AA29"/>
      <c r="AC29" s="31"/>
    </row>
    <row r="30" spans="1:31" ht="14.4" x14ac:dyDescent="0.3">
      <c r="X30"/>
      <c r="Y30"/>
      <c r="Z30"/>
      <c r="AA30"/>
    </row>
    <row r="31" spans="1:31" ht="14.4" x14ac:dyDescent="0.3">
      <c r="X31"/>
      <c r="Y31"/>
      <c r="Z31"/>
      <c r="AA31"/>
    </row>
    <row r="32" spans="1:31" ht="14.4" x14ac:dyDescent="0.3">
      <c r="X32"/>
      <c r="Y32"/>
      <c r="Z32"/>
      <c r="AA32"/>
    </row>
    <row r="33" spans="24:27" ht="14.4" x14ac:dyDescent="0.3">
      <c r="X33"/>
      <c r="Y33"/>
      <c r="Z33"/>
      <c r="AA33"/>
    </row>
    <row r="34" spans="24:27" ht="14.4" x14ac:dyDescent="0.3">
      <c r="X34"/>
      <c r="Y34"/>
      <c r="Z34"/>
      <c r="AA34"/>
    </row>
  </sheetData>
  <mergeCells count="51">
    <mergeCell ref="AE12:AE13"/>
    <mergeCell ref="L14:L15"/>
    <mergeCell ref="M14:M15"/>
    <mergeCell ref="N14:N15"/>
    <mergeCell ref="J14:J15"/>
    <mergeCell ref="K14:K15"/>
    <mergeCell ref="U14:U15"/>
    <mergeCell ref="AA14:AA15"/>
    <mergeCell ref="AB14:AB15"/>
    <mergeCell ref="AC14:AC15"/>
    <mergeCell ref="AD14:AD15"/>
    <mergeCell ref="AE14:AE15"/>
    <mergeCell ref="U12:U13"/>
    <mergeCell ref="AA12:AA13"/>
    <mergeCell ref="AB12:AB13"/>
    <mergeCell ref="AC12:AC13"/>
    <mergeCell ref="AD12:AD13"/>
    <mergeCell ref="J9:J10"/>
    <mergeCell ref="N12:N13"/>
    <mergeCell ref="M12:M13"/>
    <mergeCell ref="L12:L13"/>
    <mergeCell ref="J12:J13"/>
    <mergeCell ref="K12:K13"/>
    <mergeCell ref="AE9:AE10"/>
    <mergeCell ref="N9:N10"/>
    <mergeCell ref="M9:M10"/>
    <mergeCell ref="L9:L10"/>
    <mergeCell ref="K9:K10"/>
    <mergeCell ref="U9:U10"/>
    <mergeCell ref="AA9:AA10"/>
    <mergeCell ref="AB9:AB10"/>
    <mergeCell ref="AC9:AC10"/>
    <mergeCell ref="AD9:AD10"/>
    <mergeCell ref="O7:U7"/>
    <mergeCell ref="V7:AA7"/>
    <mergeCell ref="AB7:AB8"/>
    <mergeCell ref="AC7:AC8"/>
    <mergeCell ref="AD7:AE7"/>
    <mergeCell ref="A5:C5"/>
    <mergeCell ref="A6:C6"/>
    <mergeCell ref="B7:F7"/>
    <mergeCell ref="G7:K7"/>
    <mergeCell ref="L7:N7"/>
    <mergeCell ref="D5:G5"/>
    <mergeCell ref="D6:G6"/>
    <mergeCell ref="A1:A4"/>
    <mergeCell ref="B1:AB4"/>
    <mergeCell ref="AC1:AE1"/>
    <mergeCell ref="AC2:AE2"/>
    <mergeCell ref="AC3:AE3"/>
    <mergeCell ref="AC4:AE4"/>
  </mergeCells>
  <conditionalFormatting sqref="N9 N16 N11">
    <cfRule type="cellIs" dxfId="8" priority="10" operator="between">
      <formula>0.66</formula>
      <formula>1</formula>
    </cfRule>
    <cfRule type="cellIs" dxfId="7" priority="11" operator="between">
      <formula>0.33</formula>
      <formula>0.66</formula>
    </cfRule>
    <cfRule type="cellIs" dxfId="6" priority="12" operator="between">
      <formula>0</formula>
      <formula>0.33</formula>
    </cfRule>
  </conditionalFormatting>
  <conditionalFormatting sqref="N12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FLOREZ</dc:creator>
  <cp:keywords/>
  <dc:description/>
  <cp:lastModifiedBy>A</cp:lastModifiedBy>
  <cp:revision/>
  <dcterms:created xsi:type="dcterms:W3CDTF">2021-08-06T21:04:50Z</dcterms:created>
  <dcterms:modified xsi:type="dcterms:W3CDTF">2022-05-27T14:06:59Z</dcterms:modified>
  <cp:category/>
  <cp:contentStatus/>
</cp:coreProperties>
</file>