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BC8DB80C-E1C4-41ED-9735-F066FD910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4" l="1"/>
  <c r="N28" i="14"/>
  <c r="N26" i="14"/>
  <c r="N24" i="14"/>
  <c r="N22" i="14"/>
  <c r="N20" i="14"/>
  <c r="N18" i="14"/>
  <c r="N16" i="14"/>
  <c r="N14" i="14"/>
  <c r="N12" i="14"/>
  <c r="N11" i="14"/>
  <c r="N9" i="14"/>
  <c r="AA9" i="14"/>
  <c r="AA11" i="14"/>
  <c r="AA12" i="14"/>
  <c r="W14" i="14"/>
  <c r="Y14" i="14"/>
  <c r="AA14" i="14"/>
  <c r="AA16" i="14"/>
  <c r="AA18" i="14"/>
  <c r="AA20" i="14"/>
  <c r="AA22" i="14"/>
  <c r="AA24" i="14"/>
  <c r="AA26" i="14"/>
  <c r="AA28" i="14"/>
  <c r="AA30" i="14"/>
  <c r="U9" i="14"/>
  <c r="U11" i="14"/>
  <c r="U12" i="14"/>
  <c r="U14" i="14"/>
  <c r="U16" i="14"/>
  <c r="U18" i="14"/>
  <c r="U20" i="14"/>
  <c r="U22" i="14"/>
  <c r="U24" i="14"/>
  <c r="U26" i="14"/>
  <c r="U28" i="14"/>
  <c r="U30" i="14"/>
  <c r="AB30" i="14"/>
  <c r="AB28" i="14"/>
  <c r="AB26" i="14"/>
  <c r="AB24" i="14"/>
  <c r="AB22" i="14"/>
  <c r="AB20" i="14"/>
  <c r="AB18" i="14"/>
  <c r="AB16" i="14"/>
  <c r="AB14" i="14"/>
  <c r="AB12" i="14"/>
  <c r="AB11" i="14"/>
  <c r="AB9" i="14"/>
  <c r="A30" i="14" a="1"/>
  <c r="A30" i="14"/>
  <c r="I23" i="14"/>
  <c r="I21" i="14"/>
  <c r="I19" i="14"/>
  <c r="V30" i="14"/>
  <c r="W30" i="14"/>
  <c r="X30" i="14"/>
  <c r="Y30" i="14"/>
  <c r="Z30" i="14"/>
  <c r="Q30" i="14"/>
  <c r="R30" i="14"/>
  <c r="S30" i="14"/>
  <c r="T30" i="14"/>
  <c r="P30" i="14"/>
  <c r="I20" i="14"/>
  <c r="I18" i="14"/>
  <c r="I22" i="14"/>
  <c r="AC3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<sst xmlns="http://schemas.openxmlformats.org/spreadsheetml/2006/main" count="243" uniqueCount="98">
  <si>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</si>
  <si>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</si>
  <si>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</si>
  <si>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</si>
  <si>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</si>
  <si>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</si>
  <si>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</si>
  <si>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</si>
  <si>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</si>
  <si>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</si>
  <si>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</si>
  <si>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</si>
  <si>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</si>
  <si>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</si>
  <si>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</si>
  <si>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</si>
  <si>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</si>
  <si>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</si>
  <si>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</si>
  <si>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</si>
  <si>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</si>
  <si>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</si>
  <si>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</si>
  <si>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</si>
  <si>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</si>
  <si>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</si>
  <si>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</si>
  <si>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</si>
  <si>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</si>
  <si>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</si>
  <si>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</si>
  <si>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</si>
  <si>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</si>
  <si>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</si>
  <si>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</si>
  <si>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</si>
  <si>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</si>
  <si>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</si>
  <si>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</si>
  <si>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</si>
  <si>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</si>
  <si>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</si>
  <si>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</si>
  <si>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</si>
  <si>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</si>
  <si>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</si>
  <si>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</si>
  <si>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</si>
  <si>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</si>
  <si>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</si>
  <si>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</si>
  <si>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</si>
  <si>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</si>
  <si>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</si>
  <si>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</si>
  <si>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</si>
  <si>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</si>
  <si>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</si>
  <si>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</si>
  <si>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</si>
  <si>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</si>
  <si>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</si>
  <si>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</si>
  <si>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</si>
  <si>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</si>
  <si>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</si>
  <si>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</si>
  <si>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</si>
  <si>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</si>
  <si>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</si>
  <si>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</si>
  <si>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</si>
  <si>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</si>
  <si>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</si>
  <si>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</si>
  <si>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</si>
  <si>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</si>
  <si>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</si>
  <si>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</si>
  <si>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</si>
  <si>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</si>
  <si>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</si>
  <si>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</si>
  <si>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</si>
  <si>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</si>
  <si>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</si>
  <si>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</si>
  <si>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</si>
  <si>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</si>
  <si>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</si>
  <si>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</si>
  <si>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</si>
  <si>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</si>
  <si>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</si>
  <si>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</si>
  <si>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APOYO EN LA ORGANIZACIÓN, EJECUCIÓN Y PARTICIPACIÓN EN EVENTOS DEPORTIVOS Y RECREATIVOS A LOS ORGANISMOS DEL DEPORTE ASOCIADO, COMUNITARIO Y DIFERENCIAL EN EL MUNICIPIO DE BUCARAMANGA</t>
  </si>
  <si>
    <t>2.3.2.02.02.009
2.3.2.02.02.008</t>
  </si>
  <si>
    <t>2.3.2.02.02.009
2.3.2.02.02.008
2.3.2.02.02.009 SGP
2.3.2.02.02.009 SGP
2.3.2.02.01.003 SGP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</si>
</sst>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justify" vertical="center" wrapText="1"/>
    </xf>
    <xf numFmtId="9" fontId="6" fillId="3" borderId="1" xfId="107" applyFont="1" applyFill="1" applyBorder="1" applyAlignment="1">
      <alignment horizontal="center" vertical="center" wrapText="1"/>
    </xf>
    <xf numFmtId="9" fontId="6" fillId="3" borderId="7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166" fontId="9" fillId="3" borderId="2" xfId="0" applyNumberFormat="1" applyFont="1" applyFill="1" applyBorder="1" applyAlignment="1">
      <alignment horizontal="right" vertical="center" wrapText="1"/>
    </xf>
    <xf numFmtId="166" fontId="7" fillId="2" borderId="7" xfId="108" applyNumberFormat="1" applyFont="1" applyFill="1" applyBorder="1" applyAlignment="1">
      <alignment horizontal="right" vertical="center" wrapText="1"/>
    </xf>
    <xf numFmtId="166" fontId="0" fillId="3" borderId="2" xfId="108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3" borderId="2" xfId="11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0" fillId="3" borderId="0" xfId="0" applyNumberFormat="1" applyFont="1" applyFill="1" applyAlignment="1">
      <alignment horizontal="right"/>
    </xf>
    <xf numFmtId="166" fontId="7" fillId="2" borderId="2" xfId="108" applyNumberFormat="1" applyFont="1" applyFill="1" applyBorder="1" applyAlignment="1">
      <alignment horizontal="righ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615785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E1" zoomScale="60" zoomScaleNormal="60" workbookViewId="0">
      <selection activeCell="N31" sqref="N31"/>
    </sheetView>
  </sheetViews>
  <sheetFormatPr baseColWidth="10" defaultColWidth="11.25" defaultRowHeight="14.25" x14ac:dyDescent="0.2"/>
  <cols>
    <col min="1" max="1" width="5.875" style="68" customWidth="1"/>
    <col min="2" max="3" width="25" style="1" customWidth="1"/>
    <col min="4" max="4" width="25.875" style="1" customWidth="1"/>
    <col min="5" max="5" width="48.25" style="1" customWidth="1"/>
    <col min="6" max="6" width="45.375" style="1" customWidth="1"/>
    <col min="7" max="7" width="16.75" style="1" customWidth="1"/>
    <col min="8" max="8" width="55.625" style="1" customWidth="1"/>
    <col min="9" max="9" width="43.75" style="1" customWidth="1"/>
    <col min="10" max="10" width="15.75" style="1" customWidth="1"/>
    <col min="11" max="11" width="16" style="1" customWidth="1"/>
    <col min="12" max="12" width="14.875" style="1" customWidth="1"/>
    <col min="13" max="13" width="13.375" style="1" customWidth="1"/>
    <col min="14" max="14" width="11.25" style="1" customWidth="1"/>
    <col min="15" max="15" width="27.25" style="1" customWidth="1"/>
    <col min="16" max="16" width="20.875" style="1" customWidth="1"/>
    <col min="17" max="17" width="19.875" style="1" customWidth="1"/>
    <col min="18" max="18" width="16.875" style="1" customWidth="1"/>
    <col min="19" max="19" width="20.25" style="1" customWidth="1"/>
    <col min="20" max="20" width="18.875" style="1" customWidth="1"/>
    <col min="21" max="21" width="20.875" style="1" customWidth="1"/>
    <col min="22" max="26" width="17.25" style="1" customWidth="1"/>
    <col min="27" max="27" width="21.25" style="1" customWidth="1"/>
    <col min="28" max="28" width="14.625" style="1" customWidth="1"/>
    <col min="29" max="29" width="19.625" style="1" customWidth="1"/>
    <col min="30" max="30" width="15.375" style="1" customWidth="1"/>
    <col min="31" max="31" width="17.375" style="1" customWidth="1"/>
    <col min="32" max="16384" width="11.25" style="1"/>
  </cols>
  <sheetData>
    <row r="1" spans="1:31" ht="15" x14ac:dyDescent="0.2">
      <c r="A1" s="54"/>
      <c r="B1" s="57" t="s">
        <v>79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2" t="s">
        <v>82</v>
      </c>
      <c r="AD1" s="52"/>
      <c r="AE1" s="52"/>
    </row>
    <row r="2" spans="1:31" ht="15" x14ac:dyDescent="0.2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3" t="s">
        <v>36</v>
      </c>
      <c r="AD2" s="53"/>
      <c r="AE2" s="53"/>
    </row>
    <row r="3" spans="1:31" ht="15" x14ac:dyDescent="0.2">
      <c r="A3" s="5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3" t="s">
        <v>33</v>
      </c>
      <c r="AD3" s="53"/>
      <c r="AE3" s="53"/>
    </row>
    <row r="4" spans="1:31" ht="15" x14ac:dyDescent="0.2">
      <c r="A4" s="54"/>
      <c r="B4" s="57"/>
      <c r="C4" s="57"/>
      <c r="D4" s="57"/>
      <c r="E4" s="57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3" t="s">
        <v>32</v>
      </c>
      <c r="AD4" s="53"/>
      <c r="AE4" s="53"/>
    </row>
    <row r="5" spans="1:31" ht="15" x14ac:dyDescent="0.2">
      <c r="A5" s="55" t="s">
        <v>30</v>
      </c>
      <c r="B5" s="55"/>
      <c r="C5" s="55"/>
      <c r="D5" s="59">
        <v>44686</v>
      </c>
      <c r="E5" s="59"/>
      <c r="F5" s="59"/>
      <c r="G5" s="59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56" t="s">
        <v>31</v>
      </c>
      <c r="B6" s="56"/>
      <c r="C6" s="56"/>
      <c r="D6" s="59">
        <v>44712</v>
      </c>
      <c r="E6" s="59"/>
      <c r="F6" s="59"/>
      <c r="G6" s="59"/>
      <c r="H6" s="40"/>
      <c r="I6" s="40"/>
      <c r="J6" s="40"/>
      <c r="K6" s="40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.6" customHeight="1" x14ac:dyDescent="0.2">
      <c r="A7" s="67"/>
      <c r="B7" s="60" t="s">
        <v>10</v>
      </c>
      <c r="C7" s="60"/>
      <c r="D7" s="60"/>
      <c r="E7" s="60"/>
      <c r="F7" s="60"/>
      <c r="G7" s="49" t="s">
        <v>11</v>
      </c>
      <c r="H7" s="50"/>
      <c r="I7" s="50"/>
      <c r="J7" s="50"/>
      <c r="K7" s="50"/>
      <c r="L7" s="60" t="s">
        <v>25</v>
      </c>
      <c r="M7" s="60"/>
      <c r="N7" s="60"/>
      <c r="O7" s="60" t="s">
        <v>23</v>
      </c>
      <c r="P7" s="60"/>
      <c r="Q7" s="60"/>
      <c r="R7" s="60"/>
      <c r="S7" s="60"/>
      <c r="T7" s="60"/>
      <c r="U7" s="60"/>
      <c r="V7" s="60" t="s">
        <v>17</v>
      </c>
      <c r="W7" s="60"/>
      <c r="X7" s="60"/>
      <c r="Y7" s="60"/>
      <c r="Z7" s="60"/>
      <c r="AA7" s="60"/>
      <c r="AB7" s="51" t="s">
        <v>18</v>
      </c>
      <c r="AC7" s="51" t="s">
        <v>26</v>
      </c>
      <c r="AD7" s="51" t="s">
        <v>24</v>
      </c>
      <c r="AE7" s="51"/>
    </row>
    <row r="8" spans="1:31" ht="46.9" customHeight="1" x14ac:dyDescent="0.2">
      <c r="A8" s="47" t="s">
        <v>29</v>
      </c>
      <c r="B8" s="21" t="s">
        <v>1</v>
      </c>
      <c r="C8" s="22" t="s">
        <v>6</v>
      </c>
      <c r="D8" s="22" t="s">
        <v>2</v>
      </c>
      <c r="E8" s="22" t="s">
        <v>7</v>
      </c>
      <c r="F8" s="21" t="s">
        <v>19</v>
      </c>
      <c r="G8" s="39" t="s">
        <v>81</v>
      </c>
      <c r="H8" s="39" t="s">
        <v>3</v>
      </c>
      <c r="I8" s="39" t="s">
        <v>15</v>
      </c>
      <c r="J8" s="39" t="s">
        <v>21</v>
      </c>
      <c r="K8" s="39" t="s">
        <v>22</v>
      </c>
      <c r="L8" s="39" t="s">
        <v>4</v>
      </c>
      <c r="M8" s="39" t="s">
        <v>5</v>
      </c>
      <c r="N8" s="39" t="s">
        <v>0</v>
      </c>
      <c r="O8" s="22" t="s">
        <v>9</v>
      </c>
      <c r="P8" s="21" t="s">
        <v>35</v>
      </c>
      <c r="Q8" s="21" t="s">
        <v>8</v>
      </c>
      <c r="R8" s="21" t="s">
        <v>27</v>
      </c>
      <c r="S8" s="21" t="s">
        <v>34</v>
      </c>
      <c r="T8" s="21" t="s">
        <v>12</v>
      </c>
      <c r="U8" s="21" t="s">
        <v>20</v>
      </c>
      <c r="V8" s="21" t="s">
        <v>35</v>
      </c>
      <c r="W8" s="21" t="s">
        <v>8</v>
      </c>
      <c r="X8" s="21" t="s">
        <v>27</v>
      </c>
      <c r="Y8" s="21" t="s">
        <v>34</v>
      </c>
      <c r="Z8" s="21" t="s">
        <v>12</v>
      </c>
      <c r="AA8" s="21" t="s">
        <v>28</v>
      </c>
      <c r="AB8" s="51"/>
      <c r="AC8" s="51"/>
      <c r="AD8" s="21" t="s">
        <v>13</v>
      </c>
      <c r="AE8" s="21" t="s">
        <v>14</v>
      </c>
    </row>
    <row r="9" spans="1:31" ht="69.75" customHeight="1" x14ac:dyDescent="0.2">
      <c r="A9" s="46">
        <v>85</v>
      </c>
      <c r="B9" s="62" t="s">
        <v>37</v>
      </c>
      <c r="C9" s="62" t="s">
        <v>38</v>
      </c>
      <c r="D9" s="62" t="s">
        <v>39</v>
      </c>
      <c r="E9" s="64" t="s">
        <v>40</v>
      </c>
      <c r="F9" s="69" t="s">
        <v>41</v>
      </c>
      <c r="G9" s="63">
        <v>2020680010070</v>
      </c>
      <c r="H9" s="69" t="s">
        <v>42</v>
      </c>
      <c r="I9" s="61" t="s">
        <v>43</v>
      </c>
      <c r="J9" s="29" t="s">
        <v>80</v>
      </c>
      <c r="K9" s="30">
        <v>44926</v>
      </c>
      <c r="L9" s="78">
        <v>6</v>
      </c>
      <c r="M9" s="79">
        <v>6</v>
      </c>
      <c r="N9" s="80">
        <f>IFERROR(IF(M9/L9&gt;100%,100%,M9/L9),"-")</f>
        <v>1</v>
      </c>
      <c r="O9" s="32" t="s">
        <v>87</v>
      </c>
      <c r="P9" s="85">
        <v>1327629822</v>
      </c>
      <c r="Q9" s="85"/>
      <c r="R9" s="85"/>
      <c r="S9" s="85"/>
      <c r="T9" s="85"/>
      <c r="U9" s="84">
        <f>SUM(P9:T10)</f>
        <v>1371750172</v>
      </c>
      <c r="V9" s="85">
        <v>825706330</v>
      </c>
      <c r="W9" s="86"/>
      <c r="X9" s="87"/>
      <c r="Y9" s="87"/>
      <c r="Z9" s="87"/>
      <c r="AA9" s="84">
        <f>SUM(V9:Z10)</f>
        <v>825706330</v>
      </c>
      <c r="AB9" s="70">
        <f>IFERROR(AA9/U9,"-")</f>
        <v>0.60193637796022814</v>
      </c>
      <c r="AC9" s="72"/>
      <c r="AD9" s="74" t="s">
        <v>44</v>
      </c>
      <c r="AE9" s="76" t="s">
        <v>83</v>
      </c>
    </row>
    <row r="10" spans="1:31" ht="57" x14ac:dyDescent="0.2">
      <c r="A10" s="46">
        <v>85</v>
      </c>
      <c r="B10" s="62" t="s">
        <v>37</v>
      </c>
      <c r="C10" s="62" t="s">
        <v>38</v>
      </c>
      <c r="D10" s="62" t="s">
        <v>39</v>
      </c>
      <c r="E10" s="64" t="s">
        <v>40</v>
      </c>
      <c r="F10" s="69" t="s">
        <v>41</v>
      </c>
      <c r="G10" s="63">
        <v>2020680010070</v>
      </c>
      <c r="H10" s="69" t="s">
        <v>42</v>
      </c>
      <c r="I10" s="61" t="s">
        <v>43</v>
      </c>
      <c r="J10" s="29"/>
      <c r="K10" s="30"/>
      <c r="L10" s="78"/>
      <c r="M10" s="79"/>
      <c r="N10" s="80"/>
      <c r="O10" s="32" t="s">
        <v>94</v>
      </c>
      <c r="P10" s="85">
        <v>4065440</v>
      </c>
      <c r="Q10" s="85">
        <v>40054910</v>
      </c>
      <c r="R10" s="94"/>
      <c r="S10" s="85"/>
      <c r="T10" s="85"/>
      <c r="U10" s="88"/>
      <c r="V10" s="85"/>
      <c r="W10" s="86"/>
      <c r="X10" s="87"/>
      <c r="Y10" s="87"/>
      <c r="Z10" s="87"/>
      <c r="AA10" s="88"/>
      <c r="AB10" s="71"/>
      <c r="AC10" s="73"/>
      <c r="AD10" s="75"/>
      <c r="AE10" s="77"/>
    </row>
    <row r="11" spans="1:31" ht="57" x14ac:dyDescent="0.2">
      <c r="A11" s="47">
        <v>86</v>
      </c>
      <c r="B11" s="24" t="s">
        <v>37</v>
      </c>
      <c r="C11" s="24" t="s">
        <v>38</v>
      </c>
      <c r="D11" s="24" t="s">
        <v>39</v>
      </c>
      <c r="E11" s="25" t="s">
        <v>45</v>
      </c>
      <c r="F11" s="26" t="s">
        <v>46</v>
      </c>
      <c r="G11" s="27">
        <v>2020680010070</v>
      </c>
      <c r="H11" s="69" t="s">
        <v>42</v>
      </c>
      <c r="I11" s="28" t="s">
        <v>45</v>
      </c>
      <c r="J11" s="29" t="s">
        <v>80</v>
      </c>
      <c r="K11" s="30">
        <v>44926</v>
      </c>
      <c r="L11" s="38">
        <v>2500</v>
      </c>
      <c r="M11" s="20">
        <v>390</v>
      </c>
      <c r="N11" s="31">
        <f>IFERROR(IF(M11/L11&gt;100%,100%,M11/L11),"-")</f>
        <v>0.156</v>
      </c>
      <c r="O11" s="33" t="s">
        <v>86</v>
      </c>
      <c r="P11" s="85">
        <v>104700000</v>
      </c>
      <c r="Q11" s="85"/>
      <c r="R11" s="85"/>
      <c r="S11" s="85"/>
      <c r="T11" s="85"/>
      <c r="U11" s="95">
        <f>SUM(P11:T11)</f>
        <v>104700000</v>
      </c>
      <c r="V11" s="85">
        <v>39600000</v>
      </c>
      <c r="W11" s="86"/>
      <c r="X11" s="87"/>
      <c r="Y11" s="87"/>
      <c r="Z11" s="87"/>
      <c r="AA11" s="95">
        <f>SUM(V11:Z11)</f>
        <v>39600000</v>
      </c>
      <c r="AB11" s="42">
        <f>IFERROR(AA11/U11,"-")</f>
        <v>0.37822349570200575</v>
      </c>
      <c r="AC11" s="43"/>
      <c r="AD11" s="44" t="s">
        <v>44</v>
      </c>
      <c r="AE11" s="41" t="s">
        <v>83</v>
      </c>
    </row>
    <row r="12" spans="1:31" ht="57" x14ac:dyDescent="0.2">
      <c r="A12" s="46">
        <v>87</v>
      </c>
      <c r="B12" s="62" t="s">
        <v>37</v>
      </c>
      <c r="C12" s="62" t="s">
        <v>38</v>
      </c>
      <c r="D12" s="62" t="s">
        <v>39</v>
      </c>
      <c r="E12" s="64" t="s">
        <v>47</v>
      </c>
      <c r="F12" s="69" t="s">
        <v>48</v>
      </c>
      <c r="G12" s="63">
        <v>2020680010070</v>
      </c>
      <c r="H12" s="69" t="s">
        <v>42</v>
      </c>
      <c r="I12" s="61" t="s">
        <v>49</v>
      </c>
      <c r="J12" s="29" t="s">
        <v>80</v>
      </c>
      <c r="K12" s="30">
        <v>44926</v>
      </c>
      <c r="L12" s="81">
        <v>2</v>
      </c>
      <c r="M12" s="79">
        <v>2</v>
      </c>
      <c r="N12" s="80">
        <f>IFERROR(IF(M12/L12&gt;100%,100%,M12/L12),"-")</f>
        <v>1</v>
      </c>
      <c r="O12" s="32" t="s">
        <v>85</v>
      </c>
      <c r="P12" s="85">
        <v>45600000</v>
      </c>
      <c r="Q12" s="85"/>
      <c r="R12" s="85"/>
      <c r="S12" s="85"/>
      <c r="T12" s="85"/>
      <c r="U12" s="84">
        <f>SUM(P12:T13)</f>
        <v>284600000</v>
      </c>
      <c r="V12" s="85">
        <v>28800000</v>
      </c>
      <c r="W12" s="86"/>
      <c r="X12" s="87"/>
      <c r="Y12" s="87"/>
      <c r="Z12" s="87"/>
      <c r="AA12" s="84">
        <f>SUM(V12:Z13)</f>
        <v>28800000</v>
      </c>
      <c r="AB12" s="70">
        <f>IFERROR(AA12/U12,"-")</f>
        <v>0.10119465917076599</v>
      </c>
      <c r="AC12" s="72"/>
      <c r="AD12" s="74" t="s">
        <v>44</v>
      </c>
      <c r="AE12" s="76" t="s">
        <v>83</v>
      </c>
    </row>
    <row r="13" spans="1:31" ht="60.75" customHeight="1" x14ac:dyDescent="0.2">
      <c r="A13" s="46">
        <v>87</v>
      </c>
      <c r="B13" s="62" t="s">
        <v>37</v>
      </c>
      <c r="C13" s="62" t="s">
        <v>38</v>
      </c>
      <c r="D13" s="62" t="s">
        <v>39</v>
      </c>
      <c r="E13" s="64" t="s">
        <v>47</v>
      </c>
      <c r="F13" s="69" t="s">
        <v>48</v>
      </c>
      <c r="G13" s="63">
        <v>2020680010070</v>
      </c>
      <c r="H13" s="69" t="s">
        <v>42</v>
      </c>
      <c r="I13" s="61" t="s">
        <v>49</v>
      </c>
      <c r="J13" s="29"/>
      <c r="K13" s="30"/>
      <c r="L13" s="81"/>
      <c r="M13" s="79"/>
      <c r="N13" s="80"/>
      <c r="O13" s="32" t="s">
        <v>94</v>
      </c>
      <c r="P13" s="94"/>
      <c r="Q13" s="85">
        <v>239000000</v>
      </c>
      <c r="R13" s="85"/>
      <c r="S13" s="85"/>
      <c r="T13" s="85"/>
      <c r="U13" s="88"/>
      <c r="V13" s="85"/>
      <c r="W13" s="86"/>
      <c r="X13" s="87"/>
      <c r="Y13" s="87"/>
      <c r="Z13" s="87"/>
      <c r="AA13" s="88"/>
      <c r="AB13" s="71"/>
      <c r="AC13" s="73"/>
      <c r="AD13" s="75"/>
      <c r="AE13" s="77"/>
    </row>
    <row r="14" spans="1:31" ht="63" customHeight="1" x14ac:dyDescent="0.2">
      <c r="A14" s="46">
        <v>124</v>
      </c>
      <c r="B14" s="19" t="s">
        <v>37</v>
      </c>
      <c r="C14" s="19" t="s">
        <v>50</v>
      </c>
      <c r="D14" s="66" t="s">
        <v>51</v>
      </c>
      <c r="E14" s="64" t="s">
        <v>52</v>
      </c>
      <c r="F14" s="69" t="s">
        <v>53</v>
      </c>
      <c r="G14" s="63">
        <v>2020680010082</v>
      </c>
      <c r="H14" s="69" t="s">
        <v>54</v>
      </c>
      <c r="I14" s="65" t="s">
        <v>55</v>
      </c>
      <c r="J14" s="29" t="s">
        <v>80</v>
      </c>
      <c r="K14" s="30">
        <v>44926</v>
      </c>
      <c r="L14" s="78">
        <v>125</v>
      </c>
      <c r="M14" s="79">
        <v>38</v>
      </c>
      <c r="N14" s="80">
        <f>IFERROR(IF(M14/L14&gt;100%,100%,M14/L14),"-")</f>
        <v>0.30399999999999999</v>
      </c>
      <c r="O14" s="33" t="s">
        <v>89</v>
      </c>
      <c r="P14" s="85">
        <v>65704950</v>
      </c>
      <c r="Q14" s="85">
        <v>380895318</v>
      </c>
      <c r="R14" s="85"/>
      <c r="S14" s="85">
        <v>150000000</v>
      </c>
      <c r="T14" s="85">
        <v>150000000</v>
      </c>
      <c r="U14" s="84">
        <f>SUM(P14:T15)</f>
        <v>1428705218</v>
      </c>
      <c r="V14" s="85">
        <v>64000000</v>
      </c>
      <c r="W14" s="85">
        <f>364400000-11840000</f>
        <v>352560000</v>
      </c>
      <c r="X14" s="87"/>
      <c r="Y14" s="89">
        <f>80000000-1960000</f>
        <v>78040000</v>
      </c>
      <c r="Z14" s="90"/>
      <c r="AA14" s="84">
        <f>SUM(V14:Z15)</f>
        <v>494600000</v>
      </c>
      <c r="AB14" s="70">
        <f>IFERROR(AA14/U14,"-")</f>
        <v>0.34618757863317329</v>
      </c>
      <c r="AC14" s="72"/>
      <c r="AD14" s="74" t="s">
        <v>44</v>
      </c>
      <c r="AE14" s="76" t="s">
        <v>83</v>
      </c>
    </row>
    <row r="15" spans="1:31" ht="68.25" customHeight="1" x14ac:dyDescent="0.2">
      <c r="A15" s="46">
        <v>124</v>
      </c>
      <c r="B15" s="19" t="s">
        <v>37</v>
      </c>
      <c r="C15" s="19" t="s">
        <v>50</v>
      </c>
      <c r="D15" s="66" t="s">
        <v>51</v>
      </c>
      <c r="E15" s="64" t="s">
        <v>52</v>
      </c>
      <c r="F15" s="69" t="s">
        <v>53</v>
      </c>
      <c r="G15" s="63">
        <v>2020680010082</v>
      </c>
      <c r="H15" s="69" t="s">
        <v>54</v>
      </c>
      <c r="I15" s="65" t="s">
        <v>55</v>
      </c>
      <c r="J15" s="29"/>
      <c r="K15" s="30"/>
      <c r="L15" s="78"/>
      <c r="M15" s="79"/>
      <c r="N15" s="80"/>
      <c r="O15" s="32" t="s">
        <v>94</v>
      </c>
      <c r="P15" s="85">
        <v>682104950</v>
      </c>
      <c r="Q15" s="85"/>
      <c r="R15" s="85"/>
      <c r="S15" s="85"/>
      <c r="T15" s="85"/>
      <c r="U15" s="88"/>
      <c r="V15" s="85"/>
      <c r="W15" s="85"/>
      <c r="X15" s="87"/>
      <c r="Y15" s="89"/>
      <c r="Z15" s="90"/>
      <c r="AA15" s="88"/>
      <c r="AB15" s="71"/>
      <c r="AC15" s="73"/>
      <c r="AD15" s="75"/>
      <c r="AE15" s="77"/>
    </row>
    <row r="16" spans="1:31" ht="67.5" customHeight="1" x14ac:dyDescent="0.2">
      <c r="A16" s="46">
        <v>125</v>
      </c>
      <c r="B16" s="66" t="s">
        <v>37</v>
      </c>
      <c r="C16" s="66" t="s">
        <v>50</v>
      </c>
      <c r="D16" s="66" t="s">
        <v>51</v>
      </c>
      <c r="E16" s="64" t="s">
        <v>56</v>
      </c>
      <c r="F16" s="69" t="s">
        <v>57</v>
      </c>
      <c r="G16" s="63">
        <v>2020680010082</v>
      </c>
      <c r="H16" s="69" t="s">
        <v>54</v>
      </c>
      <c r="I16" s="65" t="s">
        <v>56</v>
      </c>
      <c r="J16" s="29" t="s">
        <v>80</v>
      </c>
      <c r="K16" s="30">
        <v>44926</v>
      </c>
      <c r="L16" s="78">
        <v>104</v>
      </c>
      <c r="M16" s="79">
        <v>103</v>
      </c>
      <c r="N16" s="80">
        <f>IFERROR(IF(M16/L16&gt;100%,100%,M16/L16),"-")</f>
        <v>0.99038461538461542</v>
      </c>
      <c r="O16" s="34" t="s">
        <v>88</v>
      </c>
      <c r="P16" s="85">
        <v>350000000</v>
      </c>
      <c r="Q16" s="85"/>
      <c r="R16" s="85"/>
      <c r="S16" s="85">
        <v>150000000</v>
      </c>
      <c r="T16" s="85"/>
      <c r="U16" s="84">
        <f>SUM(P16:T17)</f>
        <v>1187439512</v>
      </c>
      <c r="V16" s="85">
        <v>313000000</v>
      </c>
      <c r="W16" s="85"/>
      <c r="X16" s="86"/>
      <c r="Y16" s="89">
        <v>62000000</v>
      </c>
      <c r="Z16" s="91"/>
      <c r="AA16" s="84">
        <f>SUM(V16:Z17)</f>
        <v>375000000</v>
      </c>
      <c r="AB16" s="70">
        <f>IFERROR(AA16/U16,"-")</f>
        <v>0.31580555995512466</v>
      </c>
      <c r="AC16" s="72"/>
      <c r="AD16" s="74" t="s">
        <v>44</v>
      </c>
      <c r="AE16" s="76" t="s">
        <v>83</v>
      </c>
    </row>
    <row r="17" spans="1:31" ht="72.75" customHeight="1" x14ac:dyDescent="0.2">
      <c r="A17" s="46">
        <v>125</v>
      </c>
      <c r="B17" s="66" t="s">
        <v>37</v>
      </c>
      <c r="C17" s="66" t="s">
        <v>50</v>
      </c>
      <c r="D17" s="66" t="s">
        <v>51</v>
      </c>
      <c r="E17" s="64" t="s">
        <v>56</v>
      </c>
      <c r="F17" s="69" t="s">
        <v>57</v>
      </c>
      <c r="G17" s="63">
        <v>2020680010082</v>
      </c>
      <c r="H17" s="69" t="s">
        <v>54</v>
      </c>
      <c r="I17" s="65" t="s">
        <v>56</v>
      </c>
      <c r="J17" s="29" t="s">
        <v>80</v>
      </c>
      <c r="K17" s="30">
        <v>44926</v>
      </c>
      <c r="L17" s="78"/>
      <c r="M17" s="79"/>
      <c r="N17" s="80"/>
      <c r="O17" s="32" t="s">
        <v>94</v>
      </c>
      <c r="P17" s="85">
        <v>428539063</v>
      </c>
      <c r="Q17" s="85">
        <v>258900449</v>
      </c>
      <c r="R17" s="85"/>
      <c r="S17" s="85"/>
      <c r="T17" s="85"/>
      <c r="U17" s="88"/>
      <c r="V17" s="85"/>
      <c r="W17" s="85"/>
      <c r="X17" s="86"/>
      <c r="Y17" s="89"/>
      <c r="Z17" s="91"/>
      <c r="AA17" s="88"/>
      <c r="AB17" s="71"/>
      <c r="AC17" s="73"/>
      <c r="AD17" s="75"/>
      <c r="AE17" s="77"/>
    </row>
    <row r="18" spans="1:31" ht="66" customHeight="1" x14ac:dyDescent="0.2">
      <c r="A18" s="46">
        <v>126</v>
      </c>
      <c r="B18" s="66" t="s">
        <v>37</v>
      </c>
      <c r="C18" s="66" t="s">
        <v>50</v>
      </c>
      <c r="D18" s="66" t="s">
        <v>51</v>
      </c>
      <c r="E18" s="64" t="s">
        <v>58</v>
      </c>
      <c r="F18" s="69" t="s">
        <v>59</v>
      </c>
      <c r="G18" s="63">
        <v>2020680010104</v>
      </c>
      <c r="H18" s="69" t="s">
        <v>60</v>
      </c>
      <c r="I18" s="65" t="str">
        <f>E18</f>
        <v>Desarrollar 144 eventos recreativos y deportivos para las comunidades bumanguesas, incluidas las vacaciones creativas para infancia.</v>
      </c>
      <c r="J18" s="29" t="s">
        <v>80</v>
      </c>
      <c r="K18" s="30">
        <v>44926</v>
      </c>
      <c r="L18" s="78">
        <v>40</v>
      </c>
      <c r="M18" s="79">
        <v>22</v>
      </c>
      <c r="N18" s="80">
        <f>IFERROR(IF(M18/L18&gt;100%,100%,M18/L18),"-")</f>
        <v>0.55000000000000004</v>
      </c>
      <c r="O18" s="33" t="s">
        <v>90</v>
      </c>
      <c r="P18" s="85">
        <v>215000000</v>
      </c>
      <c r="Q18" s="94"/>
      <c r="R18" s="85"/>
      <c r="S18" s="85"/>
      <c r="T18" s="85"/>
      <c r="U18" s="84">
        <f>SUM(P18:T19)</f>
        <v>540945707</v>
      </c>
      <c r="V18" s="85">
        <v>225553813</v>
      </c>
      <c r="W18" s="85"/>
      <c r="X18" s="90"/>
      <c r="Y18" s="90"/>
      <c r="Z18" s="90"/>
      <c r="AA18" s="84">
        <f>SUM(V18:Z19)</f>
        <v>225553813</v>
      </c>
      <c r="AB18" s="70">
        <f>IFERROR(AA18/U18,"-")</f>
        <v>0.41696201685541801</v>
      </c>
      <c r="AC18" s="72"/>
      <c r="AD18" s="74" t="s">
        <v>44</v>
      </c>
      <c r="AE18" s="76" t="s">
        <v>83</v>
      </c>
    </row>
    <row r="19" spans="1:31" ht="63" customHeight="1" x14ac:dyDescent="0.2">
      <c r="A19" s="46">
        <v>126</v>
      </c>
      <c r="B19" s="66" t="s">
        <v>37</v>
      </c>
      <c r="C19" s="66" t="s">
        <v>50</v>
      </c>
      <c r="D19" s="66" t="s">
        <v>51</v>
      </c>
      <c r="E19" s="64" t="s">
        <v>58</v>
      </c>
      <c r="F19" s="69" t="s">
        <v>59</v>
      </c>
      <c r="G19" s="63">
        <v>2020680010104</v>
      </c>
      <c r="H19" s="69" t="s">
        <v>60</v>
      </c>
      <c r="I19" s="65" t="str">
        <f>E19</f>
        <v>Desarrollar 144 eventos recreativos y deportivos para las comunidades bumanguesas, incluidas las vacaciones creativas para infancia.</v>
      </c>
      <c r="J19" s="29"/>
      <c r="K19" s="30"/>
      <c r="L19" s="78"/>
      <c r="M19" s="79"/>
      <c r="N19" s="80"/>
      <c r="O19" s="32" t="s">
        <v>94</v>
      </c>
      <c r="P19" s="85">
        <v>281363174</v>
      </c>
      <c r="Q19" s="85">
        <v>44582533</v>
      </c>
      <c r="R19" s="85"/>
      <c r="S19" s="85"/>
      <c r="T19" s="85"/>
      <c r="U19" s="88"/>
      <c r="V19" s="85"/>
      <c r="W19" s="85"/>
      <c r="X19" s="90"/>
      <c r="Y19" s="90"/>
      <c r="Z19" s="90"/>
      <c r="AA19" s="88"/>
      <c r="AB19" s="71"/>
      <c r="AC19" s="73"/>
      <c r="AD19" s="75"/>
      <c r="AE19" s="77"/>
    </row>
    <row r="20" spans="1:31" ht="79.5" customHeight="1" x14ac:dyDescent="0.2">
      <c r="A20" s="46">
        <v>127</v>
      </c>
      <c r="B20" s="66" t="s">
        <v>37</v>
      </c>
      <c r="C20" s="66" t="s">
        <v>50</v>
      </c>
      <c r="D20" s="66" t="s">
        <v>51</v>
      </c>
      <c r="E20" s="64" t="s">
        <v>61</v>
      </c>
      <c r="F20" s="69" t="s">
        <v>62</v>
      </c>
      <c r="G20" s="63">
        <v>2020680010104</v>
      </c>
      <c r="H20" s="69" t="s">
        <v>60</v>
      </c>
      <c r="I20" s="65" t="str">
        <f>E20</f>
        <v>Desarrollar 16 eventos deportivos y recreativos dirigido a población vulnerable: discapacidad, víctimas del conflicto interno armado y población carcelaria hombres y mujeres.</v>
      </c>
      <c r="J20" s="29" t="s">
        <v>80</v>
      </c>
      <c r="K20" s="30">
        <v>44926</v>
      </c>
      <c r="L20" s="78">
        <v>3</v>
      </c>
      <c r="M20" s="79">
        <v>1</v>
      </c>
      <c r="N20" s="80">
        <f>IFERROR(IF(M20/L20&gt;100%,100%,M20/L20),"-")</f>
        <v>0.33333333333333331</v>
      </c>
      <c r="O20" s="33" t="s">
        <v>90</v>
      </c>
      <c r="P20" s="85">
        <v>229002156</v>
      </c>
      <c r="Q20" s="85"/>
      <c r="R20" s="85"/>
      <c r="S20" s="85"/>
      <c r="T20" s="85"/>
      <c r="U20" s="84">
        <f>SUM(P20:T21)</f>
        <v>429002156</v>
      </c>
      <c r="V20" s="85">
        <v>100000000</v>
      </c>
      <c r="W20" s="85"/>
      <c r="X20" s="90"/>
      <c r="Y20" s="90"/>
      <c r="Z20" s="90"/>
      <c r="AA20" s="84">
        <f>SUM(V20:Z21)</f>
        <v>100000000</v>
      </c>
      <c r="AB20" s="70">
        <f>IFERROR(AA20/U20,"-")</f>
        <v>0.23309906162802593</v>
      </c>
      <c r="AC20" s="72"/>
      <c r="AD20" s="74" t="s">
        <v>44</v>
      </c>
      <c r="AE20" s="76" t="s">
        <v>83</v>
      </c>
    </row>
    <row r="21" spans="1:31" ht="83.25" customHeight="1" x14ac:dyDescent="0.2">
      <c r="A21" s="46">
        <v>127</v>
      </c>
      <c r="B21" s="66" t="s">
        <v>37</v>
      </c>
      <c r="C21" s="66" t="s">
        <v>50</v>
      </c>
      <c r="D21" s="66" t="s">
        <v>51</v>
      </c>
      <c r="E21" s="64" t="s">
        <v>61</v>
      </c>
      <c r="F21" s="69" t="s">
        <v>62</v>
      </c>
      <c r="G21" s="63">
        <v>2020680010104</v>
      </c>
      <c r="H21" s="69" t="s">
        <v>60</v>
      </c>
      <c r="I21" s="65" t="str">
        <f>E21</f>
        <v>Desarrollar 16 eventos deportivos y recreativos dirigido a población vulnerable: discapacidad, víctimas del conflicto interno armado y población carcelaria hombres y mujeres.</v>
      </c>
      <c r="J21" s="29" t="s">
        <v>80</v>
      </c>
      <c r="K21" s="30">
        <v>44926</v>
      </c>
      <c r="L21" s="78"/>
      <c r="M21" s="79"/>
      <c r="N21" s="80"/>
      <c r="O21" s="32" t="s">
        <v>94</v>
      </c>
      <c r="P21" s="85">
        <v>200000000</v>
      </c>
      <c r="Q21" s="85"/>
      <c r="R21" s="85"/>
      <c r="S21" s="85"/>
      <c r="T21" s="85"/>
      <c r="U21" s="88"/>
      <c r="V21" s="85"/>
      <c r="W21" s="85"/>
      <c r="X21" s="90"/>
      <c r="Y21" s="90"/>
      <c r="Z21" s="90"/>
      <c r="AA21" s="88"/>
      <c r="AB21" s="71"/>
      <c r="AC21" s="73"/>
      <c r="AD21" s="75"/>
      <c r="AE21" s="77"/>
    </row>
    <row r="22" spans="1:31" ht="108.75" customHeight="1" x14ac:dyDescent="0.2">
      <c r="A22" s="46">
        <v>128</v>
      </c>
      <c r="B22" s="66" t="s">
        <v>37</v>
      </c>
      <c r="C22" s="66" t="s">
        <v>50</v>
      </c>
      <c r="D22" s="66" t="s">
        <v>63</v>
      </c>
      <c r="E22" s="64" t="s">
        <v>64</v>
      </c>
      <c r="F22" s="69" t="s">
        <v>65</v>
      </c>
      <c r="G22" s="63">
        <v>2020680010066</v>
      </c>
      <c r="H22" s="69" t="s">
        <v>66</v>
      </c>
      <c r="I22" s="65" t="str">
        <f>E22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2" s="29" t="s">
        <v>80</v>
      </c>
      <c r="K22" s="30">
        <v>44926</v>
      </c>
      <c r="L22" s="78">
        <v>11000</v>
      </c>
      <c r="M22" s="82">
        <v>22306</v>
      </c>
      <c r="N22" s="80">
        <f>IFERROR(IF(M22/L22&gt;100%,100%,M22/L22),"-")</f>
        <v>1</v>
      </c>
      <c r="O22" s="33" t="s">
        <v>91</v>
      </c>
      <c r="P22" s="85">
        <v>789430000</v>
      </c>
      <c r="Q22" s="85">
        <v>1444624460</v>
      </c>
      <c r="R22" s="85"/>
      <c r="S22" s="85">
        <v>300000000</v>
      </c>
      <c r="T22" s="85">
        <v>191142000</v>
      </c>
      <c r="U22" s="84">
        <f>SUM(P22:T23)</f>
        <v>3437166423.3800001</v>
      </c>
      <c r="V22" s="92">
        <v>497796500</v>
      </c>
      <c r="W22" s="92">
        <v>955794460</v>
      </c>
      <c r="X22" s="93"/>
      <c r="Y22" s="93"/>
      <c r="Z22" s="93"/>
      <c r="AA22" s="84">
        <f>SUM(V22:Z23)</f>
        <v>1453590960</v>
      </c>
      <c r="AB22" s="70">
        <f>IFERROR(AA22/U22,"-")</f>
        <v>0.42290386351749149</v>
      </c>
      <c r="AC22" s="72"/>
      <c r="AD22" s="74" t="s">
        <v>44</v>
      </c>
      <c r="AE22" s="76" t="s">
        <v>83</v>
      </c>
    </row>
    <row r="23" spans="1:31" ht="108.75" customHeight="1" x14ac:dyDescent="0.2">
      <c r="A23" s="46">
        <v>128</v>
      </c>
      <c r="B23" s="66" t="s">
        <v>37</v>
      </c>
      <c r="C23" s="66" t="s">
        <v>50</v>
      </c>
      <c r="D23" s="66" t="s">
        <v>63</v>
      </c>
      <c r="E23" s="64" t="s">
        <v>64</v>
      </c>
      <c r="F23" s="69" t="s">
        <v>65</v>
      </c>
      <c r="G23" s="63">
        <v>2020680010066</v>
      </c>
      <c r="H23" s="69" t="s">
        <v>66</v>
      </c>
      <c r="I23" s="65" t="str">
        <f>E23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3" s="29" t="s">
        <v>80</v>
      </c>
      <c r="K23" s="30">
        <v>44926</v>
      </c>
      <c r="L23" s="78"/>
      <c r="M23" s="82"/>
      <c r="N23" s="80"/>
      <c r="O23" s="32" t="s">
        <v>94</v>
      </c>
      <c r="P23" s="85">
        <v>378531154.95999998</v>
      </c>
      <c r="Q23" s="85">
        <v>46687824.039999999</v>
      </c>
      <c r="R23" s="85"/>
      <c r="S23" s="85"/>
      <c r="T23" s="85">
        <v>286750984.38</v>
      </c>
      <c r="U23" s="88"/>
      <c r="V23" s="92"/>
      <c r="W23" s="92"/>
      <c r="X23" s="93"/>
      <c r="Y23" s="93"/>
      <c r="Z23" s="93"/>
      <c r="AA23" s="88"/>
      <c r="AB23" s="71"/>
      <c r="AC23" s="73"/>
      <c r="AD23" s="75"/>
      <c r="AE23" s="77"/>
    </row>
    <row r="24" spans="1:31" ht="64.5" customHeight="1" x14ac:dyDescent="0.2">
      <c r="A24" s="46">
        <v>129</v>
      </c>
      <c r="B24" s="66" t="s">
        <v>37</v>
      </c>
      <c r="C24" s="66" t="s">
        <v>50</v>
      </c>
      <c r="D24" s="66" t="s">
        <v>63</v>
      </c>
      <c r="E24" s="64" t="s">
        <v>67</v>
      </c>
      <c r="F24" s="69" t="s">
        <v>68</v>
      </c>
      <c r="G24" s="63">
        <v>2020680010118</v>
      </c>
      <c r="H24" s="69" t="s">
        <v>69</v>
      </c>
      <c r="I24" s="65" t="s">
        <v>70</v>
      </c>
      <c r="J24" s="29" t="s">
        <v>80</v>
      </c>
      <c r="K24" s="30">
        <v>44926</v>
      </c>
      <c r="L24" s="81">
        <v>200</v>
      </c>
      <c r="M24" s="79">
        <v>0</v>
      </c>
      <c r="N24" s="80">
        <f>IFERROR(IF(M24/L24&gt;100%,100%,M24/L24),"-")</f>
        <v>0</v>
      </c>
      <c r="O24" s="35" t="s">
        <v>84</v>
      </c>
      <c r="P24" s="85"/>
      <c r="Q24" s="85"/>
      <c r="R24" s="85"/>
      <c r="S24" s="85"/>
      <c r="T24" s="85"/>
      <c r="U24" s="84">
        <f>SUM(P24:T25)</f>
        <v>60000000</v>
      </c>
      <c r="V24" s="85"/>
      <c r="W24" s="85"/>
      <c r="X24" s="91"/>
      <c r="Y24" s="91"/>
      <c r="Z24" s="91"/>
      <c r="AA24" s="84">
        <f>SUM(V24:Z25)</f>
        <v>0</v>
      </c>
      <c r="AB24" s="70">
        <f>IFERROR(AA24/U24,"-")</f>
        <v>0</v>
      </c>
      <c r="AC24" s="72"/>
      <c r="AD24" s="74" t="s">
        <v>44</v>
      </c>
      <c r="AE24" s="76" t="s">
        <v>83</v>
      </c>
    </row>
    <row r="25" spans="1:31" ht="72" customHeight="1" x14ac:dyDescent="0.2">
      <c r="A25" s="46">
        <v>129</v>
      </c>
      <c r="B25" s="66" t="s">
        <v>37</v>
      </c>
      <c r="C25" s="66" t="s">
        <v>50</v>
      </c>
      <c r="D25" s="66" t="s">
        <v>63</v>
      </c>
      <c r="E25" s="64" t="s">
        <v>67</v>
      </c>
      <c r="F25" s="69" t="s">
        <v>68</v>
      </c>
      <c r="G25" s="63">
        <v>2022680010013</v>
      </c>
      <c r="H25" s="69" t="s">
        <v>95</v>
      </c>
      <c r="I25" s="65"/>
      <c r="J25" s="29"/>
      <c r="K25" s="30"/>
      <c r="L25" s="81"/>
      <c r="M25" s="79"/>
      <c r="N25" s="80"/>
      <c r="O25" s="32" t="s">
        <v>96</v>
      </c>
      <c r="P25" s="85">
        <v>60000000</v>
      </c>
      <c r="Q25" s="85"/>
      <c r="R25" s="85"/>
      <c r="S25" s="85"/>
      <c r="T25" s="85"/>
      <c r="U25" s="88"/>
      <c r="V25" s="85"/>
      <c r="W25" s="85"/>
      <c r="X25" s="91"/>
      <c r="Y25" s="91"/>
      <c r="Z25" s="91"/>
      <c r="AA25" s="88"/>
      <c r="AB25" s="71"/>
      <c r="AC25" s="73"/>
      <c r="AD25" s="75"/>
      <c r="AE25" s="77"/>
    </row>
    <row r="26" spans="1:31" ht="56.25" customHeight="1" x14ac:dyDescent="0.2">
      <c r="A26" s="46">
        <v>130</v>
      </c>
      <c r="B26" s="66" t="s">
        <v>37</v>
      </c>
      <c r="C26" s="66" t="s">
        <v>50</v>
      </c>
      <c r="D26" s="66" t="s">
        <v>63</v>
      </c>
      <c r="E26" s="64" t="s">
        <v>71</v>
      </c>
      <c r="F26" s="69" t="s">
        <v>72</v>
      </c>
      <c r="G26" s="63">
        <v>2020680010118</v>
      </c>
      <c r="H26" s="69" t="s">
        <v>69</v>
      </c>
      <c r="I26" s="66" t="s">
        <v>73</v>
      </c>
      <c r="J26" s="29" t="s">
        <v>80</v>
      </c>
      <c r="K26" s="30">
        <v>44926</v>
      </c>
      <c r="L26" s="81">
        <v>25</v>
      </c>
      <c r="M26" s="79">
        <v>1</v>
      </c>
      <c r="N26" s="80">
        <f>IFERROR(IF(M26/L26&gt;100%,100%,M26/L26),"-")</f>
        <v>0.04</v>
      </c>
      <c r="O26" s="36" t="s">
        <v>92</v>
      </c>
      <c r="P26" s="85">
        <v>92950990</v>
      </c>
      <c r="Q26" s="85"/>
      <c r="R26" s="85"/>
      <c r="S26" s="85"/>
      <c r="T26" s="85">
        <v>7240000</v>
      </c>
      <c r="U26" s="84">
        <f>SUM(P26:T27)</f>
        <v>2167398878.4899998</v>
      </c>
      <c r="V26" s="85">
        <v>92950000</v>
      </c>
      <c r="W26" s="85"/>
      <c r="X26" s="91"/>
      <c r="Y26" s="91"/>
      <c r="Z26" s="91">
        <v>1842100</v>
      </c>
      <c r="AA26" s="84">
        <f>SUM(V26:Z27)</f>
        <v>94792100</v>
      </c>
      <c r="AB26" s="70">
        <f>IFERROR(AA26/U26,"-")</f>
        <v>4.3735419880829914E-2</v>
      </c>
      <c r="AC26" s="72"/>
      <c r="AD26" s="74" t="s">
        <v>44</v>
      </c>
      <c r="AE26" s="76" t="s">
        <v>83</v>
      </c>
    </row>
    <row r="27" spans="1:31" ht="81" customHeight="1" x14ac:dyDescent="0.2">
      <c r="A27" s="46">
        <v>130</v>
      </c>
      <c r="B27" s="66" t="s">
        <v>37</v>
      </c>
      <c r="C27" s="66" t="s">
        <v>50</v>
      </c>
      <c r="D27" s="66" t="s">
        <v>63</v>
      </c>
      <c r="E27" s="64" t="s">
        <v>71</v>
      </c>
      <c r="F27" s="69" t="s">
        <v>72</v>
      </c>
      <c r="G27" s="63">
        <v>2022680010013</v>
      </c>
      <c r="H27" s="69" t="s">
        <v>95</v>
      </c>
      <c r="I27" s="66"/>
      <c r="J27" s="29" t="s">
        <v>80</v>
      </c>
      <c r="K27" s="30">
        <v>44926</v>
      </c>
      <c r="L27" s="81"/>
      <c r="M27" s="79"/>
      <c r="N27" s="80"/>
      <c r="O27" s="32" t="s">
        <v>97</v>
      </c>
      <c r="P27" s="85">
        <v>2017635010</v>
      </c>
      <c r="Q27" s="85">
        <v>49572878.489999995</v>
      </c>
      <c r="R27" s="85"/>
      <c r="S27" s="85"/>
      <c r="T27" s="85"/>
      <c r="U27" s="88"/>
      <c r="V27" s="85"/>
      <c r="W27" s="85"/>
      <c r="X27" s="91"/>
      <c r="Y27" s="91"/>
      <c r="Z27" s="91"/>
      <c r="AA27" s="88"/>
      <c r="AB27" s="71"/>
      <c r="AC27" s="73"/>
      <c r="AD27" s="75"/>
      <c r="AE27" s="77"/>
    </row>
    <row r="28" spans="1:31" ht="76.5" customHeight="1" x14ac:dyDescent="0.2">
      <c r="A28" s="46">
        <v>131</v>
      </c>
      <c r="B28" s="66" t="s">
        <v>37</v>
      </c>
      <c r="C28" s="66" t="s">
        <v>50</v>
      </c>
      <c r="D28" s="66" t="s">
        <v>74</v>
      </c>
      <c r="E28" s="64" t="s">
        <v>75</v>
      </c>
      <c r="F28" s="69" t="s">
        <v>76</v>
      </c>
      <c r="G28" s="63">
        <v>2020680010057</v>
      </c>
      <c r="H28" s="69" t="s">
        <v>77</v>
      </c>
      <c r="I28" s="66" t="s">
        <v>78</v>
      </c>
      <c r="J28" s="29" t="s">
        <v>80</v>
      </c>
      <c r="K28" s="30">
        <v>44926</v>
      </c>
      <c r="L28" s="81">
        <v>30</v>
      </c>
      <c r="M28" s="83">
        <v>23</v>
      </c>
      <c r="N28" s="80">
        <f>IFERROR(IF(M28/L28&gt;100%,100%,M28/L28),"-")</f>
        <v>0.76666666666666672</v>
      </c>
      <c r="O28" s="35" t="s">
        <v>93</v>
      </c>
      <c r="P28" s="85">
        <v>1779982082</v>
      </c>
      <c r="Q28" s="85"/>
      <c r="R28" s="85"/>
      <c r="S28" s="85">
        <v>26975000</v>
      </c>
      <c r="T28" s="85">
        <v>25248359</v>
      </c>
      <c r="U28" s="84">
        <f>SUM(P28:T29)</f>
        <v>4184832114.54</v>
      </c>
      <c r="V28" s="85">
        <v>1668504678</v>
      </c>
      <c r="W28" s="85"/>
      <c r="X28" s="91"/>
      <c r="Y28" s="91"/>
      <c r="Z28" s="91"/>
      <c r="AA28" s="84">
        <f>SUM(V28:Z29)</f>
        <v>1668504678</v>
      </c>
      <c r="AB28" s="70">
        <f>IFERROR(AA28/U28,"-")</f>
        <v>0.3987028947237477</v>
      </c>
      <c r="AC28" s="72"/>
      <c r="AD28" s="74" t="s">
        <v>44</v>
      </c>
      <c r="AE28" s="76" t="s">
        <v>83</v>
      </c>
    </row>
    <row r="29" spans="1:31" ht="63" customHeight="1" x14ac:dyDescent="0.2">
      <c r="A29" s="46">
        <v>131</v>
      </c>
      <c r="B29" s="66" t="s">
        <v>37</v>
      </c>
      <c r="C29" s="66" t="s">
        <v>50</v>
      </c>
      <c r="D29" s="66" t="s">
        <v>74</v>
      </c>
      <c r="E29" s="64" t="s">
        <v>75</v>
      </c>
      <c r="F29" s="69" t="s">
        <v>76</v>
      </c>
      <c r="G29" s="63">
        <v>2020680010057</v>
      </c>
      <c r="H29" s="69" t="s">
        <v>77</v>
      </c>
      <c r="I29" s="66" t="s">
        <v>78</v>
      </c>
      <c r="J29" s="29" t="s">
        <v>80</v>
      </c>
      <c r="K29" s="30">
        <v>44926</v>
      </c>
      <c r="L29" s="81"/>
      <c r="M29" s="83"/>
      <c r="N29" s="80"/>
      <c r="O29" s="32" t="s">
        <v>94</v>
      </c>
      <c r="P29" s="85">
        <v>2020388020.0799999</v>
      </c>
      <c r="Q29" s="85">
        <v>241338467.62</v>
      </c>
      <c r="R29" s="85"/>
      <c r="S29" s="85">
        <v>83981335.5</v>
      </c>
      <c r="T29" s="85">
        <v>6918850.3399999999</v>
      </c>
      <c r="U29" s="88"/>
      <c r="V29" s="85"/>
      <c r="W29" s="85"/>
      <c r="X29" s="91"/>
      <c r="Y29" s="91"/>
      <c r="Z29" s="91"/>
      <c r="AA29" s="88"/>
      <c r="AB29" s="71"/>
      <c r="AC29" s="73"/>
      <c r="AD29" s="75"/>
      <c r="AE29" s="77"/>
    </row>
    <row r="30" spans="1:31" ht="15" x14ac:dyDescent="0.2">
      <c r="A30" s="48" cm="1">
        <f t="array" ref="A30">SUM(--(FREQUENCY(A9:A29,A9:A29)&gt;0))</f>
        <v>11</v>
      </c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3"/>
      <c r="M30" s="9" t="s">
        <v>16</v>
      </c>
      <c r="N30" s="6">
        <f>IFERROR(AVERAGE(N9:N29),"-")</f>
        <v>0.55821678321678314</v>
      </c>
      <c r="O30" s="7"/>
      <c r="P30" s="14">
        <f>SUM(P9:P29)</f>
        <v>11072626812.039999</v>
      </c>
      <c r="Q30" s="14">
        <f t="shared" ref="Q30:T30" si="0">SUM(Q9:Q29)</f>
        <v>2745656840.1499996</v>
      </c>
      <c r="R30" s="14">
        <f t="shared" si="0"/>
        <v>0</v>
      </c>
      <c r="S30" s="14">
        <f t="shared" si="0"/>
        <v>710956335.5</v>
      </c>
      <c r="T30" s="14">
        <f t="shared" si="0"/>
        <v>667300193.72000003</v>
      </c>
      <c r="U30" s="8">
        <f>SUM(U9:U29)</f>
        <v>15196540181.41</v>
      </c>
      <c r="V30" s="14">
        <f>SUM(V9:V29)</f>
        <v>3855911321</v>
      </c>
      <c r="W30" s="14">
        <f t="shared" ref="W30:Z30" si="1">SUM(W9:W29)</f>
        <v>1308354460</v>
      </c>
      <c r="X30" s="14">
        <f t="shared" si="1"/>
        <v>0</v>
      </c>
      <c r="Y30" s="14">
        <f t="shared" si="1"/>
        <v>140040000</v>
      </c>
      <c r="Z30" s="14">
        <f t="shared" si="1"/>
        <v>1842100</v>
      </c>
      <c r="AA30" s="8">
        <f>SUM(AA9:AA29)</f>
        <v>5306147881</v>
      </c>
      <c r="AB30" s="16">
        <f>IFERROR(AA30/U30,"-")</f>
        <v>0.34916815391249623</v>
      </c>
      <c r="AC30" s="8">
        <f>SUM(AC9:AC28)</f>
        <v>0</v>
      </c>
      <c r="AD30" s="7"/>
      <c r="AE30" s="7"/>
    </row>
    <row r="32" spans="1:31" x14ac:dyDescent="0.2">
      <c r="P32" s="45"/>
      <c r="Q32"/>
    </row>
    <row r="33" spans="6:21" x14ac:dyDescent="0.2">
      <c r="P33"/>
      <c r="Q33"/>
    </row>
    <row r="34" spans="6:21" x14ac:dyDescent="0.2">
      <c r="F34" s="23"/>
      <c r="G34" s="23"/>
      <c r="P34"/>
      <c r="Q34"/>
    </row>
    <row r="35" spans="6:21" x14ac:dyDescent="0.2">
      <c r="F35" s="23"/>
      <c r="G35" s="23"/>
      <c r="P35"/>
      <c r="Q35"/>
    </row>
    <row r="36" spans="6:21" x14ac:dyDescent="0.2">
      <c r="F36" s="23"/>
      <c r="G36" s="23"/>
      <c r="P36"/>
      <c r="Q36"/>
    </row>
    <row r="37" spans="6:21" x14ac:dyDescent="0.2">
      <c r="F37" s="37"/>
      <c r="P37"/>
      <c r="Q37"/>
    </row>
    <row r="38" spans="6:21" x14ac:dyDescent="0.2">
      <c r="P38"/>
      <c r="Q38"/>
      <c r="U38" s="17"/>
    </row>
    <row r="39" spans="6:21" x14ac:dyDescent="0.2">
      <c r="P39"/>
      <c r="Q39"/>
      <c r="R39" s="15"/>
    </row>
    <row r="41" spans="6:21" x14ac:dyDescent="0.2">
      <c r="U41" s="17"/>
    </row>
    <row r="43" spans="6:21" x14ac:dyDescent="0.2">
      <c r="U43" s="18"/>
    </row>
  </sheetData>
  <mergeCells count="108">
    <mergeCell ref="AB28:AB29"/>
    <mergeCell ref="AC28:AC29"/>
    <mergeCell ref="AD28:AD29"/>
    <mergeCell ref="AE28:AE29"/>
    <mergeCell ref="AB22:AB23"/>
    <mergeCell ref="AC22:AC23"/>
    <mergeCell ref="AD22:AD23"/>
    <mergeCell ref="AE22:AE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U22:U23"/>
    <mergeCell ref="U24:U25"/>
    <mergeCell ref="U26:U27"/>
    <mergeCell ref="U28:U29"/>
    <mergeCell ref="AA16:AA17"/>
    <mergeCell ref="AA18:AA19"/>
    <mergeCell ref="AA20:AA21"/>
    <mergeCell ref="AA22:AA23"/>
    <mergeCell ref="AA24:AA25"/>
    <mergeCell ref="AA26:AA27"/>
    <mergeCell ref="AA28:AA29"/>
    <mergeCell ref="U14:U15"/>
    <mergeCell ref="AA14:AA15"/>
    <mergeCell ref="AB14:AB15"/>
    <mergeCell ref="AC14:AC15"/>
    <mergeCell ref="AD14:AD15"/>
    <mergeCell ref="AE14:AE15"/>
    <mergeCell ref="U16:U17"/>
    <mergeCell ref="U18:U19"/>
    <mergeCell ref="U20:U21"/>
    <mergeCell ref="AB16:AB17"/>
    <mergeCell ref="AC16:AC17"/>
    <mergeCell ref="AD16:AD17"/>
    <mergeCell ref="AE16:AE17"/>
    <mergeCell ref="AB18:AB19"/>
    <mergeCell ref="AC18:AC19"/>
    <mergeCell ref="AD18:AD19"/>
    <mergeCell ref="AE18:AE19"/>
    <mergeCell ref="AB20:AB21"/>
    <mergeCell ref="AC20:AC21"/>
    <mergeCell ref="AD20:AD21"/>
    <mergeCell ref="AE20:AE21"/>
    <mergeCell ref="U9:U10"/>
    <mergeCell ref="AA9:AA10"/>
    <mergeCell ref="AB9:AB10"/>
    <mergeCell ref="AC9:AC10"/>
    <mergeCell ref="AD9:AD10"/>
    <mergeCell ref="AE9:AE10"/>
    <mergeCell ref="U12:U13"/>
    <mergeCell ref="AA12:AA13"/>
    <mergeCell ref="AB12:AB13"/>
    <mergeCell ref="AC12:AC13"/>
    <mergeCell ref="AD12:AD13"/>
    <mergeCell ref="AE12:AE13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6:G6"/>
    <mergeCell ref="D5:G5"/>
    <mergeCell ref="B7:F7"/>
    <mergeCell ref="L7:N7"/>
    <mergeCell ref="O7:U7"/>
    <mergeCell ref="V7:AA7"/>
    <mergeCell ref="G7:K7"/>
    <mergeCell ref="AB7:AB8"/>
    <mergeCell ref="N9:N10"/>
    <mergeCell ref="M9:M10"/>
    <mergeCell ref="L9:L10"/>
    <mergeCell ref="L18:L19"/>
    <mergeCell ref="M18:M19"/>
    <mergeCell ref="N18:N19"/>
    <mergeCell ref="N14:N15"/>
    <mergeCell ref="M14:M15"/>
    <mergeCell ref="L14:L15"/>
    <mergeCell ref="N12:N13"/>
    <mergeCell ref="M12:M13"/>
    <mergeCell ref="L12:L13"/>
    <mergeCell ref="M16:M17"/>
    <mergeCell ref="N16:N17"/>
    <mergeCell ref="N20:N21"/>
    <mergeCell ref="M20:M21"/>
    <mergeCell ref="L20:L21"/>
    <mergeCell ref="L16:L17"/>
    <mergeCell ref="N22:N23"/>
    <mergeCell ref="M22:M23"/>
    <mergeCell ref="L22:L23"/>
    <mergeCell ref="N26:N27"/>
    <mergeCell ref="M26:M27"/>
    <mergeCell ref="L26:L27"/>
    <mergeCell ref="N24:N25"/>
    <mergeCell ref="M24:M25"/>
    <mergeCell ref="L24:L25"/>
    <mergeCell ref="L28:L29"/>
    <mergeCell ref="M28:M29"/>
    <mergeCell ref="N28:N29"/>
  </mergeCells>
  <conditionalFormatting sqref="N9:N29">
    <cfRule type="cellIs" dxfId="2" priority="19" operator="between">
      <formula>0.66</formula>
      <formula>1</formula>
    </cfRule>
    <cfRule type="cellIs" dxfId="1" priority="20" operator="between">
      <formula>0.33</formula>
      <formula>0.66</formula>
    </cfRule>
    <cfRule type="cellIs" dxfId="0" priority="21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2021-09-22T20:15:20Z</cp:lastPrinted>
  <dcterms:created xsi:type="dcterms:W3CDTF">2008-07-08T21:30:46Z</dcterms:created>
  <dcterms:modified xsi:type="dcterms:W3CDTF">2022-06-13T17:07:17Z</dcterms:modified>
</cp:coreProperties>
</file>