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2\1 - PDM\1 - Seguimiento Plan\0 - Plan de acción 2022\04 - Abril\Publicados\"/>
    </mc:Choice>
  </mc:AlternateContent>
  <xr:revisionPtr revIDLastSave="0" documentId="13_ncr:1_{873D56D7-00B0-4A86-B5F5-5F0BDFA09E17}" xr6:coauthVersionLast="47" xr6:coauthVersionMax="47" xr10:uidLastSave="{00000000-0000-0000-0000-000000000000}"/>
  <bookViews>
    <workbookView xWindow="22932" yWindow="-6516" windowWidth="38616" windowHeight="21096" xr2:uid="{00000000-000D-0000-FFFF-FFFF00000000}"/>
  </bookViews>
  <sheets>
    <sheet name="PA 2022" sheetId="14" r:id="rId1"/>
  </sheets>
  <definedNames>
    <definedName name="_xlnm._FilterDatabase" localSheetId="0" hidden="1">'PA 2022'!$A$8:$AE$30</definedName>
  </definedNames>
  <calcPr calcId="181029"/>
</workbook>
</file>

<file path=xl/calcChain.xml><?xml version="1.0" encoding="utf-8"?>
<calcChain xmlns="http://schemas.openxmlformats.org/spreadsheetml/2006/main">
  <c r="W30" i="14" l="1"/>
  <c r="X30" i="14"/>
  <c r="Y30" i="14"/>
  <c r="Z30" i="14"/>
  <c r="V30" i="14"/>
  <c r="Q30" i="14"/>
  <c r="R30" i="14"/>
  <c r="S30" i="14"/>
  <c r="T30" i="14"/>
  <c r="P30" i="14"/>
  <c r="U30" i="14"/>
  <c r="U28" i="14"/>
  <c r="U26" i="14"/>
  <c r="U24" i="14"/>
  <c r="U22" i="14"/>
  <c r="U20" i="14"/>
  <c r="U18" i="14"/>
  <c r="U16" i="14"/>
  <c r="U14" i="14"/>
  <c r="U12" i="14"/>
  <c r="U11" i="14"/>
  <c r="U9" i="14"/>
  <c r="AA30" i="14"/>
  <c r="AA28" i="14"/>
  <c r="AA26" i="14"/>
  <c r="AA24" i="14"/>
  <c r="AA22" i="14"/>
  <c r="AA20" i="14"/>
  <c r="AA18" i="14"/>
  <c r="AA16" i="14"/>
  <c r="AA14" i="14"/>
  <c r="AA12" i="14"/>
  <c r="AA11" i="14"/>
  <c r="AA9" i="14"/>
  <c r="N28" i="14" l="1"/>
  <c r="N26" i="14"/>
  <c r="N24" i="14"/>
  <c r="N22" i="14"/>
  <c r="N20" i="14"/>
  <c r="N18" i="14"/>
  <c r="N16" i="14"/>
  <c r="N14" i="14"/>
  <c r="N12" i="14"/>
  <c r="N11" i="14"/>
  <c r="N9" i="14"/>
  <c r="AB18" i="14"/>
  <c r="A30" i="14"/>
  <c r="I23" i="14"/>
  <c r="I21" i="14"/>
  <c r="I19" i="14"/>
  <c r="Y14" i="14"/>
  <c r="W14" i="14"/>
  <c r="I20" i="14"/>
  <c r="I18" i="14"/>
  <c r="I22" i="14"/>
  <c r="AC30" i="14"/>
  <c r="AB14" i="14" l="1"/>
  <c r="AB22" i="14"/>
  <c r="AB28" i="14"/>
  <c r="AB9" i="14"/>
  <c r="AB20" i="14"/>
  <c r="AB24" i="14"/>
  <c r="AB16" i="14"/>
  <c r="AB26" i="14"/>
  <c r="AB11" i="14"/>
  <c r="AB12" i="14"/>
  <c r="N30" i="14"/>
  <c r="AB30" i="14" l="1"/>
</calcChain>
</file>

<file path=xl/sharedStrings.xml><?xml version="1.0" encoding="utf-8"?>
<sst xmlns="http://schemas.openxmlformats.org/spreadsheetml/2006/main" count="257" uniqueCount="95">
  <si>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</si>
  <si>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</si>
  <si>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</si>
  <si>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</si>
  <si>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</si>
  <si>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</si>
  <si>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</si>
  <si>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</si>
  <si>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</si>
  <si>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</si>
  <si>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</si>
  <si>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</si>
  <si>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</si>
  <si>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</si>
  <si>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</si>
  <si>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</si>
  <si>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</si>
  <si>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</si>
  <si>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</si>
  <si>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</si>
  <si>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</si>
  <si>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</si>
  <si>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</si>
  <si>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</si>
  <si>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</si>
  <si>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</si>
  <si>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</si>
  <si>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</si>
  <si>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</si>
  <si>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</si>
  <si>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</si>
  <si>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</si>
  <si>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</si>
  <si>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</si>
  <si>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</si>
  <si>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</si>
  <si>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</si>
  <si>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BUCARAMANGA EQUITATIVA E INCLUYENTE: UNA CIUDAD DE BIENESTAR</t>
  </si>
  <si>
    <t>Capacidades Y Oportunidades Para Superar Brechas Sociales</t>
  </si>
  <si>
    <t>Juventud Dinámica, Participativa Y Responsable</t>
  </si>
  <si>
    <t>Mantener las 6 casas de la juventud con una oferta programática del uso adecuado del tiempo libre, acompañamiento psicosocial y conectividad digital.</t>
  </si>
  <si>
    <t>Número de casas de la juventud mantenidas con una oferta programática del uso adecuado del tiempo libre, acompañamiento psicosocial y conectividad digital.</t>
  </si>
  <si>
    <t>FORTALECIMIENTO DE ESPACIOS Y MECANISMOS DE PREVENCIÓN Y PARTICIPACIÓN PARA EL DESARROLLO INTEGRAL DE LOS JÓVENES EN EL MUNICIPIO DE BUCARAMANGA</t>
  </si>
  <si>
    <t>Mantener las 6 casas de la juventud con oferta programática para el buen uso del tiempo libre</t>
  </si>
  <si>
    <t>INDERBU</t>
  </si>
  <si>
    <t>Vincular 7.000 jóvenes en los diferentes procesos democráticos de participación ciudadana.</t>
  </si>
  <si>
    <t>Número de jóvenes vinculados en los diferentes procesos democráticos de participación ciudadana.</t>
  </si>
  <si>
    <t>Implementar 6 procesos de comunicación estratégica mediante campañas de innovación para la promoción y prevención de flagelos juveniles.</t>
  </si>
  <si>
    <t>Número de procesos de comunicación estratégica implementados mediante campañas de innovación para la promoción y prevención de flagelos juveniles.</t>
  </si>
  <si>
    <t>Implementar 6 procesos de comunicación estratégica para la prevención de flagelos juveniles</t>
  </si>
  <si>
    <t>Movimiento, Satisfacción Y Vida, Una Ciudad Activa</t>
  </si>
  <si>
    <t>Fomento A La Recreación, La Actividad Física Y El Deporte: Me Gozo Mi Ciudad Y Mi Territorio</t>
  </si>
  <si>
    <t>Realizar 350 eventos de hábitos de vida saludable (recreovías, ciclovías, ciclopaseos y caminatas ecológicas por senderos y cerros).</t>
  </si>
  <si>
    <t>Número de eventos de hábitos de vida saludable (recreovías, ciclovías, ciclopaseos y caminatas ecológicas por senderos y cerros) realizados.</t>
  </si>
  <si>
    <t>FORTALECIMIENTO DE LAS ESTRATEGIAS DE HÁBITOS Y ESTILOS DE VIDA SALUDABLE EN EL MUNICIPIO DE BUCARAMANGA</t>
  </si>
  <si>
    <t xml:space="preserve">Realizar 350 eventos de hábitos de vida saludable (Recreovías. ciclovías. ciclopaseos y caminatas ecológicas por senderos y cerros). </t>
  </si>
  <si>
    <t>Mantener 104 grupos comunitarios para la práctica de la actividad física regular que genere hábitos y estilos de vida saludables en ágoras, parques y canchas.</t>
  </si>
  <si>
    <t>Número de grupos comunitarios mantenidos para la práctica de la actividad física regular que genere hábitos y estilos de vida saludables en ágoras, parques y canchas.</t>
  </si>
  <si>
    <t>Desarrollar 144 eventos recreativos y deportivos para las comunidades bumanguesas, incluidas las vacaciones creativas para infancia.</t>
  </si>
  <si>
    <t>Número de eventos recreativos y deportivos desarrollados para las comunidades bumanguesas, incluidas las vacaciones creativas para infancia.</t>
  </si>
  <si>
    <t>DESARROLLO DE EVENTOS DEPORTIVOS Y RECREATIVOS SOCIOCOMUNITARIOS PARA EL APROVECHAMIENTO DEL TIEMPO LIBRE EN EL MUNICIPIO DE BUCARAMANGA</t>
  </si>
  <si>
    <t>Desarrollar 16 eventos deportivos y recreativos dirigido a población vulnerable: discapacidad, víctimas del conflicto interno armado y población carcelaria hombres y mujeres.</t>
  </si>
  <si>
    <t>Número de eventos deportivos y recreativos dirigidos a población vulnerable: discapacidad, víctimas del conflicto interno armado y población carcelaria hombres y mujeres desarrollados.</t>
  </si>
  <si>
    <t>Formación Y Preparación De Deportistas</t>
  </si>
  <si>
    <t>Vincular 53.000 niños y niñas en procesos de formación y preparación de deportistas a través de centros de educación física, escuelas de iniciación, ciclo de perfeccionamiento atlético y competencias y festivales deportivos en los juegos estudiantiles.</t>
  </si>
  <si>
    <t>Número niños y niñas vinculados en procesos de formación y preparación de deportistas a través de centros de educación física, escuelas de iniciación, ciclo de perfeccionamiento atlético y competencias y festivales deportivos en los juegos estudiantiles.</t>
  </si>
  <si>
    <t>FORTALECIMIENTO DE LOS PROCESOS FORMATIVOS, COMPETITIVOS Y DE EDUCACIÓN FÍSICA EN EL MUNICIPIO DE BUCARAMANGA</t>
  </si>
  <si>
    <t>Capacitar 800 personas en áreas afines a la actividad física, recreación y deporte.</t>
  </si>
  <si>
    <t>Número de personas capacitadas en áreas afines a la actividad física, recreación y deporte.</t>
  </si>
  <si>
    <t>APOYO A LAS INICIATIVAS DEL DEPORTE ASOCIADO. ORGANIZACIONES COMUNALES Y GRUPOS DIFERENCIALES EN EL MUNICIPIO DE   BUCARAMANGA</t>
  </si>
  <si>
    <t>Capacitar 800 personas en áreas afines a la actividad  física, recreación y deporte</t>
  </si>
  <si>
    <t>Apoyar 80 iniciativas de organismos del deporte asociado, grupos diferenciales y de comunidades generales.</t>
  </si>
  <si>
    <t>Número de iniciativas apoyadas de organismos del deporte asociado, grupos diferenciales y de comunidades generales.</t>
  </si>
  <si>
    <t>Apoyar 80 Iniciativas de organismos del deporte asociado, grupos diferenciales y de comunidades generales.</t>
  </si>
  <si>
    <t>Ambientes Deportivos Y Recreativos Dignos Y Eficientes</t>
  </si>
  <si>
    <t>Realizar mantenimiento y adecuaciones menores a 105 campos y/o escenarios deportivos.</t>
  </si>
  <si>
    <t>Número de campos y/o escenarios deportivos con mantenimientos y adecuaciones menores.</t>
  </si>
  <si>
    <t>ADMINISTRACIÓN Y MANTENIMIENTO DE LOS ESCENARIOS Y CAMPOS DEPORTIVOS EN EL MUNICIPIO DE BUCARAMANGA</t>
  </si>
  <si>
    <t>Proveer el servicio de administración y mantenimiento a 105 escenarios y campos deportivos bajo custodia del INDERBU en el municipio de Bucaramanga.</t>
  </si>
  <si>
    <t xml:space="preserve"> PLAN DE ACCIÓN - PLAN DE DESARROLLO MUNICIPAL
INSTITUTO DE LA JUVENTUD EL DEPORTE Y LA RECREACION DE BUCARAMANGA - INDERBU</t>
  </si>
  <si>
    <t>01/0/2022</t>
  </si>
  <si>
    <t>Código BPIN</t>
  </si>
  <si>
    <r>
      <t xml:space="preserve">Código:  </t>
    </r>
    <r>
      <rPr>
        <sz val="11"/>
        <rFont val="Arial"/>
        <family val="2"/>
      </rPr>
      <t>F-DPM-1210-238,37-030</t>
    </r>
  </si>
  <si>
    <t>Pedro Alonso Ballesteros Miranda</t>
  </si>
  <si>
    <t>2.3.2.02.02.009.4302062</t>
  </si>
  <si>
    <t>2.3.2.02.02.009.0204015</t>
  </si>
  <si>
    <t>2.3.2.02.02.008.0204015
2.3.2.02.02.009.0204016</t>
  </si>
  <si>
    <t>2.3.2.02.01.003.0204005
2.3.2.02.02.006.0204005
2.3.2.02.02.007.0204015
2.3.2.02.02.008.0204015
2.3.2.02.02.009.0204005
2.3.2.02.02.009.0204015
2.3.2.02.02.009.0204016</t>
  </si>
  <si>
    <t xml:space="preserve">2.3.2.02.01.003.4301001.
2.3.2.02.02.009.4301001.   
2.3.2.02.02.009.4301034.                  </t>
  </si>
  <si>
    <t>2.3.2.02.01.003.4301001.
2.3.2.02.02.006.4301037.   
2.3.2.02.02.008.4301037.
2.3.2.02.02.009.4301001.</t>
  </si>
  <si>
    <t>2.3.2.02.02.009.4301038</t>
  </si>
  <si>
    <t>2.3.2.02.01.003.4301037.
2.3.2.02.02.006.4301037.
2.3.2.02.02.007.4301037.
2.3.2.02.02.009.4301007.
2.3.2.02.02.009.4301037.</t>
  </si>
  <si>
    <t>2.3.2.02.02.009.4301034</t>
  </si>
  <si>
    <t>2.3.2.02.01.003.4301003.
2.3.2.02.02.006.4301003.
2.3.2.02.02.008.4301003.
2.3.2.02.02.008.4301004.
2.3.2.02.02.009.4301003.</t>
  </si>
  <si>
    <t>Pendiente Adicionar al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</si>
</sst>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  <numFmt numFmtId="168" formatCode="_-* #,##0_-;\-* #,##0_-;_-* &quot;-&quot;??_-;_-@_-"/>
  </numFmts>
  <fonts count="11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color theme="0"/>
      <name val="Arial"/>
      <family val="2"/>
    </font>
    <font>
      <sz val="11"/>
      <color rgb="FF201F1E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6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6" xfId="0" applyFont="1" applyFill="1" applyBorder="1"/>
    <xf numFmtId="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justify"/>
    </xf>
    <xf numFmtId="0" fontId="6" fillId="2" borderId="5" xfId="0" applyFont="1" applyFill="1" applyBorder="1"/>
    <xf numFmtId="9" fontId="7" fillId="2" borderId="5" xfId="0" applyNumberFormat="1" applyFont="1" applyFill="1" applyBorder="1" applyAlignment="1">
      <alignment horizontal="center" vertical="center"/>
    </xf>
    <xf numFmtId="9" fontId="7" fillId="2" borderId="3" xfId="0" applyNumberFormat="1" applyFont="1" applyFill="1" applyBorder="1" applyAlignment="1">
      <alignment horizontal="center" vertical="center"/>
    </xf>
    <xf numFmtId="165" fontId="6" fillId="2" borderId="2" xfId="108" applyNumberFormat="1" applyFont="1" applyFill="1" applyBorder="1" applyAlignment="1">
      <alignment vertical="center"/>
    </xf>
    <xf numFmtId="166" fontId="0" fillId="0" borderId="0" xfId="0" applyNumberFormat="1" applyFont="1"/>
    <xf numFmtId="9" fontId="7" fillId="2" borderId="7" xfId="107" applyFont="1" applyFill="1" applyBorder="1" applyAlignment="1">
      <alignment horizontal="center" vertical="center" wrapText="1"/>
    </xf>
    <xf numFmtId="168" fontId="0" fillId="0" borderId="0" xfId="0" applyNumberFormat="1" applyFont="1"/>
    <xf numFmtId="165" fontId="0" fillId="0" borderId="0" xfId="0" applyNumberFormat="1" applyFont="1"/>
    <xf numFmtId="0" fontId="0" fillId="0" borderId="2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justify" vertical="center" wrapText="1"/>
    </xf>
    <xf numFmtId="9" fontId="0" fillId="0" borderId="2" xfId="0" applyNumberFormat="1" applyFont="1" applyBorder="1" applyAlignment="1">
      <alignment horizontal="center" vertical="center"/>
    </xf>
    <xf numFmtId="0" fontId="0" fillId="3" borderId="2" xfId="0" applyFont="1" applyFill="1" applyBorder="1" applyAlignment="1">
      <alignment horizontal="left" vertical="center" wrapText="1"/>
    </xf>
    <xf numFmtId="1" fontId="0" fillId="3" borderId="2" xfId="0" applyNumberFormat="1" applyFont="1" applyFill="1" applyBorder="1" applyAlignment="1">
      <alignment horizontal="left" vertical="center" wrapText="1"/>
    </xf>
    <xf numFmtId="1" fontId="0" fillId="3" borderId="2" xfId="0" applyNumberFormat="1" applyFont="1" applyFill="1" applyBorder="1" applyAlignment="1">
      <alignment horizontal="justify" vertical="center" wrapText="1"/>
    </xf>
    <xf numFmtId="0" fontId="0" fillId="3" borderId="2" xfId="0" applyFont="1" applyFill="1" applyBorder="1" applyAlignment="1">
      <alignment vertical="center" wrapText="1"/>
    </xf>
    <xf numFmtId="3" fontId="6" fillId="0" borderId="2" xfId="0" applyNumberFormat="1" applyFont="1" applyBorder="1" applyAlignment="1">
      <alignment horizontal="center" vertical="center" wrapText="1"/>
    </xf>
    <xf numFmtId="14" fontId="0" fillId="3" borderId="0" xfId="0" applyNumberFormat="1" applyFont="1" applyFill="1" applyBorder="1" applyAlignment="1">
      <alignment vertical="top"/>
    </xf>
    <xf numFmtId="0" fontId="6" fillId="3" borderId="2" xfId="0" applyFont="1" applyFill="1" applyBorder="1" applyAlignment="1">
      <alignment horizontal="center" vertical="center" wrapText="1"/>
    </xf>
    <xf numFmtId="9" fontId="6" fillId="3" borderId="2" xfId="107" applyFont="1" applyFill="1" applyBorder="1" applyAlignment="1">
      <alignment horizontal="center" vertical="center" wrapText="1"/>
    </xf>
    <xf numFmtId="5" fontId="6" fillId="3" borderId="2" xfId="108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6" fontId="6" fillId="0" borderId="0" xfId="108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64" fontId="0" fillId="3" borderId="1" xfId="0" applyNumberFormat="1" applyFont="1" applyFill="1" applyBorder="1" applyAlignment="1">
      <alignment horizontal="center" vertical="center" wrapText="1"/>
    </xf>
    <xf numFmtId="164" fontId="0" fillId="3" borderId="7" xfId="0" applyNumberFormat="1" applyFont="1" applyFill="1" applyBorder="1" applyAlignment="1">
      <alignment horizontal="center" vertical="center" wrapText="1"/>
    </xf>
    <xf numFmtId="9" fontId="0" fillId="0" borderId="7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 wrapText="1"/>
    </xf>
    <xf numFmtId="164" fontId="0" fillId="0" borderId="7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9" fontId="6" fillId="3" borderId="2" xfId="107" applyFont="1" applyFill="1" applyBorder="1" applyAlignment="1">
      <alignment horizontal="center" vertical="center" wrapText="1"/>
    </xf>
    <xf numFmtId="5" fontId="6" fillId="3" borderId="1" xfId="108" applyNumberFormat="1" applyFont="1" applyFill="1" applyBorder="1" applyAlignment="1">
      <alignment horizontal="center" vertical="center" wrapText="1"/>
    </xf>
    <xf numFmtId="5" fontId="6" fillId="3" borderId="7" xfId="108" applyNumberFormat="1" applyFont="1" applyFill="1" applyBorder="1" applyAlignment="1">
      <alignment horizontal="center" vertical="center" wrapText="1"/>
    </xf>
    <xf numFmtId="166" fontId="6" fillId="3" borderId="2" xfId="108" applyNumberFormat="1" applyFont="1" applyFill="1" applyBorder="1" applyAlignment="1">
      <alignment horizontal="right" vertical="center" wrapText="1"/>
    </xf>
    <xf numFmtId="166" fontId="6" fillId="3" borderId="2" xfId="0" applyNumberFormat="1" applyFont="1" applyFill="1" applyBorder="1" applyAlignment="1">
      <alignment horizontal="right" vertical="center" wrapText="1"/>
    </xf>
    <xf numFmtId="166" fontId="9" fillId="3" borderId="2" xfId="0" applyNumberFormat="1" applyFont="1" applyFill="1" applyBorder="1" applyAlignment="1">
      <alignment horizontal="right" vertical="center" wrapText="1"/>
    </xf>
    <xf numFmtId="166" fontId="0" fillId="3" borderId="2" xfId="108" applyNumberFormat="1" applyFont="1" applyFill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right" vertical="center" wrapText="1"/>
    </xf>
    <xf numFmtId="166" fontId="6" fillId="0" borderId="2" xfId="108" applyNumberFormat="1" applyFont="1" applyFill="1" applyBorder="1" applyAlignment="1">
      <alignment horizontal="right" vertical="center" wrapText="1"/>
    </xf>
    <xf numFmtId="166" fontId="6" fillId="3" borderId="2" xfId="110" applyNumberFormat="1" applyFont="1" applyFill="1" applyBorder="1" applyAlignment="1">
      <alignment horizontal="right" vertical="center" wrapText="1"/>
    </xf>
    <xf numFmtId="166" fontId="9" fillId="0" borderId="2" xfId="0" applyNumberFormat="1" applyFont="1" applyFill="1" applyBorder="1" applyAlignment="1">
      <alignment horizontal="right" vertical="center" wrapText="1"/>
    </xf>
    <xf numFmtId="166" fontId="7" fillId="2" borderId="2" xfId="108" applyNumberFormat="1" applyFont="1" applyFill="1" applyBorder="1" applyAlignment="1">
      <alignment horizontal="right" vertical="center" wrapText="1"/>
    </xf>
    <xf numFmtId="0" fontId="0" fillId="0" borderId="2" xfId="0" applyFont="1" applyFill="1" applyBorder="1" applyAlignment="1">
      <alignment vertical="center" wrapText="1"/>
    </xf>
    <xf numFmtId="1" fontId="6" fillId="0" borderId="2" xfId="0" applyNumberFormat="1" applyFont="1" applyFill="1" applyBorder="1" applyAlignment="1">
      <alignment horizontal="right" vertical="center" wrapText="1"/>
    </xf>
    <xf numFmtId="0" fontId="0" fillId="0" borderId="2" xfId="0" applyFont="1" applyBorder="1" applyAlignment="1">
      <alignment vertical="center" wrapText="1"/>
    </xf>
    <xf numFmtId="164" fontId="0" fillId="0" borderId="2" xfId="0" applyNumberFormat="1" applyFont="1" applyBorder="1" applyAlignment="1">
      <alignment horizontal="center" vertical="center" wrapText="1"/>
    </xf>
    <xf numFmtId="164" fontId="0" fillId="3" borderId="2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166" fontId="7" fillId="2" borderId="2" xfId="108" applyNumberFormat="1" applyFont="1" applyFill="1" applyBorder="1" applyAlignment="1">
      <alignment horizontal="right" vertical="center" wrapText="1"/>
    </xf>
    <xf numFmtId="166" fontId="0" fillId="3" borderId="2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justify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justify" vertical="center"/>
    </xf>
    <xf numFmtId="0" fontId="6" fillId="2" borderId="5" xfId="0" applyFont="1" applyFill="1" applyBorder="1" applyAlignment="1">
      <alignment horizontal="justify"/>
    </xf>
    <xf numFmtId="0" fontId="0" fillId="0" borderId="0" xfId="0" applyFont="1" applyAlignment="1">
      <alignment horizontal="justify"/>
    </xf>
    <xf numFmtId="0" fontId="0" fillId="0" borderId="0" xfId="0" applyFont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164" fontId="0" fillId="0" borderId="2" xfId="0" applyNumberFormat="1" applyFont="1" applyFill="1" applyBorder="1" applyAlignment="1">
      <alignment horizontal="justify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166" fontId="6" fillId="3" borderId="3" xfId="108" applyNumberFormat="1" applyFont="1" applyFill="1" applyBorder="1" applyAlignment="1">
      <alignment horizontal="right" vertical="center" wrapText="1"/>
    </xf>
    <xf numFmtId="166" fontId="0" fillId="3" borderId="3" xfId="0" applyNumberFormat="1" applyFont="1" applyFill="1" applyBorder="1" applyAlignment="1">
      <alignment horizontal="right"/>
    </xf>
    <xf numFmtId="1" fontId="6" fillId="3" borderId="7" xfId="0" applyNumberFormat="1" applyFont="1" applyFill="1" applyBorder="1" applyAlignment="1">
      <alignment horizontal="left" vertical="center" wrapText="1"/>
    </xf>
  </cellXfs>
  <cellStyles count="11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 2" xfId="111" xr:uid="{00000000-0005-0000-0000-00006A000000}"/>
    <cellStyle name="Moneda" xfId="108" builtinId="4"/>
    <cellStyle name="Moneda 2" xfId="110" xr:uid="{00000000-0005-0000-0000-00006C000000}"/>
    <cellStyle name="Moneda 3" xfId="112" xr:uid="{00000000-0005-0000-0000-00006D000000}"/>
    <cellStyle name="Normal" xfId="0" builtinId="0"/>
    <cellStyle name="Normal 2" xfId="109" xr:uid="{00000000-0005-0000-0000-00006F000000}"/>
    <cellStyle name="Porcentaje" xfId="107" builtinId="5"/>
  </cellStyles>
  <dxfs count="9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5"/>
      <color rgb="FF00CC99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501485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3"/>
  <sheetViews>
    <sheetView tabSelected="1" zoomScale="60" zoomScaleNormal="60" workbookViewId="0">
      <selection activeCell="H26" sqref="H26"/>
    </sheetView>
  </sheetViews>
  <sheetFormatPr baseColWidth="10" defaultColWidth="11.19921875" defaultRowHeight="13.8" x14ac:dyDescent="0.25"/>
  <cols>
    <col min="1" max="1" width="7.3984375" style="60" customWidth="1"/>
    <col min="2" max="3" width="25" style="1" customWidth="1"/>
    <col min="4" max="4" width="25.8984375" style="1" customWidth="1"/>
    <col min="5" max="5" width="58.09765625" style="93" customWidth="1"/>
    <col min="6" max="6" width="53.69921875" style="93" customWidth="1"/>
    <col min="7" max="7" width="16.69921875" style="57" customWidth="1"/>
    <col min="8" max="8" width="50.19921875" style="1" customWidth="1"/>
    <col min="9" max="9" width="47.19921875" style="1" customWidth="1"/>
    <col min="10" max="10" width="15.69921875" style="1" customWidth="1"/>
    <col min="11" max="11" width="16" style="1" customWidth="1"/>
    <col min="12" max="12" width="14.8984375" style="1" customWidth="1"/>
    <col min="13" max="13" width="13.3984375" style="1" customWidth="1"/>
    <col min="14" max="14" width="11.19921875" style="1" customWidth="1"/>
    <col min="15" max="15" width="24.69921875" style="1" customWidth="1"/>
    <col min="16" max="16" width="20.8984375" style="1" customWidth="1"/>
    <col min="17" max="17" width="19.8984375" style="1" customWidth="1"/>
    <col min="18" max="18" width="16.8984375" style="1" customWidth="1"/>
    <col min="19" max="19" width="20.19921875" style="1" customWidth="1"/>
    <col min="20" max="20" width="18.8984375" style="1" customWidth="1"/>
    <col min="21" max="21" width="20.8984375" style="1" customWidth="1"/>
    <col min="22" max="26" width="17.19921875" style="1" customWidth="1"/>
    <col min="27" max="27" width="21.19921875" style="1" customWidth="1"/>
    <col min="28" max="28" width="14.59765625" style="1" customWidth="1"/>
    <col min="29" max="29" width="19.59765625" style="1" customWidth="1"/>
    <col min="30" max="30" width="15.3984375" style="1" customWidth="1"/>
    <col min="31" max="31" width="17.3984375" style="1" customWidth="1"/>
    <col min="32" max="16384" width="11.19921875" style="1"/>
  </cols>
  <sheetData>
    <row r="1" spans="1:31" x14ac:dyDescent="0.25">
      <c r="A1" s="49"/>
      <c r="B1" s="52" t="s">
        <v>79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47" t="s">
        <v>82</v>
      </c>
      <c r="AD1" s="47"/>
      <c r="AE1" s="47"/>
    </row>
    <row r="2" spans="1:31" x14ac:dyDescent="0.25">
      <c r="A2" s="49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48" t="s">
        <v>36</v>
      </c>
      <c r="AD2" s="48"/>
      <c r="AE2" s="48"/>
    </row>
    <row r="3" spans="1:31" x14ac:dyDescent="0.25">
      <c r="A3" s="49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48" t="s">
        <v>33</v>
      </c>
      <c r="AD3" s="48"/>
      <c r="AE3" s="48"/>
    </row>
    <row r="4" spans="1:31" x14ac:dyDescent="0.25">
      <c r="A4" s="49"/>
      <c r="B4" s="52"/>
      <c r="C4" s="52"/>
      <c r="D4" s="52"/>
      <c r="E4" s="52"/>
      <c r="F4" s="52"/>
      <c r="G4" s="52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48" t="s">
        <v>32</v>
      </c>
      <c r="AD4" s="48"/>
      <c r="AE4" s="48"/>
    </row>
    <row r="5" spans="1:31" x14ac:dyDescent="0.25">
      <c r="A5" s="50" t="s">
        <v>30</v>
      </c>
      <c r="B5" s="50"/>
      <c r="C5" s="50"/>
      <c r="D5" s="54">
        <v>44686</v>
      </c>
      <c r="E5" s="54"/>
      <c r="F5" s="54"/>
      <c r="G5" s="54"/>
      <c r="H5" s="30"/>
      <c r="I5" s="30"/>
      <c r="J5" s="30"/>
      <c r="K5" s="30"/>
      <c r="L5" s="30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3"/>
    </row>
    <row r="6" spans="1:31" x14ac:dyDescent="0.25">
      <c r="A6" s="51" t="s">
        <v>31</v>
      </c>
      <c r="B6" s="51"/>
      <c r="C6" s="51"/>
      <c r="D6" s="54">
        <v>44681</v>
      </c>
      <c r="E6" s="54"/>
      <c r="F6" s="54"/>
      <c r="G6" s="54"/>
      <c r="H6" s="30"/>
      <c r="I6" s="30"/>
      <c r="J6" s="30"/>
      <c r="K6" s="30"/>
      <c r="L6" s="30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4"/>
      <c r="AE6" s="5"/>
    </row>
    <row r="7" spans="1:31" x14ac:dyDescent="0.25">
      <c r="A7" s="59"/>
      <c r="B7" s="55" t="s">
        <v>10</v>
      </c>
      <c r="C7" s="55"/>
      <c r="D7" s="55"/>
      <c r="E7" s="55"/>
      <c r="F7" s="55"/>
      <c r="G7" s="55" t="s">
        <v>11</v>
      </c>
      <c r="H7" s="55"/>
      <c r="I7" s="55"/>
      <c r="J7" s="55"/>
      <c r="K7" s="55"/>
      <c r="L7" s="55" t="s">
        <v>25</v>
      </c>
      <c r="M7" s="55"/>
      <c r="N7" s="55"/>
      <c r="O7" s="55" t="s">
        <v>23</v>
      </c>
      <c r="P7" s="55"/>
      <c r="Q7" s="55"/>
      <c r="R7" s="55"/>
      <c r="S7" s="55"/>
      <c r="T7" s="55"/>
      <c r="U7" s="55"/>
      <c r="V7" s="55" t="s">
        <v>17</v>
      </c>
      <c r="W7" s="55"/>
      <c r="X7" s="55"/>
      <c r="Y7" s="55"/>
      <c r="Z7" s="55"/>
      <c r="AA7" s="55"/>
      <c r="AB7" s="46" t="s">
        <v>18</v>
      </c>
      <c r="AC7" s="46" t="s">
        <v>26</v>
      </c>
      <c r="AD7" s="46" t="s">
        <v>24</v>
      </c>
      <c r="AE7" s="46"/>
    </row>
    <row r="8" spans="1:31" ht="41.4" x14ac:dyDescent="0.25">
      <c r="A8" s="38" t="s">
        <v>29</v>
      </c>
      <c r="B8" s="37" t="s">
        <v>1</v>
      </c>
      <c r="C8" s="38" t="s">
        <v>6</v>
      </c>
      <c r="D8" s="38" t="s">
        <v>2</v>
      </c>
      <c r="E8" s="91" t="s">
        <v>7</v>
      </c>
      <c r="F8" s="87" t="s">
        <v>19</v>
      </c>
      <c r="G8" s="37" t="s">
        <v>81</v>
      </c>
      <c r="H8" s="37" t="s">
        <v>3</v>
      </c>
      <c r="I8" s="37" t="s">
        <v>15</v>
      </c>
      <c r="J8" s="37" t="s">
        <v>21</v>
      </c>
      <c r="K8" s="37" t="s">
        <v>22</v>
      </c>
      <c r="L8" s="37" t="s">
        <v>4</v>
      </c>
      <c r="M8" s="37" t="s">
        <v>5</v>
      </c>
      <c r="N8" s="40" t="s">
        <v>0</v>
      </c>
      <c r="O8" s="36" t="s">
        <v>9</v>
      </c>
      <c r="P8" s="37" t="s">
        <v>35</v>
      </c>
      <c r="Q8" s="37" t="s">
        <v>8</v>
      </c>
      <c r="R8" s="37" t="s">
        <v>27</v>
      </c>
      <c r="S8" s="37" t="s">
        <v>34</v>
      </c>
      <c r="T8" s="37" t="s">
        <v>12</v>
      </c>
      <c r="U8" s="37" t="s">
        <v>20</v>
      </c>
      <c r="V8" s="37" t="s">
        <v>35</v>
      </c>
      <c r="W8" s="37" t="s">
        <v>8</v>
      </c>
      <c r="X8" s="37" t="s">
        <v>27</v>
      </c>
      <c r="Y8" s="37" t="s">
        <v>34</v>
      </c>
      <c r="Z8" s="37" t="s">
        <v>12</v>
      </c>
      <c r="AA8" s="37" t="s">
        <v>28</v>
      </c>
      <c r="AB8" s="46"/>
      <c r="AC8" s="46"/>
      <c r="AD8" s="20" t="s">
        <v>13</v>
      </c>
      <c r="AE8" s="20" t="s">
        <v>14</v>
      </c>
    </row>
    <row r="9" spans="1:31" ht="105.6" customHeight="1" x14ac:dyDescent="0.25">
      <c r="A9" s="38">
        <v>85</v>
      </c>
      <c r="B9" s="79" t="s">
        <v>37</v>
      </c>
      <c r="C9" s="79" t="s">
        <v>38</v>
      </c>
      <c r="D9" s="79" t="s">
        <v>39</v>
      </c>
      <c r="E9" s="87" t="s">
        <v>40</v>
      </c>
      <c r="F9" s="22" t="s">
        <v>41</v>
      </c>
      <c r="G9" s="78">
        <v>2020680010070</v>
      </c>
      <c r="H9" s="22" t="s">
        <v>42</v>
      </c>
      <c r="I9" s="23" t="s">
        <v>43</v>
      </c>
      <c r="J9" s="44" t="s">
        <v>80</v>
      </c>
      <c r="K9" s="41">
        <v>44926</v>
      </c>
      <c r="L9" s="82">
        <v>6</v>
      </c>
      <c r="M9" s="97">
        <v>6</v>
      </c>
      <c r="N9" s="84">
        <f>IFERROR(IF(M9/L9&gt;100%,100%,M9/L9),"-")</f>
        <v>1</v>
      </c>
      <c r="O9" s="25" t="s">
        <v>87</v>
      </c>
      <c r="P9" s="99">
        <v>1327629822</v>
      </c>
      <c r="Q9" s="68"/>
      <c r="R9" s="68"/>
      <c r="S9" s="68"/>
      <c r="T9" s="68"/>
      <c r="U9" s="85">
        <f>SUM(P9:T10)</f>
        <v>1371750172</v>
      </c>
      <c r="V9" s="68">
        <v>825706330</v>
      </c>
      <c r="W9" s="69"/>
      <c r="X9" s="70"/>
      <c r="Y9" s="70"/>
      <c r="Z9" s="70"/>
      <c r="AA9" s="85">
        <f>SUM(V9:Z10)</f>
        <v>825706330</v>
      </c>
      <c r="AB9" s="65">
        <f>IFERROR(AA9/U9,"-")</f>
        <v>0.60193637796022814</v>
      </c>
      <c r="AC9" s="66"/>
      <c r="AD9" s="61" t="s">
        <v>44</v>
      </c>
      <c r="AE9" s="63" t="s">
        <v>83</v>
      </c>
    </row>
    <row r="10" spans="1:31" ht="55.2" x14ac:dyDescent="0.25">
      <c r="A10" s="38">
        <v>85</v>
      </c>
      <c r="B10" s="79" t="s">
        <v>37</v>
      </c>
      <c r="C10" s="79" t="s">
        <v>38</v>
      </c>
      <c r="D10" s="79" t="s">
        <v>39</v>
      </c>
      <c r="E10" s="87" t="s">
        <v>40</v>
      </c>
      <c r="F10" s="22" t="s">
        <v>41</v>
      </c>
      <c r="G10" s="78">
        <v>2020680010070</v>
      </c>
      <c r="H10" s="22" t="s">
        <v>42</v>
      </c>
      <c r="I10" s="23" t="s">
        <v>43</v>
      </c>
      <c r="J10" s="45"/>
      <c r="K10" s="42"/>
      <c r="L10" s="82"/>
      <c r="M10" s="97"/>
      <c r="N10" s="84"/>
      <c r="O10" s="25" t="s">
        <v>94</v>
      </c>
      <c r="P10" s="99">
        <v>4065440</v>
      </c>
      <c r="Q10" s="68">
        <v>40054910</v>
      </c>
      <c r="R10" s="86"/>
      <c r="S10" s="68"/>
      <c r="T10" s="68"/>
      <c r="U10" s="85"/>
      <c r="V10" s="68"/>
      <c r="W10" s="69"/>
      <c r="X10" s="70"/>
      <c r="Y10" s="70"/>
      <c r="Z10" s="70"/>
      <c r="AA10" s="85"/>
      <c r="AB10" s="65"/>
      <c r="AC10" s="67"/>
      <c r="AD10" s="62"/>
      <c r="AE10" s="64"/>
    </row>
    <row r="11" spans="1:31" ht="55.2" x14ac:dyDescent="0.25">
      <c r="A11" s="38">
        <v>86</v>
      </c>
      <c r="B11" s="21" t="s">
        <v>37</v>
      </c>
      <c r="C11" s="21" t="s">
        <v>38</v>
      </c>
      <c r="D11" s="21" t="s">
        <v>39</v>
      </c>
      <c r="E11" s="87" t="s">
        <v>45</v>
      </c>
      <c r="F11" s="22" t="s">
        <v>46</v>
      </c>
      <c r="G11" s="78">
        <v>2020680010070</v>
      </c>
      <c r="H11" s="22" t="s">
        <v>42</v>
      </c>
      <c r="I11" s="23" t="s">
        <v>45</v>
      </c>
      <c r="J11" s="80" t="s">
        <v>80</v>
      </c>
      <c r="K11" s="81">
        <v>44926</v>
      </c>
      <c r="L11" s="29">
        <v>2500</v>
      </c>
      <c r="M11" s="98">
        <v>390</v>
      </c>
      <c r="N11" s="24">
        <f>IFERROR(IF(M11/L11&gt;100%,100%,M11/L11),"-")</f>
        <v>0.156</v>
      </c>
      <c r="O11" s="26" t="s">
        <v>86</v>
      </c>
      <c r="P11" s="99">
        <v>104700000</v>
      </c>
      <c r="Q11" s="68"/>
      <c r="R11" s="68"/>
      <c r="S11" s="68"/>
      <c r="T11" s="68"/>
      <c r="U11" s="76">
        <f>SUM(P11:T11)</f>
        <v>104700000</v>
      </c>
      <c r="V11" s="68">
        <v>39600000</v>
      </c>
      <c r="W11" s="69"/>
      <c r="X11" s="70"/>
      <c r="Y11" s="70"/>
      <c r="Z11" s="70"/>
      <c r="AA11" s="76">
        <f>SUM(V11:Z11)</f>
        <v>39600000</v>
      </c>
      <c r="AB11" s="32">
        <f>IFERROR(AA11/U11,"-")</f>
        <v>0.37822349570200575</v>
      </c>
      <c r="AC11" s="33"/>
      <c r="AD11" s="34" t="s">
        <v>44</v>
      </c>
      <c r="AE11" s="31" t="s">
        <v>83</v>
      </c>
    </row>
    <row r="12" spans="1:31" ht="55.2" x14ac:dyDescent="0.25">
      <c r="A12" s="38">
        <v>87</v>
      </c>
      <c r="B12" s="79" t="s">
        <v>37</v>
      </c>
      <c r="C12" s="79" t="s">
        <v>38</v>
      </c>
      <c r="D12" s="79" t="s">
        <v>39</v>
      </c>
      <c r="E12" s="87" t="s">
        <v>47</v>
      </c>
      <c r="F12" s="22" t="s">
        <v>48</v>
      </c>
      <c r="G12" s="78">
        <v>2020680010070</v>
      </c>
      <c r="H12" s="22" t="s">
        <v>42</v>
      </c>
      <c r="I12" s="23" t="s">
        <v>49</v>
      </c>
      <c r="J12" s="44" t="s">
        <v>80</v>
      </c>
      <c r="K12" s="41">
        <v>44926</v>
      </c>
      <c r="L12" s="88">
        <v>2</v>
      </c>
      <c r="M12" s="97">
        <v>2</v>
      </c>
      <c r="N12" s="84">
        <f>IFERROR(IF(M12/L12&gt;100%,100%,M12/L12),"-")</f>
        <v>1</v>
      </c>
      <c r="O12" s="25" t="s">
        <v>85</v>
      </c>
      <c r="P12" s="99">
        <v>45600000</v>
      </c>
      <c r="Q12" s="68"/>
      <c r="R12" s="68"/>
      <c r="S12" s="68"/>
      <c r="T12" s="68"/>
      <c r="U12" s="85">
        <f>SUM(P12:T13)</f>
        <v>284600000</v>
      </c>
      <c r="V12" s="68">
        <v>28800000</v>
      </c>
      <c r="W12" s="69"/>
      <c r="X12" s="70"/>
      <c r="Y12" s="70"/>
      <c r="Z12" s="70"/>
      <c r="AA12" s="85">
        <f>SUM(V12:Z13)</f>
        <v>28800000</v>
      </c>
      <c r="AB12" s="65">
        <f>IFERROR(AA12/U12,"-")</f>
        <v>0.10119465917076599</v>
      </c>
      <c r="AC12" s="66"/>
      <c r="AD12" s="61" t="s">
        <v>44</v>
      </c>
      <c r="AE12" s="63" t="s">
        <v>83</v>
      </c>
    </row>
    <row r="13" spans="1:31" ht="55.2" x14ac:dyDescent="0.25">
      <c r="A13" s="38">
        <v>87</v>
      </c>
      <c r="B13" s="79" t="s">
        <v>37</v>
      </c>
      <c r="C13" s="79" t="s">
        <v>38</v>
      </c>
      <c r="D13" s="79" t="s">
        <v>39</v>
      </c>
      <c r="E13" s="87" t="s">
        <v>47</v>
      </c>
      <c r="F13" s="22" t="s">
        <v>48</v>
      </c>
      <c r="G13" s="78">
        <v>2020680010070</v>
      </c>
      <c r="H13" s="22" t="s">
        <v>42</v>
      </c>
      <c r="I13" s="23" t="s">
        <v>49</v>
      </c>
      <c r="J13" s="45"/>
      <c r="K13" s="42"/>
      <c r="L13" s="88"/>
      <c r="M13" s="97"/>
      <c r="N13" s="84"/>
      <c r="O13" s="25" t="s">
        <v>94</v>
      </c>
      <c r="P13" s="100"/>
      <c r="Q13" s="68">
        <v>239000000</v>
      </c>
      <c r="R13" s="68"/>
      <c r="S13" s="68"/>
      <c r="T13" s="68"/>
      <c r="U13" s="85"/>
      <c r="V13" s="68"/>
      <c r="W13" s="69"/>
      <c r="X13" s="70"/>
      <c r="Y13" s="70"/>
      <c r="Z13" s="70"/>
      <c r="AA13" s="85"/>
      <c r="AB13" s="65"/>
      <c r="AC13" s="67"/>
      <c r="AD13" s="62" t="s">
        <v>44</v>
      </c>
      <c r="AE13" s="64" t="s">
        <v>83</v>
      </c>
    </row>
    <row r="14" spans="1:31" ht="68.400000000000006" customHeight="1" x14ac:dyDescent="0.25">
      <c r="A14" s="38">
        <v>124</v>
      </c>
      <c r="B14" s="19" t="s">
        <v>37</v>
      </c>
      <c r="C14" s="19" t="s">
        <v>50</v>
      </c>
      <c r="D14" s="77" t="s">
        <v>51</v>
      </c>
      <c r="E14" s="87" t="s">
        <v>52</v>
      </c>
      <c r="F14" s="22" t="s">
        <v>53</v>
      </c>
      <c r="G14" s="78">
        <v>2020680010082</v>
      </c>
      <c r="H14" s="22" t="s">
        <v>54</v>
      </c>
      <c r="I14" s="96" t="s">
        <v>55</v>
      </c>
      <c r="J14" s="44" t="s">
        <v>80</v>
      </c>
      <c r="K14" s="41">
        <v>44926</v>
      </c>
      <c r="L14" s="82">
        <v>125</v>
      </c>
      <c r="M14" s="97">
        <v>38</v>
      </c>
      <c r="N14" s="84">
        <f>IFERROR(IF(M14/L14&gt;100%,100%,M14/L14),"-")</f>
        <v>0.30399999999999999</v>
      </c>
      <c r="O14" s="26" t="s">
        <v>89</v>
      </c>
      <c r="P14" s="99">
        <v>65704950</v>
      </c>
      <c r="Q14" s="68">
        <v>380895318</v>
      </c>
      <c r="R14" s="68"/>
      <c r="S14" s="68">
        <v>150000000</v>
      </c>
      <c r="T14" s="68">
        <v>150000000</v>
      </c>
      <c r="U14" s="85">
        <f>SUM(P14:T15)</f>
        <v>1428705218</v>
      </c>
      <c r="V14" s="68">
        <v>64000000</v>
      </c>
      <c r="W14" s="68">
        <f>364400000-11840000</f>
        <v>352560000</v>
      </c>
      <c r="X14" s="70"/>
      <c r="Y14" s="71">
        <f>80000000-1960000</f>
        <v>78040000</v>
      </c>
      <c r="Z14" s="72"/>
      <c r="AA14" s="85">
        <f>SUM(V14:Z15)</f>
        <v>494600000</v>
      </c>
      <c r="AB14" s="65">
        <f>IFERROR(AA14/U14,"-")</f>
        <v>0.34618757863317329</v>
      </c>
      <c r="AC14" s="66"/>
      <c r="AD14" s="61" t="s">
        <v>44</v>
      </c>
      <c r="AE14" s="63" t="s">
        <v>83</v>
      </c>
    </row>
    <row r="15" spans="1:31" ht="55.2" x14ac:dyDescent="0.25">
      <c r="A15" s="38">
        <v>124</v>
      </c>
      <c r="B15" s="19" t="s">
        <v>37</v>
      </c>
      <c r="C15" s="19" t="s">
        <v>50</v>
      </c>
      <c r="D15" s="77" t="s">
        <v>51</v>
      </c>
      <c r="E15" s="87" t="s">
        <v>52</v>
      </c>
      <c r="F15" s="22" t="s">
        <v>53</v>
      </c>
      <c r="G15" s="78">
        <v>2020680010082</v>
      </c>
      <c r="H15" s="22" t="s">
        <v>54</v>
      </c>
      <c r="I15" s="96" t="s">
        <v>55</v>
      </c>
      <c r="J15" s="45"/>
      <c r="K15" s="42"/>
      <c r="L15" s="82"/>
      <c r="M15" s="97"/>
      <c r="N15" s="84"/>
      <c r="O15" s="25" t="s">
        <v>94</v>
      </c>
      <c r="P15" s="99">
        <v>682104950</v>
      </c>
      <c r="Q15" s="68"/>
      <c r="R15" s="68"/>
      <c r="S15" s="68"/>
      <c r="T15" s="68"/>
      <c r="U15" s="85"/>
      <c r="V15" s="68"/>
      <c r="W15" s="68"/>
      <c r="X15" s="70"/>
      <c r="Y15" s="71"/>
      <c r="Z15" s="72"/>
      <c r="AA15" s="85"/>
      <c r="AB15" s="65"/>
      <c r="AC15" s="67"/>
      <c r="AD15" s="62"/>
      <c r="AE15" s="64"/>
    </row>
    <row r="16" spans="1:31" ht="55.2" x14ac:dyDescent="0.25">
      <c r="A16" s="38">
        <v>125</v>
      </c>
      <c r="B16" s="77" t="s">
        <v>37</v>
      </c>
      <c r="C16" s="77" t="s">
        <v>50</v>
      </c>
      <c r="D16" s="77" t="s">
        <v>51</v>
      </c>
      <c r="E16" s="87" t="s">
        <v>56</v>
      </c>
      <c r="F16" s="22" t="s">
        <v>57</v>
      </c>
      <c r="G16" s="78">
        <v>2020680010082</v>
      </c>
      <c r="H16" s="22" t="s">
        <v>54</v>
      </c>
      <c r="I16" s="96" t="s">
        <v>56</v>
      </c>
      <c r="J16" s="44" t="s">
        <v>80</v>
      </c>
      <c r="K16" s="41">
        <v>44926</v>
      </c>
      <c r="L16" s="82">
        <v>104</v>
      </c>
      <c r="M16" s="83">
        <v>103</v>
      </c>
      <c r="N16" s="43">
        <f>IFERROR(IF(M16/L16&gt;100%,100%,M16/L16),"-")</f>
        <v>0.99038461538461542</v>
      </c>
      <c r="O16" s="101" t="s">
        <v>88</v>
      </c>
      <c r="P16" s="68">
        <v>350000000</v>
      </c>
      <c r="Q16" s="68"/>
      <c r="R16" s="68"/>
      <c r="S16" s="68">
        <v>150000000</v>
      </c>
      <c r="T16" s="68"/>
      <c r="U16" s="85">
        <f>SUM(P16:T17)</f>
        <v>1187439512</v>
      </c>
      <c r="V16" s="68">
        <v>313000000</v>
      </c>
      <c r="W16" s="68"/>
      <c r="X16" s="69"/>
      <c r="Y16" s="71">
        <v>62000000</v>
      </c>
      <c r="Z16" s="73"/>
      <c r="AA16" s="85">
        <f>SUM(V16:Z17)</f>
        <v>375000000</v>
      </c>
      <c r="AB16" s="65">
        <f>IFERROR(AA16/U16,"-")</f>
        <v>0.31580555995512466</v>
      </c>
      <c r="AC16" s="66"/>
      <c r="AD16" s="61" t="s">
        <v>44</v>
      </c>
      <c r="AE16" s="63" t="s">
        <v>83</v>
      </c>
    </row>
    <row r="17" spans="1:31" ht="55.2" x14ac:dyDescent="0.25">
      <c r="A17" s="38">
        <v>125</v>
      </c>
      <c r="B17" s="77" t="s">
        <v>37</v>
      </c>
      <c r="C17" s="77" t="s">
        <v>50</v>
      </c>
      <c r="D17" s="77" t="s">
        <v>51</v>
      </c>
      <c r="E17" s="87" t="s">
        <v>56</v>
      </c>
      <c r="F17" s="22" t="s">
        <v>57</v>
      </c>
      <c r="G17" s="78">
        <v>2020680010082</v>
      </c>
      <c r="H17" s="22" t="s">
        <v>54</v>
      </c>
      <c r="I17" s="96" t="s">
        <v>56</v>
      </c>
      <c r="J17" s="45" t="s">
        <v>80</v>
      </c>
      <c r="K17" s="42">
        <v>44926</v>
      </c>
      <c r="L17" s="82"/>
      <c r="M17" s="83"/>
      <c r="N17" s="84"/>
      <c r="O17" s="25" t="s">
        <v>94</v>
      </c>
      <c r="P17" s="68">
        <v>428539063</v>
      </c>
      <c r="Q17" s="68">
        <v>258900449</v>
      </c>
      <c r="R17" s="68"/>
      <c r="S17" s="68"/>
      <c r="T17" s="68"/>
      <c r="U17" s="85"/>
      <c r="V17" s="68"/>
      <c r="W17" s="68"/>
      <c r="X17" s="69"/>
      <c r="Y17" s="71"/>
      <c r="Z17" s="73"/>
      <c r="AA17" s="85"/>
      <c r="AB17" s="65"/>
      <c r="AC17" s="67"/>
      <c r="AD17" s="62" t="s">
        <v>44</v>
      </c>
      <c r="AE17" s="64" t="s">
        <v>83</v>
      </c>
    </row>
    <row r="18" spans="1:31" ht="55.2" x14ac:dyDescent="0.25">
      <c r="A18" s="38">
        <v>126</v>
      </c>
      <c r="B18" s="77" t="s">
        <v>37</v>
      </c>
      <c r="C18" s="77" t="s">
        <v>50</v>
      </c>
      <c r="D18" s="77" t="s">
        <v>51</v>
      </c>
      <c r="E18" s="87" t="s">
        <v>58</v>
      </c>
      <c r="F18" s="22" t="s">
        <v>59</v>
      </c>
      <c r="G18" s="78">
        <v>2020680010104</v>
      </c>
      <c r="H18" s="22" t="s">
        <v>60</v>
      </c>
      <c r="I18" s="96" t="str">
        <f>E18</f>
        <v>Desarrollar 144 eventos recreativos y deportivos para las comunidades bumanguesas, incluidas las vacaciones creativas para infancia.</v>
      </c>
      <c r="J18" s="44" t="s">
        <v>80</v>
      </c>
      <c r="K18" s="41">
        <v>44926</v>
      </c>
      <c r="L18" s="82">
        <v>40</v>
      </c>
      <c r="M18" s="83">
        <v>22</v>
      </c>
      <c r="N18" s="84">
        <f>IFERROR(IF(M18/L18&gt;100%,100%,M18/L18),"-")</f>
        <v>0.55000000000000004</v>
      </c>
      <c r="O18" s="26" t="s">
        <v>90</v>
      </c>
      <c r="P18" s="68">
        <v>215000000</v>
      </c>
      <c r="Q18" s="86"/>
      <c r="R18" s="68"/>
      <c r="S18" s="68"/>
      <c r="T18" s="68"/>
      <c r="U18" s="85">
        <f>SUM(P18:T19)</f>
        <v>540945707</v>
      </c>
      <c r="V18" s="68">
        <v>225553813</v>
      </c>
      <c r="W18" s="68"/>
      <c r="X18" s="72"/>
      <c r="Y18" s="72"/>
      <c r="Z18" s="72"/>
      <c r="AA18" s="85">
        <f>SUM(V18:Z19)</f>
        <v>225553813</v>
      </c>
      <c r="AB18" s="65">
        <f>IFERROR(AA18/U18,"-")</f>
        <v>0.41696201685541801</v>
      </c>
      <c r="AC18" s="66"/>
      <c r="AD18" s="61" t="s">
        <v>44</v>
      </c>
      <c r="AE18" s="63" t="s">
        <v>83</v>
      </c>
    </row>
    <row r="19" spans="1:31" ht="55.2" x14ac:dyDescent="0.25">
      <c r="A19" s="38">
        <v>126</v>
      </c>
      <c r="B19" s="77" t="s">
        <v>37</v>
      </c>
      <c r="C19" s="77" t="s">
        <v>50</v>
      </c>
      <c r="D19" s="77" t="s">
        <v>51</v>
      </c>
      <c r="E19" s="87" t="s">
        <v>58</v>
      </c>
      <c r="F19" s="22" t="s">
        <v>59</v>
      </c>
      <c r="G19" s="78">
        <v>2020680010104</v>
      </c>
      <c r="H19" s="22" t="s">
        <v>60</v>
      </c>
      <c r="I19" s="96" t="str">
        <f>E19</f>
        <v>Desarrollar 144 eventos recreativos y deportivos para las comunidades bumanguesas, incluidas las vacaciones creativas para infancia.</v>
      </c>
      <c r="J19" s="45"/>
      <c r="K19" s="42"/>
      <c r="L19" s="82"/>
      <c r="M19" s="83"/>
      <c r="N19" s="84"/>
      <c r="O19" s="25" t="s">
        <v>94</v>
      </c>
      <c r="P19" s="68">
        <v>281363174</v>
      </c>
      <c r="Q19" s="68">
        <v>44582533</v>
      </c>
      <c r="R19" s="68"/>
      <c r="S19" s="68"/>
      <c r="T19" s="68"/>
      <c r="U19" s="85"/>
      <c r="V19" s="68"/>
      <c r="W19" s="68"/>
      <c r="X19" s="72"/>
      <c r="Y19" s="72"/>
      <c r="Z19" s="72"/>
      <c r="AA19" s="85"/>
      <c r="AB19" s="65"/>
      <c r="AC19" s="67"/>
      <c r="AD19" s="62"/>
      <c r="AE19" s="64"/>
    </row>
    <row r="20" spans="1:31" ht="63" customHeight="1" x14ac:dyDescent="0.25">
      <c r="A20" s="38">
        <v>127</v>
      </c>
      <c r="B20" s="77" t="s">
        <v>37</v>
      </c>
      <c r="C20" s="77" t="s">
        <v>50</v>
      </c>
      <c r="D20" s="77" t="s">
        <v>51</v>
      </c>
      <c r="E20" s="87" t="s">
        <v>61</v>
      </c>
      <c r="F20" s="22" t="s">
        <v>62</v>
      </c>
      <c r="G20" s="78">
        <v>2020680010104</v>
      </c>
      <c r="H20" s="22" t="s">
        <v>60</v>
      </c>
      <c r="I20" s="96" t="str">
        <f>E20</f>
        <v>Desarrollar 16 eventos deportivos y recreativos dirigido a población vulnerable: discapacidad, víctimas del conflicto interno armado y población carcelaria hombres y mujeres.</v>
      </c>
      <c r="J20" s="44" t="s">
        <v>80</v>
      </c>
      <c r="K20" s="41">
        <v>44926</v>
      </c>
      <c r="L20" s="82">
        <v>3</v>
      </c>
      <c r="M20" s="83">
        <v>1</v>
      </c>
      <c r="N20" s="84">
        <f>IFERROR(IF(M20/L20&gt;100%,100%,M20/L20),"-")</f>
        <v>0.33333333333333331</v>
      </c>
      <c r="O20" s="26" t="s">
        <v>90</v>
      </c>
      <c r="P20" s="68">
        <v>229002156</v>
      </c>
      <c r="Q20" s="68"/>
      <c r="R20" s="68"/>
      <c r="S20" s="68"/>
      <c r="T20" s="68"/>
      <c r="U20" s="85">
        <f>SUM(P20:T21)</f>
        <v>429002156</v>
      </c>
      <c r="V20" s="68">
        <v>100000000</v>
      </c>
      <c r="W20" s="68"/>
      <c r="X20" s="72"/>
      <c r="Y20" s="72"/>
      <c r="Z20" s="72"/>
      <c r="AA20" s="85">
        <f>SUM(V20:Z21)</f>
        <v>100000000</v>
      </c>
      <c r="AB20" s="65">
        <f>IFERROR(AA20/U20,"-")</f>
        <v>0.23309906162802593</v>
      </c>
      <c r="AC20" s="66"/>
      <c r="AD20" s="61" t="s">
        <v>44</v>
      </c>
      <c r="AE20" s="63" t="s">
        <v>83</v>
      </c>
    </row>
    <row r="21" spans="1:31" ht="62.4" customHeight="1" x14ac:dyDescent="0.25">
      <c r="A21" s="38">
        <v>127</v>
      </c>
      <c r="B21" s="77" t="s">
        <v>37</v>
      </c>
      <c r="C21" s="77" t="s">
        <v>50</v>
      </c>
      <c r="D21" s="77" t="s">
        <v>51</v>
      </c>
      <c r="E21" s="87" t="s">
        <v>61</v>
      </c>
      <c r="F21" s="22" t="s">
        <v>62</v>
      </c>
      <c r="G21" s="78">
        <v>2020680010104</v>
      </c>
      <c r="H21" s="22" t="s">
        <v>60</v>
      </c>
      <c r="I21" s="96" t="str">
        <f>E21</f>
        <v>Desarrollar 16 eventos deportivos y recreativos dirigido a población vulnerable: discapacidad, víctimas del conflicto interno armado y población carcelaria hombres y mujeres.</v>
      </c>
      <c r="J21" s="45" t="s">
        <v>80</v>
      </c>
      <c r="K21" s="42">
        <v>44926</v>
      </c>
      <c r="L21" s="82"/>
      <c r="M21" s="83"/>
      <c r="N21" s="84"/>
      <c r="O21" s="25" t="s">
        <v>94</v>
      </c>
      <c r="P21" s="68">
        <v>200000000</v>
      </c>
      <c r="Q21" s="68"/>
      <c r="R21" s="68"/>
      <c r="S21" s="68"/>
      <c r="T21" s="68"/>
      <c r="U21" s="85"/>
      <c r="V21" s="68"/>
      <c r="W21" s="68"/>
      <c r="X21" s="72"/>
      <c r="Y21" s="72"/>
      <c r="Z21" s="72"/>
      <c r="AA21" s="85"/>
      <c r="AB21" s="65"/>
      <c r="AC21" s="67"/>
      <c r="AD21" s="62" t="s">
        <v>44</v>
      </c>
      <c r="AE21" s="64" t="s">
        <v>83</v>
      </c>
    </row>
    <row r="22" spans="1:31" ht="75.599999999999994" customHeight="1" x14ac:dyDescent="0.25">
      <c r="A22" s="38">
        <v>128</v>
      </c>
      <c r="B22" s="77" t="s">
        <v>37</v>
      </c>
      <c r="C22" s="77" t="s">
        <v>50</v>
      </c>
      <c r="D22" s="77" t="s">
        <v>63</v>
      </c>
      <c r="E22" s="87" t="s">
        <v>64</v>
      </c>
      <c r="F22" s="22" t="s">
        <v>65</v>
      </c>
      <c r="G22" s="78">
        <v>2020680010066</v>
      </c>
      <c r="H22" s="22" t="s">
        <v>66</v>
      </c>
      <c r="I22" s="96" t="str">
        <f>E22</f>
        <v>Vincular 53.000 niños y niñas en procesos de formación y preparación de deportistas a través de centros de educación física, escuelas de iniciación, ciclo de perfeccionamiento atlético y competencias y festivales deportivos en los juegos estudiantiles.</v>
      </c>
      <c r="J22" s="44" t="s">
        <v>80</v>
      </c>
      <c r="K22" s="41">
        <v>44926</v>
      </c>
      <c r="L22" s="82">
        <v>11000</v>
      </c>
      <c r="M22" s="89">
        <v>13743</v>
      </c>
      <c r="N22" s="84">
        <f>IFERROR(IF(M22/L22&gt;100%,100%,M22/L22),"-")</f>
        <v>1</v>
      </c>
      <c r="O22" s="26" t="s">
        <v>91</v>
      </c>
      <c r="P22" s="68">
        <v>789430000</v>
      </c>
      <c r="Q22" s="68">
        <v>1444624460</v>
      </c>
      <c r="R22" s="68"/>
      <c r="S22" s="68">
        <v>300000000</v>
      </c>
      <c r="T22" s="68">
        <v>191142000</v>
      </c>
      <c r="U22" s="85">
        <f>SUM(P22:T23)</f>
        <v>3437166423.3800001</v>
      </c>
      <c r="V22" s="74">
        <v>462011000</v>
      </c>
      <c r="W22" s="74">
        <v>955794460</v>
      </c>
      <c r="X22" s="75"/>
      <c r="Y22" s="75"/>
      <c r="Z22" s="75"/>
      <c r="AA22" s="85">
        <f>SUM(V22:Z23)</f>
        <v>1417805460</v>
      </c>
      <c r="AB22" s="65">
        <f>IFERROR(AA22/U22,"-")</f>
        <v>0.41249252592365754</v>
      </c>
      <c r="AC22" s="66"/>
      <c r="AD22" s="61" t="s">
        <v>44</v>
      </c>
      <c r="AE22" s="63" t="s">
        <v>83</v>
      </c>
    </row>
    <row r="23" spans="1:31" ht="75" customHeight="1" x14ac:dyDescent="0.25">
      <c r="A23" s="38">
        <v>128</v>
      </c>
      <c r="B23" s="77" t="s">
        <v>37</v>
      </c>
      <c r="C23" s="77" t="s">
        <v>50</v>
      </c>
      <c r="D23" s="77" t="s">
        <v>63</v>
      </c>
      <c r="E23" s="87" t="s">
        <v>64</v>
      </c>
      <c r="F23" s="22" t="s">
        <v>65</v>
      </c>
      <c r="G23" s="78">
        <v>2020680010066</v>
      </c>
      <c r="H23" s="22" t="s">
        <v>66</v>
      </c>
      <c r="I23" s="96" t="str">
        <f>E23</f>
        <v>Vincular 53.000 niños y niñas en procesos de formación y preparación de deportistas a través de centros de educación física, escuelas de iniciación, ciclo de perfeccionamiento atlético y competencias y festivales deportivos en los juegos estudiantiles.</v>
      </c>
      <c r="J23" s="45" t="s">
        <v>80</v>
      </c>
      <c r="K23" s="42">
        <v>44926</v>
      </c>
      <c r="L23" s="82"/>
      <c r="M23" s="89"/>
      <c r="N23" s="84"/>
      <c r="O23" s="25" t="s">
        <v>94</v>
      </c>
      <c r="P23" s="68">
        <v>378531154.95999998</v>
      </c>
      <c r="Q23" s="68">
        <v>46687824.039999999</v>
      </c>
      <c r="R23" s="68"/>
      <c r="S23" s="68"/>
      <c r="T23" s="68">
        <v>286750984.38</v>
      </c>
      <c r="U23" s="85"/>
      <c r="V23" s="74"/>
      <c r="W23" s="74"/>
      <c r="X23" s="75"/>
      <c r="Y23" s="75"/>
      <c r="Z23" s="75"/>
      <c r="AA23" s="85"/>
      <c r="AB23" s="65"/>
      <c r="AC23" s="67"/>
      <c r="AD23" s="62" t="s">
        <v>44</v>
      </c>
      <c r="AE23" s="64" t="s">
        <v>83</v>
      </c>
    </row>
    <row r="24" spans="1:31" ht="55.2" x14ac:dyDescent="0.25">
      <c r="A24" s="38">
        <v>129</v>
      </c>
      <c r="B24" s="77" t="s">
        <v>37</v>
      </c>
      <c r="C24" s="77" t="s">
        <v>50</v>
      </c>
      <c r="D24" s="77" t="s">
        <v>63</v>
      </c>
      <c r="E24" s="87" t="s">
        <v>67</v>
      </c>
      <c r="F24" s="22" t="s">
        <v>68</v>
      </c>
      <c r="G24" s="78">
        <v>2020680010118</v>
      </c>
      <c r="H24" s="22" t="s">
        <v>69</v>
      </c>
      <c r="I24" s="96" t="s">
        <v>70</v>
      </c>
      <c r="J24" s="44" t="s">
        <v>80</v>
      </c>
      <c r="K24" s="41">
        <v>44926</v>
      </c>
      <c r="L24" s="88">
        <v>200</v>
      </c>
      <c r="M24" s="83">
        <v>0</v>
      </c>
      <c r="N24" s="84">
        <f>IFERROR(IF(M24/L24&gt;100%,100%,M24/L24),"-")</f>
        <v>0</v>
      </c>
      <c r="O24" s="27" t="s">
        <v>84</v>
      </c>
      <c r="P24" s="68"/>
      <c r="Q24" s="68"/>
      <c r="R24" s="68"/>
      <c r="S24" s="68"/>
      <c r="T24" s="68"/>
      <c r="U24" s="85">
        <f>SUM(P24:T25)</f>
        <v>60000000</v>
      </c>
      <c r="V24" s="68"/>
      <c r="W24" s="68"/>
      <c r="X24" s="73"/>
      <c r="Y24" s="73"/>
      <c r="Z24" s="73"/>
      <c r="AA24" s="85">
        <f>SUM(V24:Z25)</f>
        <v>0</v>
      </c>
      <c r="AB24" s="65">
        <f>IFERROR(AA24/U24,"-")</f>
        <v>0</v>
      </c>
      <c r="AC24" s="66"/>
      <c r="AD24" s="61" t="s">
        <v>44</v>
      </c>
      <c r="AE24" s="63" t="s">
        <v>83</v>
      </c>
    </row>
    <row r="25" spans="1:31" ht="55.2" x14ac:dyDescent="0.25">
      <c r="A25" s="38">
        <v>129</v>
      </c>
      <c r="B25" s="77" t="s">
        <v>37</v>
      </c>
      <c r="C25" s="77" t="s">
        <v>50</v>
      </c>
      <c r="D25" s="77" t="s">
        <v>63</v>
      </c>
      <c r="E25" s="87" t="s">
        <v>67</v>
      </c>
      <c r="F25" s="22" t="s">
        <v>68</v>
      </c>
      <c r="G25" s="78">
        <v>2020680010118</v>
      </c>
      <c r="H25" s="22" t="s">
        <v>69</v>
      </c>
      <c r="I25" s="96" t="s">
        <v>70</v>
      </c>
      <c r="J25" s="45"/>
      <c r="K25" s="42"/>
      <c r="L25" s="88"/>
      <c r="M25" s="83"/>
      <c r="N25" s="84"/>
      <c r="O25" s="25" t="s">
        <v>94</v>
      </c>
      <c r="P25" s="68">
        <v>60000000</v>
      </c>
      <c r="Q25" s="68"/>
      <c r="R25" s="68"/>
      <c r="S25" s="68"/>
      <c r="T25" s="68"/>
      <c r="U25" s="85"/>
      <c r="V25" s="68"/>
      <c r="W25" s="68"/>
      <c r="X25" s="73"/>
      <c r="Y25" s="73"/>
      <c r="Z25" s="73"/>
      <c r="AA25" s="85"/>
      <c r="AB25" s="65"/>
      <c r="AC25" s="67"/>
      <c r="AD25" s="62"/>
      <c r="AE25" s="64"/>
    </row>
    <row r="26" spans="1:31" ht="55.2" x14ac:dyDescent="0.25">
      <c r="A26" s="38">
        <v>130</v>
      </c>
      <c r="B26" s="77" t="s">
        <v>37</v>
      </c>
      <c r="C26" s="77" t="s">
        <v>50</v>
      </c>
      <c r="D26" s="77" t="s">
        <v>63</v>
      </c>
      <c r="E26" s="87" t="s">
        <v>71</v>
      </c>
      <c r="F26" s="22" t="s">
        <v>72</v>
      </c>
      <c r="G26" s="78">
        <v>2020680010118</v>
      </c>
      <c r="H26" s="22" t="s">
        <v>69</v>
      </c>
      <c r="I26" s="19" t="s">
        <v>73</v>
      </c>
      <c r="J26" s="44" t="s">
        <v>80</v>
      </c>
      <c r="K26" s="41">
        <v>44926</v>
      </c>
      <c r="L26" s="88">
        <v>25</v>
      </c>
      <c r="M26" s="83">
        <v>1</v>
      </c>
      <c r="N26" s="84">
        <f>IFERROR(IF(M26/L26&gt;100%,100%,M26/L26),"-")</f>
        <v>0.04</v>
      </c>
      <c r="O26" s="28" t="s">
        <v>92</v>
      </c>
      <c r="P26" s="68">
        <v>92950990</v>
      </c>
      <c r="Q26" s="68"/>
      <c r="R26" s="68"/>
      <c r="S26" s="68"/>
      <c r="T26" s="68">
        <v>7240000</v>
      </c>
      <c r="U26" s="85">
        <f>SUM(P26:T27)</f>
        <v>2167398888.4899998</v>
      </c>
      <c r="V26" s="68">
        <v>92950000</v>
      </c>
      <c r="W26" s="68"/>
      <c r="X26" s="73"/>
      <c r="Y26" s="73"/>
      <c r="Z26" s="73">
        <v>1842100</v>
      </c>
      <c r="AA26" s="85">
        <f>SUM(V26:Z27)</f>
        <v>94792100</v>
      </c>
      <c r="AB26" s="65">
        <f>IFERROR(AA26/U26,"-")</f>
        <v>4.3735419679042327E-2</v>
      </c>
      <c r="AC26" s="66"/>
      <c r="AD26" s="61" t="s">
        <v>44</v>
      </c>
      <c r="AE26" s="63" t="s">
        <v>83</v>
      </c>
    </row>
    <row r="27" spans="1:31" ht="55.2" x14ac:dyDescent="0.25">
      <c r="A27" s="38">
        <v>130</v>
      </c>
      <c r="B27" s="77" t="s">
        <v>37</v>
      </c>
      <c r="C27" s="77" t="s">
        <v>50</v>
      </c>
      <c r="D27" s="77" t="s">
        <v>63</v>
      </c>
      <c r="E27" s="87" t="s">
        <v>71</v>
      </c>
      <c r="F27" s="22" t="s">
        <v>72</v>
      </c>
      <c r="G27" s="78">
        <v>2020680010118</v>
      </c>
      <c r="H27" s="22" t="s">
        <v>69</v>
      </c>
      <c r="I27" s="19" t="s">
        <v>73</v>
      </c>
      <c r="J27" s="45" t="s">
        <v>80</v>
      </c>
      <c r="K27" s="42">
        <v>44926</v>
      </c>
      <c r="L27" s="88"/>
      <c r="M27" s="83"/>
      <c r="N27" s="84"/>
      <c r="O27" s="25" t="s">
        <v>94</v>
      </c>
      <c r="P27" s="68">
        <v>2017635020</v>
      </c>
      <c r="Q27" s="68">
        <v>49572878.489999995</v>
      </c>
      <c r="R27" s="68"/>
      <c r="S27" s="68"/>
      <c r="T27" s="68"/>
      <c r="U27" s="85"/>
      <c r="V27" s="68"/>
      <c r="W27" s="68"/>
      <c r="X27" s="73"/>
      <c r="Y27" s="73"/>
      <c r="Z27" s="73">
        <v>0</v>
      </c>
      <c r="AA27" s="85"/>
      <c r="AB27" s="65"/>
      <c r="AC27" s="67"/>
      <c r="AD27" s="62" t="s">
        <v>44</v>
      </c>
      <c r="AE27" s="64" t="s">
        <v>83</v>
      </c>
    </row>
    <row r="28" spans="1:31" ht="78" customHeight="1" x14ac:dyDescent="0.25">
      <c r="A28" s="38">
        <v>131</v>
      </c>
      <c r="B28" s="77" t="s">
        <v>37</v>
      </c>
      <c r="C28" s="77" t="s">
        <v>50</v>
      </c>
      <c r="D28" s="77" t="s">
        <v>74</v>
      </c>
      <c r="E28" s="87" t="s">
        <v>75</v>
      </c>
      <c r="F28" s="22" t="s">
        <v>76</v>
      </c>
      <c r="G28" s="78">
        <v>2020680010057</v>
      </c>
      <c r="H28" s="22" t="s">
        <v>77</v>
      </c>
      <c r="I28" s="19" t="s">
        <v>78</v>
      </c>
      <c r="J28" s="44" t="s">
        <v>80</v>
      </c>
      <c r="K28" s="41">
        <v>44926</v>
      </c>
      <c r="L28" s="88">
        <v>30</v>
      </c>
      <c r="M28" s="90">
        <v>23</v>
      </c>
      <c r="N28" s="84">
        <f>IFERROR(IF(M28/L28&gt;100%,100%,M28/L28),"-")</f>
        <v>0.76666666666666672</v>
      </c>
      <c r="O28" s="27" t="s">
        <v>93</v>
      </c>
      <c r="P28" s="68">
        <v>1779982082</v>
      </c>
      <c r="Q28" s="68"/>
      <c r="R28" s="68"/>
      <c r="S28" s="68">
        <v>26975000</v>
      </c>
      <c r="T28" s="68">
        <v>25248359</v>
      </c>
      <c r="U28" s="85">
        <f>SUM(P28:T29)</f>
        <v>4184832104.54</v>
      </c>
      <c r="V28" s="68">
        <v>1668504678</v>
      </c>
      <c r="W28" s="68"/>
      <c r="X28" s="73"/>
      <c r="Y28" s="73"/>
      <c r="Z28" s="73"/>
      <c r="AA28" s="85">
        <f>SUM(V28:Z29)</f>
        <v>1668504678</v>
      </c>
      <c r="AB28" s="65">
        <f>IFERROR(AA28/U28,"-")</f>
        <v>0.39870289567648098</v>
      </c>
      <c r="AC28" s="66"/>
      <c r="AD28" s="61" t="s">
        <v>44</v>
      </c>
      <c r="AE28" s="63" t="s">
        <v>83</v>
      </c>
    </row>
    <row r="29" spans="1:31" ht="55.2" x14ac:dyDescent="0.25">
      <c r="A29" s="38">
        <v>131</v>
      </c>
      <c r="B29" s="77" t="s">
        <v>37</v>
      </c>
      <c r="C29" s="77" t="s">
        <v>50</v>
      </c>
      <c r="D29" s="77" t="s">
        <v>74</v>
      </c>
      <c r="E29" s="87" t="s">
        <v>75</v>
      </c>
      <c r="F29" s="22" t="s">
        <v>76</v>
      </c>
      <c r="G29" s="78">
        <v>2020680010057</v>
      </c>
      <c r="H29" s="22" t="s">
        <v>77</v>
      </c>
      <c r="I29" s="19" t="s">
        <v>78</v>
      </c>
      <c r="J29" s="45" t="s">
        <v>80</v>
      </c>
      <c r="K29" s="42">
        <v>44926</v>
      </c>
      <c r="L29" s="88"/>
      <c r="M29" s="90"/>
      <c r="N29" s="84"/>
      <c r="O29" s="25" t="s">
        <v>94</v>
      </c>
      <c r="P29" s="68">
        <v>2020388010.0799999</v>
      </c>
      <c r="Q29" s="68">
        <v>241338467.62</v>
      </c>
      <c r="R29" s="68"/>
      <c r="S29" s="68">
        <v>83981335.5</v>
      </c>
      <c r="T29" s="68">
        <v>6918850.3399999999</v>
      </c>
      <c r="U29" s="85"/>
      <c r="V29" s="68"/>
      <c r="W29" s="68"/>
      <c r="X29" s="73"/>
      <c r="Y29" s="73"/>
      <c r="Z29" s="73"/>
      <c r="AA29" s="85"/>
      <c r="AB29" s="65"/>
      <c r="AC29" s="67"/>
      <c r="AD29" s="62" t="s">
        <v>44</v>
      </c>
      <c r="AE29" s="64" t="s">
        <v>83</v>
      </c>
    </row>
    <row r="30" spans="1:31" x14ac:dyDescent="0.25">
      <c r="A30" s="39">
        <f>SUM(--(FREQUENCY(A9:A29,A9:A29)&gt;0))</f>
        <v>11</v>
      </c>
      <c r="B30" s="10"/>
      <c r="C30" s="11"/>
      <c r="D30" s="11"/>
      <c r="E30" s="92"/>
      <c r="F30" s="92"/>
      <c r="G30" s="56"/>
      <c r="H30" s="11"/>
      <c r="I30" s="11"/>
      <c r="J30" s="11"/>
      <c r="K30" s="12"/>
      <c r="L30" s="13"/>
      <c r="M30" s="9" t="s">
        <v>16</v>
      </c>
      <c r="N30" s="6">
        <f>IFERROR(AVERAGE(N9:N29),"-")</f>
        <v>0.55821678321678314</v>
      </c>
      <c r="O30" s="7"/>
      <c r="P30" s="14">
        <f>SUM(P9:P29)</f>
        <v>11072626812.039999</v>
      </c>
      <c r="Q30" s="14">
        <f t="shared" ref="Q30:T30" si="0">SUM(Q9:Q29)</f>
        <v>2745656840.1499996</v>
      </c>
      <c r="R30" s="14">
        <f t="shared" si="0"/>
        <v>0</v>
      </c>
      <c r="S30" s="14">
        <f t="shared" si="0"/>
        <v>710956335.5</v>
      </c>
      <c r="T30" s="14">
        <f t="shared" si="0"/>
        <v>667300193.72000003</v>
      </c>
      <c r="U30" s="8">
        <f>SUM(U9:U29)</f>
        <v>15196540181.41</v>
      </c>
      <c r="V30" s="14">
        <f>SUM(V9:V29)</f>
        <v>3820125821</v>
      </c>
      <c r="W30" s="14">
        <f t="shared" ref="W30:Z30" si="1">SUM(W9:W29)</f>
        <v>1308354460</v>
      </c>
      <c r="X30" s="14">
        <f t="shared" si="1"/>
        <v>0</v>
      </c>
      <c r="Y30" s="14">
        <f t="shared" si="1"/>
        <v>140040000</v>
      </c>
      <c r="Z30" s="14">
        <f t="shared" si="1"/>
        <v>1842100</v>
      </c>
      <c r="AA30" s="8">
        <f>SUM(AA9:AA29)</f>
        <v>5270362381</v>
      </c>
      <c r="AB30" s="16">
        <f>IFERROR(AA30/U30,"-")</f>
        <v>0.34681330869293914</v>
      </c>
      <c r="AC30" s="8">
        <f>SUM(AC9:AC28)</f>
        <v>0</v>
      </c>
      <c r="AD30" s="7"/>
      <c r="AE30" s="7"/>
    </row>
    <row r="32" spans="1:31" x14ac:dyDescent="0.25">
      <c r="P32" s="35"/>
      <c r="Q32"/>
    </row>
    <row r="33" spans="6:21" x14ac:dyDescent="0.25">
      <c r="P33"/>
      <c r="Q33"/>
    </row>
    <row r="34" spans="6:21" x14ac:dyDescent="0.25">
      <c r="F34" s="94"/>
      <c r="G34" s="58"/>
      <c r="P34"/>
      <c r="Q34"/>
    </row>
    <row r="35" spans="6:21" x14ac:dyDescent="0.25">
      <c r="F35" s="94"/>
      <c r="G35" s="58"/>
      <c r="P35"/>
      <c r="Q35"/>
    </row>
    <row r="36" spans="6:21" x14ac:dyDescent="0.25">
      <c r="F36" s="94"/>
      <c r="G36" s="58"/>
      <c r="P36"/>
      <c r="Q36"/>
    </row>
    <row r="37" spans="6:21" x14ac:dyDescent="0.25">
      <c r="F37" s="95"/>
      <c r="P37"/>
      <c r="Q37"/>
    </row>
    <row r="38" spans="6:21" x14ac:dyDescent="0.25">
      <c r="P38"/>
      <c r="Q38"/>
      <c r="U38" s="17"/>
    </row>
    <row r="39" spans="6:21" x14ac:dyDescent="0.25">
      <c r="P39"/>
      <c r="Q39"/>
      <c r="R39" s="15"/>
    </row>
    <row r="41" spans="6:21" x14ac:dyDescent="0.25">
      <c r="U41" s="17"/>
    </row>
    <row r="43" spans="6:21" x14ac:dyDescent="0.25">
      <c r="U43" s="18"/>
    </row>
  </sheetData>
  <mergeCells count="128">
    <mergeCell ref="AB28:AB29"/>
    <mergeCell ref="AC28:AC29"/>
    <mergeCell ref="J9:J10"/>
    <mergeCell ref="K9:K10"/>
    <mergeCell ref="J12:J13"/>
    <mergeCell ref="K12:K13"/>
    <mergeCell ref="J14:J15"/>
    <mergeCell ref="K14:K15"/>
    <mergeCell ref="J16:J17"/>
    <mergeCell ref="K16:K17"/>
    <mergeCell ref="J18:J19"/>
    <mergeCell ref="K18:K19"/>
    <mergeCell ref="J20:J21"/>
    <mergeCell ref="K20:K21"/>
    <mergeCell ref="J22:J23"/>
    <mergeCell ref="K22:K23"/>
    <mergeCell ref="J24:J25"/>
    <mergeCell ref="K24:K25"/>
    <mergeCell ref="J26:J27"/>
    <mergeCell ref="K26:K27"/>
    <mergeCell ref="J28:J29"/>
    <mergeCell ref="K28:K29"/>
    <mergeCell ref="AB18:AB19"/>
    <mergeCell ref="AC18:AC19"/>
    <mergeCell ref="AB20:AB21"/>
    <mergeCell ref="AC20:AC21"/>
    <mergeCell ref="AB22:AB23"/>
    <mergeCell ref="AC22:AC23"/>
    <mergeCell ref="AB24:AB25"/>
    <mergeCell ref="AC24:AC25"/>
    <mergeCell ref="AB26:AB27"/>
    <mergeCell ref="AC26:AC27"/>
    <mergeCell ref="U18:U19"/>
    <mergeCell ref="U20:U21"/>
    <mergeCell ref="U22:U23"/>
    <mergeCell ref="U24:U25"/>
    <mergeCell ref="U26:U27"/>
    <mergeCell ref="U28:U29"/>
    <mergeCell ref="AA16:AA17"/>
    <mergeCell ref="AA18:AA19"/>
    <mergeCell ref="AA20:AA21"/>
    <mergeCell ref="AA22:AA23"/>
    <mergeCell ref="AA24:AA25"/>
    <mergeCell ref="AA26:AA27"/>
    <mergeCell ref="AA28:AA29"/>
    <mergeCell ref="U9:U10"/>
    <mergeCell ref="AA9:AA10"/>
    <mergeCell ref="AB9:AB10"/>
    <mergeCell ref="AC9:AC10"/>
    <mergeCell ref="U12:U13"/>
    <mergeCell ref="AA12:AA13"/>
    <mergeCell ref="U14:U15"/>
    <mergeCell ref="AA14:AA15"/>
    <mergeCell ref="U16:U17"/>
    <mergeCell ref="AB12:AB13"/>
    <mergeCell ref="AC12:AC13"/>
    <mergeCell ref="AB14:AB15"/>
    <mergeCell ref="AC14:AC15"/>
    <mergeCell ref="AB16:AB17"/>
    <mergeCell ref="AC16:AC17"/>
    <mergeCell ref="AD20:AD21"/>
    <mergeCell ref="AE20:AE21"/>
    <mergeCell ref="AD22:AD23"/>
    <mergeCell ref="AE22:AE23"/>
    <mergeCell ref="AD24:AD25"/>
    <mergeCell ref="AE24:AE25"/>
    <mergeCell ref="AD26:AD27"/>
    <mergeCell ref="AE26:AE27"/>
    <mergeCell ref="AD28:AD29"/>
    <mergeCell ref="AE28:AE29"/>
    <mergeCell ref="AD9:AD10"/>
    <mergeCell ref="AE9:AE10"/>
    <mergeCell ref="AD12:AD13"/>
    <mergeCell ref="AE12:AE13"/>
    <mergeCell ref="AD14:AD15"/>
    <mergeCell ref="AE14:AE15"/>
    <mergeCell ref="AD16:AD17"/>
    <mergeCell ref="AE16:AE17"/>
    <mergeCell ref="AD18:AD19"/>
    <mergeCell ref="AE18:AE19"/>
    <mergeCell ref="AC1:AE1"/>
    <mergeCell ref="AC2:AE2"/>
    <mergeCell ref="AC3:AE3"/>
    <mergeCell ref="AC4:AE4"/>
    <mergeCell ref="AC7:AC8"/>
    <mergeCell ref="AD7:AE7"/>
    <mergeCell ref="A1:A4"/>
    <mergeCell ref="A5:C5"/>
    <mergeCell ref="A6:C6"/>
    <mergeCell ref="B1:AB4"/>
    <mergeCell ref="D6:G6"/>
    <mergeCell ref="D5:G5"/>
    <mergeCell ref="B7:F7"/>
    <mergeCell ref="L7:N7"/>
    <mergeCell ref="O7:U7"/>
    <mergeCell ref="V7:AA7"/>
    <mergeCell ref="G7:K7"/>
    <mergeCell ref="AB7:AB8"/>
    <mergeCell ref="N9:N10"/>
    <mergeCell ref="M9:M10"/>
    <mergeCell ref="L9:L10"/>
    <mergeCell ref="L18:L19"/>
    <mergeCell ref="M18:M19"/>
    <mergeCell ref="N18:N19"/>
    <mergeCell ref="N14:N15"/>
    <mergeCell ref="M14:M15"/>
    <mergeCell ref="L14:L15"/>
    <mergeCell ref="N12:N13"/>
    <mergeCell ref="M12:M13"/>
    <mergeCell ref="L12:L13"/>
    <mergeCell ref="M16:M17"/>
    <mergeCell ref="N16:N17"/>
    <mergeCell ref="N20:N21"/>
    <mergeCell ref="M20:M21"/>
    <mergeCell ref="L20:L21"/>
    <mergeCell ref="L16:L17"/>
    <mergeCell ref="N22:N23"/>
    <mergeCell ref="M22:M23"/>
    <mergeCell ref="L22:L23"/>
    <mergeCell ref="N26:N27"/>
    <mergeCell ref="M26:M27"/>
    <mergeCell ref="L26:L27"/>
    <mergeCell ref="N24:N25"/>
    <mergeCell ref="M24:M25"/>
    <mergeCell ref="L24:L25"/>
    <mergeCell ref="L28:L29"/>
    <mergeCell ref="M28:M29"/>
    <mergeCell ref="N28:N29"/>
  </mergeCells>
  <conditionalFormatting sqref="N9:N29">
    <cfRule type="cellIs" dxfId="4" priority="19" operator="between">
      <formula>0.66</formula>
      <formula>1</formula>
    </cfRule>
    <cfRule type="cellIs" dxfId="3" priority="20" operator="between">
      <formula>0.33</formula>
      <formula>0.66</formula>
    </cfRule>
    <cfRule type="cellIs" dxfId="5" priority="21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2021-09-22T20:15:20Z</cp:lastPrinted>
  <dcterms:created xsi:type="dcterms:W3CDTF">2008-07-08T21:30:46Z</dcterms:created>
  <dcterms:modified xsi:type="dcterms:W3CDTF">2022-05-27T13:43:37Z</dcterms:modified>
</cp:coreProperties>
</file>