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A55DA669-3905-44E2-85FC-73CCBB07EA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2022'!$A$8:$AE$67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7" i="14" l="1"/>
  <c r="Z12" i="14" l="1"/>
  <c r="Z11" i="14"/>
  <c r="Z10" i="14"/>
  <c r="T12" i="14" l="1"/>
  <c r="AA47" i="14"/>
  <c r="AA46" i="14"/>
  <c r="U47" i="14"/>
  <c r="U46" i="14"/>
  <c r="AA37" i="14" l="1"/>
  <c r="U63" i="14" l="1"/>
  <c r="Q67" i="14"/>
  <c r="R67" i="14"/>
  <c r="S67" i="14"/>
  <c r="T67" i="14"/>
  <c r="V67" i="14"/>
  <c r="W67" i="14"/>
  <c r="X67" i="14"/>
  <c r="Y67" i="14"/>
  <c r="Z67" i="14"/>
  <c r="P67" i="14"/>
  <c r="AA66" i="14"/>
  <c r="AA63" i="14"/>
  <c r="AA62" i="14"/>
  <c r="AA60" i="14"/>
  <c r="AA59" i="14"/>
  <c r="AA58" i="14"/>
  <c r="AA56" i="14"/>
  <c r="AA55" i="14"/>
  <c r="AA54" i="14"/>
  <c r="AA53" i="14"/>
  <c r="AA52" i="14"/>
  <c r="AA50" i="14"/>
  <c r="AA49" i="14"/>
  <c r="AA48" i="14"/>
  <c r="AA45" i="14"/>
  <c r="AA44" i="14"/>
  <c r="AA43" i="14"/>
  <c r="AA42" i="14"/>
  <c r="AA41" i="14"/>
  <c r="AA40" i="14"/>
  <c r="AA39" i="14"/>
  <c r="AA38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U66" i="14"/>
  <c r="U62" i="14"/>
  <c r="U60" i="14"/>
  <c r="U59" i="14"/>
  <c r="U58" i="14"/>
  <c r="U56" i="14"/>
  <c r="U55" i="14"/>
  <c r="U54" i="14"/>
  <c r="U53" i="14"/>
  <c r="U52" i="14"/>
  <c r="U50" i="14"/>
  <c r="U49" i="14"/>
  <c r="U48" i="14"/>
  <c r="U45" i="14"/>
  <c r="U44" i="14"/>
  <c r="U43" i="14"/>
  <c r="U42" i="14"/>
  <c r="U41" i="14"/>
  <c r="U40" i="14"/>
  <c r="U39" i="14"/>
  <c r="U38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N31" i="14"/>
  <c r="N12" i="14"/>
  <c r="N11" i="14"/>
  <c r="A67" i="14"/>
  <c r="N66" i="14"/>
  <c r="AC67" i="14"/>
  <c r="AB66" i="14" l="1"/>
  <c r="U67" i="14"/>
  <c r="AA67" i="14"/>
  <c r="N60" i="14"/>
  <c r="N49" i="14"/>
  <c r="N50" i="14"/>
  <c r="N52" i="14"/>
  <c r="N53" i="14"/>
  <c r="N54" i="14"/>
  <c r="N55" i="14"/>
  <c r="N56" i="14"/>
  <c r="N58" i="14"/>
  <c r="N59" i="14"/>
  <c r="N62" i="14"/>
  <c r="N63" i="14"/>
  <c r="AB67" i="14" l="1"/>
  <c r="AB11" i="14"/>
  <c r="N41" i="14" l="1"/>
  <c r="N23" i="14" l="1"/>
  <c r="AB23" i="14" l="1"/>
  <c r="AB46" i="14" l="1"/>
  <c r="AB63" i="14"/>
  <c r="AB49" i="14"/>
  <c r="AB60" i="14"/>
  <c r="AB34" i="14"/>
  <c r="AB50" i="14"/>
  <c r="AB16" i="14"/>
  <c r="AB27" i="14"/>
  <c r="AB35" i="14"/>
  <c r="AB15" i="14"/>
  <c r="AB25" i="14"/>
  <c r="AB33" i="14"/>
  <c r="AB18" i="14"/>
  <c r="AB28" i="14"/>
  <c r="AB36" i="14"/>
  <c r="AB52" i="14"/>
  <c r="AB62" i="14"/>
  <c r="AB9" i="14"/>
  <c r="AB19" i="14"/>
  <c r="AB29" i="14"/>
  <c r="AB45" i="14"/>
  <c r="AB30" i="14"/>
  <c r="AB38" i="14"/>
  <c r="AB31" i="14"/>
  <c r="AB39" i="14"/>
  <c r="AB55" i="14"/>
  <c r="AB24" i="14"/>
  <c r="AB32" i="14"/>
  <c r="AB40" i="14"/>
  <c r="AB48" i="14"/>
  <c r="AB56" i="14"/>
  <c r="AB59" i="14"/>
  <c r="AB58" i="14"/>
  <c r="AB54" i="14"/>
  <c r="AB53" i="14"/>
  <c r="N48" i="14"/>
  <c r="AB47" i="14"/>
  <c r="N47" i="14"/>
  <c r="N46" i="14"/>
  <c r="N45" i="14"/>
  <c r="AB44" i="14"/>
  <c r="N44" i="14"/>
  <c r="AB43" i="14"/>
  <c r="N43" i="14"/>
  <c r="AB42" i="14"/>
  <c r="N42" i="14"/>
  <c r="N40" i="14"/>
  <c r="N39" i="14"/>
  <c r="N38" i="14"/>
  <c r="AB37" i="14"/>
  <c r="N37" i="14"/>
  <c r="N36" i="14"/>
  <c r="N35" i="14"/>
  <c r="N34" i="14"/>
  <c r="N33" i="14"/>
  <c r="N32" i="14"/>
  <c r="N30" i="14"/>
  <c r="N29" i="14"/>
  <c r="N28" i="14"/>
  <c r="N27" i="14"/>
  <c r="AB26" i="14"/>
  <c r="N26" i="14"/>
  <c r="N25" i="14"/>
  <c r="N24" i="14"/>
  <c r="N20" i="14"/>
  <c r="N19" i="14"/>
  <c r="N18" i="14"/>
  <c r="AB17" i="14"/>
  <c r="N17" i="14"/>
  <c r="N16" i="14"/>
  <c r="N15" i="14"/>
  <c r="AB14" i="14"/>
  <c r="N14" i="14"/>
  <c r="AB13" i="14"/>
  <c r="N13" i="14"/>
  <c r="N10" i="14"/>
  <c r="N9" i="14"/>
  <c r="N67" i="14" l="1"/>
  <c r="AB41" i="14"/>
  <c r="AB20" i="14"/>
  <c r="AB10" i="14" l="1"/>
  <c r="AB12" i="14" l="1"/>
</calcChain>
</file>

<file path=xl/sharedStrings.xml><?xml version="1.0" encoding="utf-8"?>
<sst xmlns="http://schemas.openxmlformats.org/spreadsheetml/2006/main" count="603" uniqueCount="276">
  <si>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</si>
  <si>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</si>
  <si>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</si>
  <si>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</si>
  <si>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</si>
  <si>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</si>
  <si>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</si>
  <si>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</si>
  <si>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</si>
  <si>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</si>
  <si>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</si>
  <si>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</si>
  <si>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</si>
  <si>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</si>
  <si>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</si>
  <si>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</si>
  <si>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</si>
  <si>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</si>
  <si>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</si>
  <si>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</si>
  <si>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</si>
  <si>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</si>
  <si>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</si>
  <si>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</si>
  <si>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</si>
  <si>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</si>
  <si>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</si>
  <si>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</si>
  <si>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</si>
  <si>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</si>
  <si>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</si>
  <si>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</si>
  <si>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</si>
  <si>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</si>
  <si>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</si>
  <si>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</si>
  <si>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</si>
  <si>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</si>
  <si>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</si>
  <si>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</si>
  <si>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</si>
  <si>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</si>
  <si>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</si>
  <si>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</si>
  <si>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</si>
  <si>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</si>
  <si>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</si>
  <si>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</si>
  <si>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</si>
  <si>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</si>
  <si>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</si>
  <si>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</si>
  <si>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</si>
  <si>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</si>
  <si>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</si>
  <si>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</si>
  <si>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</si>
  <si>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</si>
  <si>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</si>
  <si>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</si>
  <si>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</si>
  <si>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</si>
  <si>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</si>
  <si>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</si>
  <si>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</si>
  <si>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</si>
  <si>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</si>
  <si>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Mantener la estrategia de atención primaria en salud.</t>
  </si>
  <si>
    <t>Número de estrategias de atención primaria en salud mantenidas.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</si>
  <si>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</si>
  <si>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</si>
  <si>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</si>
  <si>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</si>
  <si>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</si>
  <si>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</si>
  <si>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</si>
  <si>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</si>
  <si>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</si>
  <si>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</si>
  <si>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</si>
  <si>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</si>
  <si>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</si>
  <si>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</si>
  <si>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</si>
  <si>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</si>
  <si>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</si>
  <si>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</si>
  <si>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</si>
  <si>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</si>
  <si>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</si>
  <si>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</si>
  <si>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</si>
  <si>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</si>
  <si>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</si>
  <si>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</si>
  <si>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</si>
  <si>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</si>
  <si>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</si>
  <si>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</si>
  <si>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</si>
  <si>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</si>
  <si>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</si>
  <si>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</si>
  <si>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</si>
  <si>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</si>
  <si>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</si>
  <si>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</si>
  <si>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</si>
  <si>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</si>
  <si>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</si>
  <si>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</si>
  <si>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</si>
  <si>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</si>
  <si>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</si>
  <si>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</si>
  <si>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</si>
  <si>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</si>
  <si>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</si>
  <si>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</si>
  <si>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</si>
  <si>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</si>
  <si>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</si>
  <si>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</si>
  <si>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</si>
  <si>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</si>
  <si>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</si>
  <si>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</si>
  <si>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</si>
  <si>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</si>
  <si>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</si>
  <si>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</si>
  <si>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</si>
  <si>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</si>
  <si>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</si>
  <si>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</si>
  <si>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</si>
  <si>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</si>
  <si>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</si>
  <si>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</si>
  <si>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</si>
  <si>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</si>
  <si>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</si>
  <si>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</si>
  <si>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</si>
  <si>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</si>
  <si>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</si>
  <si>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</si>
  <si>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</si>
  <si>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</si>
  <si>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</si>
  <si>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</si>
  <si>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</si>
  <si>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</si>
  <si>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</si>
  <si>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</si>
  <si>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</si>
  <si>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</si>
  <si>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</si>
  <si>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</si>
  <si>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</si>
  <si>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</si>
  <si>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</si>
  <si>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</si>
  <si>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</si>
  <si>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</si>
  <si>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</si>
  <si>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</si>
  <si>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</si>
  <si>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</si>
  <si>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</si>
  <si>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</si>
  <si>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</si>
  <si>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</si>
  <si>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</si>
  <si>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</si>
  <si>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</si>
  <si>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</si>
  <si>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</si>
  <si>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</si>
  <si>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</si>
  <si>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</si>
  <si>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</si>
  <si>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</si>
  <si>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</si>
  <si>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</si>
  <si>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</si>
  <si>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</si>
  <si>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</si>
  <si>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</si>
  <si>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</si>
  <si>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</si>
  <si>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</si>
  <si>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</si>
  <si>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</si>
  <si>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</si>
  <si>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</si>
  <si>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</si>
  <si>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</si>
  <si>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</si>
  <si>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</si>
  <si>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</si>
  <si>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</si>
  <si>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</si>
  <si>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</si>
  <si>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</si>
  <si>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</si>
  <si>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</si>
  <si>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</si>
  <si>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</si>
  <si>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</si>
  <si>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</si>
  <si>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</si>
  <si>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</si>
  <si>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</si>
  <si>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</si>
  <si>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</si>
  <si>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Juan Jose Rey Serrano</t>
  </si>
  <si>
    <t>Realizar adecuación y repotenciación de la Infraestructura Física del la ESE ISABU</t>
  </si>
  <si>
    <t xml:space="preserve">CONSTRUCCIÓN Y/O REPOSICIÓN Y/O MEJORAMIENTO DE LA INFRAESTRUCTURA FÍSICA DE CENTROS Y/O UNIDADES DE SALUD DE BUCARAMANGA </t>
  </si>
  <si>
    <t xml:space="preserve">ADQUISICIÓN DE UNIDADES MÓVILES PARA MEJORAR LA CAPACIDAD DE ATENCIÓN BÁSICA EN SALUD EN EL MUNICIPIO DE BUCARAMANGA </t>
  </si>
  <si>
    <t>Adquisición de unidades móviles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</si>
  <si>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</si>
  <si>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Aportar los recursos financieros en cumplimiento a la obligación contractual bajo convenio 517 de 2014.</t>
  </si>
  <si>
    <t xml:space="preserve">FORTALECIMIENTO A LA PRESTACIÓN DE SERVICIOS DE SALUD EN LA ESE ISABU DESTINADOS A LA ATENCIÓN DE PACIENTES CON CORONAVIRUS SARS-COV-2 EN EL HOSPITAL DE CAMPAÑA EN EL MUNICIPIO DE BUCARAMANGA </t>
  </si>
  <si>
    <t>Construir y/o gestionar el Coso Municipal.</t>
  </si>
  <si>
    <t>BUCARAMANGA CIUDAD VITAL: LA VIDA ES SAGRADA</t>
  </si>
  <si>
    <t>Meta no programada para la vigencia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</si>
  <si>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</si>
  <si>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</si>
  <si>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A LA AGENDA DE EDUCACIÓN Y CULTURA AMBIENTAL DEL MUNICIPIO DE BUCARAMANGA</t>
  </si>
  <si>
    <t>SISTEMATIZACIÓN, ESTANDARIZACIÓN Y ACTUALIZACIÓN DEL CENSO DE ÁRBOLES URBANOS PARA LA PLANIFICACIÓN Y MANEJO SILVICULTURAL EN EL MUNICIPIO DE BUCARAMANGA</t>
  </si>
  <si>
    <t>FORTALECIMIENTO DE LA PRESTACIÓN DEL SERVICIO PÚBLICO DE ASEO PARA LA GESTIÓN INTEGRAL DE RESIDUOS SÓLIDOS EN EL MUNICIPIO DE BUCARAMANGA</t>
  </si>
  <si>
    <t>N/A</t>
  </si>
  <si>
    <t>Espacio Público Vital</t>
  </si>
  <si>
    <t>Equipamiento Comunitario</t>
  </si>
  <si>
    <t xml:space="preserve"> 2.3.2.02.02.009.1905035.91122.274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</si>
  <si>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</si>
  <si>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</si>
  <si>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2.3.2.02.02.009.1905019.91122.285
2.3.2.02.02.009.1905019.91122.209</t>
  </si>
  <si>
    <t>2.3.2.02.02.009.3208010.94900.201</t>
  </si>
  <si>
    <t xml:space="preserve">2.3.2.02.02.009.3208010.94900.201
</t>
  </si>
  <si>
    <t>2.3.2.02.02.009.1903031.91122.209
2.3.2.02.02.009.1903031.91122.201</t>
  </si>
  <si>
    <t>2.3.2.02.02.009.1905027.91122.209</t>
  </si>
  <si>
    <t>2.3.2.02.02.009.1905019.91122.209</t>
  </si>
  <si>
    <t>2.3.2.02.02.009.1905021.91122.209</t>
  </si>
  <si>
    <t>2.3.2.02.02.009.3202006.94900.201</t>
  </si>
  <si>
    <t>2.3.2.02.02.009.1905025.91122.209</t>
  </si>
  <si>
    <t>2.3.2.02.02.009.1905028.91122.209</t>
  </si>
  <si>
    <t>2.3.2.02.02.009.1905022.91122.209</t>
  </si>
  <si>
    <t>2.3.2.02.02.009.1905030.91122.201</t>
  </si>
  <si>
    <t>2.3.2.02.02.009.1906029.91122.285
2.3.2.02.02.009.1906029.91122.272
2.3.2.02.02.009.1906029.91122.274
2.3.2.02.02.009.1906029.91122.271</t>
  </si>
  <si>
    <t>2.3.2.02.02.009.1905019.91122.201 $430.739.965
2.3.2.02.02.009.1905019.91122.209 $119.260.035
2.3.2.02.02.009.1905019.91122.270 $ 50.000.000</t>
  </si>
  <si>
    <t>2.3.2.02.02.009.3201009.94900.201</t>
  </si>
  <si>
    <t>2.3.2.02.02.009.4003022.91122.201</t>
  </si>
  <si>
    <t>2.3.2.02.02.009.3202042.91122.201 $1.340.925.701
2.3.2.02.02.009.3202002.94900.201 $   118.285.299
2.3.2.02.02.009.3202002.94900.280 $     36.000.000</t>
  </si>
  <si>
    <t>2.3.2.02.02.009.3204046.94900.201</t>
  </si>
  <si>
    <t>2.3.2.02.02.009.1905023.91122.209</t>
  </si>
  <si>
    <t>2.3.2.02.02.009.3208008.91122.201</t>
  </si>
  <si>
    <t>2.3.2.02.02.009.1903038.91122.201
2.3.2.02.02.009.1903040.94219.209</t>
  </si>
  <si>
    <t>2.3.2.02.02.009.1903038.91122.201
2.3.2.02.02.009.1903038.91122.270</t>
  </si>
  <si>
    <t>2.3.2.02.02.009.1903040.91122.201
2.3.2.02.02.009.1903042.91122.201
2.3.2.02.02.009.1903042.91122.209</t>
  </si>
  <si>
    <t>2.3.2.02.02.005.1906030.53129.274
2.3.2.02.02.005.1906030.53129.269</t>
  </si>
  <si>
    <t>2.3.2.02.02.009.3202006.94900.201 $     40.900.000
2.3.2.02.02.009.3202005.94900.201 $2.367.160.490</t>
  </si>
  <si>
    <t>2.3.2.02.02.009.3202006.94900.201 $    92.500.000
2.3.2.02.02.009.3202005.94900.201 $1,500.000.000</t>
  </si>
  <si>
    <t>2.3.2.02.02.009.1906004.91310.208 $   82.953.028.661
2.3.2.02.02.009.1906004.91310.279 $138.973.826.904
2.3.2.02.02.009.1906004.91310.281 $  16.000.000.000
2.3.2.02.02.009.1906004.91310.285 $    6.235.045.609</t>
  </si>
  <si>
    <t>2.3.2.02.02.009.1905026.91122.209 $319.928.815
2.3.2.02.02.009.1905026.91122.201 $186.076.667</t>
  </si>
  <si>
    <t>2.3.2.02.02.009.1903016.91122.285 $543.840.000
2.3.2.02.02.009.1905019.91122.285 $  53.251.000</t>
  </si>
  <si>
    <t>2.3.2.02.02.009.1905029.91122.272 $  20.000.000
2.3.2.02.02.009.1905019.91122.285 $615.219.000
2.3.2.02.02.009.1905029.91122.285 $  30.000.000</t>
  </si>
  <si>
    <t>2.3.2.02.02.009.1905030.91122.209</t>
  </si>
  <si>
    <t>2.3.2.02.02.009.3202002.94900.201 $62.993.916
2.3.2.02.02.009.3202002.94900.280 $31.411.992</t>
  </si>
  <si>
    <t>2.3.2.02.02.009.3202002.94900.201 $260.090.785
2.3.2.02.02.009.3202002.94900.280 $  12.259.215</t>
  </si>
  <si>
    <t>2.3.2.02.02.009.1906033.93119.285</t>
  </si>
  <si>
    <t>2.3.2.02.02.009.3201009.94900.201 $1.118.903.218
2.3.2.02.02.009.4003022.91122.201 $   431.074.299
2.3.2.02.02.009.3201009.94900.280 $     66.000.000</t>
  </si>
  <si>
    <t>2.3.2.02.02.009.3208010.94900.201 $103.100.000
2.3.2.02.02.009.3208010.94900.218 $    9.000.000 
2.3.2.02.02.009.3208010.94900.280 $  21.000.000</t>
  </si>
  <si>
    <t>2.3.2.02.02.009.1905019.91122.201
2.3.2.02.02.009.1905019.91122.209</t>
  </si>
  <si>
    <t>2.3.2.02.02.009.1906004.93119.201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</si>
</sst>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#,##0.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0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5" fontId="6" fillId="0" borderId="2" xfId="108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justify" vertical="center" wrapText="1"/>
    </xf>
    <xf numFmtId="7" fontId="6" fillId="0" borderId="2" xfId="108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9" fontId="8" fillId="2" borderId="2" xfId="107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/>
    </xf>
    <xf numFmtId="9" fontId="6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166" fontId="6" fillId="3" borderId="2" xfId="108" applyNumberFormat="1" applyFont="1" applyFill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0" borderId="4" xfId="108" applyNumberFormat="1" applyFont="1" applyFill="1" applyBorder="1" applyAlignment="1">
      <alignment horizontal="right" vertical="center" wrapText="1"/>
    </xf>
    <xf numFmtId="14" fontId="4" fillId="3" borderId="0" xfId="109" applyNumberFormat="1" applyFont="1" applyFill="1" applyBorder="1" applyAlignment="1">
      <alignment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6" fillId="0" borderId="2" xfId="111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vertical="top"/>
    </xf>
    <xf numFmtId="166" fontId="6" fillId="0" borderId="2" xfId="108" applyNumberFormat="1" applyFont="1" applyBorder="1" applyAlignment="1">
      <alignment horizontal="right"/>
    </xf>
    <xf numFmtId="166" fontId="6" fillId="0" borderId="2" xfId="108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vertical="center" wrapText="1"/>
    </xf>
    <xf numFmtId="166" fontId="6" fillId="0" borderId="4" xfId="108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44" fontId="6" fillId="0" borderId="0" xfId="0" applyNumberFormat="1" applyFont="1"/>
    <xf numFmtId="2" fontId="6" fillId="0" borderId="0" xfId="0" applyNumberFormat="1" applyFont="1"/>
    <xf numFmtId="0" fontId="3" fillId="0" borderId="0" xfId="0" applyFont="1"/>
    <xf numFmtId="14" fontId="3" fillId="3" borderId="0" xfId="109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10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vertical="center" wrapText="1"/>
    </xf>
    <xf numFmtId="9" fontId="3" fillId="5" borderId="2" xfId="10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9" fontId="3" fillId="0" borderId="4" xfId="107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0" fontId="6" fillId="2" borderId="2" xfId="107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167" fontId="3" fillId="0" borderId="0" xfId="112" applyNumberFormat="1" applyFont="1"/>
    <xf numFmtId="167" fontId="3" fillId="0" borderId="0" xfId="0" applyNumberFormat="1" applyFont="1"/>
    <xf numFmtId="164" fontId="0" fillId="0" borderId="2" xfId="0" applyNumberFormat="1" applyFont="1" applyBorder="1" applyAlignment="1">
      <alignment vertical="center" wrapText="1"/>
    </xf>
    <xf numFmtId="166" fontId="6" fillId="0" borderId="0" xfId="0" applyNumberFormat="1" applyFont="1"/>
    <xf numFmtId="6" fontId="6" fillId="0" borderId="0" xfId="0" applyNumberFormat="1" applyFont="1"/>
    <xf numFmtId="3" fontId="6" fillId="0" borderId="0" xfId="0" applyNumberFormat="1" applyFont="1"/>
    <xf numFmtId="168" fontId="8" fillId="2" borderId="2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8" fillId="2" borderId="4" xfId="110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/>
    <xf numFmtId="1" fontId="6" fillId="0" borderId="2" xfId="0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3" fillId="0" borderId="1" xfId="107" applyFont="1" applyBorder="1" applyAlignment="1">
      <alignment horizontal="center" vertical="center"/>
    </xf>
    <xf numFmtId="9" fontId="3" fillId="0" borderId="6" xfId="107" applyFont="1" applyBorder="1" applyAlignment="1">
      <alignment horizontal="center" vertical="center"/>
    </xf>
    <xf numFmtId="9" fontId="3" fillId="0" borderId="4" xfId="10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6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4" fontId="8" fillId="2" borderId="1" xfId="110" applyNumberFormat="1" applyFont="1" applyFill="1" applyBorder="1" applyAlignment="1">
      <alignment horizontal="center" vertical="center" wrapText="1"/>
    </xf>
    <xf numFmtId="4" fontId="8" fillId="2" borderId="6" xfId="110" applyNumberFormat="1" applyFont="1" applyFill="1" applyBorder="1" applyAlignment="1">
      <alignment horizontal="center" vertical="center" wrapText="1"/>
    </xf>
    <xf numFmtId="4" fontId="8" fillId="2" borderId="4" xfId="110" applyNumberFormat="1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109" applyNumberFormat="1" applyFont="1" applyBorder="1" applyAlignment="1">
      <alignment horizontal="center" vertical="center"/>
    </xf>
    <xf numFmtId="14" fontId="3" fillId="0" borderId="1" xfId="109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168" fontId="8" fillId="2" borderId="4" xfId="0" applyNumberFormat="1" applyFont="1" applyFill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2" builtinId="3"/>
    <cellStyle name="Millares [0]" xfId="110" builtinId="6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352895</xdr:colOff>
      <xdr:row>3</xdr:row>
      <xdr:rowOff>151906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zoomScale="99" zoomScaleNormal="99" workbookViewId="0">
      <selection activeCell="B7" sqref="B7:F7"/>
    </sheetView>
  </sheetViews>
  <sheetFormatPr baseColWidth="10" defaultColWidth="11.19921875" defaultRowHeight="13.8" x14ac:dyDescent="0.25"/>
  <cols>
    <col min="1" max="1" width="7.5" style="59" customWidth="1"/>
    <col min="2" max="2" width="22.59765625" style="59" customWidth="1"/>
    <col min="3" max="4" width="27.5" style="59" customWidth="1"/>
    <col min="5" max="6" width="53.796875" style="59" customWidth="1"/>
    <col min="7" max="7" width="16.59765625" style="83" customWidth="1"/>
    <col min="8" max="8" width="47.59765625" style="59" customWidth="1"/>
    <col min="9" max="9" width="53.19921875" style="59" hidden="1" customWidth="1"/>
    <col min="10" max="10" width="14.3984375" style="59" hidden="1" customWidth="1"/>
    <col min="11" max="11" width="16" style="59" hidden="1" customWidth="1"/>
    <col min="12" max="12" width="14.59765625" style="59" customWidth="1"/>
    <col min="13" max="13" width="12.796875" style="59" customWidth="1"/>
    <col min="14" max="14" width="11.19921875" style="59" bestFit="1" customWidth="1"/>
    <col min="15" max="15" width="48.19921875" style="55" customWidth="1"/>
    <col min="16" max="20" width="18.19921875" style="55" customWidth="1"/>
    <col min="21" max="21" width="22.19921875" style="55" customWidth="1"/>
    <col min="22" max="25" width="15.69921875" style="55" customWidth="1"/>
    <col min="26" max="26" width="18.59765625" style="55" customWidth="1"/>
    <col min="27" max="27" width="17.8984375" style="59" customWidth="1"/>
    <col min="28" max="28" width="13.09765625" style="84" customWidth="1"/>
    <col min="29" max="29" width="16.296875" style="59" customWidth="1"/>
    <col min="30" max="31" width="22" style="59" customWidth="1"/>
    <col min="32" max="16384" width="11.19921875" style="59"/>
  </cols>
  <sheetData>
    <row r="1" spans="1:31" x14ac:dyDescent="0.25">
      <c r="A1" s="124"/>
      <c r="B1" s="127" t="s">
        <v>39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34" t="s">
        <v>228</v>
      </c>
      <c r="AD1" s="134"/>
      <c r="AE1" s="134"/>
    </row>
    <row r="2" spans="1:31" x14ac:dyDescent="0.25">
      <c r="A2" s="124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35" t="s">
        <v>37</v>
      </c>
      <c r="AD2" s="135"/>
      <c r="AE2" s="135"/>
    </row>
    <row r="3" spans="1:31" x14ac:dyDescent="0.25">
      <c r="A3" s="124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35" t="s">
        <v>34</v>
      </c>
      <c r="AD3" s="135"/>
      <c r="AE3" s="135"/>
    </row>
    <row r="4" spans="1:31" x14ac:dyDescent="0.25">
      <c r="A4" s="124"/>
      <c r="B4" s="127"/>
      <c r="C4" s="127"/>
      <c r="D4" s="127"/>
      <c r="E4" s="127"/>
      <c r="F4" s="127"/>
      <c r="G4" s="127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35" t="s">
        <v>33</v>
      </c>
      <c r="AD4" s="135"/>
      <c r="AE4" s="135"/>
    </row>
    <row r="5" spans="1:31" x14ac:dyDescent="0.25">
      <c r="A5" s="125" t="s">
        <v>31</v>
      </c>
      <c r="B5" s="125"/>
      <c r="C5" s="125"/>
      <c r="D5" s="129">
        <v>44623</v>
      </c>
      <c r="E5" s="129"/>
      <c r="F5" s="129"/>
      <c r="G5" s="129"/>
      <c r="H5" s="60"/>
      <c r="I5" s="60"/>
      <c r="J5" s="60"/>
      <c r="K5" s="60"/>
      <c r="L5" s="60"/>
      <c r="M5" s="61"/>
      <c r="N5" s="61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61"/>
      <c r="AB5" s="62"/>
      <c r="AC5" s="61"/>
      <c r="AD5" s="61"/>
      <c r="AE5" s="63"/>
    </row>
    <row r="6" spans="1:31" x14ac:dyDescent="0.25">
      <c r="A6" s="126" t="s">
        <v>32</v>
      </c>
      <c r="B6" s="126"/>
      <c r="C6" s="126"/>
      <c r="D6" s="129">
        <v>44620</v>
      </c>
      <c r="E6" s="129"/>
      <c r="F6" s="129"/>
      <c r="G6" s="130"/>
      <c r="H6" s="46"/>
      <c r="I6" s="46"/>
      <c r="J6" s="46"/>
      <c r="K6" s="46"/>
      <c r="L6" s="46"/>
      <c r="M6" s="61"/>
      <c r="N6" s="61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61"/>
      <c r="AB6" s="62"/>
      <c r="AC6" s="61"/>
      <c r="AD6" s="64"/>
      <c r="AE6" s="65"/>
    </row>
    <row r="7" spans="1:31" x14ac:dyDescent="0.25">
      <c r="A7" s="66"/>
      <c r="B7" s="131" t="s">
        <v>10</v>
      </c>
      <c r="C7" s="131"/>
      <c r="D7" s="131"/>
      <c r="E7" s="131"/>
      <c r="F7" s="131"/>
      <c r="G7" s="131" t="s">
        <v>11</v>
      </c>
      <c r="H7" s="131"/>
      <c r="I7" s="131"/>
      <c r="J7" s="131"/>
      <c r="K7" s="131"/>
      <c r="L7" s="131" t="s">
        <v>26</v>
      </c>
      <c r="M7" s="131"/>
      <c r="N7" s="131"/>
      <c r="O7" s="131" t="s">
        <v>24</v>
      </c>
      <c r="P7" s="131"/>
      <c r="Q7" s="131"/>
      <c r="R7" s="131"/>
      <c r="S7" s="131"/>
      <c r="T7" s="131"/>
      <c r="U7" s="131"/>
      <c r="V7" s="131" t="s">
        <v>18</v>
      </c>
      <c r="W7" s="131"/>
      <c r="X7" s="131"/>
      <c r="Y7" s="131"/>
      <c r="Z7" s="131"/>
      <c r="AA7" s="131"/>
      <c r="AB7" s="132" t="s">
        <v>19</v>
      </c>
      <c r="AC7" s="132" t="s">
        <v>27</v>
      </c>
      <c r="AD7" s="132" t="s">
        <v>25</v>
      </c>
      <c r="AE7" s="132"/>
    </row>
    <row r="8" spans="1:31" ht="41.4" x14ac:dyDescent="0.25">
      <c r="A8" s="1" t="s">
        <v>30</v>
      </c>
      <c r="B8" s="40" t="s">
        <v>1</v>
      </c>
      <c r="C8" s="1" t="s">
        <v>6</v>
      </c>
      <c r="D8" s="1" t="s">
        <v>2</v>
      </c>
      <c r="E8" s="1" t="s">
        <v>7</v>
      </c>
      <c r="F8" s="40" t="s">
        <v>20</v>
      </c>
      <c r="G8" s="39" t="s">
        <v>15</v>
      </c>
      <c r="H8" s="39" t="s">
        <v>3</v>
      </c>
      <c r="I8" s="39" t="s">
        <v>16</v>
      </c>
      <c r="J8" s="39" t="s">
        <v>22</v>
      </c>
      <c r="K8" s="39" t="s">
        <v>23</v>
      </c>
      <c r="L8" s="39" t="s">
        <v>4</v>
      </c>
      <c r="M8" s="39" t="s">
        <v>5</v>
      </c>
      <c r="N8" s="39" t="s">
        <v>0</v>
      </c>
      <c r="O8" s="41" t="s">
        <v>9</v>
      </c>
      <c r="P8" s="39" t="s">
        <v>36</v>
      </c>
      <c r="Q8" s="39" t="s">
        <v>8</v>
      </c>
      <c r="R8" s="39" t="s">
        <v>28</v>
      </c>
      <c r="S8" s="39" t="s">
        <v>35</v>
      </c>
      <c r="T8" s="39" t="s">
        <v>12</v>
      </c>
      <c r="U8" s="39" t="s">
        <v>21</v>
      </c>
      <c r="V8" s="40" t="s">
        <v>36</v>
      </c>
      <c r="W8" s="40" t="s">
        <v>8</v>
      </c>
      <c r="X8" s="40" t="s">
        <v>28</v>
      </c>
      <c r="Y8" s="40" t="s">
        <v>35</v>
      </c>
      <c r="Z8" s="40" t="s">
        <v>12</v>
      </c>
      <c r="AA8" s="40" t="s">
        <v>29</v>
      </c>
      <c r="AB8" s="133"/>
      <c r="AC8" s="133"/>
      <c r="AD8" s="40" t="s">
        <v>13</v>
      </c>
      <c r="AE8" s="40" t="s">
        <v>14</v>
      </c>
    </row>
    <row r="9" spans="1:31" ht="68.400000000000006" customHeight="1" x14ac:dyDescent="0.25">
      <c r="A9" s="41">
        <v>27</v>
      </c>
      <c r="B9" s="67" t="s">
        <v>38</v>
      </c>
      <c r="C9" s="67" t="s">
        <v>40</v>
      </c>
      <c r="D9" s="67" t="s">
        <v>41</v>
      </c>
      <c r="E9" s="12" t="s">
        <v>42</v>
      </c>
      <c r="F9" s="13" t="s">
        <v>43</v>
      </c>
      <c r="G9" s="97">
        <v>2020680010036</v>
      </c>
      <c r="H9" s="14" t="s">
        <v>44</v>
      </c>
      <c r="I9" s="68" t="s">
        <v>45</v>
      </c>
      <c r="J9" s="69">
        <v>44566</v>
      </c>
      <c r="K9" s="69">
        <v>44926</v>
      </c>
      <c r="L9" s="15">
        <v>1</v>
      </c>
      <c r="M9" s="16">
        <v>0.16600000000000001</v>
      </c>
      <c r="N9" s="70">
        <f>IFERROR(IF(M9/L9&gt;100%,100%,M9/L9),"-")</f>
        <v>0.16600000000000001</v>
      </c>
      <c r="O9" s="17" t="s">
        <v>264</v>
      </c>
      <c r="P9" s="43"/>
      <c r="Q9" s="43">
        <v>82953028661</v>
      </c>
      <c r="R9" s="43"/>
      <c r="S9" s="43"/>
      <c r="T9" s="43">
        <v>165449717164</v>
      </c>
      <c r="U9" s="49">
        <f t="shared" ref="U9:U19" si="0">SUM(P9:T9)</f>
        <v>248402745825</v>
      </c>
      <c r="V9" s="44"/>
      <c r="W9" s="44">
        <v>6329421513</v>
      </c>
      <c r="X9" s="44"/>
      <c r="Y9" s="44"/>
      <c r="Z9" s="44">
        <v>36812866143.709999</v>
      </c>
      <c r="AA9" s="49">
        <f t="shared" ref="AA9:AA19" si="1">SUM(V9:Z9)</f>
        <v>43142287656.709999</v>
      </c>
      <c r="AB9" s="18">
        <f>IFERROR(AA9/U9,"-")</f>
        <v>0.17367878729933117</v>
      </c>
      <c r="AC9" s="19"/>
      <c r="AD9" s="71" t="s">
        <v>46</v>
      </c>
      <c r="AE9" s="71" t="s">
        <v>216</v>
      </c>
    </row>
    <row r="10" spans="1:31" ht="55.2" x14ac:dyDescent="0.25">
      <c r="A10" s="41">
        <v>28</v>
      </c>
      <c r="B10" s="72" t="s">
        <v>38</v>
      </c>
      <c r="C10" s="72" t="s">
        <v>40</v>
      </c>
      <c r="D10" s="72" t="s">
        <v>41</v>
      </c>
      <c r="E10" s="20" t="s">
        <v>51</v>
      </c>
      <c r="F10" s="21" t="s">
        <v>52</v>
      </c>
      <c r="G10" s="97">
        <v>2020680010032</v>
      </c>
      <c r="H10" s="22" t="s">
        <v>49</v>
      </c>
      <c r="I10" s="68" t="s">
        <v>53</v>
      </c>
      <c r="J10" s="69">
        <v>44566</v>
      </c>
      <c r="K10" s="69">
        <v>44926</v>
      </c>
      <c r="L10" s="15">
        <v>1</v>
      </c>
      <c r="M10" s="16">
        <v>0.16600000000000001</v>
      </c>
      <c r="N10" s="70">
        <f>IFERROR(IF(M10/L10&gt;100%,100%,M10/L10),"-")</f>
        <v>0.16600000000000001</v>
      </c>
      <c r="O10" s="17" t="s">
        <v>266</v>
      </c>
      <c r="P10" s="43"/>
      <c r="Q10" s="43"/>
      <c r="R10" s="43"/>
      <c r="S10" s="43"/>
      <c r="T10" s="43">
        <v>597091000</v>
      </c>
      <c r="U10" s="49">
        <f t="shared" si="0"/>
        <v>597091000</v>
      </c>
      <c r="V10" s="44"/>
      <c r="W10" s="44"/>
      <c r="X10" s="47"/>
      <c r="Y10" s="44"/>
      <c r="Z10" s="44">
        <f>320742000+29046000</f>
        <v>349788000</v>
      </c>
      <c r="AA10" s="49">
        <f t="shared" si="1"/>
        <v>349788000</v>
      </c>
      <c r="AB10" s="18">
        <f>IFERROR(AA10/U10,"-")</f>
        <v>0.58582025185440745</v>
      </c>
      <c r="AC10" s="19"/>
      <c r="AD10" s="71" t="s">
        <v>46</v>
      </c>
      <c r="AE10" s="71" t="s">
        <v>216</v>
      </c>
    </row>
    <row r="11" spans="1:31" ht="82.8" x14ac:dyDescent="0.25">
      <c r="A11" s="41">
        <v>29</v>
      </c>
      <c r="B11" s="67" t="s">
        <v>38</v>
      </c>
      <c r="C11" s="67" t="s">
        <v>40</v>
      </c>
      <c r="D11" s="67" t="s">
        <v>41</v>
      </c>
      <c r="E11" s="12" t="s">
        <v>47</v>
      </c>
      <c r="F11" s="13" t="s">
        <v>48</v>
      </c>
      <c r="G11" s="97">
        <v>2021680010144</v>
      </c>
      <c r="H11" s="22" t="s">
        <v>236</v>
      </c>
      <c r="I11" s="68" t="s">
        <v>50</v>
      </c>
      <c r="J11" s="69">
        <v>44566</v>
      </c>
      <c r="K11" s="69">
        <v>44926</v>
      </c>
      <c r="L11" s="15">
        <v>1</v>
      </c>
      <c r="M11" s="16">
        <v>0.16600000000000001</v>
      </c>
      <c r="N11" s="70">
        <f>IFERROR(IF(M11/L11&gt;100%,100%,M11/L11),"-")</f>
        <v>0.16600000000000001</v>
      </c>
      <c r="O11" s="17" t="s">
        <v>250</v>
      </c>
      <c r="P11" s="43"/>
      <c r="Q11" s="43"/>
      <c r="R11" s="43"/>
      <c r="S11" s="43"/>
      <c r="T11" s="43">
        <v>2583847804</v>
      </c>
      <c r="U11" s="49">
        <f t="shared" si="0"/>
        <v>2583847804</v>
      </c>
      <c r="V11" s="44"/>
      <c r="W11" s="47"/>
      <c r="X11" s="47"/>
      <c r="Y11" s="44"/>
      <c r="Z11" s="44">
        <f>30000000+198810000+55620000</f>
        <v>284430000</v>
      </c>
      <c r="AA11" s="49">
        <f t="shared" si="1"/>
        <v>284430000</v>
      </c>
      <c r="AB11" s="18">
        <f>IFERROR(AA11/U11,"-")</f>
        <v>0.11008001305637273</v>
      </c>
      <c r="AC11" s="19"/>
      <c r="AD11" s="71" t="s">
        <v>46</v>
      </c>
      <c r="AE11" s="71" t="s">
        <v>216</v>
      </c>
    </row>
    <row r="12" spans="1:31" ht="55.2" x14ac:dyDescent="0.25">
      <c r="A12" s="41">
        <v>30</v>
      </c>
      <c r="B12" s="67" t="s">
        <v>38</v>
      </c>
      <c r="C12" s="67" t="s">
        <v>40</v>
      </c>
      <c r="D12" s="67" t="s">
        <v>41</v>
      </c>
      <c r="E12" s="12" t="s">
        <v>54</v>
      </c>
      <c r="F12" s="13" t="s">
        <v>55</v>
      </c>
      <c r="G12" s="97">
        <v>2020680010032</v>
      </c>
      <c r="H12" s="22" t="s">
        <v>49</v>
      </c>
      <c r="I12" s="68" t="s">
        <v>56</v>
      </c>
      <c r="J12" s="69">
        <v>44566</v>
      </c>
      <c r="K12" s="69">
        <v>44926</v>
      </c>
      <c r="L12" s="15">
        <v>1</v>
      </c>
      <c r="M12" s="16">
        <v>0.16600000000000001</v>
      </c>
      <c r="N12" s="70">
        <f>IFERROR(IF(M12/L12&gt;100%,100%,M12/L12),"-")</f>
        <v>0.16600000000000001</v>
      </c>
      <c r="O12" s="17" t="s">
        <v>267</v>
      </c>
      <c r="P12" s="43"/>
      <c r="Q12" s="43"/>
      <c r="R12" s="43"/>
      <c r="S12" s="43"/>
      <c r="T12" s="43">
        <f>645219000+20000000</f>
        <v>665219000</v>
      </c>
      <c r="U12" s="49">
        <f t="shared" si="0"/>
        <v>665219000</v>
      </c>
      <c r="V12" s="44"/>
      <c r="W12" s="47"/>
      <c r="X12" s="47"/>
      <c r="Y12" s="44"/>
      <c r="Z12" s="44">
        <f>268212000+190344000+30900000</f>
        <v>489456000</v>
      </c>
      <c r="AA12" s="49">
        <f t="shared" si="1"/>
        <v>489456000</v>
      </c>
      <c r="AB12" s="18">
        <f>IFERROR(AA12/U12,"-")</f>
        <v>0.73578175007027757</v>
      </c>
      <c r="AC12" s="23"/>
      <c r="AD12" s="67" t="s">
        <v>46</v>
      </c>
      <c r="AE12" s="67" t="s">
        <v>216</v>
      </c>
    </row>
    <row r="13" spans="1:31" ht="55.2" x14ac:dyDescent="0.25">
      <c r="A13" s="41">
        <v>31</v>
      </c>
      <c r="B13" s="72" t="s">
        <v>38</v>
      </c>
      <c r="C13" s="72" t="s">
        <v>40</v>
      </c>
      <c r="D13" s="72" t="s">
        <v>41</v>
      </c>
      <c r="E13" s="20" t="s">
        <v>57</v>
      </c>
      <c r="F13" s="21" t="s">
        <v>58</v>
      </c>
      <c r="G13" s="97">
        <v>2020680010032</v>
      </c>
      <c r="H13" s="22" t="s">
        <v>49</v>
      </c>
      <c r="I13" s="68" t="s">
        <v>59</v>
      </c>
      <c r="J13" s="69">
        <v>44566</v>
      </c>
      <c r="K13" s="69">
        <v>44926</v>
      </c>
      <c r="L13" s="24">
        <v>1</v>
      </c>
      <c r="M13" s="16">
        <v>0.16600000000000001</v>
      </c>
      <c r="N13" s="70">
        <f t="shared" ref="N13:N58" si="2">IFERROR(IF(M13/L13&gt;100%,100%,M13/L13),"-")</f>
        <v>0.16600000000000001</v>
      </c>
      <c r="O13" s="17" t="s">
        <v>238</v>
      </c>
      <c r="P13" s="43"/>
      <c r="Q13" s="43">
        <v>53251000</v>
      </c>
      <c r="R13" s="43"/>
      <c r="S13" s="43"/>
      <c r="T13" s="43">
        <v>66847000</v>
      </c>
      <c r="U13" s="49">
        <f t="shared" si="0"/>
        <v>120098000</v>
      </c>
      <c r="V13" s="44"/>
      <c r="W13" s="44">
        <v>30000000</v>
      </c>
      <c r="X13" s="44"/>
      <c r="Y13" s="44"/>
      <c r="Z13" s="44">
        <v>36462000</v>
      </c>
      <c r="AA13" s="49">
        <f t="shared" si="1"/>
        <v>66462000</v>
      </c>
      <c r="AB13" s="18">
        <f t="shared" ref="AB13:AB20" si="3">IFERROR(AA13/U13,"-")</f>
        <v>0.55339805825242716</v>
      </c>
      <c r="AC13" s="19"/>
      <c r="AD13" s="71" t="s">
        <v>46</v>
      </c>
      <c r="AE13" s="71" t="s">
        <v>216</v>
      </c>
    </row>
    <row r="14" spans="1:31" ht="55.2" x14ac:dyDescent="0.25">
      <c r="A14" s="41">
        <v>32</v>
      </c>
      <c r="B14" s="72" t="s">
        <v>38</v>
      </c>
      <c r="C14" s="72" t="s">
        <v>40</v>
      </c>
      <c r="D14" s="72" t="s">
        <v>41</v>
      </c>
      <c r="E14" s="20" t="s">
        <v>60</v>
      </c>
      <c r="F14" s="21" t="s">
        <v>61</v>
      </c>
      <c r="G14" s="97">
        <v>2020680010032</v>
      </c>
      <c r="H14" s="22" t="s">
        <v>49</v>
      </c>
      <c r="I14" s="68" t="s">
        <v>62</v>
      </c>
      <c r="J14" s="69">
        <v>44566</v>
      </c>
      <c r="K14" s="69">
        <v>44926</v>
      </c>
      <c r="L14" s="15">
        <v>1</v>
      </c>
      <c r="M14" s="16">
        <v>1</v>
      </c>
      <c r="N14" s="70">
        <f t="shared" si="2"/>
        <v>1</v>
      </c>
      <c r="O14" s="17" t="s">
        <v>241</v>
      </c>
      <c r="P14" s="43">
        <v>309000000</v>
      </c>
      <c r="Q14" s="43">
        <v>558981000</v>
      </c>
      <c r="R14" s="43"/>
      <c r="S14" s="43"/>
      <c r="T14" s="43"/>
      <c r="U14" s="49">
        <f t="shared" si="0"/>
        <v>867981000</v>
      </c>
      <c r="V14" s="44">
        <v>309000000</v>
      </c>
      <c r="W14" s="44">
        <v>436720000</v>
      </c>
      <c r="X14" s="47"/>
      <c r="Y14" s="47"/>
      <c r="Z14" s="47"/>
      <c r="AA14" s="49">
        <f t="shared" si="1"/>
        <v>745720000</v>
      </c>
      <c r="AB14" s="18">
        <f t="shared" si="3"/>
        <v>0.85914323009374627</v>
      </c>
      <c r="AC14" s="19"/>
      <c r="AD14" s="71" t="s">
        <v>46</v>
      </c>
      <c r="AE14" s="71" t="s">
        <v>216</v>
      </c>
    </row>
    <row r="15" spans="1:31" ht="55.2" x14ac:dyDescent="0.25">
      <c r="A15" s="41">
        <v>33</v>
      </c>
      <c r="B15" s="72" t="s">
        <v>38</v>
      </c>
      <c r="C15" s="72" t="s">
        <v>40</v>
      </c>
      <c r="D15" s="72" t="s">
        <v>41</v>
      </c>
      <c r="E15" s="20" t="s">
        <v>63</v>
      </c>
      <c r="F15" s="21" t="s">
        <v>64</v>
      </c>
      <c r="G15" s="97">
        <v>2021080010145</v>
      </c>
      <c r="H15" s="14" t="s">
        <v>218</v>
      </c>
      <c r="I15" s="26" t="s">
        <v>217</v>
      </c>
      <c r="J15" s="69">
        <v>44566</v>
      </c>
      <c r="K15" s="69">
        <v>44926</v>
      </c>
      <c r="L15" s="36">
        <v>0.25</v>
      </c>
      <c r="M15" s="16">
        <v>0</v>
      </c>
      <c r="N15" s="73">
        <f t="shared" si="2"/>
        <v>0</v>
      </c>
      <c r="O15" s="17" t="s">
        <v>261</v>
      </c>
      <c r="P15" s="43"/>
      <c r="Q15" s="43"/>
      <c r="R15" s="43"/>
      <c r="S15" s="43"/>
      <c r="T15" s="43">
        <v>21833553349</v>
      </c>
      <c r="U15" s="49">
        <f t="shared" si="0"/>
        <v>21833553349</v>
      </c>
      <c r="V15" s="44"/>
      <c r="W15" s="44"/>
      <c r="X15" s="44"/>
      <c r="Y15" s="44"/>
      <c r="Z15" s="47"/>
      <c r="AA15" s="49">
        <f t="shared" si="1"/>
        <v>0</v>
      </c>
      <c r="AB15" s="18">
        <f t="shared" si="3"/>
        <v>0</v>
      </c>
      <c r="AC15" s="27"/>
      <c r="AD15" s="71" t="s">
        <v>46</v>
      </c>
      <c r="AE15" s="71" t="s">
        <v>216</v>
      </c>
    </row>
    <row r="16" spans="1:31" ht="55.2" x14ac:dyDescent="0.25">
      <c r="A16" s="41">
        <v>34</v>
      </c>
      <c r="B16" s="72" t="s">
        <v>38</v>
      </c>
      <c r="C16" s="72" t="s">
        <v>40</v>
      </c>
      <c r="D16" s="72" t="s">
        <v>41</v>
      </c>
      <c r="E16" s="20" t="s">
        <v>65</v>
      </c>
      <c r="F16" s="21" t="s">
        <v>66</v>
      </c>
      <c r="G16" s="97">
        <v>2021680010105</v>
      </c>
      <c r="H16" s="14" t="s">
        <v>219</v>
      </c>
      <c r="I16" s="68" t="s">
        <v>220</v>
      </c>
      <c r="J16" s="69">
        <v>44566</v>
      </c>
      <c r="K16" s="69">
        <v>44926</v>
      </c>
      <c r="L16" s="24">
        <v>2</v>
      </c>
      <c r="M16" s="25">
        <v>0</v>
      </c>
      <c r="N16" s="70">
        <f t="shared" si="2"/>
        <v>0</v>
      </c>
      <c r="O16" s="89" t="s">
        <v>271</v>
      </c>
      <c r="P16" s="43"/>
      <c r="Q16" s="43"/>
      <c r="R16" s="43"/>
      <c r="S16" s="43"/>
      <c r="T16" s="43">
        <v>600000000</v>
      </c>
      <c r="U16" s="49">
        <f t="shared" si="0"/>
        <v>600000000</v>
      </c>
      <c r="V16" s="86"/>
      <c r="W16" s="86"/>
      <c r="X16" s="44"/>
      <c r="Y16" s="44"/>
      <c r="Z16" s="47"/>
      <c r="AA16" s="49">
        <f t="shared" si="1"/>
        <v>0</v>
      </c>
      <c r="AB16" s="18">
        <f t="shared" si="3"/>
        <v>0</v>
      </c>
      <c r="AC16" s="19"/>
      <c r="AD16" s="71" t="s">
        <v>46</v>
      </c>
      <c r="AE16" s="71" t="s">
        <v>216</v>
      </c>
    </row>
    <row r="17" spans="1:31" ht="55.2" x14ac:dyDescent="0.25">
      <c r="A17" s="41">
        <v>35</v>
      </c>
      <c r="B17" s="72" t="s">
        <v>38</v>
      </c>
      <c r="C17" s="72" t="s">
        <v>40</v>
      </c>
      <c r="D17" s="72" t="s">
        <v>41</v>
      </c>
      <c r="E17" s="20" t="s">
        <v>67</v>
      </c>
      <c r="F17" s="21" t="s">
        <v>68</v>
      </c>
      <c r="G17" s="97">
        <v>2020680010130</v>
      </c>
      <c r="H17" s="14" t="s">
        <v>237</v>
      </c>
      <c r="I17" s="68" t="s">
        <v>69</v>
      </c>
      <c r="J17" s="69">
        <v>44566</v>
      </c>
      <c r="K17" s="69">
        <v>44926</v>
      </c>
      <c r="L17" s="24">
        <v>1</v>
      </c>
      <c r="M17" s="28">
        <v>0.16600000000000001</v>
      </c>
      <c r="N17" s="70">
        <f t="shared" si="2"/>
        <v>0.16600000000000001</v>
      </c>
      <c r="O17" s="17" t="s">
        <v>251</v>
      </c>
      <c r="P17" s="43">
        <v>430739965</v>
      </c>
      <c r="Q17" s="43">
        <v>119260035</v>
      </c>
      <c r="R17" s="43"/>
      <c r="S17" s="43"/>
      <c r="T17" s="43">
        <v>50000000</v>
      </c>
      <c r="U17" s="49">
        <f t="shared" si="0"/>
        <v>600000000</v>
      </c>
      <c r="V17" s="44">
        <v>430739965</v>
      </c>
      <c r="W17" s="43">
        <v>119260035</v>
      </c>
      <c r="X17" s="43"/>
      <c r="Y17" s="43"/>
      <c r="Z17" s="43">
        <v>50000000</v>
      </c>
      <c r="AA17" s="49">
        <f>SUM(V17:Z17)</f>
        <v>600000000</v>
      </c>
      <c r="AB17" s="18">
        <f t="shared" si="3"/>
        <v>1</v>
      </c>
      <c r="AC17" s="19"/>
      <c r="AD17" s="71" t="s">
        <v>46</v>
      </c>
      <c r="AE17" s="71" t="s">
        <v>216</v>
      </c>
    </row>
    <row r="18" spans="1:31" ht="55.2" x14ac:dyDescent="0.25">
      <c r="A18" s="41">
        <v>38</v>
      </c>
      <c r="B18" s="72" t="s">
        <v>38</v>
      </c>
      <c r="C18" s="72" t="s">
        <v>70</v>
      </c>
      <c r="D18" s="72" t="s">
        <v>71</v>
      </c>
      <c r="E18" s="20" t="s">
        <v>72</v>
      </c>
      <c r="F18" s="21" t="s">
        <v>73</v>
      </c>
      <c r="G18" s="97">
        <v>2020680010101</v>
      </c>
      <c r="H18" s="22" t="s">
        <v>74</v>
      </c>
      <c r="I18" s="68" t="s">
        <v>75</v>
      </c>
      <c r="J18" s="69">
        <v>44566</v>
      </c>
      <c r="K18" s="69">
        <v>44926</v>
      </c>
      <c r="L18" s="24">
        <v>15</v>
      </c>
      <c r="M18" s="25">
        <v>0</v>
      </c>
      <c r="N18" s="70">
        <f t="shared" si="2"/>
        <v>0</v>
      </c>
      <c r="O18" s="17" t="s">
        <v>256</v>
      </c>
      <c r="P18" s="43"/>
      <c r="Q18" s="43">
        <v>139000000</v>
      </c>
      <c r="R18" s="43"/>
      <c r="S18" s="43"/>
      <c r="T18" s="43"/>
      <c r="U18" s="49">
        <f t="shared" si="0"/>
        <v>139000000</v>
      </c>
      <c r="V18" s="44"/>
      <c r="W18" s="44"/>
      <c r="X18" s="44"/>
      <c r="Y18" s="44"/>
      <c r="Z18" s="47"/>
      <c r="AA18" s="49">
        <f t="shared" si="1"/>
        <v>0</v>
      </c>
      <c r="AB18" s="18">
        <f t="shared" si="3"/>
        <v>0</v>
      </c>
      <c r="AC18" s="19"/>
      <c r="AD18" s="71" t="s">
        <v>46</v>
      </c>
      <c r="AE18" s="71" t="s">
        <v>216</v>
      </c>
    </row>
    <row r="19" spans="1:31" ht="55.2" x14ac:dyDescent="0.25">
      <c r="A19" s="41">
        <v>39</v>
      </c>
      <c r="B19" s="72" t="s">
        <v>38</v>
      </c>
      <c r="C19" s="72" t="s">
        <v>70</v>
      </c>
      <c r="D19" s="72" t="s">
        <v>71</v>
      </c>
      <c r="E19" s="20" t="s">
        <v>76</v>
      </c>
      <c r="F19" s="21" t="s">
        <v>77</v>
      </c>
      <c r="G19" s="97">
        <v>2020680010101</v>
      </c>
      <c r="H19" s="22" t="s">
        <v>74</v>
      </c>
      <c r="I19" s="68" t="s">
        <v>78</v>
      </c>
      <c r="J19" s="69">
        <v>44566</v>
      </c>
      <c r="K19" s="69">
        <v>44926</v>
      </c>
      <c r="L19" s="24">
        <v>4</v>
      </c>
      <c r="M19" s="25">
        <v>4</v>
      </c>
      <c r="N19" s="70">
        <f t="shared" si="2"/>
        <v>1</v>
      </c>
      <c r="O19" s="17" t="s">
        <v>256</v>
      </c>
      <c r="P19" s="43"/>
      <c r="Q19" s="43">
        <v>290960000</v>
      </c>
      <c r="R19" s="43"/>
      <c r="S19" s="43"/>
      <c r="T19" s="43"/>
      <c r="U19" s="49">
        <f t="shared" si="0"/>
        <v>290960000</v>
      </c>
      <c r="V19" s="44"/>
      <c r="W19" s="44">
        <v>74160000</v>
      </c>
      <c r="X19" s="44"/>
      <c r="Y19" s="44"/>
      <c r="Z19" s="47"/>
      <c r="AA19" s="49">
        <f t="shared" si="1"/>
        <v>74160000</v>
      </c>
      <c r="AB19" s="18">
        <f t="shared" si="3"/>
        <v>0.2548803959307121</v>
      </c>
      <c r="AC19" s="19"/>
      <c r="AD19" s="71" t="s">
        <v>46</v>
      </c>
      <c r="AE19" s="71" t="s">
        <v>216</v>
      </c>
    </row>
    <row r="20" spans="1:31" ht="55.2" x14ac:dyDescent="0.25">
      <c r="A20" s="41">
        <v>40</v>
      </c>
      <c r="B20" s="13" t="s">
        <v>38</v>
      </c>
      <c r="C20" s="13" t="s">
        <v>70</v>
      </c>
      <c r="D20" s="13" t="s">
        <v>79</v>
      </c>
      <c r="E20" s="12" t="s">
        <v>84</v>
      </c>
      <c r="F20" s="13" t="s">
        <v>85</v>
      </c>
      <c r="G20" s="97">
        <v>2020680010047</v>
      </c>
      <c r="H20" s="22" t="s">
        <v>82</v>
      </c>
      <c r="I20" s="68" t="s">
        <v>86</v>
      </c>
      <c r="J20" s="69">
        <v>44566</v>
      </c>
      <c r="K20" s="69">
        <v>44926</v>
      </c>
      <c r="L20" s="100">
        <v>2</v>
      </c>
      <c r="M20" s="103">
        <v>2</v>
      </c>
      <c r="N20" s="106">
        <f>IFERROR(IF(M20/L20&gt;100%,100%,M20/L20),"-")</f>
        <v>1</v>
      </c>
      <c r="O20" s="17" t="s">
        <v>265</v>
      </c>
      <c r="P20" s="43">
        <v>186076667</v>
      </c>
      <c r="Q20" s="43">
        <v>319928815</v>
      </c>
      <c r="R20" s="43"/>
      <c r="S20" s="43"/>
      <c r="T20" s="43"/>
      <c r="U20" s="115">
        <f>SUM(P20:T22)</f>
        <v>2931607482</v>
      </c>
      <c r="V20" s="44">
        <v>185458667</v>
      </c>
      <c r="W20" s="44">
        <v>160003333</v>
      </c>
      <c r="X20" s="44"/>
      <c r="Y20" s="44"/>
      <c r="Z20" s="44"/>
      <c r="AA20" s="115">
        <f>SUM(V20:Z22)</f>
        <v>2763110048</v>
      </c>
      <c r="AB20" s="112">
        <f t="shared" si="3"/>
        <v>0.9425238763938999</v>
      </c>
      <c r="AC20" s="121"/>
      <c r="AD20" s="109" t="s">
        <v>46</v>
      </c>
      <c r="AE20" s="109" t="s">
        <v>216</v>
      </c>
    </row>
    <row r="21" spans="1:31" ht="69" x14ac:dyDescent="0.25">
      <c r="A21" s="41">
        <v>40</v>
      </c>
      <c r="B21" s="13" t="s">
        <v>38</v>
      </c>
      <c r="C21" s="13" t="s">
        <v>70</v>
      </c>
      <c r="D21" s="13" t="s">
        <v>79</v>
      </c>
      <c r="E21" s="12" t="s">
        <v>84</v>
      </c>
      <c r="F21" s="13" t="s">
        <v>85</v>
      </c>
      <c r="G21" s="97">
        <v>2021680010005</v>
      </c>
      <c r="H21" s="21" t="s">
        <v>87</v>
      </c>
      <c r="I21" s="74" t="s">
        <v>88</v>
      </c>
      <c r="J21" s="69">
        <v>44566</v>
      </c>
      <c r="K21" s="69">
        <v>44926</v>
      </c>
      <c r="L21" s="101"/>
      <c r="M21" s="104"/>
      <c r="N21" s="107"/>
      <c r="O21" s="17" t="s">
        <v>235</v>
      </c>
      <c r="P21" s="43"/>
      <c r="Q21" s="43"/>
      <c r="R21" s="43"/>
      <c r="S21" s="43"/>
      <c r="T21" s="43">
        <v>1925602000</v>
      </c>
      <c r="U21" s="116"/>
      <c r="V21" s="44"/>
      <c r="W21" s="44"/>
      <c r="X21" s="44"/>
      <c r="Y21" s="44"/>
      <c r="Z21" s="43">
        <v>1917779163</v>
      </c>
      <c r="AA21" s="116"/>
      <c r="AB21" s="113"/>
      <c r="AC21" s="122"/>
      <c r="AD21" s="110"/>
      <c r="AE21" s="110"/>
    </row>
    <row r="22" spans="1:31" ht="69" x14ac:dyDescent="0.25">
      <c r="A22" s="41">
        <v>40</v>
      </c>
      <c r="B22" s="13" t="s">
        <v>38</v>
      </c>
      <c r="C22" s="13" t="s">
        <v>70</v>
      </c>
      <c r="D22" s="13" t="s">
        <v>79</v>
      </c>
      <c r="E22" s="12" t="s">
        <v>84</v>
      </c>
      <c r="F22" s="13" t="s">
        <v>85</v>
      </c>
      <c r="G22" s="97">
        <v>2021680010104</v>
      </c>
      <c r="H22" s="21" t="s">
        <v>223</v>
      </c>
      <c r="I22" s="74" t="s">
        <v>89</v>
      </c>
      <c r="J22" s="69">
        <v>44566</v>
      </c>
      <c r="K22" s="69">
        <v>44926</v>
      </c>
      <c r="L22" s="102"/>
      <c r="M22" s="105"/>
      <c r="N22" s="108"/>
      <c r="O22" s="89" t="s">
        <v>275</v>
      </c>
      <c r="P22" s="43">
        <v>500000000</v>
      </c>
      <c r="Q22" s="43"/>
      <c r="R22" s="43"/>
      <c r="S22" s="43"/>
      <c r="T22" s="43"/>
      <c r="U22" s="117"/>
      <c r="V22" s="44">
        <v>499868885</v>
      </c>
      <c r="W22" s="44"/>
      <c r="X22" s="44"/>
      <c r="Y22" s="44"/>
      <c r="Z22" s="44"/>
      <c r="AA22" s="117"/>
      <c r="AB22" s="114"/>
      <c r="AC22" s="123"/>
      <c r="AD22" s="111"/>
      <c r="AE22" s="111"/>
    </row>
    <row r="23" spans="1:31" ht="55.2" x14ac:dyDescent="0.25">
      <c r="A23" s="41">
        <v>41</v>
      </c>
      <c r="B23" s="67" t="s">
        <v>38</v>
      </c>
      <c r="C23" s="67" t="s">
        <v>70</v>
      </c>
      <c r="D23" s="67" t="s">
        <v>79</v>
      </c>
      <c r="E23" s="12" t="s">
        <v>80</v>
      </c>
      <c r="F23" s="13" t="s">
        <v>81</v>
      </c>
      <c r="G23" s="97">
        <v>2020680010047</v>
      </c>
      <c r="H23" s="13" t="s">
        <v>82</v>
      </c>
      <c r="I23" s="68" t="s">
        <v>83</v>
      </c>
      <c r="J23" s="69">
        <v>44566</v>
      </c>
      <c r="K23" s="69">
        <v>44926</v>
      </c>
      <c r="L23" s="15">
        <v>0.95</v>
      </c>
      <c r="M23" s="85">
        <v>0.1045</v>
      </c>
      <c r="N23" s="70">
        <f>IFERROR(IF(M23/L23&gt;100%,100%,M23/L23),"-")</f>
        <v>0.11</v>
      </c>
      <c r="O23" s="89" t="s">
        <v>242</v>
      </c>
      <c r="P23" s="43"/>
      <c r="Q23" s="43">
        <v>116305000</v>
      </c>
      <c r="R23" s="43"/>
      <c r="S23" s="43"/>
      <c r="T23" s="43"/>
      <c r="U23" s="49">
        <f t="shared" ref="U23:U49" si="4">SUM(P23:T23)</f>
        <v>116305000</v>
      </c>
      <c r="V23" s="44"/>
      <c r="W23" s="44">
        <v>52530000</v>
      </c>
      <c r="X23" s="47"/>
      <c r="Y23" s="47"/>
      <c r="Z23" s="47"/>
      <c r="AA23" s="49">
        <f t="shared" ref="AA23:AA49" si="5">SUM(V23:Z23)</f>
        <v>52530000</v>
      </c>
      <c r="AB23" s="18">
        <f t="shared" ref="AB23" si="6">IFERROR(AA23/U23,"-")</f>
        <v>0.45165728042646491</v>
      </c>
      <c r="AC23" s="19"/>
      <c r="AD23" s="71" t="s">
        <v>46</v>
      </c>
      <c r="AE23" s="71" t="s">
        <v>216</v>
      </c>
    </row>
    <row r="24" spans="1:31" ht="55.2" x14ac:dyDescent="0.25">
      <c r="A24" s="41">
        <v>42</v>
      </c>
      <c r="B24" s="72" t="s">
        <v>38</v>
      </c>
      <c r="C24" s="72" t="s">
        <v>70</v>
      </c>
      <c r="D24" s="72" t="s">
        <v>90</v>
      </c>
      <c r="E24" s="20" t="s">
        <v>91</v>
      </c>
      <c r="F24" s="21" t="s">
        <v>92</v>
      </c>
      <c r="G24" s="97">
        <v>2020680010111</v>
      </c>
      <c r="H24" s="21" t="s">
        <v>93</v>
      </c>
      <c r="I24" s="68" t="s">
        <v>94</v>
      </c>
      <c r="J24" s="69">
        <v>44566</v>
      </c>
      <c r="K24" s="69">
        <v>44926</v>
      </c>
      <c r="L24" s="24">
        <v>1</v>
      </c>
      <c r="M24" s="28">
        <v>0.16600000000000001</v>
      </c>
      <c r="N24" s="70">
        <f t="shared" si="2"/>
        <v>0.16600000000000001</v>
      </c>
      <c r="O24" s="89" t="s">
        <v>248</v>
      </c>
      <c r="P24" s="43"/>
      <c r="Q24" s="43">
        <v>556983000</v>
      </c>
      <c r="R24" s="43"/>
      <c r="S24" s="43"/>
      <c r="T24" s="43"/>
      <c r="U24" s="49">
        <f t="shared" si="4"/>
        <v>556983000</v>
      </c>
      <c r="V24" s="44"/>
      <c r="W24" s="44">
        <v>46968000</v>
      </c>
      <c r="X24" s="47"/>
      <c r="Y24" s="47"/>
      <c r="Z24" s="47"/>
      <c r="AA24" s="49">
        <f t="shared" si="5"/>
        <v>46968000</v>
      </c>
      <c r="AB24" s="18">
        <f>IFERROR(AA24/U24,"-")</f>
        <v>8.4325733460446722E-2</v>
      </c>
      <c r="AC24" s="19"/>
      <c r="AD24" s="71" t="s">
        <v>46</v>
      </c>
      <c r="AE24" s="71" t="s">
        <v>216</v>
      </c>
    </row>
    <row r="25" spans="1:31" ht="55.2" x14ac:dyDescent="0.25">
      <c r="A25" s="41">
        <v>43</v>
      </c>
      <c r="B25" s="72" t="s">
        <v>38</v>
      </c>
      <c r="C25" s="72" t="s">
        <v>70</v>
      </c>
      <c r="D25" s="72" t="s">
        <v>95</v>
      </c>
      <c r="E25" s="20" t="s">
        <v>96</v>
      </c>
      <c r="F25" s="21" t="s">
        <v>97</v>
      </c>
      <c r="G25" s="97">
        <v>2020680010109</v>
      </c>
      <c r="H25" s="13" t="s">
        <v>98</v>
      </c>
      <c r="I25" s="74" t="s">
        <v>99</v>
      </c>
      <c r="J25" s="69">
        <v>44566</v>
      </c>
      <c r="K25" s="69">
        <v>44926</v>
      </c>
      <c r="L25" s="24">
        <v>1</v>
      </c>
      <c r="M25" s="28">
        <v>0.16600000000000001</v>
      </c>
      <c r="N25" s="70">
        <f t="shared" si="2"/>
        <v>0.16600000000000001</v>
      </c>
      <c r="O25" s="89" t="s">
        <v>247</v>
      </c>
      <c r="P25" s="43"/>
      <c r="Q25" s="43">
        <v>103897142</v>
      </c>
      <c r="R25" s="43"/>
      <c r="S25" s="43"/>
      <c r="T25" s="43"/>
      <c r="U25" s="49">
        <f t="shared" si="4"/>
        <v>103897142</v>
      </c>
      <c r="V25" s="44"/>
      <c r="W25" s="44">
        <v>14125714</v>
      </c>
      <c r="X25" s="44"/>
      <c r="Y25" s="47"/>
      <c r="Z25" s="47"/>
      <c r="AA25" s="49">
        <f t="shared" si="5"/>
        <v>14125714</v>
      </c>
      <c r="AB25" s="18">
        <f>IFERROR(AA25/U25,"-")</f>
        <v>0.13595863878527092</v>
      </c>
      <c r="AC25" s="19"/>
      <c r="AD25" s="71" t="s">
        <v>46</v>
      </c>
      <c r="AE25" s="71" t="s">
        <v>216</v>
      </c>
    </row>
    <row r="26" spans="1:31" ht="55.2" x14ac:dyDescent="0.25">
      <c r="A26" s="41">
        <v>44</v>
      </c>
      <c r="B26" s="67" t="s">
        <v>38</v>
      </c>
      <c r="C26" s="67" t="s">
        <v>70</v>
      </c>
      <c r="D26" s="67" t="s">
        <v>95</v>
      </c>
      <c r="E26" s="12" t="s">
        <v>100</v>
      </c>
      <c r="F26" s="13" t="s">
        <v>101</v>
      </c>
      <c r="G26" s="97">
        <v>2020680010109</v>
      </c>
      <c r="H26" s="13" t="s">
        <v>98</v>
      </c>
      <c r="I26" s="74" t="s">
        <v>102</v>
      </c>
      <c r="J26" s="69">
        <v>44566</v>
      </c>
      <c r="K26" s="69">
        <v>44926</v>
      </c>
      <c r="L26" s="24">
        <v>1</v>
      </c>
      <c r="M26" s="28">
        <v>0.16600000000000001</v>
      </c>
      <c r="N26" s="70">
        <f t="shared" si="2"/>
        <v>0.16600000000000001</v>
      </c>
      <c r="O26" s="89" t="s">
        <v>247</v>
      </c>
      <c r="P26" s="43"/>
      <c r="Q26" s="43">
        <v>80793691</v>
      </c>
      <c r="R26" s="43"/>
      <c r="S26" s="43"/>
      <c r="T26" s="44"/>
      <c r="U26" s="49">
        <f t="shared" si="4"/>
        <v>80793691</v>
      </c>
      <c r="V26" s="44"/>
      <c r="W26" s="44">
        <v>35314286</v>
      </c>
      <c r="X26" s="47"/>
      <c r="Y26" s="47"/>
      <c r="Z26" s="47"/>
      <c r="AA26" s="49">
        <f t="shared" si="5"/>
        <v>35314286</v>
      </c>
      <c r="AB26" s="18">
        <f>IFERROR(AA26/U26,"-")</f>
        <v>0.43709212393824165</v>
      </c>
      <c r="AC26" s="23"/>
      <c r="AD26" s="67" t="s">
        <v>46</v>
      </c>
      <c r="AE26" s="67" t="s">
        <v>216</v>
      </c>
    </row>
    <row r="27" spans="1:31" ht="96.6" x14ac:dyDescent="0.25">
      <c r="A27" s="41">
        <v>45</v>
      </c>
      <c r="B27" s="72" t="s">
        <v>38</v>
      </c>
      <c r="C27" s="72" t="s">
        <v>70</v>
      </c>
      <c r="D27" s="72" t="s">
        <v>103</v>
      </c>
      <c r="E27" s="20" t="s">
        <v>104</v>
      </c>
      <c r="F27" s="21" t="s">
        <v>105</v>
      </c>
      <c r="G27" s="97">
        <v>2020680010102</v>
      </c>
      <c r="H27" s="13" t="s">
        <v>106</v>
      </c>
      <c r="I27" s="74" t="s">
        <v>107</v>
      </c>
      <c r="J27" s="69">
        <v>44566</v>
      </c>
      <c r="K27" s="69">
        <v>44926</v>
      </c>
      <c r="L27" s="24">
        <v>1</v>
      </c>
      <c r="M27" s="28">
        <v>0.16600000000000001</v>
      </c>
      <c r="N27" s="70">
        <f t="shared" si="2"/>
        <v>0.16600000000000001</v>
      </c>
      <c r="O27" s="89" t="s">
        <v>244</v>
      </c>
      <c r="P27" s="43"/>
      <c r="Q27" s="43">
        <v>146428500</v>
      </c>
      <c r="R27" s="43"/>
      <c r="S27" s="43"/>
      <c r="T27" s="44"/>
      <c r="U27" s="49">
        <f t="shared" si="4"/>
        <v>146428500</v>
      </c>
      <c r="V27" s="44"/>
      <c r="W27" s="44">
        <v>8441000</v>
      </c>
      <c r="X27" s="47"/>
      <c r="Y27" s="47"/>
      <c r="Z27" s="47"/>
      <c r="AA27" s="49">
        <f t="shared" si="5"/>
        <v>8441000</v>
      </c>
      <c r="AB27" s="18">
        <f t="shared" ref="AB27:AB40" si="7">IFERROR(AA27/U27,"-")</f>
        <v>5.7645881778478916E-2</v>
      </c>
      <c r="AC27" s="19"/>
      <c r="AD27" s="71" t="s">
        <v>46</v>
      </c>
      <c r="AE27" s="71" t="s">
        <v>216</v>
      </c>
    </row>
    <row r="28" spans="1:31" ht="55.2" x14ac:dyDescent="0.25">
      <c r="A28" s="41">
        <v>46</v>
      </c>
      <c r="B28" s="72" t="s">
        <v>38</v>
      </c>
      <c r="C28" s="72" t="s">
        <v>70</v>
      </c>
      <c r="D28" s="72" t="s">
        <v>103</v>
      </c>
      <c r="E28" s="20" t="s">
        <v>108</v>
      </c>
      <c r="F28" s="21" t="s">
        <v>109</v>
      </c>
      <c r="G28" s="97">
        <v>2020680010102</v>
      </c>
      <c r="H28" s="13" t="s">
        <v>106</v>
      </c>
      <c r="I28" s="74" t="s">
        <v>110</v>
      </c>
      <c r="J28" s="69">
        <v>44566</v>
      </c>
      <c r="K28" s="69">
        <v>44926</v>
      </c>
      <c r="L28" s="24">
        <v>1</v>
      </c>
      <c r="M28" s="28">
        <v>0</v>
      </c>
      <c r="N28" s="70">
        <f t="shared" si="2"/>
        <v>0</v>
      </c>
      <c r="O28" s="89" t="s">
        <v>244</v>
      </c>
      <c r="P28" s="43"/>
      <c r="Q28" s="43">
        <v>49000000</v>
      </c>
      <c r="R28" s="43"/>
      <c r="S28" s="43"/>
      <c r="T28" s="44"/>
      <c r="U28" s="49">
        <f t="shared" si="4"/>
        <v>49000000</v>
      </c>
      <c r="V28" s="44"/>
      <c r="W28" s="44"/>
      <c r="X28" s="47"/>
      <c r="Y28" s="47"/>
      <c r="Z28" s="47"/>
      <c r="AA28" s="49">
        <f t="shared" si="5"/>
        <v>0</v>
      </c>
      <c r="AB28" s="18">
        <f t="shared" si="7"/>
        <v>0</v>
      </c>
      <c r="AC28" s="19"/>
      <c r="AD28" s="71" t="s">
        <v>46</v>
      </c>
      <c r="AE28" s="71" t="s">
        <v>216</v>
      </c>
    </row>
    <row r="29" spans="1:31" ht="55.2" x14ac:dyDescent="0.25">
      <c r="A29" s="41">
        <v>47</v>
      </c>
      <c r="B29" s="72" t="s">
        <v>38</v>
      </c>
      <c r="C29" s="72" t="s">
        <v>70</v>
      </c>
      <c r="D29" s="72" t="s">
        <v>103</v>
      </c>
      <c r="E29" s="20" t="s">
        <v>111</v>
      </c>
      <c r="F29" s="21" t="s">
        <v>112</v>
      </c>
      <c r="G29" s="97">
        <v>2020680010102</v>
      </c>
      <c r="H29" s="13" t="s">
        <v>106</v>
      </c>
      <c r="I29" s="74" t="s">
        <v>113</v>
      </c>
      <c r="J29" s="69">
        <v>44566</v>
      </c>
      <c r="K29" s="69">
        <v>44926</v>
      </c>
      <c r="L29" s="24">
        <v>1</v>
      </c>
      <c r="M29" s="28">
        <v>0.16600000000000001</v>
      </c>
      <c r="N29" s="70">
        <f t="shared" si="2"/>
        <v>0.16600000000000001</v>
      </c>
      <c r="O29" s="89" t="s">
        <v>244</v>
      </c>
      <c r="P29" s="43"/>
      <c r="Q29" s="43">
        <v>155335500</v>
      </c>
      <c r="R29" s="43"/>
      <c r="S29" s="43"/>
      <c r="T29" s="44"/>
      <c r="U29" s="49">
        <f t="shared" si="4"/>
        <v>155335500</v>
      </c>
      <c r="V29" s="44"/>
      <c r="W29" s="44">
        <v>25323000</v>
      </c>
      <c r="X29" s="47"/>
      <c r="Y29" s="47"/>
      <c r="Z29" s="47"/>
      <c r="AA29" s="49">
        <f t="shared" si="5"/>
        <v>25323000</v>
      </c>
      <c r="AB29" s="18">
        <f t="shared" si="7"/>
        <v>0.16302133124752552</v>
      </c>
      <c r="AC29" s="19"/>
      <c r="AD29" s="71" t="s">
        <v>46</v>
      </c>
      <c r="AE29" s="71" t="s">
        <v>216</v>
      </c>
    </row>
    <row r="30" spans="1:31" ht="55.2" x14ac:dyDescent="0.25">
      <c r="A30" s="41">
        <v>48</v>
      </c>
      <c r="B30" s="72" t="s">
        <v>38</v>
      </c>
      <c r="C30" s="72" t="s">
        <v>70</v>
      </c>
      <c r="D30" s="72" t="s">
        <v>103</v>
      </c>
      <c r="E30" s="20" t="s">
        <v>114</v>
      </c>
      <c r="F30" s="21" t="s">
        <v>115</v>
      </c>
      <c r="G30" s="97">
        <v>2020680010102</v>
      </c>
      <c r="H30" s="13" t="s">
        <v>106</v>
      </c>
      <c r="I30" s="74" t="s">
        <v>116</v>
      </c>
      <c r="J30" s="69">
        <v>44566</v>
      </c>
      <c r="K30" s="69">
        <v>44926</v>
      </c>
      <c r="L30" s="24">
        <v>1</v>
      </c>
      <c r="M30" s="28">
        <v>0.16600000000000001</v>
      </c>
      <c r="N30" s="70">
        <f t="shared" si="2"/>
        <v>0.16600000000000001</v>
      </c>
      <c r="O30" s="89" t="s">
        <v>244</v>
      </c>
      <c r="P30" s="43"/>
      <c r="Q30" s="43">
        <v>16428500</v>
      </c>
      <c r="R30" s="43"/>
      <c r="S30" s="43"/>
      <c r="T30" s="44"/>
      <c r="U30" s="49">
        <f t="shared" si="4"/>
        <v>16428500</v>
      </c>
      <c r="V30" s="44"/>
      <c r="W30" s="44">
        <v>8441000</v>
      </c>
      <c r="X30" s="47"/>
      <c r="Y30" s="47"/>
      <c r="Z30" s="47"/>
      <c r="AA30" s="49">
        <f t="shared" si="5"/>
        <v>8441000</v>
      </c>
      <c r="AB30" s="18">
        <f t="shared" si="7"/>
        <v>0.51380223392275615</v>
      </c>
      <c r="AC30" s="19"/>
      <c r="AD30" s="71" t="s">
        <v>46</v>
      </c>
      <c r="AE30" s="71" t="s">
        <v>216</v>
      </c>
    </row>
    <row r="31" spans="1:31" ht="55.2" x14ac:dyDescent="0.25">
      <c r="A31" s="41">
        <v>49</v>
      </c>
      <c r="B31" s="72" t="s">
        <v>38</v>
      </c>
      <c r="C31" s="72" t="s">
        <v>70</v>
      </c>
      <c r="D31" s="72" t="s">
        <v>103</v>
      </c>
      <c r="E31" s="20" t="s">
        <v>117</v>
      </c>
      <c r="F31" s="21" t="s">
        <v>118</v>
      </c>
      <c r="G31" s="97">
        <v>2020680010102</v>
      </c>
      <c r="H31" s="13" t="s">
        <v>106</v>
      </c>
      <c r="I31" s="74" t="s">
        <v>117</v>
      </c>
      <c r="J31" s="69">
        <v>44566</v>
      </c>
      <c r="K31" s="69">
        <v>44926</v>
      </c>
      <c r="L31" s="15">
        <v>1</v>
      </c>
      <c r="M31" s="29">
        <v>0.16600000000000001</v>
      </c>
      <c r="N31" s="70">
        <f>IFERROR(IF(M31/L31&gt;100%,100%,M31/L31),"-")</f>
        <v>0.16600000000000001</v>
      </c>
      <c r="O31" s="89" t="s">
        <v>244</v>
      </c>
      <c r="P31" s="43"/>
      <c r="Q31" s="43">
        <v>65428500</v>
      </c>
      <c r="R31" s="43"/>
      <c r="S31" s="43"/>
      <c r="T31" s="44"/>
      <c r="U31" s="49">
        <f t="shared" si="4"/>
        <v>65428500</v>
      </c>
      <c r="V31" s="44"/>
      <c r="W31" s="44">
        <v>8441000</v>
      </c>
      <c r="X31" s="47"/>
      <c r="Y31" s="47"/>
      <c r="Z31" s="47"/>
      <c r="AA31" s="49">
        <f t="shared" si="5"/>
        <v>8441000</v>
      </c>
      <c r="AB31" s="18">
        <f t="shared" si="7"/>
        <v>0.12901105787233391</v>
      </c>
      <c r="AC31" s="19"/>
      <c r="AD31" s="71" t="s">
        <v>46</v>
      </c>
      <c r="AE31" s="71" t="s">
        <v>216</v>
      </c>
    </row>
    <row r="32" spans="1:31" ht="55.2" x14ac:dyDescent="0.25">
      <c r="A32" s="41">
        <v>50</v>
      </c>
      <c r="B32" s="72" t="s">
        <v>38</v>
      </c>
      <c r="C32" s="72" t="s">
        <v>70</v>
      </c>
      <c r="D32" s="72" t="s">
        <v>119</v>
      </c>
      <c r="E32" s="20" t="s">
        <v>120</v>
      </c>
      <c r="F32" s="21" t="s">
        <v>121</v>
      </c>
      <c r="G32" s="98">
        <v>2021680010044</v>
      </c>
      <c r="H32" s="21" t="s">
        <v>122</v>
      </c>
      <c r="I32" s="74" t="s">
        <v>123</v>
      </c>
      <c r="J32" s="69">
        <v>44566</v>
      </c>
      <c r="K32" s="69">
        <v>44926</v>
      </c>
      <c r="L32" s="24">
        <v>1</v>
      </c>
      <c r="M32" s="28">
        <v>0.16600000000000001</v>
      </c>
      <c r="N32" s="70">
        <f t="shared" si="2"/>
        <v>0.16600000000000001</v>
      </c>
      <c r="O32" s="89" t="s">
        <v>243</v>
      </c>
      <c r="P32" s="43"/>
      <c r="Q32" s="43">
        <v>538175000</v>
      </c>
      <c r="R32" s="43"/>
      <c r="S32" s="43"/>
      <c r="T32" s="44"/>
      <c r="U32" s="49">
        <f t="shared" si="4"/>
        <v>538175000</v>
      </c>
      <c r="V32" s="44"/>
      <c r="W32" s="44">
        <v>289560000</v>
      </c>
      <c r="X32" s="47"/>
      <c r="Y32" s="47"/>
      <c r="Z32" s="47"/>
      <c r="AA32" s="49">
        <f t="shared" si="5"/>
        <v>289560000</v>
      </c>
      <c r="AB32" s="18">
        <f t="shared" si="7"/>
        <v>0.53804060017652255</v>
      </c>
      <c r="AC32" s="19"/>
      <c r="AD32" s="71" t="s">
        <v>46</v>
      </c>
      <c r="AE32" s="71" t="s">
        <v>216</v>
      </c>
    </row>
    <row r="33" spans="1:31" ht="55.2" x14ac:dyDescent="0.25">
      <c r="A33" s="41">
        <v>51</v>
      </c>
      <c r="B33" s="72" t="s">
        <v>38</v>
      </c>
      <c r="C33" s="72" t="s">
        <v>70</v>
      </c>
      <c r="D33" s="72" t="s">
        <v>119</v>
      </c>
      <c r="E33" s="20" t="s">
        <v>124</v>
      </c>
      <c r="F33" s="21" t="s">
        <v>125</v>
      </c>
      <c r="G33" s="97">
        <v>2020680010091</v>
      </c>
      <c r="H33" s="13" t="s">
        <v>126</v>
      </c>
      <c r="I33" s="75" t="s">
        <v>127</v>
      </c>
      <c r="J33" s="69">
        <v>44566</v>
      </c>
      <c r="K33" s="69">
        <v>44926</v>
      </c>
      <c r="L33" s="24">
        <v>1</v>
      </c>
      <c r="M33" s="28">
        <v>0.16600000000000001</v>
      </c>
      <c r="N33" s="70">
        <f t="shared" si="2"/>
        <v>0.16600000000000001</v>
      </c>
      <c r="O33" s="89" t="s">
        <v>243</v>
      </c>
      <c r="P33" s="43"/>
      <c r="Q33" s="43">
        <v>346600000</v>
      </c>
      <c r="R33" s="43"/>
      <c r="S33" s="43"/>
      <c r="T33" s="44"/>
      <c r="U33" s="49">
        <f t="shared" si="4"/>
        <v>346600000</v>
      </c>
      <c r="V33" s="44"/>
      <c r="W33" s="44">
        <v>120480000</v>
      </c>
      <c r="X33" s="47"/>
      <c r="Y33" s="47"/>
      <c r="Z33" s="47"/>
      <c r="AA33" s="49">
        <f t="shared" si="5"/>
        <v>120480000</v>
      </c>
      <c r="AB33" s="18">
        <f t="shared" si="7"/>
        <v>0.3476053087132141</v>
      </c>
      <c r="AC33" s="19"/>
      <c r="AD33" s="71" t="s">
        <v>46</v>
      </c>
      <c r="AE33" s="71" t="s">
        <v>216</v>
      </c>
    </row>
    <row r="34" spans="1:31" ht="55.2" x14ac:dyDescent="0.25">
      <c r="A34" s="41">
        <v>52</v>
      </c>
      <c r="B34" s="72" t="s">
        <v>38</v>
      </c>
      <c r="C34" s="72" t="s">
        <v>70</v>
      </c>
      <c r="D34" s="72" t="s">
        <v>119</v>
      </c>
      <c r="E34" s="20" t="s">
        <v>128</v>
      </c>
      <c r="F34" s="21" t="s">
        <v>129</v>
      </c>
      <c r="G34" s="97">
        <v>2020680010091</v>
      </c>
      <c r="H34" s="13" t="s">
        <v>126</v>
      </c>
      <c r="I34" s="75" t="s">
        <v>127</v>
      </c>
      <c r="J34" s="69">
        <v>44566</v>
      </c>
      <c r="K34" s="69">
        <v>44926</v>
      </c>
      <c r="L34" s="15">
        <v>1</v>
      </c>
      <c r="M34" s="16">
        <v>0.16600000000000001</v>
      </c>
      <c r="N34" s="70">
        <f t="shared" si="2"/>
        <v>0.16600000000000001</v>
      </c>
      <c r="O34" s="89" t="s">
        <v>243</v>
      </c>
      <c r="P34" s="43"/>
      <c r="Q34" s="43">
        <v>92112000</v>
      </c>
      <c r="R34" s="43"/>
      <c r="S34" s="43"/>
      <c r="T34" s="44"/>
      <c r="U34" s="49">
        <f t="shared" si="4"/>
        <v>92112000</v>
      </c>
      <c r="V34" s="44"/>
      <c r="W34" s="44">
        <v>39552000</v>
      </c>
      <c r="X34" s="47"/>
      <c r="Y34" s="47"/>
      <c r="Z34" s="47"/>
      <c r="AA34" s="49">
        <f t="shared" si="5"/>
        <v>39552000</v>
      </c>
      <c r="AB34" s="18">
        <f t="shared" si="7"/>
        <v>0.42939030745179779</v>
      </c>
      <c r="AC34" s="19"/>
      <c r="AD34" s="71" t="s">
        <v>46</v>
      </c>
      <c r="AE34" s="71" t="s">
        <v>216</v>
      </c>
    </row>
    <row r="35" spans="1:31" ht="55.2" x14ac:dyDescent="0.25">
      <c r="A35" s="41">
        <v>53</v>
      </c>
      <c r="B35" s="72" t="s">
        <v>38</v>
      </c>
      <c r="C35" s="72" t="s">
        <v>70</v>
      </c>
      <c r="D35" s="72" t="s">
        <v>119</v>
      </c>
      <c r="E35" s="20" t="s">
        <v>130</v>
      </c>
      <c r="F35" s="21" t="s">
        <v>131</v>
      </c>
      <c r="G35" s="97">
        <v>2020680010091</v>
      </c>
      <c r="H35" s="13" t="s">
        <v>126</v>
      </c>
      <c r="I35" s="75" t="s">
        <v>127</v>
      </c>
      <c r="J35" s="69">
        <v>44566</v>
      </c>
      <c r="K35" s="69">
        <v>44926</v>
      </c>
      <c r="L35" s="24">
        <v>1</v>
      </c>
      <c r="M35" s="28">
        <v>0.16600000000000001</v>
      </c>
      <c r="N35" s="70">
        <f t="shared" si="2"/>
        <v>0.16600000000000001</v>
      </c>
      <c r="O35" s="89" t="s">
        <v>243</v>
      </c>
      <c r="P35" s="43"/>
      <c r="Q35" s="43">
        <v>133303334</v>
      </c>
      <c r="R35" s="43"/>
      <c r="S35" s="43"/>
      <c r="T35" s="44"/>
      <c r="U35" s="49">
        <f t="shared" si="4"/>
        <v>133303334</v>
      </c>
      <c r="V35" s="44"/>
      <c r="W35" s="48">
        <v>43775000</v>
      </c>
      <c r="X35" s="47"/>
      <c r="Y35" s="47"/>
      <c r="Z35" s="47"/>
      <c r="AA35" s="49">
        <f t="shared" si="5"/>
        <v>43775000</v>
      </c>
      <c r="AB35" s="18">
        <f t="shared" si="7"/>
        <v>0.32838638529475939</v>
      </c>
      <c r="AC35" s="19"/>
      <c r="AD35" s="71" t="s">
        <v>46</v>
      </c>
      <c r="AE35" s="71" t="s">
        <v>216</v>
      </c>
    </row>
    <row r="36" spans="1:31" ht="55.2" x14ac:dyDescent="0.25">
      <c r="A36" s="41">
        <v>54</v>
      </c>
      <c r="B36" s="72" t="s">
        <v>38</v>
      </c>
      <c r="C36" s="72" t="s">
        <v>70</v>
      </c>
      <c r="D36" s="72" t="s">
        <v>119</v>
      </c>
      <c r="E36" s="30" t="s">
        <v>132</v>
      </c>
      <c r="F36" s="21" t="s">
        <v>133</v>
      </c>
      <c r="G36" s="97">
        <v>2020680010091</v>
      </c>
      <c r="H36" s="13" t="s">
        <v>126</v>
      </c>
      <c r="I36" s="75" t="s">
        <v>127</v>
      </c>
      <c r="J36" s="69">
        <v>44566</v>
      </c>
      <c r="K36" s="69">
        <v>44926</v>
      </c>
      <c r="L36" s="24">
        <v>5</v>
      </c>
      <c r="M36" s="25">
        <v>2</v>
      </c>
      <c r="N36" s="70">
        <f t="shared" si="2"/>
        <v>0.4</v>
      </c>
      <c r="O36" s="89" t="s">
        <v>243</v>
      </c>
      <c r="P36" s="43"/>
      <c r="Q36" s="43">
        <v>16050833</v>
      </c>
      <c r="R36" s="43"/>
      <c r="S36" s="43"/>
      <c r="T36" s="44"/>
      <c r="U36" s="49">
        <f t="shared" si="4"/>
        <v>16050833</v>
      </c>
      <c r="V36" s="44"/>
      <c r="W36" s="48">
        <v>8755000</v>
      </c>
      <c r="X36" s="51"/>
      <c r="Y36" s="51"/>
      <c r="Z36" s="51"/>
      <c r="AA36" s="49">
        <f t="shared" si="5"/>
        <v>8755000</v>
      </c>
      <c r="AB36" s="18">
        <f t="shared" si="7"/>
        <v>0.54545455678219312</v>
      </c>
      <c r="AC36" s="19"/>
      <c r="AD36" s="71" t="s">
        <v>46</v>
      </c>
      <c r="AE36" s="71" t="s">
        <v>216</v>
      </c>
    </row>
    <row r="37" spans="1:31" ht="55.2" x14ac:dyDescent="0.25">
      <c r="A37" s="41">
        <v>55</v>
      </c>
      <c r="B37" s="72" t="s">
        <v>38</v>
      </c>
      <c r="C37" s="72" t="s">
        <v>70</v>
      </c>
      <c r="D37" s="72" t="s">
        <v>119</v>
      </c>
      <c r="E37" s="31" t="s">
        <v>134</v>
      </c>
      <c r="F37" s="32" t="s">
        <v>135</v>
      </c>
      <c r="G37" s="97">
        <v>2020680010091</v>
      </c>
      <c r="H37" s="13" t="s">
        <v>126</v>
      </c>
      <c r="I37" s="75" t="s">
        <v>127</v>
      </c>
      <c r="J37" s="69">
        <v>44566</v>
      </c>
      <c r="K37" s="69">
        <v>44926</v>
      </c>
      <c r="L37" s="24">
        <v>1</v>
      </c>
      <c r="M37" s="28">
        <v>0.16600000000000001</v>
      </c>
      <c r="N37" s="70">
        <f t="shared" si="2"/>
        <v>0.16600000000000001</v>
      </c>
      <c r="O37" s="17" t="s">
        <v>274</v>
      </c>
      <c r="P37" s="44">
        <v>21527000</v>
      </c>
      <c r="Q37" s="43">
        <v>135320000</v>
      </c>
      <c r="R37" s="43"/>
      <c r="S37" s="43"/>
      <c r="U37" s="49">
        <f t="shared" si="4"/>
        <v>156847000</v>
      </c>
      <c r="V37" s="44">
        <v>11742000</v>
      </c>
      <c r="W37" s="44">
        <v>24720000</v>
      </c>
      <c r="X37" s="51"/>
      <c r="Y37" s="51"/>
      <c r="AA37" s="49">
        <f>SUM(V37:Y37)</f>
        <v>36462000</v>
      </c>
      <c r="AB37" s="18">
        <f t="shared" si="7"/>
        <v>0.23246858403412243</v>
      </c>
      <c r="AC37" s="19"/>
      <c r="AD37" s="71" t="s">
        <v>46</v>
      </c>
      <c r="AE37" s="71" t="s">
        <v>216</v>
      </c>
    </row>
    <row r="38" spans="1:31" ht="69" x14ac:dyDescent="0.25">
      <c r="A38" s="41">
        <v>56</v>
      </c>
      <c r="B38" s="72" t="s">
        <v>38</v>
      </c>
      <c r="C38" s="72" t="s">
        <v>70</v>
      </c>
      <c r="D38" s="72" t="s">
        <v>119</v>
      </c>
      <c r="E38" s="31" t="s">
        <v>136</v>
      </c>
      <c r="F38" s="32" t="s">
        <v>137</v>
      </c>
      <c r="G38" s="97">
        <v>2020680010091</v>
      </c>
      <c r="H38" s="13" t="s">
        <v>126</v>
      </c>
      <c r="I38" s="75" t="s">
        <v>127</v>
      </c>
      <c r="J38" s="69">
        <v>44566</v>
      </c>
      <c r="K38" s="69">
        <v>44926</v>
      </c>
      <c r="L38" s="24">
        <v>1</v>
      </c>
      <c r="M38" s="28">
        <v>0</v>
      </c>
      <c r="N38" s="70">
        <f t="shared" si="2"/>
        <v>0</v>
      </c>
      <c r="O38" s="89" t="s">
        <v>243</v>
      </c>
      <c r="P38" s="43"/>
      <c r="Q38" s="43">
        <v>39200000</v>
      </c>
      <c r="R38" s="43"/>
      <c r="S38" s="43"/>
      <c r="T38" s="44"/>
      <c r="U38" s="49">
        <f t="shared" si="4"/>
        <v>39200000</v>
      </c>
      <c r="V38" s="44"/>
      <c r="W38" s="44"/>
      <c r="X38" s="51"/>
      <c r="Y38" s="51"/>
      <c r="Z38" s="51"/>
      <c r="AA38" s="49">
        <f t="shared" si="5"/>
        <v>0</v>
      </c>
      <c r="AB38" s="18">
        <f t="shared" si="7"/>
        <v>0</v>
      </c>
      <c r="AC38" s="19"/>
      <c r="AD38" s="71" t="s">
        <v>46</v>
      </c>
      <c r="AE38" s="71" t="s">
        <v>216</v>
      </c>
    </row>
    <row r="39" spans="1:31" ht="55.2" x14ac:dyDescent="0.25">
      <c r="A39" s="41">
        <v>57</v>
      </c>
      <c r="B39" s="72" t="s">
        <v>38</v>
      </c>
      <c r="C39" s="72" t="s">
        <v>70</v>
      </c>
      <c r="D39" s="72" t="s">
        <v>119</v>
      </c>
      <c r="E39" s="31" t="s">
        <v>138</v>
      </c>
      <c r="F39" s="32" t="s">
        <v>139</v>
      </c>
      <c r="G39" s="97">
        <v>2020680010091</v>
      </c>
      <c r="H39" s="13" t="s">
        <v>126</v>
      </c>
      <c r="I39" s="75" t="s">
        <v>127</v>
      </c>
      <c r="J39" s="69">
        <v>44566</v>
      </c>
      <c r="K39" s="69">
        <v>44926</v>
      </c>
      <c r="L39" s="24">
        <v>1</v>
      </c>
      <c r="M39" s="28">
        <v>0.16600000000000001</v>
      </c>
      <c r="N39" s="70">
        <f t="shared" si="2"/>
        <v>0.16600000000000001</v>
      </c>
      <c r="O39" s="89" t="s">
        <v>243</v>
      </c>
      <c r="P39" s="43"/>
      <c r="Q39" s="43">
        <v>57328000</v>
      </c>
      <c r="R39" s="43"/>
      <c r="S39" s="43"/>
      <c r="T39" s="44"/>
      <c r="U39" s="49">
        <f t="shared" si="4"/>
        <v>57328000</v>
      </c>
      <c r="V39" s="44"/>
      <c r="W39" s="44">
        <v>9888000</v>
      </c>
      <c r="X39" s="51"/>
      <c r="Y39" s="51"/>
      <c r="Z39" s="51"/>
      <c r="AA39" s="49">
        <f t="shared" si="5"/>
        <v>9888000</v>
      </c>
      <c r="AB39" s="18">
        <f t="shared" si="7"/>
        <v>0.1724811610382361</v>
      </c>
      <c r="AC39" s="19"/>
      <c r="AD39" s="71" t="s">
        <v>46</v>
      </c>
      <c r="AE39" s="71" t="s">
        <v>216</v>
      </c>
    </row>
    <row r="40" spans="1:31" ht="55.2" x14ac:dyDescent="0.25">
      <c r="A40" s="41">
        <v>58</v>
      </c>
      <c r="B40" s="72" t="s">
        <v>38</v>
      </c>
      <c r="C40" s="72" t="s">
        <v>70</v>
      </c>
      <c r="D40" s="72" t="s">
        <v>140</v>
      </c>
      <c r="E40" s="31" t="s">
        <v>141</v>
      </c>
      <c r="F40" s="32" t="s">
        <v>142</v>
      </c>
      <c r="G40" s="97" t="s">
        <v>232</v>
      </c>
      <c r="H40" s="38" t="s">
        <v>226</v>
      </c>
      <c r="I40" s="74"/>
      <c r="J40" s="69">
        <v>44566</v>
      </c>
      <c r="K40" s="69"/>
      <c r="L40" s="42">
        <v>0</v>
      </c>
      <c r="M40" s="25"/>
      <c r="N40" s="70" t="str">
        <f t="shared" si="2"/>
        <v>-</v>
      </c>
      <c r="O40" s="17"/>
      <c r="P40" s="43"/>
      <c r="Q40" s="43"/>
      <c r="R40" s="43"/>
      <c r="S40" s="43"/>
      <c r="T40" s="44"/>
      <c r="U40" s="49">
        <f t="shared" si="4"/>
        <v>0</v>
      </c>
      <c r="V40" s="44"/>
      <c r="W40" s="44"/>
      <c r="X40" s="51"/>
      <c r="Y40" s="51"/>
      <c r="Z40" s="51"/>
      <c r="AA40" s="49">
        <f t="shared" si="5"/>
        <v>0</v>
      </c>
      <c r="AB40" s="18" t="str">
        <f t="shared" si="7"/>
        <v>-</v>
      </c>
      <c r="AC40" s="19"/>
      <c r="AD40" s="71" t="s">
        <v>46</v>
      </c>
      <c r="AE40" s="71" t="s">
        <v>216</v>
      </c>
    </row>
    <row r="41" spans="1:31" ht="110.4" x14ac:dyDescent="0.25">
      <c r="A41" s="41">
        <v>59</v>
      </c>
      <c r="B41" s="67" t="s">
        <v>38</v>
      </c>
      <c r="C41" s="67" t="s">
        <v>70</v>
      </c>
      <c r="D41" s="67" t="s">
        <v>140</v>
      </c>
      <c r="E41" s="33" t="s">
        <v>143</v>
      </c>
      <c r="F41" s="34" t="s">
        <v>144</v>
      </c>
      <c r="G41" s="97">
        <v>2020680010138</v>
      </c>
      <c r="H41" s="13" t="s">
        <v>145</v>
      </c>
      <c r="I41" s="74" t="s">
        <v>146</v>
      </c>
      <c r="J41" s="69">
        <v>44566</v>
      </c>
      <c r="K41" s="69">
        <v>44926</v>
      </c>
      <c r="L41" s="42">
        <v>37500</v>
      </c>
      <c r="M41" s="25">
        <v>2891</v>
      </c>
      <c r="N41" s="76">
        <f>IFERROR(IF(M41/L41&gt;100%,100%,M41/L41),"-")</f>
        <v>7.7093333333333333E-2</v>
      </c>
      <c r="O41" s="89" t="s">
        <v>258</v>
      </c>
      <c r="P41" s="43">
        <v>542707000</v>
      </c>
      <c r="Q41" s="43">
        <v>20000000</v>
      </c>
      <c r="R41" s="43"/>
      <c r="S41" s="43"/>
      <c r="T41" s="44"/>
      <c r="U41" s="49">
        <f t="shared" si="4"/>
        <v>562707000</v>
      </c>
      <c r="V41" s="44">
        <v>296022000</v>
      </c>
      <c r="W41" s="44"/>
      <c r="X41" s="51"/>
      <c r="Y41" s="51"/>
      <c r="Z41" s="51"/>
      <c r="AA41" s="49">
        <f t="shared" si="5"/>
        <v>296022000</v>
      </c>
      <c r="AB41" s="18">
        <f>IFERROR(AA41/U41,"-")</f>
        <v>0.52606774040486437</v>
      </c>
      <c r="AC41" s="23"/>
      <c r="AD41" s="67" t="s">
        <v>46</v>
      </c>
      <c r="AE41" s="67" t="s">
        <v>216</v>
      </c>
    </row>
    <row r="42" spans="1:31" ht="55.2" x14ac:dyDescent="0.25">
      <c r="A42" s="41">
        <v>60</v>
      </c>
      <c r="B42" s="67" t="s">
        <v>38</v>
      </c>
      <c r="C42" s="67" t="s">
        <v>70</v>
      </c>
      <c r="D42" s="67" t="s">
        <v>140</v>
      </c>
      <c r="E42" s="33" t="s">
        <v>147</v>
      </c>
      <c r="F42" s="34" t="s">
        <v>148</v>
      </c>
      <c r="G42" s="97">
        <v>2020680010138</v>
      </c>
      <c r="H42" s="13" t="s">
        <v>145</v>
      </c>
      <c r="I42" s="74" t="s">
        <v>149</v>
      </c>
      <c r="J42" s="69">
        <v>44566</v>
      </c>
      <c r="K42" s="69">
        <v>44926</v>
      </c>
      <c r="L42" s="42">
        <v>7200</v>
      </c>
      <c r="M42" s="25">
        <v>680</v>
      </c>
      <c r="N42" s="70">
        <f t="shared" si="2"/>
        <v>9.4444444444444442E-2</v>
      </c>
      <c r="O42" s="89" t="s">
        <v>259</v>
      </c>
      <c r="P42" s="43">
        <v>1046604368</v>
      </c>
      <c r="Q42" s="43"/>
      <c r="R42" s="43"/>
      <c r="S42" s="43"/>
      <c r="T42" s="44">
        <v>8464748</v>
      </c>
      <c r="U42" s="49">
        <f t="shared" si="4"/>
        <v>1055069116</v>
      </c>
      <c r="V42" s="44">
        <v>132870000</v>
      </c>
      <c r="W42" s="44"/>
      <c r="X42" s="51"/>
      <c r="Y42" s="51"/>
      <c r="Z42" s="51"/>
      <c r="AA42" s="49">
        <f t="shared" si="5"/>
        <v>132870000</v>
      </c>
      <c r="AB42" s="18">
        <f>IFERROR(AA42/U42,"-")</f>
        <v>0.12593487761611249</v>
      </c>
      <c r="AC42" s="23"/>
      <c r="AD42" s="67" t="s">
        <v>46</v>
      </c>
      <c r="AE42" s="71" t="s">
        <v>216</v>
      </c>
    </row>
    <row r="43" spans="1:31" ht="55.2" x14ac:dyDescent="0.25">
      <c r="A43" s="41">
        <v>61</v>
      </c>
      <c r="B43" s="72" t="s">
        <v>38</v>
      </c>
      <c r="C43" s="72" t="s">
        <v>70</v>
      </c>
      <c r="D43" s="72" t="s">
        <v>140</v>
      </c>
      <c r="E43" s="31" t="s">
        <v>150</v>
      </c>
      <c r="F43" s="32" t="s">
        <v>151</v>
      </c>
      <c r="G43" s="97">
        <v>2020680010138</v>
      </c>
      <c r="H43" s="13" t="s">
        <v>145</v>
      </c>
      <c r="I43" s="74" t="s">
        <v>152</v>
      </c>
      <c r="J43" s="69">
        <v>44566</v>
      </c>
      <c r="K43" s="69">
        <v>44926</v>
      </c>
      <c r="L43" s="42">
        <v>12000</v>
      </c>
      <c r="M43" s="25">
        <v>7535</v>
      </c>
      <c r="N43" s="70">
        <f t="shared" si="2"/>
        <v>0.62791666666666668</v>
      </c>
      <c r="O43" s="89" t="s">
        <v>260</v>
      </c>
      <c r="P43" s="43">
        <v>186945000</v>
      </c>
      <c r="Q43" s="43">
        <v>90000000</v>
      </c>
      <c r="R43" s="43"/>
      <c r="S43" s="43"/>
      <c r="T43" s="44"/>
      <c r="U43" s="49">
        <f t="shared" si="4"/>
        <v>276945000</v>
      </c>
      <c r="V43" s="44">
        <v>101970000</v>
      </c>
      <c r="W43" s="48"/>
      <c r="X43" s="51"/>
      <c r="Y43" s="51"/>
      <c r="Z43" s="51"/>
      <c r="AA43" s="49">
        <f t="shared" si="5"/>
        <v>101970000</v>
      </c>
      <c r="AB43" s="18">
        <f>IFERROR(AA43/U43,"-")</f>
        <v>0.36819585116178305</v>
      </c>
      <c r="AC43" s="19"/>
      <c r="AD43" s="71" t="s">
        <v>46</v>
      </c>
      <c r="AE43" s="71" t="s">
        <v>216</v>
      </c>
    </row>
    <row r="44" spans="1:31" ht="69" x14ac:dyDescent="0.25">
      <c r="A44" s="41">
        <v>62</v>
      </c>
      <c r="B44" s="67" t="s">
        <v>38</v>
      </c>
      <c r="C44" s="67" t="s">
        <v>70</v>
      </c>
      <c r="D44" s="67" t="s">
        <v>140</v>
      </c>
      <c r="E44" s="33" t="s">
        <v>153</v>
      </c>
      <c r="F44" s="34" t="s">
        <v>154</v>
      </c>
      <c r="G44" s="97">
        <v>2020680010138</v>
      </c>
      <c r="H44" s="13" t="s">
        <v>145</v>
      </c>
      <c r="I44" s="74" t="s">
        <v>155</v>
      </c>
      <c r="J44" s="69">
        <v>44566</v>
      </c>
      <c r="K44" s="69">
        <v>44926</v>
      </c>
      <c r="L44" s="24">
        <v>1</v>
      </c>
      <c r="M44" s="28">
        <v>0.5</v>
      </c>
      <c r="N44" s="70">
        <f t="shared" si="2"/>
        <v>0.5</v>
      </c>
      <c r="O44" s="89" t="s">
        <v>260</v>
      </c>
      <c r="P44" s="43">
        <v>90640000</v>
      </c>
      <c r="Q44" s="43">
        <v>100000000</v>
      </c>
      <c r="R44" s="43"/>
      <c r="S44" s="43"/>
      <c r="T44" s="44"/>
      <c r="U44" s="49">
        <f t="shared" si="4"/>
        <v>190640000</v>
      </c>
      <c r="V44" s="44">
        <v>49440000</v>
      </c>
      <c r="W44" s="44"/>
      <c r="X44" s="51"/>
      <c r="Y44" s="51"/>
      <c r="Z44" s="51"/>
      <c r="AA44" s="49">
        <f t="shared" si="5"/>
        <v>49440000</v>
      </c>
      <c r="AB44" s="18">
        <f>IFERROR(AA44/U44,"-")</f>
        <v>0.25933697020562319</v>
      </c>
      <c r="AC44" s="23"/>
      <c r="AD44" s="67" t="s">
        <v>46</v>
      </c>
      <c r="AE44" s="67" t="s">
        <v>216</v>
      </c>
    </row>
    <row r="45" spans="1:31" ht="55.2" x14ac:dyDescent="0.25">
      <c r="A45" s="41">
        <v>63</v>
      </c>
      <c r="B45" s="72" t="s">
        <v>38</v>
      </c>
      <c r="C45" s="72" t="s">
        <v>70</v>
      </c>
      <c r="D45" s="72" t="s">
        <v>140</v>
      </c>
      <c r="E45" s="31" t="s">
        <v>156</v>
      </c>
      <c r="F45" s="32" t="s">
        <v>157</v>
      </c>
      <c r="G45" s="97" t="s">
        <v>232</v>
      </c>
      <c r="H45" s="38" t="s">
        <v>226</v>
      </c>
      <c r="I45" s="74"/>
      <c r="J45" s="69">
        <v>44566</v>
      </c>
      <c r="K45" s="69"/>
      <c r="L45" s="15">
        <v>0</v>
      </c>
      <c r="M45" s="16">
        <v>0</v>
      </c>
      <c r="N45" s="70" t="str">
        <f>IFERROR(IF(M45/L45&gt;100%,100%,M45/L45),"-")</f>
        <v>-</v>
      </c>
      <c r="O45" s="17"/>
      <c r="P45" s="43"/>
      <c r="Q45" s="43"/>
      <c r="R45" s="43"/>
      <c r="S45" s="43"/>
      <c r="T45" s="44"/>
      <c r="U45" s="49">
        <f t="shared" si="4"/>
        <v>0</v>
      </c>
      <c r="V45" s="44"/>
      <c r="W45" s="44"/>
      <c r="X45" s="51"/>
      <c r="Y45" s="51"/>
      <c r="Z45" s="51"/>
      <c r="AA45" s="49">
        <f t="shared" si="5"/>
        <v>0</v>
      </c>
      <c r="AB45" s="18" t="str">
        <f t="shared" ref="AB45:AB53" si="8">IFERROR(AA45/U45,"-")</f>
        <v>-</v>
      </c>
      <c r="AC45" s="19"/>
      <c r="AD45" s="71" t="s">
        <v>46</v>
      </c>
      <c r="AE45" s="71" t="s">
        <v>216</v>
      </c>
    </row>
    <row r="46" spans="1:31" ht="55.2" x14ac:dyDescent="0.25">
      <c r="A46" s="41">
        <v>64</v>
      </c>
      <c r="B46" s="72" t="s">
        <v>38</v>
      </c>
      <c r="C46" s="72" t="s">
        <v>70</v>
      </c>
      <c r="D46" s="72" t="s">
        <v>158</v>
      </c>
      <c r="E46" s="31" t="s">
        <v>159</v>
      </c>
      <c r="F46" s="32" t="s">
        <v>160</v>
      </c>
      <c r="G46" s="97">
        <v>2020680010103</v>
      </c>
      <c r="H46" s="13" t="s">
        <v>161</v>
      </c>
      <c r="I46" s="74" t="s">
        <v>162</v>
      </c>
      <c r="J46" s="69">
        <v>44566</v>
      </c>
      <c r="K46" s="69">
        <v>44926</v>
      </c>
      <c r="L46" s="24">
        <v>2</v>
      </c>
      <c r="M46" s="93">
        <v>0.2</v>
      </c>
      <c r="N46" s="70">
        <f t="shared" si="2"/>
        <v>0.1</v>
      </c>
      <c r="O46" s="89" t="s">
        <v>268</v>
      </c>
      <c r="P46" s="96"/>
      <c r="Q46" s="43">
        <v>95275000</v>
      </c>
      <c r="R46" s="43"/>
      <c r="S46" s="43"/>
      <c r="T46" s="44"/>
      <c r="U46" s="49">
        <f>SUM(P46:T46)</f>
        <v>95275000</v>
      </c>
      <c r="V46" s="86"/>
      <c r="W46" s="44">
        <v>53364300</v>
      </c>
      <c r="X46" s="51"/>
      <c r="Y46" s="51"/>
      <c r="Z46" s="51"/>
      <c r="AA46" s="49">
        <f>SUM(V46:Z46)</f>
        <v>53364300</v>
      </c>
      <c r="AB46" s="18">
        <f t="shared" si="8"/>
        <v>0.56010810810810807</v>
      </c>
      <c r="AC46" s="19"/>
      <c r="AD46" s="71" t="s">
        <v>46</v>
      </c>
      <c r="AE46" s="71" t="s">
        <v>216</v>
      </c>
    </row>
    <row r="47" spans="1:31" ht="55.2" x14ac:dyDescent="0.25">
      <c r="A47" s="41">
        <v>65</v>
      </c>
      <c r="B47" s="72" t="s">
        <v>38</v>
      </c>
      <c r="C47" s="72" t="s">
        <v>70</v>
      </c>
      <c r="D47" s="72" t="s">
        <v>158</v>
      </c>
      <c r="E47" s="31" t="s">
        <v>163</v>
      </c>
      <c r="F47" s="32" t="s">
        <v>164</v>
      </c>
      <c r="G47" s="97">
        <v>2020680010103</v>
      </c>
      <c r="H47" s="13" t="s">
        <v>161</v>
      </c>
      <c r="I47" s="74" t="s">
        <v>165</v>
      </c>
      <c r="J47" s="69">
        <v>44566</v>
      </c>
      <c r="K47" s="69">
        <v>44926</v>
      </c>
      <c r="L47" s="24">
        <v>1</v>
      </c>
      <c r="M47" s="25">
        <v>1</v>
      </c>
      <c r="N47" s="70">
        <f t="shared" si="2"/>
        <v>1</v>
      </c>
      <c r="O47" s="89" t="s">
        <v>249</v>
      </c>
      <c r="P47" s="43">
        <v>197760000</v>
      </c>
      <c r="Q47" s="96"/>
      <c r="R47" s="43"/>
      <c r="S47" s="43"/>
      <c r="T47" s="44"/>
      <c r="U47" s="49">
        <f>SUM(P47:T47)</f>
        <v>197760000</v>
      </c>
      <c r="V47" s="44">
        <v>98880000</v>
      </c>
      <c r="W47" s="86"/>
      <c r="X47" s="51"/>
      <c r="Y47" s="51"/>
      <c r="Z47" s="51"/>
      <c r="AA47" s="49">
        <f>SUM(V47:Z47)</f>
        <v>98880000</v>
      </c>
      <c r="AB47" s="18">
        <f t="shared" si="8"/>
        <v>0.5</v>
      </c>
      <c r="AC47" s="19"/>
      <c r="AD47" s="71" t="s">
        <v>46</v>
      </c>
      <c r="AE47" s="71" t="s">
        <v>216</v>
      </c>
    </row>
    <row r="48" spans="1:31" ht="55.2" x14ac:dyDescent="0.25">
      <c r="A48" s="41">
        <v>66</v>
      </c>
      <c r="B48" s="72" t="s">
        <v>38</v>
      </c>
      <c r="C48" s="72" t="s">
        <v>70</v>
      </c>
      <c r="D48" s="72" t="s">
        <v>166</v>
      </c>
      <c r="E48" s="31" t="s">
        <v>167</v>
      </c>
      <c r="F48" s="32" t="s">
        <v>168</v>
      </c>
      <c r="G48" s="98">
        <v>2020680010142</v>
      </c>
      <c r="H48" s="21" t="s">
        <v>169</v>
      </c>
      <c r="I48" s="74" t="s">
        <v>170</v>
      </c>
      <c r="J48" s="69">
        <v>44566</v>
      </c>
      <c r="K48" s="69">
        <v>44926</v>
      </c>
      <c r="L48" s="15">
        <v>1</v>
      </c>
      <c r="M48" s="16">
        <v>0.16600000000000001</v>
      </c>
      <c r="N48" s="70">
        <f t="shared" si="2"/>
        <v>0.16600000000000001</v>
      </c>
      <c r="O48" s="89" t="s">
        <v>246</v>
      </c>
      <c r="P48" s="43"/>
      <c r="Q48" s="43">
        <v>72512000</v>
      </c>
      <c r="R48" s="43"/>
      <c r="S48" s="43"/>
      <c r="T48" s="43"/>
      <c r="U48" s="49">
        <f t="shared" si="4"/>
        <v>72512000</v>
      </c>
      <c r="V48" s="44"/>
      <c r="W48" s="44">
        <v>39552000</v>
      </c>
      <c r="X48" s="51"/>
      <c r="Y48" s="51"/>
      <c r="Z48" s="51"/>
      <c r="AA48" s="49">
        <f t="shared" si="5"/>
        <v>39552000</v>
      </c>
      <c r="AB48" s="18">
        <f t="shared" si="8"/>
        <v>0.54545454545454541</v>
      </c>
      <c r="AC48" s="19"/>
      <c r="AD48" s="71" t="s">
        <v>46</v>
      </c>
      <c r="AE48" s="71" t="s">
        <v>216</v>
      </c>
    </row>
    <row r="49" spans="1:31" ht="55.2" x14ac:dyDescent="0.25">
      <c r="A49" s="41">
        <v>151</v>
      </c>
      <c r="B49" s="72" t="s">
        <v>171</v>
      </c>
      <c r="C49" s="72" t="s">
        <v>172</v>
      </c>
      <c r="D49" s="77" t="s">
        <v>173</v>
      </c>
      <c r="E49" s="31" t="s">
        <v>174</v>
      </c>
      <c r="F49" s="32" t="s">
        <v>175</v>
      </c>
      <c r="G49" s="97">
        <v>2020680010112</v>
      </c>
      <c r="H49" s="13" t="s">
        <v>176</v>
      </c>
      <c r="I49" s="74" t="s">
        <v>177</v>
      </c>
      <c r="J49" s="69">
        <v>44566</v>
      </c>
      <c r="K49" s="69">
        <v>44926</v>
      </c>
      <c r="L49" s="24">
        <v>1</v>
      </c>
      <c r="M49" s="28">
        <v>0.12</v>
      </c>
      <c r="N49" s="70">
        <f t="shared" si="2"/>
        <v>0.12</v>
      </c>
      <c r="O49" s="89" t="s">
        <v>239</v>
      </c>
      <c r="P49" s="43">
        <v>222250000</v>
      </c>
      <c r="Q49" s="43"/>
      <c r="R49" s="43"/>
      <c r="S49" s="43"/>
      <c r="T49" s="44"/>
      <c r="U49" s="49">
        <f t="shared" si="4"/>
        <v>222250000</v>
      </c>
      <c r="V49" s="44">
        <v>123000000</v>
      </c>
      <c r="W49" s="44"/>
      <c r="X49" s="51"/>
      <c r="Y49" s="51"/>
      <c r="Z49" s="51"/>
      <c r="AA49" s="49">
        <f t="shared" si="5"/>
        <v>123000000</v>
      </c>
      <c r="AB49" s="18">
        <f t="shared" si="8"/>
        <v>0.55343082114735653</v>
      </c>
      <c r="AC49" s="19"/>
      <c r="AD49" s="71" t="s">
        <v>46</v>
      </c>
      <c r="AE49" s="71" t="s">
        <v>216</v>
      </c>
    </row>
    <row r="50" spans="1:31" ht="55.2" x14ac:dyDescent="0.25">
      <c r="A50" s="41">
        <v>152</v>
      </c>
      <c r="B50" s="72" t="s">
        <v>171</v>
      </c>
      <c r="C50" s="72" t="s">
        <v>172</v>
      </c>
      <c r="D50" s="77" t="s">
        <v>173</v>
      </c>
      <c r="E50" s="31" t="s">
        <v>178</v>
      </c>
      <c r="F50" s="32" t="s">
        <v>179</v>
      </c>
      <c r="G50" s="97">
        <v>2020680010112</v>
      </c>
      <c r="H50" s="13" t="s">
        <v>176</v>
      </c>
      <c r="I50" s="74" t="s">
        <v>180</v>
      </c>
      <c r="J50" s="69">
        <v>44566</v>
      </c>
      <c r="K50" s="69">
        <v>44926</v>
      </c>
      <c r="L50" s="100">
        <v>1</v>
      </c>
      <c r="M50" s="136">
        <v>0.12</v>
      </c>
      <c r="N50" s="106">
        <f t="shared" si="2"/>
        <v>0.12</v>
      </c>
      <c r="O50" s="89" t="s">
        <v>273</v>
      </c>
      <c r="P50" s="43">
        <v>133100000</v>
      </c>
      <c r="Q50" s="43"/>
      <c r="R50" s="43"/>
      <c r="S50" s="43"/>
      <c r="T50" s="44">
        <v>30000000</v>
      </c>
      <c r="U50" s="115">
        <f>SUM(P50:T51)</f>
        <v>511100000</v>
      </c>
      <c r="V50" s="44">
        <v>86400000</v>
      </c>
      <c r="W50" s="44"/>
      <c r="X50" s="51"/>
      <c r="Y50" s="51"/>
      <c r="Z50" s="51"/>
      <c r="AA50" s="115">
        <f>SUM(V50:Z51)</f>
        <v>109200000</v>
      </c>
      <c r="AB50" s="112">
        <f t="shared" si="8"/>
        <v>0.21365681862649188</v>
      </c>
      <c r="AC50" s="121"/>
      <c r="AD50" s="109" t="s">
        <v>46</v>
      </c>
      <c r="AE50" s="109" t="s">
        <v>216</v>
      </c>
    </row>
    <row r="51" spans="1:31" ht="55.2" x14ac:dyDescent="0.25">
      <c r="A51" s="41">
        <v>152</v>
      </c>
      <c r="B51" s="72" t="s">
        <v>171</v>
      </c>
      <c r="C51" s="72" t="s">
        <v>172</v>
      </c>
      <c r="D51" s="77" t="s">
        <v>173</v>
      </c>
      <c r="E51" s="31" t="s">
        <v>178</v>
      </c>
      <c r="F51" s="32" t="s">
        <v>179</v>
      </c>
      <c r="G51" s="97">
        <v>2021680010216</v>
      </c>
      <c r="H51" s="13" t="s">
        <v>229</v>
      </c>
      <c r="I51" s="74"/>
      <c r="J51" s="69">
        <v>44566</v>
      </c>
      <c r="K51" s="69"/>
      <c r="L51" s="102"/>
      <c r="M51" s="137"/>
      <c r="N51" s="108"/>
      <c r="O51" s="89" t="s">
        <v>257</v>
      </c>
      <c r="P51" s="43">
        <v>348000000</v>
      </c>
      <c r="Q51" s="43"/>
      <c r="R51" s="43"/>
      <c r="S51" s="43"/>
      <c r="T51" s="44"/>
      <c r="U51" s="117"/>
      <c r="V51" s="44">
        <v>22800000</v>
      </c>
      <c r="W51" s="44"/>
      <c r="X51" s="51"/>
      <c r="Y51" s="51"/>
      <c r="Z51" s="51"/>
      <c r="AA51" s="117"/>
      <c r="AB51" s="114"/>
      <c r="AC51" s="123"/>
      <c r="AD51" s="111"/>
      <c r="AE51" s="111"/>
    </row>
    <row r="52" spans="1:31" ht="55.2" x14ac:dyDescent="0.25">
      <c r="A52" s="41">
        <v>153</v>
      </c>
      <c r="B52" s="72" t="s">
        <v>171</v>
      </c>
      <c r="C52" s="72" t="s">
        <v>172</v>
      </c>
      <c r="D52" s="77" t="s">
        <v>173</v>
      </c>
      <c r="E52" s="31" t="s">
        <v>181</v>
      </c>
      <c r="F52" s="32" t="s">
        <v>182</v>
      </c>
      <c r="G52" s="97">
        <v>2020680010112</v>
      </c>
      <c r="H52" s="13" t="s">
        <v>176</v>
      </c>
      <c r="I52" s="74" t="s">
        <v>183</v>
      </c>
      <c r="J52" s="69">
        <v>44566</v>
      </c>
      <c r="K52" s="69">
        <v>44926</v>
      </c>
      <c r="L52" s="24">
        <v>1</v>
      </c>
      <c r="M52" s="28">
        <v>0.1</v>
      </c>
      <c r="N52" s="70">
        <f t="shared" si="2"/>
        <v>0.1</v>
      </c>
      <c r="O52" s="89" t="s">
        <v>239</v>
      </c>
      <c r="P52" s="43">
        <v>33000000</v>
      </c>
      <c r="Q52" s="43"/>
      <c r="R52" s="43"/>
      <c r="S52" s="43"/>
      <c r="T52" s="44"/>
      <c r="U52" s="49">
        <f>SUM(P52:T52)</f>
        <v>33000000</v>
      </c>
      <c r="V52" s="44">
        <v>18000000</v>
      </c>
      <c r="W52" s="44"/>
      <c r="X52" s="51"/>
      <c r="Y52" s="51"/>
      <c r="Z52" s="51"/>
      <c r="AA52" s="49">
        <f>SUM(V52:Z52)</f>
        <v>18000000</v>
      </c>
      <c r="AB52" s="18">
        <f t="shared" si="8"/>
        <v>0.54545454545454541</v>
      </c>
      <c r="AC52" s="19"/>
      <c r="AD52" s="71" t="s">
        <v>46</v>
      </c>
      <c r="AE52" s="71" t="s">
        <v>216</v>
      </c>
    </row>
    <row r="53" spans="1:31" ht="55.2" x14ac:dyDescent="0.25">
      <c r="A53" s="41">
        <v>154</v>
      </c>
      <c r="B53" s="67" t="s">
        <v>171</v>
      </c>
      <c r="C53" s="67" t="s">
        <v>172</v>
      </c>
      <c r="D53" s="78" t="s">
        <v>173</v>
      </c>
      <c r="E53" s="33" t="s">
        <v>184</v>
      </c>
      <c r="F53" s="34" t="s">
        <v>185</v>
      </c>
      <c r="G53" s="97">
        <v>2020680010112</v>
      </c>
      <c r="H53" s="13" t="s">
        <v>176</v>
      </c>
      <c r="I53" s="74" t="s">
        <v>186</v>
      </c>
      <c r="J53" s="69">
        <v>44566</v>
      </c>
      <c r="K53" s="69">
        <v>44926</v>
      </c>
      <c r="L53" s="24">
        <v>1</v>
      </c>
      <c r="M53" s="28">
        <v>0.1</v>
      </c>
      <c r="N53" s="70">
        <f t="shared" si="2"/>
        <v>0.1</v>
      </c>
      <c r="O53" s="89" t="s">
        <v>240</v>
      </c>
      <c r="P53" s="43">
        <v>178250000</v>
      </c>
      <c r="Q53" s="43"/>
      <c r="R53" s="43"/>
      <c r="S53" s="43"/>
      <c r="T53" s="44"/>
      <c r="U53" s="49">
        <f>SUM(P53:T53)</f>
        <v>178250000</v>
      </c>
      <c r="V53" s="44">
        <v>102000000</v>
      </c>
      <c r="W53" s="44"/>
      <c r="X53" s="51"/>
      <c r="Y53" s="51"/>
      <c r="Z53" s="51"/>
      <c r="AA53" s="49">
        <f>SUM(V53:Z53)</f>
        <v>102000000</v>
      </c>
      <c r="AB53" s="18">
        <f t="shared" si="8"/>
        <v>0.57223001402524543</v>
      </c>
      <c r="AC53" s="19"/>
      <c r="AD53" s="71" t="s">
        <v>46</v>
      </c>
      <c r="AE53" s="71" t="s">
        <v>216</v>
      </c>
    </row>
    <row r="54" spans="1:31" ht="82.8" x14ac:dyDescent="0.25">
      <c r="A54" s="41">
        <v>155</v>
      </c>
      <c r="B54" s="67" t="s">
        <v>171</v>
      </c>
      <c r="C54" s="67" t="s">
        <v>172</v>
      </c>
      <c r="D54" s="67" t="s">
        <v>187</v>
      </c>
      <c r="E54" s="33" t="s">
        <v>188</v>
      </c>
      <c r="F54" s="34" t="s">
        <v>189</v>
      </c>
      <c r="G54" s="98">
        <v>2021680010014</v>
      </c>
      <c r="H54" s="72" t="s">
        <v>190</v>
      </c>
      <c r="I54" s="79" t="s">
        <v>191</v>
      </c>
      <c r="J54" s="69">
        <v>44566</v>
      </c>
      <c r="K54" s="69">
        <v>44926</v>
      </c>
      <c r="L54" s="24">
        <v>1</v>
      </c>
      <c r="M54" s="28">
        <v>0.18</v>
      </c>
      <c r="N54" s="70">
        <f t="shared" si="2"/>
        <v>0.18</v>
      </c>
      <c r="O54" s="89" t="s">
        <v>255</v>
      </c>
      <c r="P54" s="43">
        <v>177050000</v>
      </c>
      <c r="Q54" s="43"/>
      <c r="R54" s="43"/>
      <c r="S54" s="43"/>
      <c r="T54" s="44"/>
      <c r="U54" s="49">
        <f>SUM(P54:T54)</f>
        <v>177050000</v>
      </c>
      <c r="V54" s="44">
        <v>100800000</v>
      </c>
      <c r="W54" s="44"/>
      <c r="X54" s="51"/>
      <c r="Y54" s="51"/>
      <c r="Z54" s="51"/>
      <c r="AA54" s="49">
        <f>SUM(V54:Z54)</f>
        <v>100800000</v>
      </c>
      <c r="AB54" s="18">
        <f t="shared" ref="AB54:AB63" si="9">IFERROR(AA54/U54,"-")</f>
        <v>0.56933069754306698</v>
      </c>
      <c r="AC54" s="19"/>
      <c r="AD54" s="71" t="s">
        <v>46</v>
      </c>
      <c r="AE54" s="71" t="s">
        <v>216</v>
      </c>
    </row>
    <row r="55" spans="1:31" ht="69" x14ac:dyDescent="0.25">
      <c r="A55" s="41">
        <v>156</v>
      </c>
      <c r="B55" s="72" t="s">
        <v>171</v>
      </c>
      <c r="C55" s="72" t="s">
        <v>192</v>
      </c>
      <c r="D55" s="72" t="s">
        <v>193</v>
      </c>
      <c r="E55" s="31" t="s">
        <v>194</v>
      </c>
      <c r="F55" s="32" t="s">
        <v>195</v>
      </c>
      <c r="G55" s="97">
        <v>2021680010007</v>
      </c>
      <c r="H55" s="75" t="s">
        <v>196</v>
      </c>
      <c r="I55" s="75" t="s">
        <v>197</v>
      </c>
      <c r="J55" s="69">
        <v>44566</v>
      </c>
      <c r="K55" s="69">
        <v>44926</v>
      </c>
      <c r="L55" s="24">
        <v>1</v>
      </c>
      <c r="M55" s="28">
        <v>0.12</v>
      </c>
      <c r="N55" s="70">
        <f t="shared" si="2"/>
        <v>0.12</v>
      </c>
      <c r="O55" s="89" t="s">
        <v>262</v>
      </c>
      <c r="P55" s="43">
        <v>2408060490</v>
      </c>
      <c r="Q55" s="43"/>
      <c r="R55" s="43"/>
      <c r="S55" s="43"/>
      <c r="T55" s="44"/>
      <c r="U55" s="49">
        <f>SUM(P55:T55)</f>
        <v>2408060490</v>
      </c>
      <c r="V55" s="44">
        <v>22800000</v>
      </c>
      <c r="W55" s="51"/>
      <c r="X55" s="51"/>
      <c r="Y55" s="51"/>
      <c r="Z55" s="51"/>
      <c r="AA55" s="49">
        <f>SUM(V55:Z55)</f>
        <v>22800000</v>
      </c>
      <c r="AB55" s="18">
        <f t="shared" si="9"/>
        <v>9.4682006929153184E-3</v>
      </c>
      <c r="AC55" s="19"/>
      <c r="AD55" s="71" t="s">
        <v>46</v>
      </c>
      <c r="AE55" s="71" t="s">
        <v>216</v>
      </c>
    </row>
    <row r="56" spans="1:31" ht="124.2" x14ac:dyDescent="0.25">
      <c r="A56" s="41">
        <v>157</v>
      </c>
      <c r="B56" s="72" t="s">
        <v>171</v>
      </c>
      <c r="C56" s="72" t="s">
        <v>192</v>
      </c>
      <c r="D56" s="72" t="s">
        <v>193</v>
      </c>
      <c r="E56" s="31" t="s">
        <v>198</v>
      </c>
      <c r="F56" s="32" t="s">
        <v>199</v>
      </c>
      <c r="G56" s="97">
        <v>2021680010007</v>
      </c>
      <c r="H56" s="75" t="s">
        <v>196</v>
      </c>
      <c r="I56" s="75" t="s">
        <v>197</v>
      </c>
      <c r="J56" s="69">
        <v>44566</v>
      </c>
      <c r="K56" s="69">
        <v>44926</v>
      </c>
      <c r="L56" s="100">
        <v>1</v>
      </c>
      <c r="M56" s="138">
        <v>0.1</v>
      </c>
      <c r="N56" s="106">
        <f t="shared" si="2"/>
        <v>0.1</v>
      </c>
      <c r="O56" s="89" t="s">
        <v>245</v>
      </c>
      <c r="P56" s="43">
        <v>113300000</v>
      </c>
      <c r="Q56" s="43"/>
      <c r="R56" s="43"/>
      <c r="S56" s="43"/>
      <c r="T56" s="44"/>
      <c r="U56" s="115">
        <f>SUM(P56:T57)</f>
        <v>713300000</v>
      </c>
      <c r="V56" s="44">
        <v>68400000</v>
      </c>
      <c r="W56" s="51"/>
      <c r="X56" s="51"/>
      <c r="Y56" s="51"/>
      <c r="Z56" s="51"/>
      <c r="AA56" s="115">
        <f>SUM(V56:Z57)</f>
        <v>68400000</v>
      </c>
      <c r="AB56" s="112">
        <f t="shared" si="9"/>
        <v>9.5892331417355953E-2</v>
      </c>
      <c r="AC56" s="121"/>
      <c r="AD56" s="109" t="s">
        <v>46</v>
      </c>
      <c r="AE56" s="109" t="s">
        <v>216</v>
      </c>
    </row>
    <row r="57" spans="1:31" ht="124.2" x14ac:dyDescent="0.25">
      <c r="A57" s="41">
        <v>157</v>
      </c>
      <c r="B57" s="72" t="s">
        <v>171</v>
      </c>
      <c r="C57" s="72" t="s">
        <v>192</v>
      </c>
      <c r="D57" s="72" t="s">
        <v>193</v>
      </c>
      <c r="E57" s="31" t="s">
        <v>198</v>
      </c>
      <c r="F57" s="32" t="s">
        <v>199</v>
      </c>
      <c r="G57" s="97">
        <v>2021680010216</v>
      </c>
      <c r="H57" s="75" t="s">
        <v>229</v>
      </c>
      <c r="I57" s="75"/>
      <c r="J57" s="69">
        <v>44566</v>
      </c>
      <c r="K57" s="69"/>
      <c r="L57" s="102"/>
      <c r="M57" s="139"/>
      <c r="N57" s="108"/>
      <c r="O57" s="89" t="s">
        <v>257</v>
      </c>
      <c r="P57" s="43">
        <v>600000000</v>
      </c>
      <c r="Q57" s="43"/>
      <c r="R57" s="43"/>
      <c r="S57" s="43"/>
      <c r="T57" s="44"/>
      <c r="U57" s="117"/>
      <c r="V57" s="44"/>
      <c r="W57" s="51"/>
      <c r="X57" s="51"/>
      <c r="Y57" s="51"/>
      <c r="Z57" s="51"/>
      <c r="AA57" s="117"/>
      <c r="AB57" s="114"/>
      <c r="AC57" s="123"/>
      <c r="AD57" s="111"/>
      <c r="AE57" s="111"/>
    </row>
    <row r="58" spans="1:31" ht="69" x14ac:dyDescent="0.25">
      <c r="A58" s="41">
        <v>158</v>
      </c>
      <c r="B58" s="72" t="s">
        <v>171</v>
      </c>
      <c r="C58" s="72" t="s">
        <v>192</v>
      </c>
      <c r="D58" s="72" t="s">
        <v>193</v>
      </c>
      <c r="E58" s="31" t="s">
        <v>200</v>
      </c>
      <c r="F58" s="32" t="s">
        <v>201</v>
      </c>
      <c r="G58" s="97">
        <v>2021680010007</v>
      </c>
      <c r="H58" s="75" t="s">
        <v>196</v>
      </c>
      <c r="I58" s="75" t="s">
        <v>197</v>
      </c>
      <c r="J58" s="69">
        <v>44566</v>
      </c>
      <c r="K58" s="69">
        <v>44926</v>
      </c>
      <c r="L58" s="24">
        <v>1</v>
      </c>
      <c r="M58" s="28">
        <v>0.1</v>
      </c>
      <c r="N58" s="70">
        <f t="shared" si="2"/>
        <v>0.1</v>
      </c>
      <c r="O58" s="89" t="s">
        <v>263</v>
      </c>
      <c r="P58" s="43">
        <v>1592500000</v>
      </c>
      <c r="Q58" s="43"/>
      <c r="R58" s="43"/>
      <c r="S58" s="43"/>
      <c r="T58" s="44"/>
      <c r="U58" s="49">
        <f>SUM(P58:T58)</f>
        <v>1592500000</v>
      </c>
      <c r="V58" s="44">
        <v>54000000</v>
      </c>
      <c r="W58" s="51"/>
      <c r="X58" s="51"/>
      <c r="Y58" s="51"/>
      <c r="Z58" s="51"/>
      <c r="AA58" s="49">
        <f>SUM(V58:Z58)</f>
        <v>54000000</v>
      </c>
      <c r="AB58" s="18">
        <f t="shared" si="9"/>
        <v>3.3908948194662482E-2</v>
      </c>
      <c r="AC58" s="19"/>
      <c r="AD58" s="71" t="s">
        <v>46</v>
      </c>
      <c r="AE58" s="71" t="s">
        <v>216</v>
      </c>
    </row>
    <row r="59" spans="1:31" ht="69" x14ac:dyDescent="0.25">
      <c r="A59" s="41">
        <v>159</v>
      </c>
      <c r="B59" s="67" t="s">
        <v>171</v>
      </c>
      <c r="C59" s="67" t="s">
        <v>192</v>
      </c>
      <c r="D59" s="67" t="s">
        <v>193</v>
      </c>
      <c r="E59" s="33" t="s">
        <v>202</v>
      </c>
      <c r="F59" s="34" t="s">
        <v>203</v>
      </c>
      <c r="G59" s="97">
        <v>2021680010007</v>
      </c>
      <c r="H59" s="75" t="s">
        <v>196</v>
      </c>
      <c r="I59" s="75" t="s">
        <v>197</v>
      </c>
      <c r="J59" s="69">
        <v>44566</v>
      </c>
      <c r="K59" s="69">
        <v>44926</v>
      </c>
      <c r="L59" s="24">
        <v>1</v>
      </c>
      <c r="M59" s="28">
        <v>0.1</v>
      </c>
      <c r="N59" s="70">
        <f>IFERROR(IF(M59/L59&gt;100%,100%,M59/L59),"-")</f>
        <v>0.1</v>
      </c>
      <c r="O59" s="89" t="s">
        <v>245</v>
      </c>
      <c r="P59" s="43">
        <v>71050000</v>
      </c>
      <c r="Q59" s="43"/>
      <c r="R59" s="43"/>
      <c r="S59" s="43"/>
      <c r="T59" s="44"/>
      <c r="U59" s="49">
        <f>SUM(P59:T59)</f>
        <v>71050000</v>
      </c>
      <c r="V59" s="44">
        <v>45300000</v>
      </c>
      <c r="W59" s="51"/>
      <c r="X59" s="51"/>
      <c r="Y59" s="51"/>
      <c r="Z59" s="51"/>
      <c r="AA59" s="49">
        <f>SUM(V59:Z59)</f>
        <v>45300000</v>
      </c>
      <c r="AB59" s="18">
        <f t="shared" si="9"/>
        <v>0.63757916959887406</v>
      </c>
      <c r="AC59" s="19"/>
      <c r="AD59" s="71" t="s">
        <v>46</v>
      </c>
      <c r="AE59" s="71" t="s">
        <v>216</v>
      </c>
    </row>
    <row r="60" spans="1:31" ht="96.6" x14ac:dyDescent="0.25">
      <c r="A60" s="41">
        <v>162</v>
      </c>
      <c r="B60" s="32" t="s">
        <v>171</v>
      </c>
      <c r="C60" s="32" t="s">
        <v>192</v>
      </c>
      <c r="D60" s="32" t="s">
        <v>204</v>
      </c>
      <c r="E60" s="31" t="s">
        <v>205</v>
      </c>
      <c r="F60" s="32" t="s">
        <v>206</v>
      </c>
      <c r="G60" s="98">
        <v>2021680010019</v>
      </c>
      <c r="H60" s="13" t="s">
        <v>207</v>
      </c>
      <c r="I60" s="74" t="s">
        <v>208</v>
      </c>
      <c r="J60" s="69">
        <v>44566</v>
      </c>
      <c r="K60" s="69">
        <v>44926</v>
      </c>
      <c r="L60" s="100">
        <v>1</v>
      </c>
      <c r="M60" s="136">
        <v>0.1</v>
      </c>
      <c r="N60" s="106">
        <f>IFERROR(IF(M60/L60&gt;100%,100%,M60/L60),"-")</f>
        <v>0.1</v>
      </c>
      <c r="O60" s="17" t="s">
        <v>270</v>
      </c>
      <c r="P60" s="44">
        <v>260090785</v>
      </c>
      <c r="Q60" s="44"/>
      <c r="R60" s="44"/>
      <c r="S60" s="44"/>
      <c r="T60" s="44">
        <v>12259215</v>
      </c>
      <c r="U60" s="115">
        <f>SUM(P60:T61)</f>
        <v>1767561000</v>
      </c>
      <c r="V60" s="44">
        <v>157500000</v>
      </c>
      <c r="W60" s="51"/>
      <c r="X60" s="51"/>
      <c r="Y60" s="51"/>
      <c r="Z60" s="51"/>
      <c r="AA60" s="115">
        <f>SUM(V60:Z61)</f>
        <v>259500000</v>
      </c>
      <c r="AB60" s="112">
        <f t="shared" si="9"/>
        <v>0.14681247210138718</v>
      </c>
      <c r="AC60" s="121"/>
      <c r="AD60" s="109" t="s">
        <v>46</v>
      </c>
      <c r="AE60" s="109" t="s">
        <v>216</v>
      </c>
    </row>
    <row r="61" spans="1:31" ht="69" x14ac:dyDescent="0.25">
      <c r="A61" s="41">
        <v>162</v>
      </c>
      <c r="B61" s="32" t="s">
        <v>171</v>
      </c>
      <c r="C61" s="32" t="s">
        <v>192</v>
      </c>
      <c r="D61" s="32" t="s">
        <v>204</v>
      </c>
      <c r="E61" s="31" t="s">
        <v>205</v>
      </c>
      <c r="F61" s="32" t="s">
        <v>206</v>
      </c>
      <c r="G61" s="98">
        <v>2021680010214</v>
      </c>
      <c r="H61" s="13" t="s">
        <v>230</v>
      </c>
      <c r="I61" s="74"/>
      <c r="J61" s="69">
        <v>44566</v>
      </c>
      <c r="K61" s="69"/>
      <c r="L61" s="102"/>
      <c r="M61" s="137"/>
      <c r="N61" s="108"/>
      <c r="O61" s="17" t="s">
        <v>254</v>
      </c>
      <c r="P61" s="44">
        <v>1459211000</v>
      </c>
      <c r="Q61" s="44"/>
      <c r="R61" s="44"/>
      <c r="S61" s="44"/>
      <c r="T61" s="44">
        <v>36000000</v>
      </c>
      <c r="U61" s="117"/>
      <c r="V61" s="44">
        <v>102000000</v>
      </c>
      <c r="W61" s="51"/>
      <c r="X61" s="51"/>
      <c r="Y61" s="51"/>
      <c r="Z61" s="51"/>
      <c r="AA61" s="117"/>
      <c r="AB61" s="114"/>
      <c r="AC61" s="123"/>
      <c r="AD61" s="111"/>
      <c r="AE61" s="111"/>
    </row>
    <row r="62" spans="1:31" ht="41.4" x14ac:dyDescent="0.25">
      <c r="A62" s="41">
        <v>163</v>
      </c>
      <c r="B62" s="72" t="s">
        <v>171</v>
      </c>
      <c r="C62" s="72" t="s">
        <v>192</v>
      </c>
      <c r="D62" s="72" t="s">
        <v>204</v>
      </c>
      <c r="E62" s="31" t="s">
        <v>209</v>
      </c>
      <c r="F62" s="32" t="s">
        <v>210</v>
      </c>
      <c r="G62" s="98">
        <v>2021680010019</v>
      </c>
      <c r="H62" s="13" t="s">
        <v>207</v>
      </c>
      <c r="I62" s="74"/>
      <c r="J62" s="69">
        <v>44566</v>
      </c>
      <c r="K62" s="69">
        <v>44926</v>
      </c>
      <c r="L62" s="24">
        <v>1</v>
      </c>
      <c r="M62" s="28">
        <v>0.1</v>
      </c>
      <c r="N62" s="70">
        <f>IFERROR(IF(M62/L62&gt;100%,100%,M62/L62),"-")</f>
        <v>0.1</v>
      </c>
      <c r="O62" s="17" t="s">
        <v>269</v>
      </c>
      <c r="P62" s="44">
        <v>62993916</v>
      </c>
      <c r="Q62" s="44"/>
      <c r="R62" s="44"/>
      <c r="S62" s="44"/>
      <c r="T62" s="44">
        <v>31411992</v>
      </c>
      <c r="U62" s="49">
        <f>SUM(P62:T62)</f>
        <v>94405908</v>
      </c>
      <c r="V62" s="44">
        <v>37500000</v>
      </c>
      <c r="W62" s="51"/>
      <c r="X62" s="51"/>
      <c r="Y62" s="51"/>
      <c r="Z62" s="51"/>
      <c r="AA62" s="49">
        <f>SUM(V62:Z62)</f>
        <v>37500000</v>
      </c>
      <c r="AB62" s="18">
        <f t="shared" si="9"/>
        <v>0.39722090274265465</v>
      </c>
      <c r="AC62" s="19"/>
      <c r="AD62" s="71" t="s">
        <v>46</v>
      </c>
      <c r="AE62" s="71" t="s">
        <v>216</v>
      </c>
    </row>
    <row r="63" spans="1:31" ht="55.2" x14ac:dyDescent="0.25">
      <c r="A63" s="41">
        <v>168</v>
      </c>
      <c r="B63" s="67" t="s">
        <v>171</v>
      </c>
      <c r="C63" s="67" t="s">
        <v>192</v>
      </c>
      <c r="D63" s="67" t="s">
        <v>211</v>
      </c>
      <c r="E63" s="35" t="s">
        <v>212</v>
      </c>
      <c r="F63" s="34" t="s">
        <v>213</v>
      </c>
      <c r="G63" s="97">
        <v>2021680010002</v>
      </c>
      <c r="H63" s="21" t="s">
        <v>214</v>
      </c>
      <c r="I63" s="74" t="s">
        <v>215</v>
      </c>
      <c r="J63" s="69">
        <v>44566</v>
      </c>
      <c r="K63" s="69">
        <v>44926</v>
      </c>
      <c r="L63" s="100">
        <v>1</v>
      </c>
      <c r="M63" s="118">
        <v>0.14000000000000001</v>
      </c>
      <c r="N63" s="106">
        <f>IFERROR(IF(M63/L63&gt;100%,100%,M63/L63),"-")</f>
        <v>0.14000000000000001</v>
      </c>
      <c r="O63" s="17" t="s">
        <v>272</v>
      </c>
      <c r="P63" s="44">
        <v>1549977517</v>
      </c>
      <c r="Q63" s="44"/>
      <c r="R63" s="44"/>
      <c r="S63" s="44"/>
      <c r="T63" s="44">
        <v>66000000</v>
      </c>
      <c r="U63" s="115">
        <f>SUM(P63:T65)</f>
        <v>4674648164</v>
      </c>
      <c r="V63" s="44">
        <v>376320000</v>
      </c>
      <c r="W63" s="44"/>
      <c r="X63" s="52"/>
      <c r="Y63" s="52"/>
      <c r="Z63" s="52"/>
      <c r="AA63" s="115">
        <f>SUM(V63:Z65)</f>
        <v>2380590647</v>
      </c>
      <c r="AB63" s="112">
        <f t="shared" si="9"/>
        <v>0.50925557677970312</v>
      </c>
      <c r="AC63" s="121"/>
      <c r="AD63" s="109" t="s">
        <v>46</v>
      </c>
      <c r="AE63" s="109" t="s">
        <v>216</v>
      </c>
    </row>
    <row r="64" spans="1:31" ht="55.2" x14ac:dyDescent="0.25">
      <c r="A64" s="41">
        <v>168</v>
      </c>
      <c r="B64" s="67" t="s">
        <v>171</v>
      </c>
      <c r="C64" s="67" t="s">
        <v>192</v>
      </c>
      <c r="D64" s="67" t="s">
        <v>211</v>
      </c>
      <c r="E64" s="35" t="s">
        <v>212</v>
      </c>
      <c r="F64" s="34" t="s">
        <v>213</v>
      </c>
      <c r="G64" s="97">
        <v>2021680010215</v>
      </c>
      <c r="H64" s="21" t="s">
        <v>231</v>
      </c>
      <c r="I64" s="74"/>
      <c r="J64" s="69">
        <v>44566</v>
      </c>
      <c r="K64" s="69"/>
      <c r="L64" s="101"/>
      <c r="M64" s="119"/>
      <c r="N64" s="107"/>
      <c r="O64" s="17" t="s">
        <v>253</v>
      </c>
      <c r="P64" s="44">
        <v>1280000000</v>
      </c>
      <c r="Q64" s="44"/>
      <c r="R64" s="44"/>
      <c r="S64" s="44"/>
      <c r="T64" s="44"/>
      <c r="U64" s="116"/>
      <c r="V64" s="44">
        <v>225600000</v>
      </c>
      <c r="W64" s="44"/>
      <c r="X64" s="52"/>
      <c r="Y64" s="52"/>
      <c r="Z64" s="52"/>
      <c r="AA64" s="116"/>
      <c r="AB64" s="113"/>
      <c r="AC64" s="122"/>
      <c r="AD64" s="110"/>
      <c r="AE64" s="110"/>
    </row>
    <row r="65" spans="1:31" ht="69" x14ac:dyDescent="0.25">
      <c r="A65" s="41">
        <v>168</v>
      </c>
      <c r="B65" s="67" t="s">
        <v>171</v>
      </c>
      <c r="C65" s="67" t="s">
        <v>192</v>
      </c>
      <c r="D65" s="67" t="s">
        <v>211</v>
      </c>
      <c r="E65" s="35" t="s">
        <v>212</v>
      </c>
      <c r="F65" s="34" t="s">
        <v>213</v>
      </c>
      <c r="G65" s="97">
        <v>2021680010142</v>
      </c>
      <c r="H65" s="21" t="s">
        <v>221</v>
      </c>
      <c r="I65" s="74" t="s">
        <v>222</v>
      </c>
      <c r="J65" s="69">
        <v>44566</v>
      </c>
      <c r="K65" s="69">
        <v>44926</v>
      </c>
      <c r="L65" s="102"/>
      <c r="M65" s="120"/>
      <c r="N65" s="108"/>
      <c r="O65" s="17" t="s">
        <v>252</v>
      </c>
      <c r="P65" s="44">
        <v>1778670647</v>
      </c>
      <c r="Q65" s="44"/>
      <c r="R65" s="44"/>
      <c r="S65" s="44"/>
      <c r="T65" s="44"/>
      <c r="U65" s="117"/>
      <c r="V65" s="44">
        <v>1778670647</v>
      </c>
      <c r="W65" s="44"/>
      <c r="X65" s="52"/>
      <c r="Y65" s="52"/>
      <c r="Z65" s="52"/>
      <c r="AA65" s="117"/>
      <c r="AB65" s="114"/>
      <c r="AC65" s="123"/>
      <c r="AD65" s="111"/>
      <c r="AE65" s="111"/>
    </row>
    <row r="66" spans="1:31" ht="41.4" x14ac:dyDescent="0.25">
      <c r="A66" s="2">
        <v>218</v>
      </c>
      <c r="B66" s="67" t="s">
        <v>225</v>
      </c>
      <c r="C66" s="67" t="s">
        <v>233</v>
      </c>
      <c r="D66" s="67" t="s">
        <v>234</v>
      </c>
      <c r="E66" s="35" t="s">
        <v>224</v>
      </c>
      <c r="F66" s="37" t="s">
        <v>227</v>
      </c>
      <c r="G66" s="99" t="s">
        <v>232</v>
      </c>
      <c r="H66" s="38" t="s">
        <v>226</v>
      </c>
      <c r="I66" s="80"/>
      <c r="J66" s="69">
        <v>44566</v>
      </c>
      <c r="K66" s="81"/>
      <c r="L66" s="94">
        <v>0</v>
      </c>
      <c r="M66" s="95">
        <v>0</v>
      </c>
      <c r="N66" s="82" t="str">
        <f>IFERROR(IF(M66/L66&gt;100%,100%,M66/L66),"-")</f>
        <v>-</v>
      </c>
      <c r="O66" s="53"/>
      <c r="P66" s="45"/>
      <c r="Q66" s="45"/>
      <c r="R66" s="45"/>
      <c r="S66" s="45"/>
      <c r="T66" s="45"/>
      <c r="U66" s="49">
        <f>SUM(P66:T66)</f>
        <v>0</v>
      </c>
      <c r="V66" s="45"/>
      <c r="W66" s="45"/>
      <c r="X66" s="54"/>
      <c r="Y66" s="54"/>
      <c r="Z66" s="54"/>
      <c r="AA66" s="49">
        <f>SUM(V66:Z66)</f>
        <v>0</v>
      </c>
      <c r="AB66" s="18" t="str">
        <f t="shared" ref="AB66" si="10">IFERROR(AA66/U66,"-")</f>
        <v>-</v>
      </c>
      <c r="AC66" s="19"/>
      <c r="AD66" s="71" t="s">
        <v>46</v>
      </c>
      <c r="AE66" s="71" t="s">
        <v>216</v>
      </c>
    </row>
    <row r="67" spans="1:31" x14ac:dyDescent="0.25">
      <c r="A67" s="2">
        <f>SUM(--(FREQUENCY(A9:A66,A9:A66)&gt;0))</f>
        <v>51</v>
      </c>
      <c r="B67" s="3"/>
      <c r="C67" s="4"/>
      <c r="D67" s="4"/>
      <c r="E67" s="4"/>
      <c r="F67" s="4"/>
      <c r="G67" s="11"/>
      <c r="H67" s="4"/>
      <c r="I67" s="4"/>
      <c r="J67" s="4"/>
      <c r="K67" s="5"/>
      <c r="L67" s="5"/>
      <c r="M67" s="6" t="s">
        <v>17</v>
      </c>
      <c r="N67" s="5">
        <f>IFERROR(AVERAGE(N9:N66),"-")</f>
        <v>0.22103030092592593</v>
      </c>
      <c r="O67" s="7"/>
      <c r="P67" s="8">
        <f>SUM(P9:P66)</f>
        <v>15779504355</v>
      </c>
      <c r="Q67" s="8">
        <f t="shared" ref="Q67:AA67" si="11">SUM(Q9:Q66)</f>
        <v>87460885511</v>
      </c>
      <c r="R67" s="8">
        <f t="shared" si="11"/>
        <v>0</v>
      </c>
      <c r="S67" s="8">
        <f t="shared" si="11"/>
        <v>0</v>
      </c>
      <c r="T67" s="8">
        <f t="shared" si="11"/>
        <v>193956013272</v>
      </c>
      <c r="U67" s="10">
        <f t="shared" si="11"/>
        <v>297196403138</v>
      </c>
      <c r="V67" s="8">
        <f t="shared" si="11"/>
        <v>5437082164</v>
      </c>
      <c r="W67" s="8">
        <f t="shared" si="11"/>
        <v>7978795181</v>
      </c>
      <c r="X67" s="8">
        <f t="shared" si="11"/>
        <v>0</v>
      </c>
      <c r="Y67" s="8">
        <f t="shared" si="11"/>
        <v>0</v>
      </c>
      <c r="Z67" s="8">
        <f t="shared" si="11"/>
        <v>39940781306.709999</v>
      </c>
      <c r="AA67" s="10">
        <f t="shared" si="11"/>
        <v>53356658651.709999</v>
      </c>
      <c r="AB67" s="9">
        <f>IFERROR(AA67/U67,"-")</f>
        <v>0.17953332573454597</v>
      </c>
      <c r="AC67" s="10">
        <f>SUM(AC9:AC66)</f>
        <v>0</v>
      </c>
      <c r="AD67" s="7"/>
      <c r="AE67" s="7"/>
    </row>
    <row r="68" spans="1:31" x14ac:dyDescent="0.25">
      <c r="G68" s="17"/>
    </row>
    <row r="70" spans="1:31" x14ac:dyDescent="0.25">
      <c r="O70" s="91"/>
      <c r="P70" s="90"/>
      <c r="V70" s="56"/>
      <c r="W70" s="56"/>
      <c r="AA70" s="87"/>
    </row>
    <row r="71" spans="1:31" x14ac:dyDescent="0.25">
      <c r="O71" s="92"/>
      <c r="V71" s="56"/>
      <c r="W71" s="56"/>
    </row>
    <row r="72" spans="1:31" x14ac:dyDescent="0.25">
      <c r="U72" s="57"/>
      <c r="AA72" s="88"/>
    </row>
    <row r="73" spans="1:31" x14ac:dyDescent="0.25">
      <c r="S73" s="57"/>
      <c r="U73" s="57"/>
    </row>
    <row r="74" spans="1:31" x14ac:dyDescent="0.25">
      <c r="U74" s="58"/>
    </row>
  </sheetData>
  <mergeCells count="63">
    <mergeCell ref="AA60:AA61"/>
    <mergeCell ref="AB60:AB61"/>
    <mergeCell ref="AC60:AC61"/>
    <mergeCell ref="AD60:AD61"/>
    <mergeCell ref="AE60:AE61"/>
    <mergeCell ref="L56:L57"/>
    <mergeCell ref="N56:N57"/>
    <mergeCell ref="U56:U57"/>
    <mergeCell ref="L60:L61"/>
    <mergeCell ref="M60:M61"/>
    <mergeCell ref="N60:N61"/>
    <mergeCell ref="U60:U61"/>
    <mergeCell ref="AB50:AB51"/>
    <mergeCell ref="AD50:AD51"/>
    <mergeCell ref="AC50:AC51"/>
    <mergeCell ref="AE50:AE51"/>
    <mergeCell ref="M56:M57"/>
    <mergeCell ref="AA56:AA57"/>
    <mergeCell ref="AB56:AB57"/>
    <mergeCell ref="AC56:AC57"/>
    <mergeCell ref="AD56:AD57"/>
    <mergeCell ref="AE56:AE57"/>
    <mergeCell ref="L50:L51"/>
    <mergeCell ref="M50:M51"/>
    <mergeCell ref="N50:N51"/>
    <mergeCell ref="U50:U51"/>
    <mergeCell ref="AA50:AA51"/>
    <mergeCell ref="AD20:AD22"/>
    <mergeCell ref="AE20:AE22"/>
    <mergeCell ref="AC1:AE1"/>
    <mergeCell ref="AC2:AE2"/>
    <mergeCell ref="AC3:AE3"/>
    <mergeCell ref="AC4:AE4"/>
    <mergeCell ref="AC7:AC8"/>
    <mergeCell ref="AD7:AE7"/>
    <mergeCell ref="V7:AA7"/>
    <mergeCell ref="AB7:AB8"/>
    <mergeCell ref="B7:F7"/>
    <mergeCell ref="G7:K7"/>
    <mergeCell ref="L7:N7"/>
    <mergeCell ref="O7:U7"/>
    <mergeCell ref="A1:A4"/>
    <mergeCell ref="A5:C5"/>
    <mergeCell ref="A6:C6"/>
    <mergeCell ref="B1:AB4"/>
    <mergeCell ref="D6:G6"/>
    <mergeCell ref="D5:G5"/>
    <mergeCell ref="L20:L22"/>
    <mergeCell ref="M20:M22"/>
    <mergeCell ref="N20:N22"/>
    <mergeCell ref="AE63:AE65"/>
    <mergeCell ref="AD63:AD65"/>
    <mergeCell ref="AB63:AB65"/>
    <mergeCell ref="AA63:AA65"/>
    <mergeCell ref="M63:M65"/>
    <mergeCell ref="N63:N65"/>
    <mergeCell ref="L63:L65"/>
    <mergeCell ref="U63:U65"/>
    <mergeCell ref="AC63:AC65"/>
    <mergeCell ref="U20:U22"/>
    <mergeCell ref="AA20:AA22"/>
    <mergeCell ref="AB20:AB22"/>
    <mergeCell ref="AC20:AC22"/>
  </mergeCells>
  <conditionalFormatting sqref="N24:N50 N9:N20 N52:N56 N58:N60 N62:N64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2022-04-26T22:29:29Z</dcterms:modified>
</cp:coreProperties>
</file>