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9F2B2578-1BBE-4D09-8257-1D045D5018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2022'!$A$8:$AF$16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6" i="14" l="1"/>
  <c r="W14" i="14"/>
  <c r="W13" i="14"/>
  <c r="AB14" i="14"/>
  <c r="AB12" i="14"/>
  <c r="Q14" i="14"/>
  <c r="Q16" i="14" s="1"/>
  <c r="Q13" i="14"/>
  <c r="Q9" i="14"/>
  <c r="Q10" i="14"/>
  <c r="R16" i="14"/>
  <c r="A16" i="14"/>
  <c r="X16" i="14"/>
  <c r="Y16" i="14"/>
  <c r="Z16" i="14"/>
  <c r="AA16" i="14"/>
  <c r="S16" i="14"/>
  <c r="T16" i="14"/>
  <c r="U16" i="14"/>
  <c r="V14" i="14"/>
  <c r="V12" i="14"/>
  <c r="W16" i="14" l="1"/>
  <c r="AC14" i="14"/>
  <c r="AD16" i="14"/>
  <c r="N14" i="14"/>
  <c r="N12" i="14"/>
  <c r="N11" i="14"/>
  <c r="N9" i="14"/>
  <c r="AB11" i="14" l="1"/>
  <c r="V11" i="14"/>
  <c r="AB10" i="14"/>
  <c r="V10" i="14"/>
  <c r="N10" i="14"/>
  <c r="N16" i="14" s="1"/>
  <c r="AB9" i="14"/>
  <c r="V9" i="14"/>
  <c r="AB16" i="14" l="1"/>
  <c r="V16" i="14"/>
  <c r="AC12" i="14"/>
  <c r="AC11" i="14"/>
  <c r="AC9" i="14"/>
  <c r="AC10" i="14"/>
</calcChain>
</file>

<file path=xl/sharedStrings.xml><?xml version="1.0" encoding="utf-8"?>
<sst xmlns="http://schemas.openxmlformats.org/spreadsheetml/2006/main" count="116" uniqueCount="74">
  <si>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</si>
  <si>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</si>
  <si>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</si>
  <si>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</si>
  <si>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</si>
  <si>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</si>
  <si>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</si>
  <si>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</si>
  <si>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</si>
  <si>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</si>
  <si>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</si>
  <si>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</si>
  <si>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</si>
  <si>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</si>
  <si>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</si>
  <si>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</si>
  <si>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</si>
  <si>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</si>
  <si>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</si>
  <si>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</si>
  <si>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</si>
  <si>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</si>
  <si>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</si>
  <si>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</si>
  <si>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</si>
  <si>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</si>
  <si>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</si>
  <si>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</si>
  <si>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</si>
  <si>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</si>
  <si>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</si>
  <si>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</si>
  <si>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</si>
  <si>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</si>
  <si>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</si>
  <si>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</si>
  <si>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</si>
  <si>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</si>
  <si>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</si>
  <si>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</si>
  <si>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</si>
  <si>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</si>
  <si>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</si>
  <si>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</si>
  <si>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</si>
  <si>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</si>
  <si>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</si>
  <si>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</si>
  <si>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</si>
  <si>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</si>
  <si>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</si>
  <si>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</si>
  <si>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</si>
  <si>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</si>
  <si>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</si>
  <si>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</si>
  <si>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</si>
  <si>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</si>
  <si>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</si>
  <si>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</si>
  <si>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2.3.2.02.02.008.1205001.201</t>
  </si>
  <si>
    <t>2.3.2.02.02.008.1205006.201</t>
  </si>
  <si>
    <t>2.3.2.02.02.008.4501001.201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</si>
  <si>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</si>
  <si>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</si>
  <si>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</si>
  <si>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</si>
  <si>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</si>
  <si>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RUBRO 1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</si>
  <si>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</si>
  <si>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</si>
  <si>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</si>
  <si>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</si>
  <si>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($167.000.000)
2.3.2.02.02.008.1205006.83152.201  ($13.500.000)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</si>
</sst>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71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171" fontId="12" fillId="0" borderId="2" xfId="108" applyNumberFormat="1" applyFont="1" applyFill="1" applyBorder="1" applyAlignment="1">
      <alignment horizontal="right" vertical="center" wrapText="1"/>
    </xf>
    <xf numFmtId="171" fontId="8" fillId="0" borderId="2" xfId="0" applyNumberFormat="1" applyFont="1" applyBorder="1" applyAlignment="1">
      <alignment horizontal="right" vertical="center" wrapText="1"/>
    </xf>
    <xf numFmtId="171" fontId="0" fillId="0" borderId="2" xfId="0" applyNumberFormat="1" applyFont="1" applyBorder="1" applyAlignment="1">
      <alignment horizontal="right"/>
    </xf>
    <xf numFmtId="171" fontId="7" fillId="2" borderId="2" xfId="108" applyNumberFormat="1" applyFont="1" applyFill="1" applyBorder="1" applyAlignment="1">
      <alignment horizontal="right" vertical="center" wrapText="1"/>
    </xf>
    <xf numFmtId="171" fontId="7" fillId="2" borderId="1" xfId="108" applyNumberFormat="1" applyFont="1" applyFill="1" applyBorder="1" applyAlignment="1">
      <alignment horizontal="right" vertical="center" wrapText="1"/>
    </xf>
    <xf numFmtId="171" fontId="7" fillId="2" borderId="4" xfId="108" applyNumberFormat="1" applyFont="1" applyFill="1" applyBorder="1" applyAlignment="1">
      <alignment horizontal="right" vertical="center" wrapText="1"/>
    </xf>
    <xf numFmtId="171" fontId="8" fillId="0" borderId="4" xfId="0" applyNumberFormat="1" applyFont="1" applyBorder="1" applyAlignment="1">
      <alignment horizontal="right" vertical="center" wrapText="1"/>
    </xf>
    <xf numFmtId="171" fontId="0" fillId="0" borderId="4" xfId="0" applyNumberFormat="1" applyFont="1" applyBorder="1" applyAlignment="1">
      <alignment horizontal="right"/>
    </xf>
    <xf numFmtId="171" fontId="6" fillId="0" borderId="2" xfId="108" applyNumberFormat="1" applyFont="1" applyFill="1" applyBorder="1" applyAlignment="1">
      <alignment horizontal="right" vertical="center" wrapText="1"/>
    </xf>
    <xf numFmtId="171" fontId="6" fillId="0" borderId="4" xfId="108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60" zoomScaleNormal="60" workbookViewId="0">
      <selection activeCell="B13" sqref="B13"/>
    </sheetView>
  </sheetViews>
  <sheetFormatPr baseColWidth="10" defaultColWidth="11.19921875" defaultRowHeight="13.8" x14ac:dyDescent="0.25"/>
  <cols>
    <col min="1" max="1" width="6.3984375" style="1" customWidth="1"/>
    <col min="2" max="3" width="23.09765625" style="1" customWidth="1"/>
    <col min="4" max="4" width="21.09765625" style="1" customWidth="1"/>
    <col min="5" max="6" width="43.09765625" style="1" customWidth="1"/>
    <col min="7" max="7" width="17.09765625" style="1" customWidth="1"/>
    <col min="8" max="8" width="48.19921875" style="1" customWidth="1"/>
    <col min="9" max="9" width="50.59765625" style="1" customWidth="1"/>
    <col min="10" max="10" width="12.3984375" style="39" customWidth="1"/>
    <col min="11" max="11" width="16" style="39" customWidth="1"/>
    <col min="12" max="13" width="12.5" style="1" customWidth="1"/>
    <col min="14" max="14" width="13.19921875" style="1" customWidth="1"/>
    <col min="15" max="15" width="29.19921875" style="1" customWidth="1"/>
    <col min="16" max="16" width="53.5" style="1" customWidth="1"/>
    <col min="17" max="21" width="16.19921875" style="1" customWidth="1"/>
    <col min="22" max="22" width="18.09765625" style="1" customWidth="1"/>
    <col min="23" max="23" width="18.8984375" style="1" customWidth="1"/>
    <col min="24" max="27" width="15.8984375" style="1" customWidth="1"/>
    <col min="28" max="28" width="17.09765625" style="1" customWidth="1"/>
    <col min="29" max="29" width="16.19921875" style="1" customWidth="1"/>
    <col min="30" max="30" width="18.69921875" style="1" customWidth="1"/>
    <col min="31" max="32" width="18" style="1" customWidth="1"/>
    <col min="33" max="16384" width="11.19921875" style="1"/>
  </cols>
  <sheetData>
    <row r="1" spans="1:32" x14ac:dyDescent="0.25">
      <c r="A1" s="57"/>
      <c r="B1" s="60" t="s">
        <v>38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52" t="s">
        <v>66</v>
      </c>
      <c r="AE1" s="52"/>
      <c r="AF1" s="52"/>
    </row>
    <row r="2" spans="1:32" x14ac:dyDescent="0.25">
      <c r="A2" s="5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53" t="s">
        <v>37</v>
      </c>
      <c r="AE2" s="53"/>
      <c r="AF2" s="53"/>
    </row>
    <row r="3" spans="1:32" x14ac:dyDescent="0.25">
      <c r="A3" s="57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53" t="s">
        <v>34</v>
      </c>
      <c r="AE3" s="53"/>
      <c r="AF3" s="53"/>
    </row>
    <row r="4" spans="1:32" x14ac:dyDescent="0.25">
      <c r="A4" s="57"/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53" t="s">
        <v>33</v>
      </c>
      <c r="AE4" s="53"/>
      <c r="AF4" s="53"/>
    </row>
    <row r="5" spans="1:32" x14ac:dyDescent="0.25">
      <c r="A5" s="58" t="s">
        <v>31</v>
      </c>
      <c r="B5" s="58"/>
      <c r="C5" s="58"/>
      <c r="D5" s="62">
        <v>44655</v>
      </c>
      <c r="E5" s="62"/>
      <c r="F5" s="62"/>
      <c r="G5" s="62"/>
      <c r="H5" s="35"/>
      <c r="I5" s="35"/>
      <c r="J5" s="37"/>
      <c r="K5" s="37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</row>
    <row r="6" spans="1:32" x14ac:dyDescent="0.25">
      <c r="A6" s="59" t="s">
        <v>32</v>
      </c>
      <c r="B6" s="59"/>
      <c r="C6" s="59"/>
      <c r="D6" s="62">
        <v>44651</v>
      </c>
      <c r="E6" s="62"/>
      <c r="F6" s="62"/>
      <c r="G6" s="62"/>
      <c r="H6" s="35"/>
      <c r="I6" s="35"/>
      <c r="J6" s="37"/>
      <c r="K6" s="37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4"/>
      <c r="AF6" s="5"/>
    </row>
    <row r="7" spans="1:32" ht="18.600000000000001" customHeight="1" x14ac:dyDescent="0.25">
      <c r="A7" s="36"/>
      <c r="B7" s="56" t="s">
        <v>10</v>
      </c>
      <c r="C7" s="56"/>
      <c r="D7" s="56"/>
      <c r="E7" s="56"/>
      <c r="F7" s="56"/>
      <c r="G7" s="56" t="s">
        <v>11</v>
      </c>
      <c r="H7" s="56"/>
      <c r="I7" s="56"/>
      <c r="J7" s="56"/>
      <c r="K7" s="56"/>
      <c r="L7" s="56" t="s">
        <v>26</v>
      </c>
      <c r="M7" s="56"/>
      <c r="N7" s="56"/>
      <c r="O7" s="56" t="s">
        <v>24</v>
      </c>
      <c r="P7" s="56"/>
      <c r="Q7" s="56"/>
      <c r="R7" s="56"/>
      <c r="S7" s="56"/>
      <c r="T7" s="56"/>
      <c r="U7" s="56"/>
      <c r="V7" s="56"/>
      <c r="W7" s="56" t="s">
        <v>18</v>
      </c>
      <c r="X7" s="56"/>
      <c r="Y7" s="56"/>
      <c r="Z7" s="56"/>
      <c r="AA7" s="56"/>
      <c r="AB7" s="56"/>
      <c r="AC7" s="54" t="s">
        <v>19</v>
      </c>
      <c r="AD7" s="54" t="s">
        <v>27</v>
      </c>
      <c r="AE7" s="54" t="s">
        <v>25</v>
      </c>
      <c r="AF7" s="54"/>
    </row>
    <row r="8" spans="1:32" ht="41.4" x14ac:dyDescent="0.25">
      <c r="A8" s="6" t="s">
        <v>30</v>
      </c>
      <c r="B8" s="16" t="s">
        <v>1</v>
      </c>
      <c r="C8" s="6" t="s">
        <v>6</v>
      </c>
      <c r="D8" s="6" t="s">
        <v>2</v>
      </c>
      <c r="E8" s="6" t="s">
        <v>7</v>
      </c>
      <c r="F8" s="16" t="s">
        <v>20</v>
      </c>
      <c r="G8" s="34" t="s">
        <v>15</v>
      </c>
      <c r="H8" s="34" t="s">
        <v>3</v>
      </c>
      <c r="I8" s="34" t="s">
        <v>16</v>
      </c>
      <c r="J8" s="34" t="s">
        <v>22</v>
      </c>
      <c r="K8" s="34" t="s">
        <v>23</v>
      </c>
      <c r="L8" s="34" t="s">
        <v>4</v>
      </c>
      <c r="M8" s="34" t="s">
        <v>5</v>
      </c>
      <c r="N8" s="34" t="s">
        <v>0</v>
      </c>
      <c r="O8" s="6" t="s">
        <v>9</v>
      </c>
      <c r="P8" s="6" t="s">
        <v>68</v>
      </c>
      <c r="Q8" s="16" t="s">
        <v>36</v>
      </c>
      <c r="R8" s="16" t="s">
        <v>8</v>
      </c>
      <c r="S8" s="16" t="s">
        <v>28</v>
      </c>
      <c r="T8" s="16" t="s">
        <v>35</v>
      </c>
      <c r="U8" s="16" t="s">
        <v>12</v>
      </c>
      <c r="V8" s="16" t="s">
        <v>21</v>
      </c>
      <c r="W8" s="16" t="s">
        <v>36</v>
      </c>
      <c r="X8" s="16" t="s">
        <v>8</v>
      </c>
      <c r="Y8" s="16" t="s">
        <v>28</v>
      </c>
      <c r="Z8" s="16" t="s">
        <v>35</v>
      </c>
      <c r="AA8" s="16" t="s">
        <v>12</v>
      </c>
      <c r="AB8" s="16" t="s">
        <v>29</v>
      </c>
      <c r="AC8" s="55"/>
      <c r="AD8" s="55"/>
      <c r="AE8" s="16" t="s">
        <v>13</v>
      </c>
      <c r="AF8" s="16" t="s">
        <v>14</v>
      </c>
    </row>
    <row r="9" spans="1:32" ht="69" x14ac:dyDescent="0.25">
      <c r="A9" s="17">
        <v>280</v>
      </c>
      <c r="B9" s="33" t="s">
        <v>67</v>
      </c>
      <c r="C9" s="33" t="s">
        <v>39</v>
      </c>
      <c r="D9" s="78" t="s">
        <v>40</v>
      </c>
      <c r="E9" s="18" t="s">
        <v>41</v>
      </c>
      <c r="F9" s="19" t="s">
        <v>42</v>
      </c>
      <c r="G9" s="32">
        <v>20200680010087</v>
      </c>
      <c r="H9" s="33" t="s">
        <v>43</v>
      </c>
      <c r="I9" s="28" t="s">
        <v>63</v>
      </c>
      <c r="J9" s="20">
        <v>44566</v>
      </c>
      <c r="K9" s="20">
        <v>44926</v>
      </c>
      <c r="L9" s="21">
        <v>1</v>
      </c>
      <c r="M9" s="63">
        <v>0.21</v>
      </c>
      <c r="N9" s="22">
        <f>IFERROR(IF(M9/L9&gt;100%,100%,M9/L9),"-")</f>
        <v>0.21</v>
      </c>
      <c r="O9" s="23" t="s">
        <v>62</v>
      </c>
      <c r="P9" s="23" t="s">
        <v>70</v>
      </c>
      <c r="Q9" s="68">
        <f>21000000+17500000</f>
        <v>38500000</v>
      </c>
      <c r="R9" s="69"/>
      <c r="S9" s="69"/>
      <c r="T9" s="69"/>
      <c r="U9" s="70"/>
      <c r="V9" s="71">
        <f>SUM(Q9:T9)</f>
        <v>38500000</v>
      </c>
      <c r="W9" s="76">
        <v>21000000</v>
      </c>
      <c r="X9" s="69"/>
      <c r="Y9" s="69"/>
      <c r="Z9" s="70"/>
      <c r="AA9" s="69"/>
      <c r="AB9" s="71">
        <f>SUM(W9:AA9)</f>
        <v>21000000</v>
      </c>
      <c r="AC9" s="25">
        <f t="shared" ref="AC9:AC12" si="0">IFERROR(AB9/V9,"-")</f>
        <v>0.54545454545454541</v>
      </c>
      <c r="AD9" s="24"/>
      <c r="AE9" s="26" t="s">
        <v>44</v>
      </c>
      <c r="AF9" s="27" t="s">
        <v>59</v>
      </c>
    </row>
    <row r="10" spans="1:32" ht="69" x14ac:dyDescent="0.25">
      <c r="A10" s="17">
        <v>281</v>
      </c>
      <c r="B10" s="33" t="s">
        <v>67</v>
      </c>
      <c r="C10" s="33" t="s">
        <v>39</v>
      </c>
      <c r="D10" s="78" t="s">
        <v>40</v>
      </c>
      <c r="E10" s="18" t="s">
        <v>45</v>
      </c>
      <c r="F10" s="19" t="s">
        <v>46</v>
      </c>
      <c r="G10" s="32">
        <v>20200680010087</v>
      </c>
      <c r="H10" s="33" t="s">
        <v>43</v>
      </c>
      <c r="I10" s="28" t="s">
        <v>71</v>
      </c>
      <c r="J10" s="20">
        <v>44566</v>
      </c>
      <c r="K10" s="20">
        <v>44926</v>
      </c>
      <c r="L10" s="21">
        <v>1</v>
      </c>
      <c r="M10" s="30">
        <v>0.21</v>
      </c>
      <c r="N10" s="22">
        <f>IFERROR(IF(M10/L10&gt;100%,100%,M10/L10),"-")</f>
        <v>0.21</v>
      </c>
      <c r="O10" s="23" t="s">
        <v>62</v>
      </c>
      <c r="P10" s="23" t="s">
        <v>70</v>
      </c>
      <c r="Q10" s="68">
        <f>21000000+17500000</f>
        <v>38500000</v>
      </c>
      <c r="R10" s="69"/>
      <c r="S10" s="69"/>
      <c r="T10" s="69"/>
      <c r="U10" s="70"/>
      <c r="V10" s="71">
        <f>SUM(Q10:T10)</f>
        <v>38500000</v>
      </c>
      <c r="W10" s="76">
        <v>21000000</v>
      </c>
      <c r="X10" s="69"/>
      <c r="Y10" s="69"/>
      <c r="Z10" s="70"/>
      <c r="AA10" s="69"/>
      <c r="AB10" s="71">
        <f>SUM(W10:AA10)</f>
        <v>21000000</v>
      </c>
      <c r="AC10" s="25">
        <f t="shared" si="0"/>
        <v>0.54545454545454541</v>
      </c>
      <c r="AD10" s="24"/>
      <c r="AE10" s="26" t="s">
        <v>44</v>
      </c>
      <c r="AF10" s="29" t="s">
        <v>59</v>
      </c>
    </row>
    <row r="11" spans="1:32" ht="69" x14ac:dyDescent="0.25">
      <c r="A11" s="17">
        <v>282</v>
      </c>
      <c r="B11" s="33" t="s">
        <v>67</v>
      </c>
      <c r="C11" s="33" t="s">
        <v>39</v>
      </c>
      <c r="D11" s="78" t="s">
        <v>40</v>
      </c>
      <c r="E11" s="18" t="s">
        <v>47</v>
      </c>
      <c r="F11" s="19" t="s">
        <v>48</v>
      </c>
      <c r="G11" s="32"/>
      <c r="H11" s="33" t="s">
        <v>72</v>
      </c>
      <c r="I11" s="28"/>
      <c r="J11" s="20">
        <v>44566</v>
      </c>
      <c r="K11" s="20">
        <v>44926</v>
      </c>
      <c r="L11" s="21">
        <v>0</v>
      </c>
      <c r="M11" s="63"/>
      <c r="N11" s="22" t="str">
        <f>IFERROR(IF(M11/L11&gt;100%,100%,M11/L11),"-")</f>
        <v>-</v>
      </c>
      <c r="O11" s="23"/>
      <c r="P11" s="23"/>
      <c r="Q11" s="68"/>
      <c r="R11" s="69"/>
      <c r="S11" s="69"/>
      <c r="T11" s="69"/>
      <c r="U11" s="70"/>
      <c r="V11" s="71">
        <f>SUM(Q11:T11)</f>
        <v>0</v>
      </c>
      <c r="W11" s="76"/>
      <c r="X11" s="69"/>
      <c r="Y11" s="69"/>
      <c r="Z11" s="70"/>
      <c r="AA11" s="69"/>
      <c r="AB11" s="71">
        <f>SUM(W11:AA11)</f>
        <v>0</v>
      </c>
      <c r="AC11" s="25" t="str">
        <f t="shared" si="0"/>
        <v>-</v>
      </c>
      <c r="AD11" s="24"/>
      <c r="AE11" s="26" t="s">
        <v>44</v>
      </c>
      <c r="AF11" s="29" t="s">
        <v>59</v>
      </c>
    </row>
    <row r="12" spans="1:32" ht="69" x14ac:dyDescent="0.25">
      <c r="A12" s="17">
        <v>313</v>
      </c>
      <c r="B12" s="33" t="s">
        <v>67</v>
      </c>
      <c r="C12" s="33" t="s">
        <v>49</v>
      </c>
      <c r="D12" s="78" t="s">
        <v>50</v>
      </c>
      <c r="E12" s="18" t="s">
        <v>51</v>
      </c>
      <c r="F12" s="19" t="s">
        <v>52</v>
      </c>
      <c r="G12" s="32">
        <v>20200680010071</v>
      </c>
      <c r="H12" s="33" t="s">
        <v>53</v>
      </c>
      <c r="I12" s="28" t="s">
        <v>54</v>
      </c>
      <c r="J12" s="20">
        <v>44566</v>
      </c>
      <c r="K12" s="20">
        <v>44926</v>
      </c>
      <c r="L12" s="48">
        <v>1</v>
      </c>
      <c r="M12" s="64">
        <v>0.21</v>
      </c>
      <c r="N12" s="50">
        <f>IFERROR(IF(M12/L12&gt;100%,100%,M12/L12),"-")</f>
        <v>0.21</v>
      </c>
      <c r="O12" s="23" t="s">
        <v>60</v>
      </c>
      <c r="P12" s="23" t="s">
        <v>69</v>
      </c>
      <c r="Q12" s="68">
        <v>61500000</v>
      </c>
      <c r="R12" s="69"/>
      <c r="S12" s="69"/>
      <c r="T12" s="69"/>
      <c r="U12" s="70"/>
      <c r="V12" s="72">
        <f>SUM(Q12:U13)</f>
        <v>242000000</v>
      </c>
      <c r="W12" s="76">
        <v>33000000</v>
      </c>
      <c r="X12" s="69"/>
      <c r="Y12" s="69"/>
      <c r="Z12" s="70"/>
      <c r="AA12" s="69"/>
      <c r="AB12" s="72">
        <f>SUM(W12:AA13)</f>
        <v>165125000</v>
      </c>
      <c r="AC12" s="40">
        <f t="shared" si="0"/>
        <v>0.6823347107438017</v>
      </c>
      <c r="AD12" s="42"/>
      <c r="AE12" s="44" t="s">
        <v>44</v>
      </c>
      <c r="AF12" s="46" t="s">
        <v>59</v>
      </c>
    </row>
    <row r="13" spans="1:32" ht="69" x14ac:dyDescent="0.25">
      <c r="A13" s="31">
        <v>313</v>
      </c>
      <c r="B13" s="33" t="s">
        <v>67</v>
      </c>
      <c r="C13" s="33" t="s">
        <v>49</v>
      </c>
      <c r="D13" s="78" t="s">
        <v>50</v>
      </c>
      <c r="E13" s="18" t="s">
        <v>51</v>
      </c>
      <c r="F13" s="19" t="s">
        <v>52</v>
      </c>
      <c r="G13" s="32">
        <v>20210680010039</v>
      </c>
      <c r="H13" s="33" t="s">
        <v>57</v>
      </c>
      <c r="I13" s="28" t="s">
        <v>65</v>
      </c>
      <c r="J13" s="20">
        <v>44566</v>
      </c>
      <c r="K13" s="20">
        <v>44926</v>
      </c>
      <c r="L13" s="49"/>
      <c r="M13" s="65"/>
      <c r="N13" s="51"/>
      <c r="O13" s="23" t="s">
        <v>61</v>
      </c>
      <c r="P13" s="23" t="s">
        <v>73</v>
      </c>
      <c r="Q13" s="68">
        <f>167000000+13500000</f>
        <v>180500000</v>
      </c>
      <c r="R13" s="69"/>
      <c r="S13" s="69"/>
      <c r="T13" s="69"/>
      <c r="U13" s="70"/>
      <c r="V13" s="73"/>
      <c r="W13" s="76">
        <f>(259800000/2)+2225000</f>
        <v>132125000</v>
      </c>
      <c r="X13" s="69"/>
      <c r="Y13" s="69"/>
      <c r="Z13" s="70"/>
      <c r="AA13" s="69"/>
      <c r="AB13" s="73"/>
      <c r="AC13" s="41"/>
      <c r="AD13" s="43"/>
      <c r="AE13" s="45"/>
      <c r="AF13" s="47"/>
    </row>
    <row r="14" spans="1:32" ht="69" x14ac:dyDescent="0.25">
      <c r="A14" s="17">
        <v>314</v>
      </c>
      <c r="B14" s="33" t="s">
        <v>67</v>
      </c>
      <c r="C14" s="33" t="s">
        <v>49</v>
      </c>
      <c r="D14" s="78" t="s">
        <v>50</v>
      </c>
      <c r="E14" s="18" t="s">
        <v>55</v>
      </c>
      <c r="F14" s="19" t="s">
        <v>56</v>
      </c>
      <c r="G14" s="32">
        <v>20210680010039</v>
      </c>
      <c r="H14" s="33" t="s">
        <v>57</v>
      </c>
      <c r="I14" s="28" t="s">
        <v>58</v>
      </c>
      <c r="J14" s="20">
        <v>44566</v>
      </c>
      <c r="K14" s="20">
        <v>44926</v>
      </c>
      <c r="L14" s="48">
        <v>1</v>
      </c>
      <c r="M14" s="66">
        <v>0.21</v>
      </c>
      <c r="N14" s="50">
        <f>IFERROR(IF(M14/L14&gt;100%,100%,M14/L14),"-")</f>
        <v>0.21</v>
      </c>
      <c r="O14" s="23" t="s">
        <v>61</v>
      </c>
      <c r="P14" s="23" t="s">
        <v>73</v>
      </c>
      <c r="Q14" s="68">
        <f>167000000+13500000</f>
        <v>180500000</v>
      </c>
      <c r="R14" s="69"/>
      <c r="S14" s="69"/>
      <c r="T14" s="69"/>
      <c r="U14" s="70"/>
      <c r="V14" s="72">
        <f>SUM(Q14:U15)</f>
        <v>242000000</v>
      </c>
      <c r="W14" s="76">
        <f>(259800000/2)+2225000</f>
        <v>132125000</v>
      </c>
      <c r="X14" s="69"/>
      <c r="Y14" s="69"/>
      <c r="Z14" s="70"/>
      <c r="AA14" s="69"/>
      <c r="AB14" s="72">
        <f>SUM(W14:AA15)</f>
        <v>165125000</v>
      </c>
      <c r="AC14" s="40">
        <f>IFERROR(AB14/V14,"-")</f>
        <v>0.6823347107438017</v>
      </c>
      <c r="AD14" s="42"/>
      <c r="AE14" s="44" t="s">
        <v>44</v>
      </c>
      <c r="AF14" s="46" t="s">
        <v>59</v>
      </c>
    </row>
    <row r="15" spans="1:32" ht="69" x14ac:dyDescent="0.25">
      <c r="A15" s="31">
        <v>314</v>
      </c>
      <c r="B15" s="33" t="s">
        <v>67</v>
      </c>
      <c r="C15" s="33" t="s">
        <v>49</v>
      </c>
      <c r="D15" s="78" t="s">
        <v>50</v>
      </c>
      <c r="E15" s="18" t="s">
        <v>55</v>
      </c>
      <c r="F15" s="19" t="s">
        <v>56</v>
      </c>
      <c r="G15" s="32">
        <v>20200680010071</v>
      </c>
      <c r="H15" s="33" t="s">
        <v>53</v>
      </c>
      <c r="I15" s="28" t="s">
        <v>64</v>
      </c>
      <c r="J15" s="20">
        <v>44566</v>
      </c>
      <c r="K15" s="20">
        <v>44926</v>
      </c>
      <c r="L15" s="49"/>
      <c r="M15" s="67"/>
      <c r="N15" s="51"/>
      <c r="O15" s="23" t="s">
        <v>60</v>
      </c>
      <c r="P15" s="23" t="s">
        <v>69</v>
      </c>
      <c r="Q15" s="68">
        <v>61500000</v>
      </c>
      <c r="R15" s="74"/>
      <c r="S15" s="74"/>
      <c r="T15" s="74"/>
      <c r="U15" s="75"/>
      <c r="V15" s="73"/>
      <c r="W15" s="77">
        <v>33000000</v>
      </c>
      <c r="X15" s="74"/>
      <c r="Y15" s="74"/>
      <c r="Z15" s="75"/>
      <c r="AA15" s="74"/>
      <c r="AB15" s="73"/>
      <c r="AC15" s="41"/>
      <c r="AD15" s="43"/>
      <c r="AE15" s="45"/>
      <c r="AF15" s="47"/>
    </row>
    <row r="16" spans="1:32" x14ac:dyDescent="0.25">
      <c r="A16" s="7">
        <f>SUM(--(FREQUENCY(A9:A14,A9:A15)&gt;0))</f>
        <v>5</v>
      </c>
      <c r="B16" s="8"/>
      <c r="C16" s="9"/>
      <c r="D16" s="9"/>
      <c r="E16" s="9"/>
      <c r="F16" s="9"/>
      <c r="G16" s="9"/>
      <c r="H16" s="9"/>
      <c r="I16" s="9"/>
      <c r="J16" s="38"/>
      <c r="K16" s="10"/>
      <c r="L16" s="10"/>
      <c r="M16" s="11" t="s">
        <v>17</v>
      </c>
      <c r="N16" s="10">
        <f>IFERROR(AVERAGE(N9:N14),"-")</f>
        <v>0.21</v>
      </c>
      <c r="O16" s="12"/>
      <c r="P16" s="12"/>
      <c r="Q16" s="13">
        <f>SUM(Q9:Q15)</f>
        <v>561000000</v>
      </c>
      <c r="R16" s="13">
        <f t="shared" ref="R16:U16" si="1">SUM(R9:R15)</f>
        <v>0</v>
      </c>
      <c r="S16" s="13">
        <f t="shared" si="1"/>
        <v>0</v>
      </c>
      <c r="T16" s="13">
        <f t="shared" si="1"/>
        <v>0</v>
      </c>
      <c r="U16" s="13">
        <f t="shared" si="1"/>
        <v>0</v>
      </c>
      <c r="V16" s="15">
        <f>SUM(V9:V15)</f>
        <v>561000000</v>
      </c>
      <c r="W16" s="13">
        <f>SUM(W9:W15)</f>
        <v>372250000</v>
      </c>
      <c r="X16" s="13">
        <f t="shared" ref="X16:AA16" si="2">SUM(X9:X15)</f>
        <v>0</v>
      </c>
      <c r="Y16" s="13">
        <f t="shared" si="2"/>
        <v>0</v>
      </c>
      <c r="Z16" s="13">
        <f t="shared" si="2"/>
        <v>0</v>
      </c>
      <c r="AA16" s="13">
        <f t="shared" si="2"/>
        <v>0</v>
      </c>
      <c r="AB16" s="15">
        <f>SUM(AB9:AB15)</f>
        <v>372250000</v>
      </c>
      <c r="AC16" s="14">
        <f>IFERROR(AB16/V16,"-")</f>
        <v>0.66354723707664887</v>
      </c>
      <c r="AD16" s="15">
        <f>SUM(AD9:AD14)</f>
        <v>0</v>
      </c>
      <c r="AE16" s="12"/>
      <c r="AF16" s="12"/>
    </row>
  </sheetData>
  <mergeCells count="36">
    <mergeCell ref="B7:F7"/>
    <mergeCell ref="G7:K7"/>
    <mergeCell ref="A1:A4"/>
    <mergeCell ref="A5:C5"/>
    <mergeCell ref="A6:C6"/>
    <mergeCell ref="B1:AC4"/>
    <mergeCell ref="D5:G5"/>
    <mergeCell ref="D6:G6"/>
    <mergeCell ref="AE12:AE13"/>
    <mergeCell ref="AF12:AF13"/>
    <mergeCell ref="L7:N7"/>
    <mergeCell ref="O7:V7"/>
    <mergeCell ref="W7:AB7"/>
    <mergeCell ref="AC7:AC8"/>
    <mergeCell ref="AD1:AF1"/>
    <mergeCell ref="AD2:AF2"/>
    <mergeCell ref="AD3:AF3"/>
    <mergeCell ref="AD4:AF4"/>
    <mergeCell ref="AD7:AD8"/>
    <mergeCell ref="AE7:AF7"/>
    <mergeCell ref="AC14:AC15"/>
    <mergeCell ref="AD14:AD15"/>
    <mergeCell ref="AE14:AE15"/>
    <mergeCell ref="AF14:AF15"/>
    <mergeCell ref="L12:L13"/>
    <mergeCell ref="M12:M13"/>
    <mergeCell ref="N12:N13"/>
    <mergeCell ref="L14:L15"/>
    <mergeCell ref="M14:M15"/>
    <mergeCell ref="N14:N15"/>
    <mergeCell ref="V14:V15"/>
    <mergeCell ref="AB14:AB15"/>
    <mergeCell ref="V12:V13"/>
    <mergeCell ref="AB12:AB13"/>
    <mergeCell ref="AC12:AC13"/>
    <mergeCell ref="AD12:AD13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2022-04-06T04:54:05Z</dcterms:modified>
</cp:coreProperties>
</file>