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 - Plan de acción 2022\02 - Febrero\Publicados\"/>
    </mc:Choice>
  </mc:AlternateContent>
  <xr:revisionPtr revIDLastSave="0" documentId="13_ncr:1_{8C5234C0-C521-4B08-8395-E2345ABB441F}" xr6:coauthVersionLast="47" xr6:coauthVersionMax="47" xr10:uidLastSave="{00000000-0000-0000-0000-000000000000}"/>
  <bookViews>
    <workbookView xWindow="-108" yWindow="-108" windowWidth="23256" windowHeight="12456" xr2:uid="{00000000-000D-0000-FFFF-FFFF00000000}"/>
  </bookViews>
  <sheets>
    <sheet name="PA 2022" sheetId="14" r:id="rId1"/>
  </sheets>
  <definedNames>
    <definedName name="_xlnm._FilterDatabase" localSheetId="0" hidden="1">'PA 2022'!$A$8:$AE$46</definedName>
  </definedNames>
  <calcPr calcId="181029"/>
</workbook>
</file>

<file path=xl/calcChain.xml><?xml version="1.0" encoding="utf-8"?>
<calcChain xmlns="http://schemas.openxmlformats.org/spreadsheetml/2006/main">
  <c r="AB46" i="14" l="1"/>
  <c r="AB45" i="14"/>
  <c r="AB44" i="14"/>
  <c r="AB43" i="14"/>
  <c r="AB41" i="14"/>
  <c r="AB40" i="14"/>
  <c r="AB39" i="14"/>
  <c r="AB38" i="14"/>
  <c r="AB37" i="14"/>
  <c r="AB36" i="14"/>
  <c r="AB35" i="14"/>
  <c r="AB33" i="14"/>
  <c r="AB31" i="14"/>
  <c r="AB30" i="14"/>
  <c r="AB29" i="14"/>
  <c r="AB26" i="14"/>
  <c r="AB25" i="14"/>
  <c r="AB23" i="14"/>
  <c r="AB21" i="14"/>
  <c r="AB20" i="14"/>
  <c r="AB19" i="14"/>
  <c r="AB18" i="14"/>
  <c r="AB17" i="14"/>
  <c r="AB16" i="14"/>
  <c r="AB13" i="14"/>
  <c r="AB12" i="14"/>
  <c r="AB11" i="14"/>
  <c r="AB10" i="14"/>
  <c r="AB9" i="14"/>
  <c r="N21" i="14"/>
  <c r="N20" i="14"/>
  <c r="N19" i="14"/>
  <c r="N18" i="14"/>
  <c r="N17" i="14"/>
  <c r="N16" i="14"/>
  <c r="N13" i="14"/>
  <c r="N12" i="14"/>
  <c r="N11" i="14"/>
  <c r="N10" i="14"/>
  <c r="N9" i="14"/>
  <c r="Q12" i="14"/>
  <c r="U45" i="14"/>
  <c r="Q45" i="14"/>
  <c r="Q27" i="14"/>
  <c r="Q17" i="14"/>
  <c r="U17" i="14" s="1"/>
  <c r="AC46" i="14" l="1"/>
  <c r="U40" i="14" l="1"/>
  <c r="U41" i="14"/>
  <c r="AA10" i="14" l="1"/>
  <c r="AA33" i="14" l="1"/>
  <c r="P44" i="14" l="1"/>
  <c r="P43" i="14"/>
  <c r="P36" i="14" l="1"/>
  <c r="P34" i="14"/>
  <c r="U33" i="14" s="1"/>
  <c r="Q26" i="14"/>
  <c r="P26" i="14"/>
  <c r="U26" i="14" s="1"/>
  <c r="P18" i="14"/>
  <c r="P15" i="14" l="1"/>
  <c r="P24" i="14"/>
  <c r="P21" i="14"/>
  <c r="AB15" i="14" l="1"/>
  <c r="AB14" i="14"/>
  <c r="AA13" i="14"/>
  <c r="U13" i="14"/>
  <c r="AA31" i="14"/>
  <c r="U31" i="14"/>
  <c r="Q20" i="14" l="1"/>
  <c r="T10" i="14"/>
  <c r="Q10" i="14"/>
  <c r="U44" i="14" l="1"/>
  <c r="U43" i="14"/>
  <c r="U39" i="14"/>
  <c r="U38" i="14"/>
  <c r="U37" i="14"/>
  <c r="U36" i="14"/>
  <c r="U35" i="14"/>
  <c r="U30" i="14"/>
  <c r="U29" i="14"/>
  <c r="U25" i="14"/>
  <c r="U23" i="14"/>
  <c r="U19" i="14"/>
  <c r="U16" i="14"/>
  <c r="U12" i="14"/>
  <c r="U11" i="14"/>
  <c r="U10" i="14"/>
  <c r="U9" i="14"/>
  <c r="U21" i="14" l="1"/>
  <c r="U20" i="14" l="1"/>
  <c r="U18" i="14"/>
  <c r="U46" i="14" l="1"/>
  <c r="N45" i="14"/>
  <c r="N44" i="14"/>
  <c r="N43" i="14"/>
  <c r="N41" i="14"/>
  <c r="N40" i="14"/>
  <c r="N39" i="14"/>
  <c r="N38" i="14"/>
  <c r="N37" i="14"/>
  <c r="N36" i="14"/>
  <c r="N35" i="14"/>
  <c r="N33" i="14"/>
  <c r="N31" i="14"/>
  <c r="N30" i="14"/>
  <c r="N29" i="14"/>
  <c r="N26" i="14"/>
  <c r="N25" i="14"/>
  <c r="N23" i="14"/>
  <c r="N46" i="14" l="1"/>
  <c r="AA45" i="14"/>
  <c r="AA18" i="14"/>
  <c r="AA43" i="14" l="1"/>
  <c r="AA40" i="14"/>
  <c r="AA39" i="14"/>
  <c r="AA38" i="14"/>
  <c r="AA37" i="14"/>
  <c r="AA35" i="14"/>
  <c r="AA30" i="14"/>
  <c r="AA29" i="14"/>
  <c r="AA26" i="14"/>
  <c r="AA25" i="14"/>
  <c r="AA23" i="14"/>
  <c r="AA20" i="14"/>
  <c r="AA19" i="14"/>
  <c r="AA17" i="14"/>
  <c r="AA16" i="14"/>
  <c r="AA12" i="14"/>
  <c r="AA11" i="14"/>
  <c r="AA9" i="14"/>
  <c r="R46" i="14"/>
  <c r="S46" i="14"/>
  <c r="T46" i="14"/>
  <c r="X46" i="14"/>
  <c r="Y46" i="14"/>
  <c r="W46" i="14"/>
  <c r="AA41" i="14"/>
  <c r="AA21" i="14" l="1"/>
  <c r="AA44" i="14"/>
  <c r="Q46" i="14"/>
  <c r="P46" i="14"/>
  <c r="V46" i="14"/>
  <c r="AA36" i="14" l="1"/>
  <c r="Z46" i="14"/>
  <c r="AA46" i="14" l="1"/>
</calcChain>
</file>

<file path=xl/sharedStrings.xml><?xml version="1.0" encoding="utf-8"?>
<sst xmlns="http://schemas.openxmlformats.org/spreadsheetml/2006/main" count="395" uniqueCount="191">
  <si>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</si>
  <si>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</si>
  <si>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</si>
  <si>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</si>
  <si>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</si>
  <si>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</si>
  <si>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</si>
  <si>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</si>
  <si>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</si>
  <si>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</si>
  <si>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</si>
  <si>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</si>
  <si>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</si>
  <si>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</si>
  <si>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</si>
  <si>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</si>
  <si>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</si>
  <si>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</si>
  <si>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</si>
  <si>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</si>
  <si>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</si>
  <si>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</si>
  <si>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</si>
  <si>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</si>
  <si>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</si>
  <si>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</si>
  <si>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</si>
  <si>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</si>
  <si>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</si>
  <si>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</si>
  <si>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</si>
  <si>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</si>
  <si>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</si>
  <si>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</si>
  <si>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</si>
  <si>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</si>
  <si>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</si>
  <si>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</si>
  <si>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EQUITATIVA E INCLUYENTE: UNA CIUDAD DE BIENESTAR</t>
  </si>
  <si>
    <t>BUCARAMANGA PRODUCTIVA Y COMPETITIVA: EMPRESAS INNOVADORAS, RESPONSABLES Y CONSCIENTES</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</si>
  <si>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</si>
  <si>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</si>
  <si>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</si>
  <si>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</si>
  <si>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Sec. Educación</t>
  </si>
  <si>
    <t>Ana Leonor Ruedas Vivas</t>
  </si>
  <si>
    <t>Beneficiar anualmente 32.276 estudiantes con enfoque diferencial en el programa de alimentación escolar.</t>
  </si>
  <si>
    <t>Número de estudiantes con enfoque diferencial beneficiados anualmente con el programa de alimentación escolar.</t>
  </si>
  <si>
    <t xml:space="preserve">FORTALECIMIENTO DEL PROGRAMA DE ALIMENTACIÓN ESCOLAR-PAE EN EL MUNICIPIO DE BUCARAMANGA  </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</si>
  <si>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</si>
  <si>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</si>
  <si>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</si>
  <si>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</si>
  <si>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</si>
  <si>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</si>
  <si>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</si>
  <si>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</si>
  <si>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APOYO PEDAGÓGICO EN EL PROCESO DE INCLUSIÓN DE LOS ESTUDIANTES CON DISCAPACIDAD Y/O TALENTOS EXCEPCIONALES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</si>
  <si>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</si>
  <si>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</si>
  <si>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</si>
  <si>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</si>
  <si>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FORTALECIMIENTO DE LAS LUDOTECAS PARA EL DESARROLLO INTEGRAL DE LA NIÑEZ EN EL MUNICIPIO DE BUCARAMANGA</t>
  </si>
  <si>
    <t>Mantener 2.664 cupos de transporte escolar a estudiantes de zonas de difícil acceso con enfoque diferencial.</t>
  </si>
  <si>
    <t>Número de cupos de transporte escolar mantenidos a estudiantes de zonas de difícil acceso con enfoque diferencial.</t>
  </si>
  <si>
    <t>PRESTACIÓN DEL SERVICIO DE TRANSPORTE ESCOLAR PARA ESTUDIANTES DE LAS INSTITUCIONES EDUCATIVAS OFICIALES DE BUCARAMANGA</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</si>
  <si>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</si>
  <si>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</si>
  <si>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MEJORAMIENTO EN LA PRESTACIÓN DEL SERVICIO EDUCATIVO EN EL MUNICIPIO DE BUCARAMANGA</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</si>
  <si>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</si>
  <si>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</si>
  <si>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</si>
  <si>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</si>
  <si>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ADECUACIÓN DE LA INFRAESTRUCTURA DE LAS SEDES I: EL INICIO Y SEDE G: SAN PEDRO BAJO DE LA INSTITUCIÓN EDUCATIVA OFICIAL RURAL VIJAGUAL DEL MUNICIPIO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</si>
  <si>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</si>
  <si>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</si>
  <si>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</si>
  <si>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</si>
  <si>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</si>
  <si>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MANTENIMIENTO DE LAS INSTITUCIONES EDUCATIVAS OFICIALES EN EL MUNICIPIO DE BUCARAMANGA</t>
  </si>
  <si>
    <t>ADMINISTRACIÓN DE LA PLANTA DE PERSONAL DOCENTE. DIRECTIVO DOCENTE. ADMINISTRATIVA DE LAS INSTITUCIONES EDUCATIVAS OFICIALES Y SECRETARÍA DE EDUCACIÓN DEL MUNICIPIO DE BUCARAMANGA</t>
  </si>
  <si>
    <t>Capacitar a 900 docentes de los establecimientos educativos oficiales en el manejo de una segunda lengua.</t>
  </si>
  <si>
    <t>Número de docentes de los establecimientos educativos oficiales capacitados en el manejo de una segunda lengua.</t>
  </si>
  <si>
    <t>FORTALECIMIENTO DE LAS HABILIDADES LINGUISTICAS EN INGLES DE DOCENTES Y ESTUDIANTES DE LAS INSTITUCIONES EDUCATIVAS OFICIALES DEL MUNICIPIO DE BUCARAMANGA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</si>
  <si>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</si>
  <si>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</si>
  <si>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</si>
  <si>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</si>
  <si>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</si>
  <si>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</si>
  <si>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</si>
  <si>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</si>
  <si>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APOYO AL DESARROLLO DE PROCESOS DE INTERCAMBIO DE EXPERIENCIAS EDUCATIVAS SIGNIFICATIVAS EN EL MUNICIPIO DE BUCARAMANGA</t>
  </si>
  <si>
    <t>Mantener el 100% de los macroprocesos de la Secretaría de Educación.</t>
  </si>
  <si>
    <t>Porcentaje de macroprocesos de la Secretaría de Educación mantenidos.</t>
  </si>
  <si>
    <t>MEJORAMIENTO DE LOS MACROPROCESOS DE LA SECRETARÍA DE EDUCACIÓN DEL MUNICIPIO DE BUCARAMANGA</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</si>
  <si>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</si>
  <si>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</si>
  <si>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CONSOLIDACIÓN DEL PROGRAMA DE BIENESTAR LABORAL PARA PERSONAL DIRECTIVO DOCENTE DOCENTE Y ADMINISTRATIVO DE LAS INSTITUCIONES EDUCATIVAS OFICIALES DEL MUNICIPIO DE BUCARAMANGA</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</si>
  <si>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</si>
  <si>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</si>
  <si>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PRESTACIÓN DEL SERVICIO DE ASEGURAMIENTO EN RIESGOS LABORALES PARA LOS ESTUDIANTES EN PRÁCTICA ACADÉMICA ADSCRITOS A LAS INSTITUCIONES EDUCATIVAS DEL MUNICIPIO DE BUCARAMANGA</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</si>
  <si>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</si>
  <si>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</si>
  <si>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</si>
  <si>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</si>
  <si>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</si>
  <si>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FORTALECIMIENTO DEL PROGRAMA DE EDUCACIÓN SUPERIOR EN EL MUNICIPIO DE   BUCARAMANGA</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</si>
  <si>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</si>
  <si>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</si>
  <si>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APOYO PARA EL ACCESO Y PERMANENCIA EN UN PROGRAMA DE PREGRADO PARA EL MEJOR ESTUDIANTE EN LAS PRUEBAS SABER 11 Y EGRESADO DE LAS IEO DEL MUNICIPIO DE BUCARAMANGA</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</si>
  <si>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</si>
  <si>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</si>
  <si>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</si>
  <si>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</si>
  <si>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</si>
  <si>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</si>
  <si>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FORTALECIMIENTO DE LA CAPACIDAD TECNOLÓGICA DE LAS INSTITUCIONES EDUCATIVAS OFICIALES DEL MUNICIPIO DE BUCARAMANGA</t>
  </si>
  <si>
    <t>Mantener los 47 establecimientos educativos oficiales con conectividad.</t>
  </si>
  <si>
    <t>Número de establecimientos educativos oficiales mantenidos con conectividad.</t>
  </si>
  <si>
    <t>FORTALECIMIENTO DE LA CONECTIVIDAD Y EL ACCESO A NUEVAS TECNOLOGÍAS EN LAS INSTITUCIONES EDUCATIVAS OFICIALES DEL MUNICIPIO DE BUCARAMANGA</t>
  </si>
  <si>
    <t xml:space="preserve"> PLAN DE ACCIÓN - PLAN DE DESARROLLO MUNICIPAL
SECRETARÍA DE EDUCACIÓN</t>
  </si>
  <si>
    <t>FORTALECIMIENTO DE LOS MODELOS EDUCATIVOS FLEXIBLES EN LAS INSTITUCIONES EDUCATIVAS OFICIALES DEL MUNICIPIO DE BUCARAMANGA</t>
  </si>
  <si>
    <t>DOTACIÓN DE EQUIPOS, MULTIMEDIA, MATERIAL DIDÁCTICO Y/O MOBILIARIO ESCOLAR PARA LAS INSTITUCIONES EDUCATIVAS OFICIALES DEL MUNICIPIO DE BUCARAMANGA</t>
  </si>
  <si>
    <t>MEJORAMIENTO DE LA INFRAESTRUCTURA EDUCATIVA EN LAS INSTITUCIONES EDUCATIVAS OFICIALES DEL MUNICIPIO DE BUCARAMANGA</t>
  </si>
  <si>
    <t>FORTALECIMIENTO DEL PROCESO DE EVALUACIÓN POR COMPETENCIAS EN LAS INSTITUCIONES EDUCATIVAS OFICIALES DEL MUNICIPIO DE BUCARAMANGA</t>
  </si>
  <si>
    <t>CONTRIBUCIÓN EN LA OPERATIVIDAD DE LAS INSTITUCIONES EDUCATIVAS OFICIALES CON RECURSOS DE CALIDAD GRATUIDAD EDUCATIVA EN EL MUNICIPIO BUCARAMANGA</t>
  </si>
  <si>
    <t>2.3.2.02.02.006.2201079.63393.217</t>
  </si>
  <si>
    <t>2.3.2.02.02.009.2201061.91121.207</t>
  </si>
  <si>
    <t>2.3.2.02.02.008.2201006.83990.201</t>
  </si>
  <si>
    <t>2.3.2.02.02.008.2201006.83990.205</t>
  </si>
  <si>
    <t>2.3.2.02.02.006.2201029.64114.201</t>
  </si>
  <si>
    <t>2.3.2.02.02.005.2201052.54129.201</t>
  </si>
  <si>
    <t>2.3.2.02.02.009.2201060.92913.201
2.3.2.02.02.009.2201060.92913.206</t>
  </si>
  <si>
    <t>2.3.2.02.02.009.2201074.92919.201
2.3.2.02.02.009.2201074.92919.206</t>
  </si>
  <si>
    <t>2.3.2.02.02.009.2201049.92920.206</t>
  </si>
  <si>
    <t>2.3.2.02.02.009.2201049.96511.201</t>
  </si>
  <si>
    <t>2.3.2.02.02.009.2201043.92920.201</t>
  </si>
  <si>
    <t>2.3.2.02.02.009.2202009.92512.201</t>
  </si>
  <si>
    <t>2.3.2.02.02.008.2201050.84210.201
2.3.2.02.02.008.2201050.84210.205</t>
  </si>
  <si>
    <t>Garantizar el  acceso y permanencia de los estudiantes de las IEO  en el sistema educativo por medio de la gestion  de los recursos de Calidad Gratuidad Educativa.</t>
  </si>
  <si>
    <t>Disponer de apoyos pedagógicos para fortalecer la permanencia y formación de los estudiantes con discapacidad y/o talentos excepcionales matriculados en el sistema escolar de Bucaramanga</t>
  </si>
  <si>
    <t>Mantener en funcionamiento 4 ludotecas :
Centro Cultural del Oriente, Kennedy – Centro Vida Norte, Estación del Ferrocarril Café Madrid, Parque Metropolitano Bosque Encantado (La Ceiba).</t>
  </si>
  <si>
    <t>Prestar el servicio de transporte escolar terrestre a los niños, niñas, adolescentes y jóvenes  de bajos recursos de las IEO del municipio</t>
  </si>
  <si>
    <t>Disponer de la prestación oportuna del servicio educativo a escolares en el municipio (sistema de administración y/o concesiones)</t>
  </si>
  <si>
    <t xml:space="preserve">Desarrollar estrategias pedagógicas que permitan planear, desarrollar y evaluar el currículo en el establecimiento Educativo, para la  mejora de  la calidad del proceso de enseñanza y el desarrollo integral de los estudiantes.  </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</si>
  <si>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</si>
  <si>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</si>
  <si>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Disponer del servicio de Capacitación a docentes en el manejo de una segunda lengua, para la mejora de sus competencias lingüísticas.</t>
  </si>
  <si>
    <t>Desarrollar programas especiales de refuerzo para el aprendizaje de una segunda lengua en los estudiantes de las IEO.</t>
  </si>
  <si>
    <t>Fortalecer y desarrollar conocimientos, habilidades, aptitudes y actitudes de los docentes de las IEO mediante la formación en evaluación por competencias para el mejoramiento de sus estrategias pedagógicas.</t>
  </si>
  <si>
    <t xml:space="preserve">Disponer de los servicios de capacitación y seguimiento a las experiencias educativas de las instituciones educativas participantes del foro educativo municipal.
</t>
  </si>
  <si>
    <t>Mantener y fortalecer el 100% de los Macroprocesos de la Secretaría de Educación</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</si>
  <si>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</si>
  <si>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</si>
  <si>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</si>
  <si>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</si>
  <si>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 la dotación de equipos tecnológicos (incluidas licencias y programas preinstalados) para las sedes educativas oficiales del municipio.</t>
  </si>
  <si>
    <t>Contar con el servicio de conectividad a internet en las Instituciones Educativas Oficiales del municipio</t>
  </si>
  <si>
    <t>Meta no progamada en la vigencia</t>
  </si>
  <si>
    <r>
      <t xml:space="preserve">Código:  </t>
    </r>
    <r>
      <rPr>
        <sz val="11"/>
        <rFont val="Arial"/>
        <family val="2"/>
      </rPr>
      <t>F-DPM-1210-238,37-030</t>
    </r>
  </si>
  <si>
    <t>FORTALECIMIENTO DEL PROCESO DE GESTIÓN DE LA CALIDAD DEL SERVICIO EDUCATIVO EN EL MUNICIPIO DE BUCARAMANGA</t>
  </si>
  <si>
    <t>IMPLEMENTACIÓN DE ACCIONES DE ACOMPAÑAMIENTO INTEGRAL A LA GESTIÓN ESCOLAR DE LAS INSTITUCIONES EDUCATIVAS OFICIALES DEL SECTOR RURAL DEL MUNICIPIO DE BUCARAMANGA</t>
  </si>
  <si>
    <t>IMPLEMENTACIÓN DEL PROGRAMA DE EDUCACIÓN POSTSECUNDARIA EN EL MUNICIPIO DE BUCARAMANGA</t>
  </si>
  <si>
    <t xml:space="preserve">Brindar el servicio educativo a través de modelos educativos flexibles en las IEO del municipio
</t>
  </si>
  <si>
    <t>Realizar el pago de costes académicos para el beneficiario del programa "estudiante destacado"
Financiar los costos de sostenimiento para la permanencia del estudiante destacado en el programa del nivel de pregrado.</t>
  </si>
  <si>
    <t>Desarrollar obras de reparación y mejoramiento especifico en las instituciones educativas oficiales de Bucaramanga</t>
  </si>
  <si>
    <t>Adecuar la infraestructura de las sede I: El Inicio y sede G: San Pedro Bajo de la institución educativa oficial rural IE Vijagual.</t>
  </si>
  <si>
    <t>Realizar la dotación de equipos, multimedia, material didáctico y/o mobiliario escolar en las IEO del municipio.</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</si>
  <si>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</si>
  <si>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Proporcionar conocimientos, competencias y habilidades para el empleo y el emprendimiento de los jóvenes y adultos del municipio
Desarrollar acciones de apoyo y seguimiento a la ejecución del programa pos secundaria</t>
  </si>
  <si>
    <t>2.3.2.02.02.005.2201052.54129.201
2.3.2.02.02.005.2201052.54129.289
2.3.2.02.02.005.2201052.54129.265</t>
  </si>
  <si>
    <t>2.3.2.02.02.005.2201052.54129.201
2.3.2.02.01.004.2201070.45221.289
2.3.2.02.01.004.2201070.4731401.289
2.3.2.02.01.004.2201070.4732301.289
2.3.2.02.02.003.2202050.3814091.289
2.3.2.02.02.003.2202050.3814091.265</t>
  </si>
  <si>
    <t>2.3.2.02.02.006.2201079.63393.201
2.3.2.02.02.008.2201006.82120.201
2.3.2.02.02.008.2201006.83310.201
2.3.2.02.02.008.2201006.83990.201
2.3.2.02.02.006.2201079.63393.213
2.3.2.02.02.006.2201079.63393.214
2.3.2.02.02.006.2201079.63393.266
2.3.2.02.02.006.2201079.63393.217</t>
  </si>
  <si>
    <t>2.3.2.02.02.009.2201030.91121.206</t>
  </si>
  <si>
    <t xml:space="preserve">2.3.2.02.02.009.2201055.91121.205
2.3.2.02.02.009.2201030.91121.206
</t>
  </si>
  <si>
    <t xml:space="preserve">2.3.2.02.02.007.2201071.72112.201
2.3.2.02.02.008.2201006.83990.201 </t>
  </si>
  <si>
    <t xml:space="preserve">2.3.2.02.02.009.2201071.91121.205
2.3.2.02.02.009.2201071.91121.213
</t>
  </si>
  <si>
    <t xml:space="preserve">2.3.2.02.02.007.2201071.72112.201 
2.3.2.02.02.008.2201071.85250.201 
2.3.2.02.02.008.2201071.85330.201 
2.3.2.02.02.008.2201071.86311.206 
2.3.2.02.02.008.2201071.86330.206 </t>
  </si>
  <si>
    <t>2.3.2.02.02.008.2201006.83990.201
2.3.2.02.02.009.2201049.92919.201</t>
  </si>
  <si>
    <t>2.3.2.02.01.004.2201070.45221.201
2.3.2.02.01.004.2201070.45250.201
2.3.2.02.01.004.2201070.4526101.201
2.3.2.02.01.004.2201070.4526102.201
2.3.2.02.01.004.2201070.45272.201
2.3.2.02.01.004.2201070.4529001.201
2.3.2.02.01.004.2201070.47215.201
2.3.2.02.02.008.2201006.82120.201
2.3.2.02.02.008.2201006.83111.201
2.3.2.02.02.008.2201006.83990.201
2.3.2.02.02.009.2201013.91121.283</t>
  </si>
  <si>
    <t>2.3.2.02.02.009.2202009.92511.201
2.3.2.02.02.009.2202009.92511.290
2.3.2.02.02.009.2202009.92512.201
2.3.2.02.02.009.2202009.92511.224
2.3.2.02.02.009.2202009.92512.224</t>
  </si>
  <si>
    <t>2.3.2.02.02.008.2201006.83990.201
2.3.2.02.02.009.2201006.92410.201</t>
  </si>
  <si>
    <t>2.3.2.02.01.004.2201070.45221.201
2.3.2.02.01.004.2201070.45221.289</t>
  </si>
  <si>
    <t>2.3.2.02.02.009.2202009.92512.201
2.3.2.02.02.009.2202009.92511.290
2.3.2.02.02.009.2202009.92512.224</t>
  </si>
  <si>
    <t>28/02/2022</t>
  </si>
  <si>
    <t>2.3.1.01.01.001.01.2201071.201
2.3.1.01.01.001.01.2201071.205
2.3.1.01.01.001.06.2201071.205 
2.3.1.01.01.001.07.2201071.205
2.3.1.01.01.001.08.01.2201071.205
2.3.1.01.01.001.08.02.2201071.205
2.3.1.01.01.002.06.2201071.205
2.3.1.01.02.003.2201071.205
2.3.1.01.02.002.2201071.205
2.3.1.01.02.001.2201071.205
2.3.1.01.02.004.2201071.205
2.3.1.01.02.005.2201071.205
2.3.1.01.02.006.2201071.205
2.3.1.01.02.007.2201071.205
2.3.1.01.02.008.2201071.205
2.3.1.01.02.009.2201071.205
2.3.1.01.03.001.01.2201071.205
2.3.1.01.03.001.02.2201071.205
2.3.1.01.03.001.03.2201071.205
2.3.1.01.03.009.2201071.205
2.3.1.01.01.001.01.2201071.277
2.3.1.01.01.001.02.2201071.205
2.3.1.01.01.001.04.2201071.205
2.3.1.01.01.001.05.2201071.205 
2.3.1.01.01.002.16.2201071.205
2.3.1.01.01.002.31.2201071.205
2.3.1.01.03.096.2201071.205
2.3.1.01.03.097.2201071.205
2.3.1.01.03.098.2201071.205 
2.3.2.02.01.002.2201044.28231.205
2.3.2.02.01.002.2201044.28232.205
2.3.2.02.01.002.2201044.28233.205
2.3.2.02.01.002.2201044.28234.205
2.3.2.02.01.002.2201044.29330.205
2.3.2.02.02.006.2201044.63111.205
2.3.2.02.02.009.2201071.97321.205
2.3.2.02.02.006.2201044.64241.205
2.3.7.06.01.4599002.01.01.205
2.3.7.06.01.4599002.01.02.205
2.3.7.06.01.4599002.02.01.205
2.3.7.06.01.4599002.02.02.205</t>
  </si>
  <si>
    <t xml:space="preserve">
Fortalecer los procesos educativos de las instituciones educativas oficiales a través de la asistencia técnica a la gestión escolar.</t>
  </si>
  <si>
    <t xml:space="preserve">
Fortalecer  los procesos educativos de las instituciones educativas  oficiales del sector rural a través de asistencia técnica a la gestión escolar.</t>
  </si>
  <si>
    <t>Desarrollar estrategias para el mejoramiento  de  la calidad del proceso de enseñanza y el desarrollo integral de los estudiantes en las instituciones educativas rurales</t>
  </si>
  <si>
    <t>03/03/2022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</si>
</sst>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 #,##0;\-&quot;$&quot;\ #,##0"/>
    <numFmt numFmtId="7" formatCode="&quot;$&quot;\ #,##0.00;\-&quot;$&quot;\ #,##0.00"/>
    <numFmt numFmtId="42" formatCode="_-&quot;$&quot;\ * #,##0_-;\-&quot;$&quot;\ * #,##0_-;_-&quot;$&quot;\ * &quot;-&quot;_-;_-@_-"/>
    <numFmt numFmtId="44" formatCode="_-&quot;$&quot;\ * #,##0.00_-;\-&quot;$&quot;\ * #,##0.00_-;_-&quot;$&quot;\ * &quot;-&quot;??_-;_-@_-"/>
    <numFmt numFmtId="43" formatCode="_-* #,##0.00_-;\-* #,##0.00_-;_-* &quot;-&quot;??_-;_-@_-"/>
    <numFmt numFmtId="164" formatCode="dd/mm/yyyy;@"/>
    <numFmt numFmtId="165" formatCode="_-&quot;$&quot;\ * #,##0_-;\-&quot;$&quot;\ * #,##0_-;_-&quot;$&quot;\ * &quot;-&quot;??_-;_-@_-"/>
    <numFmt numFmtId="166" formatCode="&quot;$&quot;\ #,##0"/>
    <numFmt numFmtId="167" formatCode="&quot;$&quot;\ #,##0.00"/>
    <numFmt numFmtId="168" formatCode="&quot;$&quot;\ #,##0.0"/>
    <numFmt numFmtId="169" formatCode="&quot;$&quot;\ #,##0.000000"/>
    <numFmt numFmtId="170" formatCode="&quot;$&quot;\ #,##0.000"/>
    <numFmt numFmtId="171" formatCode="_-&quot;$&quot;\ * #,##0.000000_-;\-&quot;$&quot;\ * #,##0.000000_-;_-&quot;$&quot;\ * &quot;-&quot;??_-;_-@_-"/>
  </numFmts>
  <fonts count="16"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sz val="12"/>
      <color theme="1"/>
      <name val="Arial"/>
      <family val="2"/>
    </font>
    <font>
      <sz val="12"/>
      <name val="Arial"/>
      <family val="2"/>
    </font>
    <font>
      <sz val="12"/>
      <color indexed="8"/>
      <name val="Arial"/>
      <family val="2"/>
    </font>
    <font>
      <b/>
      <sz val="12"/>
      <color theme="1"/>
      <name val="Arial"/>
      <family val="2"/>
    </font>
    <font>
      <sz val="7.8"/>
      <name val="Arial"/>
      <family val="2"/>
    </font>
    <font>
      <b/>
      <sz val="12"/>
      <name val="Arial"/>
      <family val="2"/>
    </font>
    <font>
      <sz val="12"/>
      <color rgb="FFFF0000"/>
      <name val="Arial"/>
      <family val="2"/>
    </font>
    <font>
      <sz val="12"/>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s>
  <cellStyleXfs count="1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94">
    <xf numFmtId="0" fontId="0" fillId="0" borderId="0" xfId="0"/>
    <xf numFmtId="0" fontId="0" fillId="0" borderId="0" xfId="0" applyFont="1"/>
    <xf numFmtId="0" fontId="0" fillId="3" borderId="0" xfId="0" applyFont="1" applyFill="1" applyBorder="1" applyAlignment="1">
      <alignment vertical="top"/>
    </xf>
    <xf numFmtId="0" fontId="0" fillId="3" borderId="3" xfId="0" applyFont="1" applyFill="1" applyBorder="1" applyAlignment="1">
      <alignment vertical="top"/>
    </xf>
    <xf numFmtId="0" fontId="0" fillId="3" borderId="0" xfId="0" applyFont="1" applyFill="1" applyBorder="1"/>
    <xf numFmtId="0" fontId="0" fillId="3" borderId="3" xfId="0" applyFont="1" applyFill="1" applyBorder="1"/>
    <xf numFmtId="0" fontId="0" fillId="0" borderId="2" xfId="0" applyFont="1" applyBorder="1" applyAlignment="1">
      <alignment vertical="center"/>
    </xf>
    <xf numFmtId="0" fontId="7" fillId="2" borderId="1" xfId="0" applyFont="1" applyFill="1" applyBorder="1" applyAlignment="1">
      <alignment horizontal="center" vertical="center"/>
    </xf>
    <xf numFmtId="9" fontId="9" fillId="0" borderId="2" xfId="107" applyFont="1" applyFill="1" applyBorder="1" applyAlignment="1">
      <alignment horizontal="center" vertic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2" xfId="0" applyFont="1" applyBorder="1" applyAlignment="1">
      <alignment horizontal="justify" vertical="center" wrapText="1"/>
    </xf>
    <xf numFmtId="0" fontId="8" fillId="0" borderId="2" xfId="0"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10"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0" fontId="8" fillId="0" borderId="2" xfId="0" applyFont="1" applyBorder="1" applyAlignment="1">
      <alignment horizontal="justify" vertical="center"/>
    </xf>
    <xf numFmtId="0" fontId="8" fillId="0" borderId="2" xfId="0" applyFont="1" applyBorder="1" applyAlignment="1">
      <alignment vertical="center"/>
    </xf>
    <xf numFmtId="9" fontId="11" fillId="2" borderId="2" xfId="0" applyNumberFormat="1" applyFont="1" applyFill="1" applyBorder="1" applyAlignment="1">
      <alignment horizontal="justify" vertical="center" wrapText="1"/>
    </xf>
    <xf numFmtId="0" fontId="0" fillId="0" borderId="0" xfId="0" applyFont="1" applyAlignment="1">
      <alignment wrapText="1"/>
    </xf>
    <xf numFmtId="0" fontId="0" fillId="0" borderId="0" xfId="0" applyFont="1" applyAlignment="1"/>
    <xf numFmtId="0" fontId="9" fillId="0" borderId="2" xfId="0" applyFont="1" applyBorder="1" applyAlignment="1">
      <alignment horizontal="justify" vertical="center"/>
    </xf>
    <xf numFmtId="0" fontId="10" fillId="0" borderId="2" xfId="0" applyFont="1" applyBorder="1" applyAlignment="1">
      <alignment horizontal="justify" vertical="center"/>
    </xf>
    <xf numFmtId="166" fontId="9" fillId="0" borderId="2" xfId="0" applyNumberFormat="1" applyFont="1" applyBorder="1" applyAlignment="1">
      <alignment horizontal="right" vertical="center"/>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9" fontId="9" fillId="0" borderId="1" xfId="107" applyFont="1" applyFill="1" applyBorder="1" applyAlignment="1">
      <alignment horizontal="center" vertical="center" wrapText="1"/>
    </xf>
    <xf numFmtId="0" fontId="7" fillId="2" borderId="1"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0" fillId="3" borderId="0" xfId="0" applyFont="1" applyFill="1" applyBorder="1" applyAlignment="1">
      <alignment horizontal="center" vertical="top"/>
    </xf>
    <xf numFmtId="0" fontId="0" fillId="0" borderId="0" xfId="0" applyFont="1" applyAlignment="1">
      <alignment horizontal="center"/>
    </xf>
    <xf numFmtId="0" fontId="0" fillId="0" borderId="0" xfId="0" applyAlignment="1">
      <alignment horizontal="center"/>
    </xf>
    <xf numFmtId="0" fontId="8"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9" fontId="8" fillId="0" borderId="1" xfId="0" applyNumberFormat="1" applyFont="1" applyBorder="1" applyAlignment="1">
      <alignment horizontal="center" vertical="center"/>
    </xf>
    <xf numFmtId="9" fontId="9" fillId="0" borderId="1" xfId="107" applyFont="1" applyFill="1" applyBorder="1" applyAlignment="1">
      <alignment horizontal="center" vertical="center" wrapText="1"/>
    </xf>
    <xf numFmtId="9" fontId="10"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7" fontId="0" fillId="3" borderId="0" xfId="0" applyNumberFormat="1" applyFont="1" applyFill="1" applyBorder="1" applyAlignment="1">
      <alignment vertical="top"/>
    </xf>
    <xf numFmtId="7" fontId="7" fillId="2" borderId="1" xfId="0" applyNumberFormat="1" applyFont="1" applyFill="1" applyBorder="1" applyAlignment="1">
      <alignment horizontal="center" vertical="center" wrapText="1"/>
    </xf>
    <xf numFmtId="7" fontId="0" fillId="0" borderId="0" xfId="0" applyNumberFormat="1" applyFont="1"/>
    <xf numFmtId="7" fontId="0" fillId="0" borderId="0" xfId="110" applyNumberFormat="1" applyFont="1"/>
    <xf numFmtId="167" fontId="0" fillId="3" borderId="0" xfId="0" applyNumberFormat="1" applyFont="1" applyFill="1" applyBorder="1" applyAlignment="1">
      <alignment horizontal="center" vertical="top"/>
    </xf>
    <xf numFmtId="167" fontId="7" fillId="2" borderId="1" xfId="0" applyNumberFormat="1" applyFont="1" applyFill="1" applyBorder="1" applyAlignment="1">
      <alignment horizontal="center" vertical="center" wrapText="1"/>
    </xf>
    <xf numFmtId="167" fontId="0" fillId="0" borderId="0" xfId="0" applyNumberFormat="1" applyFont="1" applyAlignment="1">
      <alignment horizontal="center"/>
    </xf>
    <xf numFmtId="167" fontId="0" fillId="0" borderId="0" xfId="0" applyNumberFormat="1" applyAlignment="1">
      <alignment horizontal="center"/>
    </xf>
    <xf numFmtId="9" fontId="9" fillId="0" borderId="1" xfId="107" applyFont="1" applyFill="1" applyBorder="1" applyAlignment="1">
      <alignment horizontal="center" vertical="center" wrapText="1"/>
    </xf>
    <xf numFmtId="3" fontId="10"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0" fillId="3" borderId="0" xfId="0" applyFont="1" applyFill="1" applyBorder="1" applyAlignment="1">
      <alignment horizontal="left" vertical="top"/>
    </xf>
    <xf numFmtId="5" fontId="9" fillId="0" borderId="2" xfId="108" applyNumberFormat="1" applyFont="1" applyFill="1" applyBorder="1" applyAlignment="1">
      <alignment horizontal="left" vertical="center" wrapText="1"/>
    </xf>
    <xf numFmtId="42" fontId="9" fillId="0" borderId="2" xfId="111" applyFont="1" applyFill="1" applyBorder="1" applyAlignment="1">
      <alignment horizontal="left" vertical="center" wrapText="1"/>
    </xf>
    <xf numFmtId="0" fontId="0" fillId="0" borderId="0" xfId="0" applyFont="1" applyAlignment="1">
      <alignment horizontal="left"/>
    </xf>
    <xf numFmtId="1" fontId="9" fillId="0" borderId="2" xfId="110" applyNumberFormat="1" applyFont="1" applyFill="1" applyBorder="1" applyAlignment="1">
      <alignment horizontal="right" vertical="center" wrapText="1"/>
    </xf>
    <xf numFmtId="1" fontId="8" fillId="0" borderId="2" xfId="110" applyNumberFormat="1" applyFont="1" applyFill="1" applyBorder="1" applyAlignment="1">
      <alignment horizontal="right" vertical="center" wrapText="1"/>
    </xf>
    <xf numFmtId="0" fontId="0" fillId="0" borderId="0" xfId="0" applyFont="1" applyAlignment="1">
      <alignment horizontal="right"/>
    </xf>
    <xf numFmtId="0" fontId="7" fillId="2" borderId="2" xfId="0" applyFont="1" applyFill="1" applyBorder="1" applyAlignment="1">
      <alignment horizontal="center" vertical="center"/>
    </xf>
    <xf numFmtId="0" fontId="6" fillId="2" borderId="2" xfId="0" applyFont="1" applyFill="1" applyBorder="1" applyAlignment="1">
      <alignment horizontal="justify"/>
    </xf>
    <xf numFmtId="0" fontId="6" fillId="2" borderId="2" xfId="0" applyFont="1" applyFill="1" applyBorder="1"/>
    <xf numFmtId="0" fontId="6" fillId="2" borderId="2" xfId="0" applyFont="1" applyFill="1" applyBorder="1" applyAlignment="1">
      <alignment wrapText="1"/>
    </xf>
    <xf numFmtId="0" fontId="6" fillId="2" borderId="2" xfId="0" applyFont="1" applyFill="1" applyBorder="1" applyAlignment="1"/>
    <xf numFmtId="0" fontId="6" fillId="2" borderId="2" xfId="0" applyFont="1" applyFill="1" applyBorder="1" applyAlignment="1">
      <alignment horizontal="right"/>
    </xf>
    <xf numFmtId="9" fontId="7"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6" fillId="2" borderId="2" xfId="0" applyFont="1" applyFill="1" applyBorder="1" applyAlignment="1">
      <alignment horizontal="left" vertical="center"/>
    </xf>
    <xf numFmtId="9" fontId="7" fillId="2" borderId="2" xfId="107" applyNumberFormat="1" applyFont="1" applyFill="1" applyBorder="1" applyAlignment="1">
      <alignment horizontal="center" vertical="center" wrapText="1"/>
    </xf>
    <xf numFmtId="165" fontId="7" fillId="2" borderId="2" xfId="108" applyNumberFormat="1" applyFont="1" applyFill="1" applyBorder="1" applyAlignment="1">
      <alignment vertical="center"/>
    </xf>
    <xf numFmtId="0" fontId="6" fillId="2" borderId="2" xfId="0" applyFont="1" applyFill="1" applyBorder="1" applyAlignment="1">
      <alignment vertical="center"/>
    </xf>
    <xf numFmtId="166" fontId="0" fillId="0" borderId="0" xfId="0" applyNumberFormat="1" applyAlignment="1">
      <alignment horizontal="right"/>
    </xf>
    <xf numFmtId="165" fontId="6" fillId="2" borderId="2" xfId="108" applyNumberFormat="1" applyFont="1" applyFill="1" applyBorder="1" applyAlignment="1">
      <alignment horizontal="right" vertical="center"/>
    </xf>
    <xf numFmtId="165" fontId="7" fillId="2" borderId="2" xfId="108" applyNumberFormat="1" applyFont="1" applyFill="1" applyBorder="1" applyAlignment="1">
      <alignment horizontal="right" vertical="center"/>
    </xf>
    <xf numFmtId="0" fontId="9" fillId="0"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49" fontId="0" fillId="3" borderId="0" xfId="0" applyNumberFormat="1" applyFont="1" applyFill="1" applyBorder="1" applyAlignment="1">
      <alignment vertical="top"/>
    </xf>
    <xf numFmtId="14" fontId="4" fillId="3" borderId="0" xfId="0" applyNumberFormat="1" applyFont="1" applyFill="1" applyBorder="1" applyAlignment="1">
      <alignment vertical="center"/>
    </xf>
    <xf numFmtId="0" fontId="7" fillId="2" borderId="2" xfId="0" applyFont="1" applyFill="1" applyBorder="1" applyAlignment="1">
      <alignment horizontal="right" vertical="center" wrapText="1"/>
    </xf>
    <xf numFmtId="166" fontId="9" fillId="0" borderId="2" xfId="110" applyNumberFormat="1" applyFont="1" applyFill="1" applyBorder="1" applyAlignment="1">
      <alignment horizontal="right" vertical="center"/>
    </xf>
    <xf numFmtId="166" fontId="9" fillId="0" borderId="2" xfId="110" applyNumberFormat="1" applyFont="1" applyFill="1" applyBorder="1" applyAlignment="1">
      <alignment horizontal="right" vertical="center" wrapText="1"/>
    </xf>
    <xf numFmtId="166" fontId="9" fillId="0" borderId="2" xfId="108" applyNumberFormat="1" applyFont="1" applyFill="1" applyBorder="1" applyAlignment="1">
      <alignment horizontal="right" vertical="center" wrapText="1"/>
    </xf>
    <xf numFmtId="166" fontId="9" fillId="0" borderId="2" xfId="111" applyNumberFormat="1" applyFont="1" applyFill="1" applyBorder="1" applyAlignment="1">
      <alignment horizontal="right" vertical="center" wrapText="1"/>
    </xf>
    <xf numFmtId="166" fontId="8" fillId="0" borderId="2" xfId="0" applyNumberFormat="1" applyFont="1" applyFill="1" applyBorder="1" applyAlignment="1">
      <alignment horizontal="right" vertical="center" wrapText="1"/>
    </xf>
    <xf numFmtId="166" fontId="0" fillId="0" borderId="2" xfId="0" applyNumberFormat="1" applyFont="1" applyBorder="1" applyAlignment="1">
      <alignment horizontal="right"/>
    </xf>
    <xf numFmtId="166" fontId="9" fillId="0" borderId="2" xfId="0" applyNumberFormat="1" applyFont="1" applyFill="1" applyBorder="1" applyAlignment="1">
      <alignment horizontal="right" vertical="center"/>
    </xf>
    <xf numFmtId="166" fontId="9" fillId="0" borderId="2" xfId="108" applyNumberFormat="1" applyFont="1" applyFill="1" applyBorder="1" applyAlignment="1">
      <alignment horizontal="right" vertical="center"/>
    </xf>
    <xf numFmtId="166" fontId="13" fillId="2" borderId="2" xfId="108" applyNumberFormat="1" applyFont="1" applyFill="1" applyBorder="1" applyAlignment="1">
      <alignment horizontal="right" vertical="center" wrapText="1"/>
    </xf>
    <xf numFmtId="0" fontId="4" fillId="2"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8" fillId="0" borderId="2" xfId="0" applyFont="1" applyFill="1" applyBorder="1" applyAlignment="1">
      <alignment horizontal="justify" vertical="center"/>
    </xf>
    <xf numFmtId="10" fontId="0" fillId="0" borderId="2" xfId="107" applyNumberFormat="1" applyFont="1" applyBorder="1" applyAlignment="1">
      <alignment horizontal="right"/>
    </xf>
    <xf numFmtId="1" fontId="8" fillId="4" borderId="2" xfId="0" applyNumberFormat="1" applyFont="1" applyFill="1" applyBorder="1" applyAlignment="1">
      <alignment horizontal="center" vertical="center"/>
    </xf>
    <xf numFmtId="3" fontId="9" fillId="4" borderId="2" xfId="0" applyNumberFormat="1" applyFont="1" applyFill="1" applyBorder="1" applyAlignment="1">
      <alignment horizontal="center" vertical="center"/>
    </xf>
    <xf numFmtId="1" fontId="9" fillId="4" borderId="2" xfId="0" applyNumberFormat="1" applyFont="1" applyFill="1" applyBorder="1" applyAlignment="1">
      <alignment horizontal="center" vertical="center"/>
    </xf>
    <xf numFmtId="10" fontId="9" fillId="4" borderId="1" xfId="0" applyNumberFormat="1" applyFont="1" applyFill="1" applyBorder="1" applyAlignment="1">
      <alignment horizontal="center" vertical="center"/>
    </xf>
    <xf numFmtId="2" fontId="9" fillId="4" borderId="2" xfId="0"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164" fontId="8" fillId="0" borderId="2" xfId="0" applyNumberFormat="1" applyFont="1" applyFill="1" applyBorder="1" applyAlignment="1">
      <alignment horizontal="justify" vertical="center" wrapText="1"/>
    </xf>
    <xf numFmtId="0" fontId="9" fillId="0" borderId="2" xfId="0" applyFont="1" applyFill="1" applyBorder="1" applyAlignment="1">
      <alignment horizontal="justify" vertical="center" wrapText="1"/>
    </xf>
    <xf numFmtId="164" fontId="8" fillId="0" borderId="2"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164" fontId="9" fillId="0" borderId="2" xfId="0" applyNumberFormat="1" applyFont="1" applyFill="1" applyBorder="1" applyAlignment="1">
      <alignment horizontal="justify" vertical="center" wrapText="1"/>
    </xf>
    <xf numFmtId="0" fontId="8" fillId="0" borderId="4" xfId="0" applyFont="1" applyFill="1" applyBorder="1" applyAlignment="1">
      <alignment horizontal="justify" vertical="center" wrapText="1"/>
    </xf>
    <xf numFmtId="164" fontId="9" fillId="0" borderId="2" xfId="0" applyNumberFormat="1" applyFont="1" applyFill="1" applyBorder="1" applyAlignment="1">
      <alignment horizontal="left" vertical="center" wrapText="1"/>
    </xf>
    <xf numFmtId="166" fontId="9" fillId="0" borderId="2" xfId="0" applyNumberFormat="1" applyFont="1" applyFill="1" applyBorder="1" applyAlignment="1">
      <alignment horizontal="right"/>
    </xf>
    <xf numFmtId="1" fontId="9" fillId="0" borderId="2"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169" fontId="0" fillId="0" borderId="0" xfId="0" applyNumberFormat="1" applyAlignment="1">
      <alignment horizontal="right"/>
    </xf>
    <xf numFmtId="1" fontId="14" fillId="4" borderId="2"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9" fontId="9" fillId="4" borderId="2" xfId="0" applyNumberFormat="1" applyFont="1" applyFill="1" applyBorder="1" applyAlignment="1">
      <alignment horizontal="center" vertical="center"/>
    </xf>
    <xf numFmtId="9" fontId="9" fillId="4" borderId="1" xfId="0" applyNumberFormat="1" applyFont="1" applyFill="1" applyBorder="1" applyAlignment="1">
      <alignment horizontal="center" vertical="center"/>
    </xf>
    <xf numFmtId="3" fontId="15" fillId="0" borderId="0" xfId="0" applyNumberFormat="1" applyFont="1"/>
    <xf numFmtId="170" fontId="0" fillId="0" borderId="0" xfId="111" applyNumberFormat="1" applyFont="1" applyAlignment="1">
      <alignment horizontal="right"/>
    </xf>
    <xf numFmtId="4" fontId="15" fillId="0" borderId="0" xfId="0" applyNumberFormat="1" applyFont="1"/>
    <xf numFmtId="171" fontId="0" fillId="0" borderId="0" xfId="0" applyNumberFormat="1" applyFont="1" applyAlignment="1">
      <alignment horizontal="center"/>
    </xf>
    <xf numFmtId="3" fontId="9" fillId="4" borderId="1" xfId="0" applyNumberFormat="1" applyFont="1" applyFill="1" applyBorder="1" applyAlignment="1">
      <alignment horizontal="center" vertical="center"/>
    </xf>
    <xf numFmtId="166" fontId="13" fillId="2" borderId="1" xfId="108" applyNumberFormat="1" applyFont="1" applyFill="1" applyBorder="1" applyAlignment="1">
      <alignment horizontal="right" vertical="center" wrapText="1"/>
    </xf>
    <xf numFmtId="3" fontId="9" fillId="4" borderId="1" xfId="0" applyNumberFormat="1" applyFont="1" applyFill="1" applyBorder="1" applyAlignment="1">
      <alignment horizontal="center" vertical="center" wrapText="1"/>
    </xf>
    <xf numFmtId="5" fontId="9" fillId="0" borderId="2" xfId="108" applyNumberFormat="1" applyFont="1" applyFill="1" applyBorder="1" applyAlignment="1">
      <alignment horizontal="right" vertical="center" wrapText="1"/>
    </xf>
    <xf numFmtId="5" fontId="9" fillId="0" borderId="4" xfId="108" applyNumberFormat="1" applyFont="1" applyFill="1" applyBorder="1" applyAlignment="1">
      <alignment horizontal="right" vertical="center" wrapText="1"/>
    </xf>
    <xf numFmtId="5" fontId="9" fillId="0" borderId="1" xfId="108" applyNumberFormat="1" applyFont="1" applyFill="1" applyBorder="1" applyAlignment="1">
      <alignment horizontal="right" vertical="center" wrapText="1"/>
    </xf>
    <xf numFmtId="168" fontId="13" fillId="2" borderId="2" xfId="108" applyNumberFormat="1" applyFont="1" applyFill="1" applyBorder="1" applyAlignment="1">
      <alignment horizontal="right" vertical="center" wrapText="1"/>
    </xf>
    <xf numFmtId="166" fontId="13" fillId="2" borderId="1" xfId="108" applyNumberFormat="1" applyFont="1" applyFill="1" applyBorder="1" applyAlignment="1">
      <alignment horizontal="right" vertical="center" wrapText="1"/>
    </xf>
    <xf numFmtId="166" fontId="13" fillId="2" borderId="7" xfId="108" applyNumberFormat="1" applyFont="1" applyFill="1" applyBorder="1" applyAlignment="1">
      <alignment horizontal="right" vertical="center" wrapText="1"/>
    </xf>
    <xf numFmtId="1" fontId="9" fillId="4" borderId="1" xfId="0" applyNumberFormat="1" applyFont="1" applyFill="1" applyBorder="1" applyAlignment="1">
      <alignment horizontal="center" vertical="center"/>
    </xf>
    <xf numFmtId="1" fontId="9" fillId="4" borderId="7" xfId="0" applyNumberFormat="1" applyFont="1" applyFill="1" applyBorder="1" applyAlignment="1">
      <alignment horizontal="center" vertical="center"/>
    </xf>
    <xf numFmtId="9" fontId="8" fillId="0" borderId="1" xfId="0" applyNumberFormat="1" applyFont="1" applyBorder="1" applyAlignment="1">
      <alignment horizontal="center" vertical="center"/>
    </xf>
    <xf numFmtId="9" fontId="8" fillId="0" borderId="7" xfId="0" applyNumberFormat="1" applyFont="1" applyBorder="1" applyAlignment="1">
      <alignment horizontal="center" vertical="center"/>
    </xf>
    <xf numFmtId="3" fontId="10" fillId="0" borderId="1"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7" xfId="0" applyNumberFormat="1" applyFont="1" applyBorder="1" applyAlignment="1">
      <alignment horizontal="center" vertical="center" wrapText="1"/>
    </xf>
    <xf numFmtId="3" fontId="10" fillId="0" borderId="1"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9" fillId="4" borderId="1" xfId="0" applyNumberFormat="1" applyFont="1" applyFill="1" applyBorder="1" applyAlignment="1">
      <alignment horizontal="center" vertical="center"/>
    </xf>
    <xf numFmtId="3" fontId="9" fillId="4" borderId="7" xfId="0" applyNumberFormat="1" applyFont="1" applyFill="1" applyBorder="1" applyAlignment="1">
      <alignment horizontal="center" vertical="center"/>
    </xf>
    <xf numFmtId="3" fontId="9" fillId="4" borderId="4" xfId="0" applyNumberFormat="1" applyFont="1" applyFill="1" applyBorder="1" applyAlignment="1">
      <alignment horizontal="center" vertical="center"/>
    </xf>
    <xf numFmtId="9" fontId="8" fillId="0" borderId="4" xfId="0" applyNumberFormat="1" applyFont="1" applyBorder="1" applyAlignment="1">
      <alignment horizontal="center" vertical="center"/>
    </xf>
    <xf numFmtId="2" fontId="6" fillId="0" borderId="1" xfId="109" applyNumberFormat="1" applyFont="1" applyBorder="1" applyAlignment="1">
      <alignment horizontal="center" vertical="center" wrapText="1"/>
    </xf>
    <xf numFmtId="2" fontId="6" fillId="0" borderId="7" xfId="109" applyNumberFormat="1" applyFont="1" applyBorder="1" applyAlignment="1">
      <alignment horizontal="center" vertical="center" wrapText="1"/>
    </xf>
    <xf numFmtId="2" fontId="6" fillId="0" borderId="4" xfId="109" applyNumberFormat="1" applyFont="1" applyBorder="1" applyAlignment="1">
      <alignment horizontal="center" vertical="center" wrapText="1"/>
    </xf>
    <xf numFmtId="0" fontId="4" fillId="0" borderId="6"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2" fontId="7" fillId="0" borderId="8" xfId="109" applyNumberFormat="1" applyFont="1" applyBorder="1" applyAlignment="1">
      <alignment horizontal="center" vertical="center" wrapText="1"/>
    </xf>
    <xf numFmtId="2" fontId="7" fillId="0" borderId="10" xfId="109" applyNumberFormat="1" applyFont="1" applyBorder="1" applyAlignment="1">
      <alignment horizontal="center" vertical="center" wrapText="1"/>
    </xf>
    <xf numFmtId="2" fontId="7" fillId="0" borderId="9" xfId="109" applyNumberFormat="1" applyFont="1" applyBorder="1" applyAlignment="1">
      <alignment horizontal="center" vertical="center" wrapText="1"/>
    </xf>
    <xf numFmtId="2" fontId="7" fillId="0" borderId="11" xfId="109" applyNumberFormat="1" applyFont="1" applyBorder="1" applyAlignment="1">
      <alignment horizontal="center" vertical="center" wrapText="1"/>
    </xf>
    <xf numFmtId="2" fontId="7" fillId="0" borderId="0" xfId="109" applyNumberFormat="1" applyFont="1" applyBorder="1" applyAlignment="1">
      <alignment horizontal="center" vertical="center" wrapText="1"/>
    </xf>
    <xf numFmtId="2" fontId="7" fillId="0" borderId="3" xfId="109" applyNumberFormat="1" applyFont="1" applyBorder="1" applyAlignment="1">
      <alignment horizontal="center" vertical="center" wrapText="1"/>
    </xf>
    <xf numFmtId="49" fontId="0" fillId="0" borderId="2" xfId="0" applyNumberFormat="1" applyFont="1" applyFill="1" applyBorder="1" applyAlignment="1">
      <alignment horizontal="center" vertical="top"/>
    </xf>
    <xf numFmtId="49" fontId="0" fillId="0" borderId="1" xfId="0" applyNumberFormat="1" applyFont="1" applyFill="1" applyBorder="1" applyAlignment="1">
      <alignment horizontal="center" vertical="top"/>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9" fontId="9" fillId="4" borderId="1" xfId="0" applyNumberFormat="1" applyFont="1" applyFill="1" applyBorder="1" applyAlignment="1">
      <alignment horizontal="center" vertical="center"/>
    </xf>
    <xf numFmtId="9" fontId="9" fillId="4" borderId="4" xfId="0" applyNumberFormat="1" applyFont="1" applyFill="1" applyBorder="1" applyAlignment="1">
      <alignment horizontal="center" vertical="center"/>
    </xf>
    <xf numFmtId="166" fontId="13" fillId="2" borderId="4" xfId="108" applyNumberFormat="1" applyFont="1" applyFill="1" applyBorder="1" applyAlignment="1">
      <alignment horizontal="right" vertical="center" wrapText="1"/>
    </xf>
    <xf numFmtId="3" fontId="10" fillId="0" borderId="4" xfId="0" applyNumberFormat="1" applyFont="1" applyBorder="1" applyAlignment="1">
      <alignment horizontal="center" vertical="center" wrapText="1"/>
    </xf>
    <xf numFmtId="1" fontId="9" fillId="4" borderId="4" xfId="0" applyNumberFormat="1" applyFont="1" applyFill="1" applyBorder="1" applyAlignment="1">
      <alignment horizontal="center" vertical="center"/>
    </xf>
    <xf numFmtId="3" fontId="10" fillId="0" borderId="2" xfId="0" applyNumberFormat="1" applyFont="1" applyBorder="1" applyAlignment="1">
      <alignment horizontal="center" vertical="center" wrapText="1"/>
    </xf>
    <xf numFmtId="9" fontId="9" fillId="0" borderId="1" xfId="107" applyFont="1" applyFill="1" applyBorder="1" applyAlignment="1">
      <alignment horizontal="center" vertical="center" wrapText="1"/>
    </xf>
    <xf numFmtId="9" fontId="9" fillId="0" borderId="4" xfId="107"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5" fontId="9" fillId="0" borderId="1" xfId="108" applyNumberFormat="1" applyFont="1" applyFill="1" applyBorder="1" applyAlignment="1">
      <alignment horizontal="right" vertical="center" wrapText="1"/>
    </xf>
    <xf numFmtId="5" fontId="9" fillId="0" borderId="4" xfId="108" applyNumberFormat="1" applyFont="1" applyFill="1" applyBorder="1" applyAlignment="1">
      <alignment horizontal="right"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5" fontId="9" fillId="0" borderId="7" xfId="108" applyNumberFormat="1" applyFont="1" applyFill="1" applyBorder="1" applyAlignment="1">
      <alignment horizontal="right" vertical="center" wrapText="1"/>
    </xf>
    <xf numFmtId="5" fontId="9" fillId="0" borderId="1" xfId="108" applyNumberFormat="1" applyFont="1" applyFill="1" applyBorder="1" applyAlignment="1">
      <alignment horizontal="center" vertical="center" wrapText="1"/>
    </xf>
    <xf numFmtId="5" fontId="9" fillId="0" borderId="7" xfId="108" applyNumberFormat="1" applyFont="1" applyFill="1" applyBorder="1" applyAlignment="1">
      <alignment horizontal="center" vertical="center" wrapText="1"/>
    </xf>
    <xf numFmtId="9" fontId="9" fillId="0" borderId="7" xfId="107" applyFont="1" applyFill="1" applyBorder="1" applyAlignment="1">
      <alignment horizontal="center" vertical="center" wrapText="1"/>
    </xf>
  </cellXfs>
  <cellStyles count="1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10" builtinId="3"/>
    <cellStyle name="Moneda" xfId="108" builtinId="4"/>
    <cellStyle name="Moneda [0]" xfId="111" builtinId="7"/>
    <cellStyle name="Moneda 2" xfId="112" xr:uid="{00000000-0005-0000-0000-00006D000000}"/>
    <cellStyle name="Normal" xfId="0" builtinId="0"/>
    <cellStyle name="Normal 2" xfId="109" xr:uid="{00000000-0005-0000-0000-00006F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66FFFF"/>
      <color rgb="FFFF6699"/>
      <color rgb="FFCC99FF"/>
      <color rgb="FFFFFF65"/>
      <color rgb="FF66FF66"/>
      <color rgb="FFFF714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445900</xdr:colOff>
      <xdr:row>0</xdr:row>
      <xdr:rowOff>38100</xdr:rowOff>
    </xdr:from>
    <xdr:to>
      <xdr:col>1</xdr:col>
      <xdr:colOff>458200</xdr:colOff>
      <xdr:row>3</xdr:row>
      <xdr:rowOff>131164</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45900" y="214796"/>
          <a:ext cx="625318" cy="623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6"/>
  <sheetViews>
    <sheetView tabSelected="1" zoomScale="47" zoomScaleNormal="47" workbookViewId="0">
      <selection activeCell="D5" sqref="D5:G5"/>
    </sheetView>
  </sheetViews>
  <sheetFormatPr baseColWidth="10" defaultColWidth="11.19921875" defaultRowHeight="13.8" x14ac:dyDescent="0.25"/>
  <cols>
    <col min="1" max="1" width="7.8984375" style="1" customWidth="1"/>
    <col min="2" max="2" width="26.69921875" style="1" customWidth="1"/>
    <col min="3" max="4" width="22.69921875" style="1" customWidth="1"/>
    <col min="5" max="5" width="52.3984375" style="22" customWidth="1"/>
    <col min="6" max="6" width="44.59765625" style="23" customWidth="1"/>
    <col min="7" max="7" width="18.8984375" style="60" customWidth="1"/>
    <col min="8" max="9" width="47.69921875" style="1" customWidth="1"/>
    <col min="10" max="10" width="18.09765625" style="1" customWidth="1"/>
    <col min="11" max="11" width="17.59765625" style="1" customWidth="1"/>
    <col min="12" max="12" width="16.59765625" style="1" customWidth="1"/>
    <col min="13" max="13" width="12.5" style="1" customWidth="1"/>
    <col min="14" max="14" width="13" style="1" customWidth="1"/>
    <col min="15" max="15" width="36.69921875" style="57" customWidth="1"/>
    <col min="16" max="16" width="23.5" style="44" customWidth="1"/>
    <col min="17" max="17" width="21.5" style="44" customWidth="1"/>
    <col min="18" max="19" width="14.5" style="1" customWidth="1"/>
    <col min="20" max="20" width="17.19921875" style="1" customWidth="1"/>
    <col min="21" max="21" width="26.3984375" style="48" customWidth="1"/>
    <col min="22" max="22" width="18.3984375" style="1" customWidth="1"/>
    <col min="23" max="23" width="17.19921875" style="1" customWidth="1"/>
    <col min="24" max="25" width="13.3984375" style="1" customWidth="1"/>
    <col min="26" max="26" width="16.69921875" style="1" customWidth="1"/>
    <col min="27" max="27" width="25" style="33" customWidth="1"/>
    <col min="28" max="28" width="17.09765625" style="1" customWidth="1"/>
    <col min="29" max="29" width="20.69921875" style="1" customWidth="1"/>
    <col min="30" max="31" width="22" style="1" customWidth="1"/>
    <col min="32" max="16384" width="11.19921875" style="1"/>
  </cols>
  <sheetData>
    <row r="1" spans="1:31" x14ac:dyDescent="0.25">
      <c r="A1" s="147"/>
      <c r="B1" s="153" t="s">
        <v>121</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5"/>
      <c r="AC1" s="167" t="s">
        <v>160</v>
      </c>
      <c r="AD1" s="167"/>
      <c r="AE1" s="167"/>
    </row>
    <row r="2" spans="1:31" x14ac:dyDescent="0.25">
      <c r="A2" s="148"/>
      <c r="B2" s="156"/>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8"/>
      <c r="AC2" s="168" t="s">
        <v>37</v>
      </c>
      <c r="AD2" s="168"/>
      <c r="AE2" s="168"/>
    </row>
    <row r="3" spans="1:31" x14ac:dyDescent="0.25">
      <c r="A3" s="148"/>
      <c r="B3" s="156"/>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8"/>
      <c r="AC3" s="168" t="s">
        <v>34</v>
      </c>
      <c r="AD3" s="168"/>
      <c r="AE3" s="168"/>
    </row>
    <row r="4" spans="1:31" x14ac:dyDescent="0.25">
      <c r="A4" s="149"/>
      <c r="B4" s="156"/>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8"/>
      <c r="AC4" s="168" t="s">
        <v>33</v>
      </c>
      <c r="AD4" s="168"/>
      <c r="AE4" s="168"/>
    </row>
    <row r="5" spans="1:31" ht="16.95" customHeight="1" x14ac:dyDescent="0.25">
      <c r="A5" s="150" t="s">
        <v>31</v>
      </c>
      <c r="B5" s="151"/>
      <c r="C5" s="152"/>
      <c r="D5" s="159" t="s">
        <v>190</v>
      </c>
      <c r="E5" s="159"/>
      <c r="F5" s="159"/>
      <c r="G5" s="159"/>
      <c r="H5" s="78"/>
      <c r="I5" s="78"/>
      <c r="J5" s="78"/>
      <c r="K5" s="78"/>
      <c r="L5" s="78"/>
      <c r="M5" s="2"/>
      <c r="N5" s="2"/>
      <c r="O5" s="54"/>
      <c r="P5" s="42"/>
      <c r="Q5" s="42"/>
      <c r="R5" s="2"/>
      <c r="S5" s="2"/>
      <c r="T5" s="2"/>
      <c r="U5" s="46"/>
      <c r="V5" s="2"/>
      <c r="W5" s="2"/>
      <c r="X5" s="2"/>
      <c r="Y5" s="2"/>
      <c r="Z5" s="2"/>
      <c r="AA5" s="32"/>
      <c r="AB5" s="2"/>
      <c r="AC5" s="2"/>
      <c r="AD5" s="2"/>
      <c r="AE5" s="3"/>
    </row>
    <row r="6" spans="1:31" ht="18.600000000000001" customHeight="1" x14ac:dyDescent="0.25">
      <c r="A6" s="150" t="s">
        <v>32</v>
      </c>
      <c r="B6" s="151"/>
      <c r="C6" s="152"/>
      <c r="D6" s="159" t="s">
        <v>185</v>
      </c>
      <c r="E6" s="159"/>
      <c r="F6" s="159"/>
      <c r="G6" s="160"/>
      <c r="H6" s="79"/>
      <c r="I6" s="79"/>
      <c r="J6" s="79"/>
      <c r="K6" s="79"/>
      <c r="L6" s="79"/>
      <c r="M6" s="2"/>
      <c r="N6" s="2"/>
      <c r="O6" s="54"/>
      <c r="P6" s="42"/>
      <c r="Q6" s="42"/>
      <c r="R6" s="2"/>
      <c r="S6" s="2"/>
      <c r="T6" s="2"/>
      <c r="U6" s="46"/>
      <c r="V6" s="2"/>
      <c r="W6" s="2"/>
      <c r="X6" s="2"/>
      <c r="Y6" s="2"/>
      <c r="Z6" s="2"/>
      <c r="AA6" s="32"/>
      <c r="AB6" s="2"/>
      <c r="AC6" s="2"/>
      <c r="AD6" s="4"/>
      <c r="AE6" s="5"/>
    </row>
    <row r="7" spans="1:31" x14ac:dyDescent="0.25">
      <c r="A7" s="6"/>
      <c r="B7" s="161" t="s">
        <v>10</v>
      </c>
      <c r="C7" s="162"/>
      <c r="D7" s="162"/>
      <c r="E7" s="162"/>
      <c r="F7" s="163"/>
      <c r="G7" s="164" t="s">
        <v>11</v>
      </c>
      <c r="H7" s="164"/>
      <c r="I7" s="164"/>
      <c r="J7" s="164"/>
      <c r="K7" s="164"/>
      <c r="L7" s="169" t="s">
        <v>26</v>
      </c>
      <c r="M7" s="169"/>
      <c r="N7" s="169"/>
      <c r="O7" s="161" t="s">
        <v>24</v>
      </c>
      <c r="P7" s="162"/>
      <c r="Q7" s="162"/>
      <c r="R7" s="162"/>
      <c r="S7" s="162"/>
      <c r="T7" s="162"/>
      <c r="U7" s="163"/>
      <c r="V7" s="161" t="s">
        <v>18</v>
      </c>
      <c r="W7" s="162"/>
      <c r="X7" s="162"/>
      <c r="Y7" s="162"/>
      <c r="Z7" s="162"/>
      <c r="AA7" s="163"/>
      <c r="AB7" s="165" t="s">
        <v>19</v>
      </c>
      <c r="AC7" s="169" t="s">
        <v>27</v>
      </c>
      <c r="AD7" s="169" t="s">
        <v>25</v>
      </c>
      <c r="AE7" s="169"/>
    </row>
    <row r="8" spans="1:31" ht="41.4" x14ac:dyDescent="0.25">
      <c r="A8" s="7" t="s">
        <v>30</v>
      </c>
      <c r="B8" s="14" t="s">
        <v>1</v>
      </c>
      <c r="C8" s="7" t="s">
        <v>6</v>
      </c>
      <c r="D8" s="7" t="s">
        <v>2</v>
      </c>
      <c r="E8" s="14" t="s">
        <v>7</v>
      </c>
      <c r="F8" s="7" t="s">
        <v>20</v>
      </c>
      <c r="G8" s="80" t="s">
        <v>15</v>
      </c>
      <c r="H8" s="77" t="s">
        <v>3</v>
      </c>
      <c r="I8" s="77" t="s">
        <v>16</v>
      </c>
      <c r="J8" s="77" t="s">
        <v>22</v>
      </c>
      <c r="K8" s="77" t="s">
        <v>23</v>
      </c>
      <c r="L8" s="77" t="s">
        <v>4</v>
      </c>
      <c r="M8" s="77" t="s">
        <v>5</v>
      </c>
      <c r="N8" s="77" t="s">
        <v>0</v>
      </c>
      <c r="O8" s="7" t="s">
        <v>9</v>
      </c>
      <c r="P8" s="43" t="s">
        <v>36</v>
      </c>
      <c r="Q8" s="43" t="s">
        <v>8</v>
      </c>
      <c r="R8" s="14" t="s">
        <v>28</v>
      </c>
      <c r="S8" s="14" t="s">
        <v>35</v>
      </c>
      <c r="T8" s="14" t="s">
        <v>12</v>
      </c>
      <c r="U8" s="47" t="s">
        <v>21</v>
      </c>
      <c r="V8" s="14" t="s">
        <v>36</v>
      </c>
      <c r="W8" s="14" t="s">
        <v>8</v>
      </c>
      <c r="X8" s="14" t="s">
        <v>28</v>
      </c>
      <c r="Y8" s="14" t="s">
        <v>35</v>
      </c>
      <c r="Z8" s="14" t="s">
        <v>12</v>
      </c>
      <c r="AA8" s="30" t="s">
        <v>29</v>
      </c>
      <c r="AB8" s="166"/>
      <c r="AC8" s="165"/>
      <c r="AD8" s="13" t="s">
        <v>13</v>
      </c>
      <c r="AE8" s="13" t="s">
        <v>14</v>
      </c>
    </row>
    <row r="9" spans="1:31" customFormat="1" ht="78" customHeight="1" x14ac:dyDescent="0.25">
      <c r="A9" s="90">
        <v>1</v>
      </c>
      <c r="B9" s="11" t="s">
        <v>38</v>
      </c>
      <c r="C9" s="11" t="s">
        <v>40</v>
      </c>
      <c r="D9" s="11" t="s">
        <v>41</v>
      </c>
      <c r="E9" s="21" t="s">
        <v>42</v>
      </c>
      <c r="F9" s="24" t="s">
        <v>43</v>
      </c>
      <c r="G9" s="58"/>
      <c r="H9" s="105" t="s">
        <v>159</v>
      </c>
      <c r="I9" s="106"/>
      <c r="J9" s="10"/>
      <c r="K9" s="10"/>
      <c r="L9" s="37">
        <v>0</v>
      </c>
      <c r="M9" s="115"/>
      <c r="N9" s="16" t="str">
        <f>IFERROR(IF(M9/L9&gt;100%,100%,M9/L9),"-")</f>
        <v>-</v>
      </c>
      <c r="O9" s="110"/>
      <c r="P9" s="83"/>
      <c r="Q9" s="84"/>
      <c r="R9" s="85"/>
      <c r="S9" s="85"/>
      <c r="T9" s="81"/>
      <c r="U9" s="89">
        <f>SUM(P9:T9)</f>
        <v>0</v>
      </c>
      <c r="V9" s="83"/>
      <c r="W9" s="83"/>
      <c r="X9" s="83"/>
      <c r="Y9" s="83"/>
      <c r="Z9" s="86"/>
      <c r="AA9" s="89">
        <f>SUM(V9:Z9)</f>
        <v>0</v>
      </c>
      <c r="AB9" s="8" t="str">
        <f>IFERROR(AA9/U9,"-")</f>
        <v>-</v>
      </c>
      <c r="AC9" s="126"/>
      <c r="AD9" s="91" t="s">
        <v>44</v>
      </c>
      <c r="AE9" s="9" t="s">
        <v>45</v>
      </c>
    </row>
    <row r="10" spans="1:31" customFormat="1" ht="158.4" customHeight="1" x14ac:dyDescent="0.25">
      <c r="A10" s="90">
        <v>2</v>
      </c>
      <c r="B10" s="12" t="s">
        <v>38</v>
      </c>
      <c r="C10" s="12" t="s">
        <v>40</v>
      </c>
      <c r="D10" s="12" t="s">
        <v>41</v>
      </c>
      <c r="E10" s="21" t="s">
        <v>46</v>
      </c>
      <c r="F10" s="24" t="s">
        <v>47</v>
      </c>
      <c r="G10" s="58">
        <v>2020680010064</v>
      </c>
      <c r="H10" s="103" t="s">
        <v>48</v>
      </c>
      <c r="I10" s="104" t="s">
        <v>169</v>
      </c>
      <c r="J10" s="10">
        <v>44562</v>
      </c>
      <c r="K10" s="10">
        <v>44926</v>
      </c>
      <c r="L10" s="37">
        <v>32276</v>
      </c>
      <c r="M10" s="98">
        <v>32994</v>
      </c>
      <c r="N10" s="16">
        <f>IFERROR(IF(M10/L10&gt;100%,100%,M10/L10),"-")</f>
        <v>1</v>
      </c>
      <c r="O10" s="110" t="s">
        <v>173</v>
      </c>
      <c r="P10" s="84">
        <v>17615613079</v>
      </c>
      <c r="Q10" s="83">
        <f>1110265056+8000000000</f>
        <v>9110265056</v>
      </c>
      <c r="R10" s="84"/>
      <c r="S10" s="84"/>
      <c r="T10" s="84">
        <f>1210559815-64817305</f>
        <v>1145742510</v>
      </c>
      <c r="U10" s="89">
        <f>SUM(P10:T10)</f>
        <v>27871620645</v>
      </c>
      <c r="V10" s="84">
        <v>15857020027.5</v>
      </c>
      <c r="W10" s="84">
        <v>9045447751</v>
      </c>
      <c r="X10" s="83"/>
      <c r="Y10" s="83"/>
      <c r="Z10" s="84">
        <v>1145742510</v>
      </c>
      <c r="AA10" s="89">
        <f>SUM(V10:Z10)</f>
        <v>26048210288.5</v>
      </c>
      <c r="AB10" s="8">
        <f>IFERROR(AA10/U10,"-")</f>
        <v>0.93457824431077319</v>
      </c>
      <c r="AC10" s="127"/>
      <c r="AD10" s="91" t="s">
        <v>44</v>
      </c>
      <c r="AE10" s="9" t="s">
        <v>45</v>
      </c>
    </row>
    <row r="11" spans="1:31" customFormat="1" ht="124.95" customHeight="1" x14ac:dyDescent="0.25">
      <c r="A11" s="90">
        <v>3</v>
      </c>
      <c r="B11" s="11" t="s">
        <v>38</v>
      </c>
      <c r="C11" s="11" t="s">
        <v>40</v>
      </c>
      <c r="D11" s="11" t="s">
        <v>41</v>
      </c>
      <c r="E11" s="21" t="s">
        <v>49</v>
      </c>
      <c r="F11" s="24" t="s">
        <v>50</v>
      </c>
      <c r="G11" s="58">
        <v>2020680010064</v>
      </c>
      <c r="H11" s="103" t="s">
        <v>48</v>
      </c>
      <c r="I11" s="104" t="s">
        <v>169</v>
      </c>
      <c r="J11" s="10">
        <v>44562</v>
      </c>
      <c r="K11" s="10">
        <v>44926</v>
      </c>
      <c r="L11" s="17">
        <v>1</v>
      </c>
      <c r="M11" s="117">
        <v>0.85</v>
      </c>
      <c r="N11" s="16">
        <f>IFERROR(IF(M11/L11&gt;100%,100%,M11/L11),"-")</f>
        <v>0.85</v>
      </c>
      <c r="O11" s="110" t="s">
        <v>127</v>
      </c>
      <c r="P11" s="83"/>
      <c r="Q11" s="111"/>
      <c r="R11" s="84"/>
      <c r="S11" s="84"/>
      <c r="T11" s="84">
        <v>800000000</v>
      </c>
      <c r="U11" s="89">
        <f>SUM(P11:T11)</f>
        <v>800000000</v>
      </c>
      <c r="V11" s="83"/>
      <c r="W11" s="84"/>
      <c r="X11" s="83"/>
      <c r="Y11" s="83"/>
      <c r="Z11" s="84">
        <v>800000000</v>
      </c>
      <c r="AA11" s="89">
        <f>SUM(V11:Z11)</f>
        <v>800000000</v>
      </c>
      <c r="AB11" s="8">
        <f>IFERROR(AA11/U11,"-")</f>
        <v>1</v>
      </c>
      <c r="AC11" s="126"/>
      <c r="AD11" s="92" t="s">
        <v>44</v>
      </c>
      <c r="AE11" s="9" t="s">
        <v>45</v>
      </c>
    </row>
    <row r="12" spans="1:31" customFormat="1" ht="64.95" customHeight="1" x14ac:dyDescent="0.25">
      <c r="A12" s="90">
        <v>4</v>
      </c>
      <c r="B12" s="11" t="s">
        <v>38</v>
      </c>
      <c r="C12" s="11" t="s">
        <v>40</v>
      </c>
      <c r="D12" s="11" t="s">
        <v>41</v>
      </c>
      <c r="E12" s="21" t="s">
        <v>51</v>
      </c>
      <c r="F12" s="25" t="s">
        <v>52</v>
      </c>
      <c r="G12" s="58">
        <v>2021680010073</v>
      </c>
      <c r="H12" s="103" t="s">
        <v>122</v>
      </c>
      <c r="I12" s="104" t="s">
        <v>164</v>
      </c>
      <c r="J12" s="10">
        <v>44562</v>
      </c>
      <c r="K12" s="10">
        <v>44926</v>
      </c>
      <c r="L12" s="15">
        <v>3335</v>
      </c>
      <c r="M12" s="98">
        <v>3080</v>
      </c>
      <c r="N12" s="16">
        <f>IFERROR(IF(M12/L12&gt;100%,100%,M12/L12),"-")</f>
        <v>0.92353823088455778</v>
      </c>
      <c r="O12" s="110" t="s">
        <v>175</v>
      </c>
      <c r="P12" s="83"/>
      <c r="Q12" s="84">
        <f>106811308+2369082</f>
        <v>109180390</v>
      </c>
      <c r="R12" s="83"/>
      <c r="S12" s="83"/>
      <c r="T12" s="82"/>
      <c r="U12" s="89">
        <f>SUM(P12:T12)</f>
        <v>109180390</v>
      </c>
      <c r="V12" s="83"/>
      <c r="W12" s="83">
        <v>51784382</v>
      </c>
      <c r="X12" s="83"/>
      <c r="Y12" s="83"/>
      <c r="Z12" s="86"/>
      <c r="AA12" s="89">
        <f>SUM(V12:Z12)</f>
        <v>51784382</v>
      </c>
      <c r="AB12" s="8">
        <f>IFERROR(AA12/U12,"-")</f>
        <v>0.47430112678659603</v>
      </c>
      <c r="AC12" s="126"/>
      <c r="AD12" s="92" t="s">
        <v>44</v>
      </c>
      <c r="AE12" s="9" t="s">
        <v>45</v>
      </c>
    </row>
    <row r="13" spans="1:31" customFormat="1" ht="64.95" customHeight="1" x14ac:dyDescent="0.25">
      <c r="A13" s="90">
        <v>5</v>
      </c>
      <c r="B13" s="12" t="s">
        <v>38</v>
      </c>
      <c r="C13" s="12" t="s">
        <v>40</v>
      </c>
      <c r="D13" s="12" t="s">
        <v>41</v>
      </c>
      <c r="E13" s="21" t="s">
        <v>53</v>
      </c>
      <c r="F13" s="25" t="s">
        <v>54</v>
      </c>
      <c r="G13" s="58">
        <v>2021680010073</v>
      </c>
      <c r="H13" s="103" t="s">
        <v>122</v>
      </c>
      <c r="I13" s="104" t="s">
        <v>164</v>
      </c>
      <c r="J13" s="10">
        <v>44562</v>
      </c>
      <c r="K13" s="10">
        <v>44926</v>
      </c>
      <c r="L13" s="140">
        <v>4</v>
      </c>
      <c r="M13" s="143">
        <v>0</v>
      </c>
      <c r="N13" s="134">
        <f>IFERROR(IF(M13/L13&gt;100%,100%,M13/L13),"-")</f>
        <v>0</v>
      </c>
      <c r="O13" s="110" t="s">
        <v>174</v>
      </c>
      <c r="P13" s="83"/>
      <c r="Q13" s="84">
        <v>81109816</v>
      </c>
      <c r="R13" s="83"/>
      <c r="S13" s="83"/>
      <c r="T13" s="82"/>
      <c r="U13" s="130">
        <f>SUM(P13:T15)</f>
        <v>4200037868</v>
      </c>
      <c r="V13" s="83"/>
      <c r="W13" s="83">
        <v>81109816</v>
      </c>
      <c r="X13" s="83"/>
      <c r="Y13" s="83"/>
      <c r="Z13" s="86"/>
      <c r="AA13" s="130">
        <f>SUM(V13:Z15)</f>
        <v>81109816</v>
      </c>
      <c r="AB13" s="178">
        <f>IFERROR(AA13/U13,"-")</f>
        <v>1.9311686834534037E-2</v>
      </c>
      <c r="AC13" s="182"/>
      <c r="AD13" s="184" t="s">
        <v>44</v>
      </c>
      <c r="AE13" s="180" t="s">
        <v>45</v>
      </c>
    </row>
    <row r="14" spans="1:31" customFormat="1" ht="81" customHeight="1" x14ac:dyDescent="0.25">
      <c r="A14" s="90">
        <v>5</v>
      </c>
      <c r="B14" s="12" t="s">
        <v>38</v>
      </c>
      <c r="C14" s="12" t="s">
        <v>40</v>
      </c>
      <c r="D14" s="12" t="s">
        <v>41</v>
      </c>
      <c r="E14" s="21" t="s">
        <v>53</v>
      </c>
      <c r="F14" s="25" t="s">
        <v>54</v>
      </c>
      <c r="G14" s="59">
        <v>2021680010102</v>
      </c>
      <c r="H14" s="103" t="s">
        <v>126</v>
      </c>
      <c r="I14" s="104" t="s">
        <v>140</v>
      </c>
      <c r="J14" s="10">
        <v>44562</v>
      </c>
      <c r="K14" s="10">
        <v>44926</v>
      </c>
      <c r="L14" s="141"/>
      <c r="M14" s="144"/>
      <c r="N14" s="135"/>
      <c r="O14" s="112" t="s">
        <v>128</v>
      </c>
      <c r="P14" s="83"/>
      <c r="Q14" s="84">
        <v>1614876582</v>
      </c>
      <c r="R14" s="83"/>
      <c r="S14" s="83"/>
      <c r="T14" s="82"/>
      <c r="U14" s="131"/>
      <c r="V14" s="83"/>
      <c r="W14" s="83"/>
      <c r="X14" s="83"/>
      <c r="Y14" s="83"/>
      <c r="Z14" s="86"/>
      <c r="AA14" s="131"/>
      <c r="AB14" s="193" t="str">
        <f t="shared" ref="AB14:AB15" si="0">IFERROR(AA14/U14,"-")</f>
        <v>-</v>
      </c>
      <c r="AC14" s="190"/>
      <c r="AD14" s="186"/>
      <c r="AE14" s="189"/>
    </row>
    <row r="15" spans="1:31" customFormat="1" ht="95.25" customHeight="1" x14ac:dyDescent="0.25">
      <c r="A15" s="90">
        <v>5</v>
      </c>
      <c r="B15" s="12" t="s">
        <v>38</v>
      </c>
      <c r="C15" s="12" t="s">
        <v>40</v>
      </c>
      <c r="D15" s="12" t="s">
        <v>41</v>
      </c>
      <c r="E15" s="21" t="s">
        <v>53</v>
      </c>
      <c r="F15" s="25" t="s">
        <v>54</v>
      </c>
      <c r="G15" s="59">
        <v>2021680010117</v>
      </c>
      <c r="H15" s="105" t="s">
        <v>123</v>
      </c>
      <c r="I15" s="104" t="s">
        <v>168</v>
      </c>
      <c r="J15" s="10">
        <v>44562</v>
      </c>
      <c r="K15" s="10">
        <v>44926</v>
      </c>
      <c r="L15" s="142"/>
      <c r="M15" s="145"/>
      <c r="N15" s="146"/>
      <c r="O15" s="110" t="s">
        <v>172</v>
      </c>
      <c r="P15" s="83">
        <f>685561802+350000000+225000000+225000000+954209367</f>
        <v>2439771169</v>
      </c>
      <c r="Q15" s="84">
        <v>64280301</v>
      </c>
      <c r="R15" s="87"/>
      <c r="S15" s="87"/>
      <c r="T15" s="82"/>
      <c r="U15" s="174"/>
      <c r="V15" s="83"/>
      <c r="W15" s="83"/>
      <c r="X15" s="83"/>
      <c r="Y15" s="83"/>
      <c r="Z15" s="86"/>
      <c r="AA15" s="174"/>
      <c r="AB15" s="179" t="str">
        <f t="shared" si="0"/>
        <v>-</v>
      </c>
      <c r="AC15" s="183"/>
      <c r="AD15" s="185"/>
      <c r="AE15" s="181"/>
    </row>
    <row r="16" spans="1:31" customFormat="1" ht="150" customHeight="1" x14ac:dyDescent="0.25">
      <c r="A16" s="90">
        <v>6</v>
      </c>
      <c r="B16" s="11" t="s">
        <v>38</v>
      </c>
      <c r="C16" s="11" t="s">
        <v>40</v>
      </c>
      <c r="D16" s="11" t="s">
        <v>41</v>
      </c>
      <c r="E16" s="21" t="s">
        <v>55</v>
      </c>
      <c r="F16" s="25" t="s">
        <v>56</v>
      </c>
      <c r="G16" s="59">
        <v>2020680010026</v>
      </c>
      <c r="H16" s="105" t="s">
        <v>57</v>
      </c>
      <c r="I16" s="104" t="s">
        <v>141</v>
      </c>
      <c r="J16" s="10">
        <v>44562</v>
      </c>
      <c r="K16" s="10">
        <v>44926</v>
      </c>
      <c r="L16" s="17">
        <v>1</v>
      </c>
      <c r="M16" s="117">
        <v>1</v>
      </c>
      <c r="N16" s="16">
        <f t="shared" ref="N16:N21" si="1">IFERROR(IF(M16/L16&gt;100%,100%,M16/L16),"-")</f>
        <v>1</v>
      </c>
      <c r="O16" s="110" t="s">
        <v>129</v>
      </c>
      <c r="P16" s="88">
        <v>318078211</v>
      </c>
      <c r="Q16" s="84"/>
      <c r="R16" s="83"/>
      <c r="S16" s="83"/>
      <c r="T16" s="82"/>
      <c r="U16" s="89">
        <f>SUM(P16:T16)</f>
        <v>318078211</v>
      </c>
      <c r="V16" s="83">
        <v>168600000</v>
      </c>
      <c r="W16" s="26"/>
      <c r="X16" s="83"/>
      <c r="Y16" s="83"/>
      <c r="Z16" s="86"/>
      <c r="AA16" s="89">
        <f>SUM(V16:Z16)</f>
        <v>168600000</v>
      </c>
      <c r="AB16" s="8">
        <f t="shared" ref="AB16:AB21" si="2">IFERROR(AA16/U16,"-")</f>
        <v>0.53005831323667751</v>
      </c>
      <c r="AC16" s="126"/>
      <c r="AD16" s="92" t="s">
        <v>44</v>
      </c>
      <c r="AE16" s="9" t="s">
        <v>45</v>
      </c>
    </row>
    <row r="17" spans="1:31" customFormat="1" ht="142.94999999999999" customHeight="1" x14ac:dyDescent="0.25">
      <c r="A17" s="90">
        <v>7</v>
      </c>
      <c r="B17" s="12" t="s">
        <v>38</v>
      </c>
      <c r="C17" s="12" t="s">
        <v>40</v>
      </c>
      <c r="D17" s="12" t="s">
        <v>41</v>
      </c>
      <c r="E17" s="21" t="s">
        <v>58</v>
      </c>
      <c r="F17" s="25" t="s">
        <v>59</v>
      </c>
      <c r="G17" s="59">
        <v>2020680010026</v>
      </c>
      <c r="H17" s="105" t="s">
        <v>57</v>
      </c>
      <c r="I17" s="104" t="s">
        <v>141</v>
      </c>
      <c r="J17" s="10">
        <v>44562</v>
      </c>
      <c r="K17" s="10">
        <v>44926</v>
      </c>
      <c r="L17" s="31">
        <v>1</v>
      </c>
      <c r="M17" s="118">
        <v>1</v>
      </c>
      <c r="N17" s="27">
        <f t="shared" si="1"/>
        <v>1</v>
      </c>
      <c r="O17" s="110" t="s">
        <v>130</v>
      </c>
      <c r="P17" s="87"/>
      <c r="Q17" s="84">
        <f>849676605-62961615</f>
        <v>786714990</v>
      </c>
      <c r="R17" s="83"/>
      <c r="S17" s="83"/>
      <c r="T17" s="82"/>
      <c r="U17" s="124">
        <f>SUM(P17:T17)</f>
        <v>786714990</v>
      </c>
      <c r="V17" s="83"/>
      <c r="W17" s="83">
        <v>505200000</v>
      </c>
      <c r="X17" s="83"/>
      <c r="Y17" s="83"/>
      <c r="Z17" s="86"/>
      <c r="AA17" s="124">
        <f>SUM(V17:Z17)</f>
        <v>505200000</v>
      </c>
      <c r="AB17" s="29">
        <f t="shared" si="2"/>
        <v>0.64216394300558577</v>
      </c>
      <c r="AC17" s="128"/>
      <c r="AD17" s="93" t="s">
        <v>44</v>
      </c>
      <c r="AE17" s="28" t="s">
        <v>45</v>
      </c>
    </row>
    <row r="18" spans="1:31" customFormat="1" ht="75" x14ac:dyDescent="0.25">
      <c r="A18" s="90">
        <v>8</v>
      </c>
      <c r="B18" s="12" t="s">
        <v>38</v>
      </c>
      <c r="C18" s="12" t="s">
        <v>40</v>
      </c>
      <c r="D18" s="12" t="s">
        <v>41</v>
      </c>
      <c r="E18" s="21" t="s">
        <v>60</v>
      </c>
      <c r="F18" s="25" t="s">
        <v>61</v>
      </c>
      <c r="G18" s="58">
        <v>2020680010135</v>
      </c>
      <c r="H18" s="105" t="s">
        <v>62</v>
      </c>
      <c r="I18" s="103" t="s">
        <v>142</v>
      </c>
      <c r="J18" s="10">
        <v>44562</v>
      </c>
      <c r="K18" s="10">
        <v>44926</v>
      </c>
      <c r="L18" s="36">
        <v>4</v>
      </c>
      <c r="M18" s="102">
        <v>3</v>
      </c>
      <c r="N18" s="38">
        <f t="shared" si="1"/>
        <v>0.75</v>
      </c>
      <c r="O18" s="110" t="s">
        <v>176</v>
      </c>
      <c r="P18" s="83">
        <f>263043360+253000000</f>
        <v>516043360</v>
      </c>
      <c r="Q18" s="84"/>
      <c r="R18" s="87"/>
      <c r="S18" s="87"/>
      <c r="T18" s="81"/>
      <c r="U18" s="124">
        <f>SUM(P18:T18)</f>
        <v>516043360</v>
      </c>
      <c r="V18" s="83">
        <v>138000000</v>
      </c>
      <c r="W18" s="26"/>
      <c r="X18" s="26"/>
      <c r="Y18" s="26"/>
      <c r="Z18" s="86"/>
      <c r="AA18" s="124">
        <f>SUM(V18:Z18)</f>
        <v>138000000</v>
      </c>
      <c r="AB18" s="39">
        <f t="shared" si="2"/>
        <v>0.26741938894437089</v>
      </c>
      <c r="AC18" s="128"/>
      <c r="AD18" s="93" t="s">
        <v>44</v>
      </c>
      <c r="AE18" s="35" t="s">
        <v>45</v>
      </c>
    </row>
    <row r="19" spans="1:31" customFormat="1" ht="60" x14ac:dyDescent="0.25">
      <c r="A19" s="90">
        <v>9</v>
      </c>
      <c r="B19" s="12" t="s">
        <v>38</v>
      </c>
      <c r="C19" s="12" t="s">
        <v>40</v>
      </c>
      <c r="D19" s="12" t="s">
        <v>41</v>
      </c>
      <c r="E19" s="21" t="s">
        <v>63</v>
      </c>
      <c r="F19" s="25" t="s">
        <v>64</v>
      </c>
      <c r="G19" s="58">
        <v>2020680010092</v>
      </c>
      <c r="H19" s="105" t="s">
        <v>65</v>
      </c>
      <c r="I19" s="104" t="s">
        <v>143</v>
      </c>
      <c r="J19" s="10">
        <v>44562</v>
      </c>
      <c r="K19" s="10">
        <v>44926</v>
      </c>
      <c r="L19" s="36">
        <v>2664</v>
      </c>
      <c r="M19" s="125">
        <v>2873</v>
      </c>
      <c r="N19" s="38">
        <f t="shared" si="1"/>
        <v>1</v>
      </c>
      <c r="O19" s="110" t="s">
        <v>131</v>
      </c>
      <c r="P19" s="83">
        <v>5677311514</v>
      </c>
      <c r="Q19" s="84"/>
      <c r="R19" s="87"/>
      <c r="S19" s="87"/>
      <c r="T19" s="81"/>
      <c r="U19" s="124">
        <f>SUM(P19:T19)</f>
        <v>5677311514</v>
      </c>
      <c r="V19" s="83">
        <v>5636408465</v>
      </c>
      <c r="W19" s="26"/>
      <c r="X19" s="26"/>
      <c r="Y19" s="26"/>
      <c r="Z19" s="86"/>
      <c r="AA19" s="124">
        <f>SUM(V19:Z19)</f>
        <v>5636408465</v>
      </c>
      <c r="AB19" s="39">
        <f t="shared" si="2"/>
        <v>0.99279534883736165</v>
      </c>
      <c r="AC19" s="128"/>
      <c r="AD19" s="93" t="s">
        <v>44</v>
      </c>
      <c r="AE19" s="35" t="s">
        <v>45</v>
      </c>
    </row>
    <row r="20" spans="1:31" customFormat="1" ht="76.95" customHeight="1" x14ac:dyDescent="0.25">
      <c r="A20" s="90">
        <v>10</v>
      </c>
      <c r="B20" s="11" t="s">
        <v>38</v>
      </c>
      <c r="C20" s="11" t="s">
        <v>40</v>
      </c>
      <c r="D20" s="11" t="s">
        <v>41</v>
      </c>
      <c r="E20" s="21" t="s">
        <v>66</v>
      </c>
      <c r="F20" s="25" t="s">
        <v>67</v>
      </c>
      <c r="G20" s="58">
        <v>2020680010090</v>
      </c>
      <c r="H20" s="105" t="s">
        <v>68</v>
      </c>
      <c r="I20" s="103" t="s">
        <v>144</v>
      </c>
      <c r="J20" s="10">
        <v>44562</v>
      </c>
      <c r="K20" s="10">
        <v>44926</v>
      </c>
      <c r="L20" s="15">
        <v>9668</v>
      </c>
      <c r="M20" s="98">
        <v>9915</v>
      </c>
      <c r="N20" s="16">
        <f t="shared" si="1"/>
        <v>1</v>
      </c>
      <c r="O20" s="110" t="s">
        <v>177</v>
      </c>
      <c r="P20" s="83"/>
      <c r="Q20" s="84">
        <f>13637991107+1224120000</f>
        <v>14862111107</v>
      </c>
      <c r="R20" s="87"/>
      <c r="S20" s="87"/>
      <c r="T20" s="81"/>
      <c r="U20" s="89">
        <f>SUM(P20:T20)</f>
        <v>14862111107</v>
      </c>
      <c r="V20" s="83"/>
      <c r="W20" s="83">
        <v>14269643179.309999</v>
      </c>
      <c r="X20" s="26"/>
      <c r="Y20" s="26"/>
      <c r="Z20" s="86"/>
      <c r="AA20" s="89">
        <f>SUM(V20:Z20)</f>
        <v>14269643179.309999</v>
      </c>
      <c r="AB20" s="8">
        <f t="shared" si="2"/>
        <v>0.96013568170601615</v>
      </c>
      <c r="AC20" s="126"/>
      <c r="AD20" s="92" t="s">
        <v>44</v>
      </c>
      <c r="AE20" s="9" t="s">
        <v>45</v>
      </c>
    </row>
    <row r="21" spans="1:31" customFormat="1" ht="69.75" customHeight="1" x14ac:dyDescent="0.25">
      <c r="A21" s="90">
        <v>11</v>
      </c>
      <c r="B21" s="12" t="s">
        <v>38</v>
      </c>
      <c r="C21" s="12" t="s">
        <v>40</v>
      </c>
      <c r="D21" s="12" t="s">
        <v>41</v>
      </c>
      <c r="E21" s="21" t="s">
        <v>69</v>
      </c>
      <c r="F21" s="25" t="s">
        <v>70</v>
      </c>
      <c r="G21" s="58">
        <v>2021680010103</v>
      </c>
      <c r="H21" s="105" t="s">
        <v>124</v>
      </c>
      <c r="I21" s="107" t="s">
        <v>166</v>
      </c>
      <c r="J21" s="10">
        <v>44562</v>
      </c>
      <c r="K21" s="10">
        <v>44926</v>
      </c>
      <c r="L21" s="136">
        <v>10</v>
      </c>
      <c r="M21" s="132">
        <v>0</v>
      </c>
      <c r="N21" s="134">
        <f t="shared" si="1"/>
        <v>0</v>
      </c>
      <c r="O21" s="112" t="s">
        <v>171</v>
      </c>
      <c r="P21" s="83">
        <f>4250000000+920247999</f>
        <v>5170247999</v>
      </c>
      <c r="Q21" s="84">
        <v>32140151</v>
      </c>
      <c r="R21" s="87"/>
      <c r="S21" s="87"/>
      <c r="T21" s="81"/>
      <c r="U21" s="130">
        <f>SUM(P21:T22)</f>
        <v>6817264732</v>
      </c>
      <c r="V21" s="83"/>
      <c r="W21" s="83"/>
      <c r="X21" s="83"/>
      <c r="Y21" s="83"/>
      <c r="Z21" s="86"/>
      <c r="AA21" s="130">
        <f>SUM(V21:Z22)</f>
        <v>0</v>
      </c>
      <c r="AB21" s="178">
        <f t="shared" si="2"/>
        <v>0</v>
      </c>
      <c r="AC21" s="182"/>
      <c r="AD21" s="184" t="s">
        <v>44</v>
      </c>
      <c r="AE21" s="180" t="s">
        <v>45</v>
      </c>
    </row>
    <row r="22" spans="1:31" customFormat="1" ht="60" x14ac:dyDescent="0.25">
      <c r="A22" s="90">
        <v>11</v>
      </c>
      <c r="B22" s="12" t="s">
        <v>38</v>
      </c>
      <c r="C22" s="12" t="s">
        <v>40</v>
      </c>
      <c r="D22" s="12" t="s">
        <v>41</v>
      </c>
      <c r="E22" s="21" t="s">
        <v>69</v>
      </c>
      <c r="F22" s="25" t="s">
        <v>70</v>
      </c>
      <c r="G22" s="58">
        <v>2021680010102</v>
      </c>
      <c r="H22" s="103" t="s">
        <v>126</v>
      </c>
      <c r="I22" s="103" t="s">
        <v>140</v>
      </c>
      <c r="J22" s="10">
        <v>44562</v>
      </c>
      <c r="K22" s="10">
        <v>44926</v>
      </c>
      <c r="L22" s="137"/>
      <c r="M22" s="133"/>
      <c r="N22" s="135"/>
      <c r="O22" s="110" t="s">
        <v>128</v>
      </c>
      <c r="P22" s="83"/>
      <c r="Q22" s="84">
        <v>1614876582</v>
      </c>
      <c r="R22" s="87"/>
      <c r="S22" s="87"/>
      <c r="T22" s="81"/>
      <c r="U22" s="131"/>
      <c r="V22" s="83"/>
      <c r="W22" s="83"/>
      <c r="X22" s="83"/>
      <c r="Y22" s="83"/>
      <c r="Z22" s="86"/>
      <c r="AA22" s="131"/>
      <c r="AB22" s="193"/>
      <c r="AC22" s="190"/>
      <c r="AD22" s="186"/>
      <c r="AE22" s="189"/>
    </row>
    <row r="23" spans="1:31" customFormat="1" ht="75" x14ac:dyDescent="0.25">
      <c r="A23" s="90">
        <v>12</v>
      </c>
      <c r="B23" s="12" t="s">
        <v>38</v>
      </c>
      <c r="C23" s="12" t="s">
        <v>40</v>
      </c>
      <c r="D23" s="12" t="s">
        <v>41</v>
      </c>
      <c r="E23" s="21" t="s">
        <v>71</v>
      </c>
      <c r="F23" s="25" t="s">
        <v>72</v>
      </c>
      <c r="G23" s="58">
        <v>2021680010057</v>
      </c>
      <c r="H23" s="105" t="s">
        <v>73</v>
      </c>
      <c r="I23" s="107" t="s">
        <v>167</v>
      </c>
      <c r="J23" s="10">
        <v>44562</v>
      </c>
      <c r="K23" s="10">
        <v>44926</v>
      </c>
      <c r="L23" s="138">
        <v>6</v>
      </c>
      <c r="M23" s="132">
        <v>0</v>
      </c>
      <c r="N23" s="134">
        <f>IFERROR(IF(M23/L23&gt;100%,100%,M23/L23),"-")</f>
        <v>0</v>
      </c>
      <c r="O23" s="110" t="s">
        <v>132</v>
      </c>
      <c r="P23" s="83">
        <v>61391722</v>
      </c>
      <c r="Q23" s="84"/>
      <c r="R23" s="87"/>
      <c r="S23" s="87"/>
      <c r="T23" s="81"/>
      <c r="U23" s="130">
        <f>SUM(P23:T24)</f>
        <v>4616826348</v>
      </c>
      <c r="V23" s="83"/>
      <c r="W23" s="83"/>
      <c r="X23" s="26"/>
      <c r="Y23" s="26"/>
      <c r="Z23" s="86"/>
      <c r="AA23" s="130">
        <f>SUM(V23:Z24)</f>
        <v>0</v>
      </c>
      <c r="AB23" s="191">
        <f>IFERROR(AA23/U23,"-")</f>
        <v>0</v>
      </c>
      <c r="AC23" s="182"/>
      <c r="AD23" s="184" t="s">
        <v>44</v>
      </c>
      <c r="AE23" s="187" t="s">
        <v>45</v>
      </c>
    </row>
    <row r="24" spans="1:31" customFormat="1" ht="60" x14ac:dyDescent="0.25">
      <c r="A24" s="90">
        <v>12</v>
      </c>
      <c r="B24" s="12" t="s">
        <v>38</v>
      </c>
      <c r="C24" s="12" t="s">
        <v>40</v>
      </c>
      <c r="D24" s="12" t="s">
        <v>41</v>
      </c>
      <c r="E24" s="21" t="s">
        <v>71</v>
      </c>
      <c r="F24" s="25" t="s">
        <v>72</v>
      </c>
      <c r="G24" s="58">
        <v>2021680010103</v>
      </c>
      <c r="H24" s="105" t="s">
        <v>124</v>
      </c>
      <c r="I24" s="107" t="s">
        <v>166</v>
      </c>
      <c r="J24" s="10">
        <v>44562</v>
      </c>
      <c r="K24" s="10">
        <v>44926</v>
      </c>
      <c r="L24" s="139"/>
      <c r="M24" s="133"/>
      <c r="N24" s="135"/>
      <c r="O24" s="112" t="s">
        <v>171</v>
      </c>
      <c r="P24" s="83">
        <f>3603046476+920248000</f>
        <v>4523294476</v>
      </c>
      <c r="Q24" s="84">
        <v>32140150</v>
      </c>
      <c r="R24" s="87"/>
      <c r="S24" s="87"/>
      <c r="T24" s="81"/>
      <c r="U24" s="131"/>
      <c r="V24" s="83"/>
      <c r="W24" s="26"/>
      <c r="X24" s="26"/>
      <c r="Y24" s="26"/>
      <c r="Z24" s="86"/>
      <c r="AA24" s="131"/>
      <c r="AB24" s="192"/>
      <c r="AC24" s="190"/>
      <c r="AD24" s="186"/>
      <c r="AE24" s="188"/>
    </row>
    <row r="25" spans="1:31" customFormat="1" ht="126.75" customHeight="1" x14ac:dyDescent="0.25">
      <c r="A25" s="90">
        <v>13</v>
      </c>
      <c r="B25" s="11" t="s">
        <v>38</v>
      </c>
      <c r="C25" s="11" t="s">
        <v>40</v>
      </c>
      <c r="D25" s="11" t="s">
        <v>74</v>
      </c>
      <c r="E25" s="21" t="s">
        <v>75</v>
      </c>
      <c r="F25" s="25" t="s">
        <v>76</v>
      </c>
      <c r="G25" s="58">
        <v>2021680010100</v>
      </c>
      <c r="H25" s="105" t="s">
        <v>161</v>
      </c>
      <c r="I25" s="108" t="s">
        <v>187</v>
      </c>
      <c r="J25" s="10">
        <v>44562</v>
      </c>
      <c r="K25" s="10">
        <v>44926</v>
      </c>
      <c r="L25" s="15">
        <v>47</v>
      </c>
      <c r="M25" s="99">
        <v>1</v>
      </c>
      <c r="N25" s="16">
        <f>IFERROR(IF(M25/L25&gt;100%,100%,M25/L25),"-")</f>
        <v>2.1276595744680851E-2</v>
      </c>
      <c r="O25" s="112" t="s">
        <v>129</v>
      </c>
      <c r="P25" s="83">
        <v>33333333.333333332</v>
      </c>
      <c r="Q25" s="84"/>
      <c r="R25" s="87"/>
      <c r="S25" s="87"/>
      <c r="T25" s="81"/>
      <c r="U25" s="89">
        <f>SUM(P25:T25)</f>
        <v>33333333.333333332</v>
      </c>
      <c r="V25" s="83">
        <v>22000000</v>
      </c>
      <c r="W25" s="26"/>
      <c r="X25" s="26"/>
      <c r="Y25" s="26"/>
      <c r="Z25" s="86"/>
      <c r="AA25" s="89">
        <f>SUM(V25:Z25)</f>
        <v>22000000</v>
      </c>
      <c r="AB25" s="8">
        <f>IFERROR(AA25/U25,"-")</f>
        <v>0.66</v>
      </c>
      <c r="AC25" s="126"/>
      <c r="AD25" s="92" t="s">
        <v>44</v>
      </c>
      <c r="AE25" s="9" t="s">
        <v>45</v>
      </c>
    </row>
    <row r="26" spans="1:31" customFormat="1" ht="171" customHeight="1" x14ac:dyDescent="0.25">
      <c r="A26" s="90">
        <v>14</v>
      </c>
      <c r="B26" s="12" t="s">
        <v>38</v>
      </c>
      <c r="C26" s="12" t="s">
        <v>40</v>
      </c>
      <c r="D26" s="12" t="s">
        <v>74</v>
      </c>
      <c r="E26" s="21" t="s">
        <v>77</v>
      </c>
      <c r="F26" s="25" t="s">
        <v>78</v>
      </c>
      <c r="G26" s="59">
        <v>2020680010076</v>
      </c>
      <c r="H26" s="103" t="s">
        <v>79</v>
      </c>
      <c r="I26" s="107" t="s">
        <v>146</v>
      </c>
      <c r="J26" s="10">
        <v>44562</v>
      </c>
      <c r="K26" s="10">
        <v>44926</v>
      </c>
      <c r="L26" s="136">
        <v>47</v>
      </c>
      <c r="M26" s="132">
        <v>47</v>
      </c>
      <c r="N26" s="134">
        <f>IFERROR(IF(M26/L26&gt;100%,100%,M26/L26),"-")</f>
        <v>1</v>
      </c>
      <c r="O26" s="110" t="s">
        <v>178</v>
      </c>
      <c r="P26" s="83">
        <f>78863302+9447268642+6674383216</f>
        <v>16200515160</v>
      </c>
      <c r="Q26" s="84">
        <f>2576601485+1240724312</f>
        <v>3817325797</v>
      </c>
      <c r="R26" s="87"/>
      <c r="S26" s="87"/>
      <c r="T26" s="81"/>
      <c r="U26" s="130">
        <f>SUM(P26:T28)</f>
        <v>251437364074</v>
      </c>
      <c r="V26" s="83">
        <v>11457961600.08</v>
      </c>
      <c r="W26" s="83">
        <v>444091118</v>
      </c>
      <c r="X26" s="26"/>
      <c r="Y26" s="26"/>
      <c r="Z26" s="86"/>
      <c r="AA26" s="130">
        <f>SUM(V26:Z28)</f>
        <v>44477336587.080002</v>
      </c>
      <c r="AB26" s="178">
        <f>IFERROR(AA26/U26,"-")</f>
        <v>0.17689231173291323</v>
      </c>
      <c r="AC26" s="182"/>
      <c r="AD26" s="184" t="s">
        <v>44</v>
      </c>
      <c r="AE26" s="180" t="s">
        <v>45</v>
      </c>
    </row>
    <row r="27" spans="1:31" customFormat="1" ht="409.6" x14ac:dyDescent="0.25">
      <c r="A27" s="90">
        <v>14</v>
      </c>
      <c r="B27" s="12" t="s">
        <v>38</v>
      </c>
      <c r="C27" s="12" t="s">
        <v>40</v>
      </c>
      <c r="D27" s="12" t="s">
        <v>74</v>
      </c>
      <c r="E27" s="21" t="s">
        <v>77</v>
      </c>
      <c r="F27" s="25" t="s">
        <v>78</v>
      </c>
      <c r="G27" s="59">
        <v>2020680010027</v>
      </c>
      <c r="H27" s="103" t="s">
        <v>80</v>
      </c>
      <c r="I27" s="103" t="s">
        <v>147</v>
      </c>
      <c r="J27" s="10">
        <v>44562</v>
      </c>
      <c r="K27" s="10">
        <v>44926</v>
      </c>
      <c r="L27" s="177"/>
      <c r="M27" s="133"/>
      <c r="N27" s="135"/>
      <c r="O27" s="113" t="s">
        <v>186</v>
      </c>
      <c r="P27" s="83">
        <v>1236312828</v>
      </c>
      <c r="Q27" s="84">
        <f>228526086687+42247021</f>
        <v>228568333708</v>
      </c>
      <c r="R27" s="87"/>
      <c r="S27" s="87"/>
      <c r="T27" s="81"/>
      <c r="U27" s="131"/>
      <c r="V27" s="83">
        <v>0</v>
      </c>
      <c r="W27" s="83">
        <v>32575283869</v>
      </c>
      <c r="X27" s="26"/>
      <c r="Y27" s="26"/>
      <c r="Z27" s="86"/>
      <c r="AA27" s="131"/>
      <c r="AB27" s="193"/>
      <c r="AC27" s="190"/>
      <c r="AD27" s="186"/>
      <c r="AE27" s="189"/>
    </row>
    <row r="28" spans="1:31" customFormat="1" ht="62.4" x14ac:dyDescent="0.25">
      <c r="A28" s="90">
        <v>14</v>
      </c>
      <c r="B28" s="12" t="s">
        <v>38</v>
      </c>
      <c r="C28" s="12" t="s">
        <v>40</v>
      </c>
      <c r="D28" s="12" t="s">
        <v>74</v>
      </c>
      <c r="E28" s="21" t="s">
        <v>77</v>
      </c>
      <c r="F28" s="25" t="s">
        <v>78</v>
      </c>
      <c r="G28" s="58">
        <v>2021680010102</v>
      </c>
      <c r="H28" s="103" t="s">
        <v>126</v>
      </c>
      <c r="I28" s="109" t="s">
        <v>140</v>
      </c>
      <c r="J28" s="10">
        <v>44562</v>
      </c>
      <c r="K28" s="10">
        <v>44926</v>
      </c>
      <c r="L28" s="137"/>
      <c r="M28" s="133"/>
      <c r="N28" s="135"/>
      <c r="O28" s="110" t="s">
        <v>128</v>
      </c>
      <c r="P28" s="83"/>
      <c r="Q28" s="84">
        <v>1614876581</v>
      </c>
      <c r="R28" s="87"/>
      <c r="S28" s="87"/>
      <c r="T28" s="81"/>
      <c r="U28" s="131"/>
      <c r="V28" s="26"/>
      <c r="W28" s="83"/>
      <c r="X28" s="26"/>
      <c r="Y28" s="26"/>
      <c r="Z28" s="86"/>
      <c r="AA28" s="131"/>
      <c r="AB28" s="193"/>
      <c r="AC28" s="190"/>
      <c r="AD28" s="186"/>
      <c r="AE28" s="189"/>
    </row>
    <row r="29" spans="1:31" customFormat="1" ht="75" x14ac:dyDescent="0.25">
      <c r="A29" s="90">
        <v>15</v>
      </c>
      <c r="B29" s="11" t="s">
        <v>38</v>
      </c>
      <c r="C29" s="11" t="s">
        <v>40</v>
      </c>
      <c r="D29" s="11" t="s">
        <v>74</v>
      </c>
      <c r="E29" s="21" t="s">
        <v>81</v>
      </c>
      <c r="F29" s="25" t="s">
        <v>82</v>
      </c>
      <c r="G29" s="58">
        <v>2020680010132</v>
      </c>
      <c r="H29" s="103" t="s">
        <v>83</v>
      </c>
      <c r="I29" s="104" t="s">
        <v>148</v>
      </c>
      <c r="J29" s="10">
        <v>44562</v>
      </c>
      <c r="K29" s="10">
        <v>44926</v>
      </c>
      <c r="L29" s="15">
        <v>300</v>
      </c>
      <c r="M29" s="99">
        <v>0</v>
      </c>
      <c r="N29" s="16">
        <f t="shared" ref="N29:N41" si="3">IFERROR(IF(M29/L29&gt;100%,100%,M29/L29),"-")</f>
        <v>0</v>
      </c>
      <c r="O29" s="110" t="s">
        <v>133</v>
      </c>
      <c r="P29" s="83">
        <v>150000000</v>
      </c>
      <c r="Q29" s="84">
        <v>150000000</v>
      </c>
      <c r="R29" s="83"/>
      <c r="S29" s="83"/>
      <c r="T29" s="82"/>
      <c r="U29" s="89">
        <f t="shared" ref="U29:U39" si="4">SUM(P29:T29)</f>
        <v>300000000</v>
      </c>
      <c r="V29" s="83">
        <v>150000000</v>
      </c>
      <c r="W29" s="84">
        <v>150000000</v>
      </c>
      <c r="X29" s="83"/>
      <c r="Y29" s="83"/>
      <c r="Z29" s="86"/>
      <c r="AA29" s="89">
        <f>SUM(V29:Z29)</f>
        <v>300000000</v>
      </c>
      <c r="AB29" s="8">
        <f>IFERROR(AA29/U29,"-")</f>
        <v>1</v>
      </c>
      <c r="AC29" s="126">
        <v>66931755.117647037</v>
      </c>
      <c r="AD29" s="92" t="s">
        <v>44</v>
      </c>
      <c r="AE29" s="9" t="s">
        <v>45</v>
      </c>
    </row>
    <row r="30" spans="1:31" customFormat="1" ht="75" x14ac:dyDescent="0.25">
      <c r="A30" s="90">
        <v>16</v>
      </c>
      <c r="B30" s="11" t="s">
        <v>38</v>
      </c>
      <c r="C30" s="11" t="s">
        <v>40</v>
      </c>
      <c r="D30" s="11" t="s">
        <v>74</v>
      </c>
      <c r="E30" s="21" t="s">
        <v>84</v>
      </c>
      <c r="F30" s="25" t="s">
        <v>85</v>
      </c>
      <c r="G30" s="58">
        <v>2020680010132</v>
      </c>
      <c r="H30" s="103" t="s">
        <v>83</v>
      </c>
      <c r="I30" s="104" t="s">
        <v>149</v>
      </c>
      <c r="J30" s="10">
        <v>44562</v>
      </c>
      <c r="K30" s="10">
        <v>44926</v>
      </c>
      <c r="L30" s="15">
        <v>35000</v>
      </c>
      <c r="M30" s="98">
        <v>0</v>
      </c>
      <c r="N30" s="16">
        <f t="shared" si="3"/>
        <v>0</v>
      </c>
      <c r="O30" s="110" t="s">
        <v>133</v>
      </c>
      <c r="P30" s="83">
        <v>150000000</v>
      </c>
      <c r="Q30" s="84">
        <v>150000000</v>
      </c>
      <c r="R30" s="83"/>
      <c r="S30" s="83"/>
      <c r="T30" s="82"/>
      <c r="U30" s="89">
        <f t="shared" si="4"/>
        <v>300000000</v>
      </c>
      <c r="V30" s="83">
        <v>150000000</v>
      </c>
      <c r="W30" s="84">
        <v>150000000</v>
      </c>
      <c r="X30" s="83"/>
      <c r="Y30" s="83"/>
      <c r="Z30" s="86"/>
      <c r="AA30" s="89">
        <f>SUM(V30:Z30)</f>
        <v>300000000</v>
      </c>
      <c r="AB30" s="8">
        <f>IFERROR(AA30/U30,"-")</f>
        <v>1</v>
      </c>
      <c r="AC30" s="126">
        <v>190322604.88235295</v>
      </c>
      <c r="AD30" s="92" t="s">
        <v>44</v>
      </c>
      <c r="AE30" s="9" t="s">
        <v>45</v>
      </c>
    </row>
    <row r="31" spans="1:31" customFormat="1" ht="75" x14ac:dyDescent="0.25">
      <c r="A31" s="90">
        <v>17</v>
      </c>
      <c r="B31" s="12" t="s">
        <v>38</v>
      </c>
      <c r="C31" s="12" t="s">
        <v>40</v>
      </c>
      <c r="D31" s="12" t="s">
        <v>74</v>
      </c>
      <c r="E31" s="21" t="s">
        <v>86</v>
      </c>
      <c r="F31" s="19" t="s">
        <v>87</v>
      </c>
      <c r="G31" s="58">
        <v>2021680010083</v>
      </c>
      <c r="H31" s="103" t="s">
        <v>125</v>
      </c>
      <c r="I31" s="104" t="s">
        <v>150</v>
      </c>
      <c r="J31" s="10">
        <v>44562</v>
      </c>
      <c r="K31" s="10">
        <v>44926</v>
      </c>
      <c r="L31" s="136">
        <v>500</v>
      </c>
      <c r="M31" s="132">
        <v>127</v>
      </c>
      <c r="N31" s="134">
        <f t="shared" si="3"/>
        <v>0.254</v>
      </c>
      <c r="O31" s="110" t="s">
        <v>134</v>
      </c>
      <c r="P31" s="83">
        <v>123094917</v>
      </c>
      <c r="Q31" s="84">
        <v>103103083</v>
      </c>
      <c r="R31" s="83"/>
      <c r="S31" s="83"/>
      <c r="T31" s="82"/>
      <c r="U31" s="130">
        <f>SUM(P31:T32)</f>
        <v>259531333.33333334</v>
      </c>
      <c r="V31" s="83"/>
      <c r="W31" s="83"/>
      <c r="X31" s="83"/>
      <c r="Y31" s="83"/>
      <c r="Z31" s="86"/>
      <c r="AA31" s="130">
        <f>SUM(V31:Z32)</f>
        <v>22000000</v>
      </c>
      <c r="AB31" s="178">
        <f>IFERROR(AA31/U31,"-")</f>
        <v>8.4768184702168264E-2</v>
      </c>
      <c r="AC31" s="182"/>
      <c r="AD31" s="184" t="s">
        <v>44</v>
      </c>
      <c r="AE31" s="180" t="s">
        <v>45</v>
      </c>
    </row>
    <row r="32" spans="1:31" customFormat="1" ht="75" x14ac:dyDescent="0.25">
      <c r="A32" s="90">
        <v>17</v>
      </c>
      <c r="B32" s="12" t="s">
        <v>38</v>
      </c>
      <c r="C32" s="12" t="s">
        <v>40</v>
      </c>
      <c r="D32" s="12" t="s">
        <v>74</v>
      </c>
      <c r="E32" s="21" t="s">
        <v>86</v>
      </c>
      <c r="F32" s="95" t="s">
        <v>87</v>
      </c>
      <c r="G32" s="58">
        <v>2021680010100</v>
      </c>
      <c r="H32" s="103" t="s">
        <v>161</v>
      </c>
      <c r="I32" s="104" t="s">
        <v>145</v>
      </c>
      <c r="J32" s="10">
        <v>44562</v>
      </c>
      <c r="K32" s="10">
        <v>44926</v>
      </c>
      <c r="L32" s="175"/>
      <c r="M32" s="176"/>
      <c r="N32" s="146"/>
      <c r="O32" s="110" t="s">
        <v>129</v>
      </c>
      <c r="P32" s="83">
        <v>33333333.333333332</v>
      </c>
      <c r="Q32" s="84"/>
      <c r="R32" s="83"/>
      <c r="S32" s="83"/>
      <c r="T32" s="82"/>
      <c r="U32" s="174"/>
      <c r="V32" s="83">
        <v>22000000</v>
      </c>
      <c r="W32" s="83"/>
      <c r="X32" s="83"/>
      <c r="Y32" s="83"/>
      <c r="Z32" s="86"/>
      <c r="AA32" s="174"/>
      <c r="AB32" s="179"/>
      <c r="AC32" s="183"/>
      <c r="AD32" s="185"/>
      <c r="AE32" s="181"/>
    </row>
    <row r="33" spans="1:31" customFormat="1" ht="150" customHeight="1" x14ac:dyDescent="0.25">
      <c r="A33" s="90">
        <v>18</v>
      </c>
      <c r="B33" s="11" t="s">
        <v>38</v>
      </c>
      <c r="C33" s="11" t="s">
        <v>40</v>
      </c>
      <c r="D33" s="11" t="s">
        <v>74</v>
      </c>
      <c r="E33" s="21" t="s">
        <v>88</v>
      </c>
      <c r="F33" s="25" t="s">
        <v>89</v>
      </c>
      <c r="G33" s="58">
        <v>2021680010100</v>
      </c>
      <c r="H33" s="103" t="s">
        <v>161</v>
      </c>
      <c r="I33" s="108" t="s">
        <v>188</v>
      </c>
      <c r="J33" s="10">
        <v>44562</v>
      </c>
      <c r="K33" s="10">
        <v>44926</v>
      </c>
      <c r="L33" s="136">
        <v>20</v>
      </c>
      <c r="M33" s="132">
        <v>9</v>
      </c>
      <c r="N33" s="134">
        <f>IFERROR(IF(M34/L33&gt;100%,100%,M34/L33),"-")</f>
        <v>0</v>
      </c>
      <c r="O33" s="110" t="s">
        <v>129</v>
      </c>
      <c r="P33" s="83">
        <v>33333333.333333332</v>
      </c>
      <c r="Q33" s="84"/>
      <c r="R33" s="83"/>
      <c r="S33" s="83"/>
      <c r="T33" s="82"/>
      <c r="U33" s="130">
        <f>SUM(P33:T34)</f>
        <v>139333333.33333334</v>
      </c>
      <c r="V33" s="83">
        <v>22000000</v>
      </c>
      <c r="W33" s="83"/>
      <c r="X33" s="83"/>
      <c r="Y33" s="83"/>
      <c r="Z33" s="86"/>
      <c r="AA33" s="130">
        <f>SUM(V33:Z34)</f>
        <v>22000000</v>
      </c>
      <c r="AB33" s="178">
        <f>IFERROR(AA33/U33,"-")</f>
        <v>0.15789473684210525</v>
      </c>
      <c r="AC33" s="182"/>
      <c r="AD33" s="184" t="s">
        <v>44</v>
      </c>
      <c r="AE33" s="180" t="s">
        <v>45</v>
      </c>
    </row>
    <row r="34" spans="1:31" customFormat="1" ht="98.25" customHeight="1" x14ac:dyDescent="0.25">
      <c r="A34" s="90">
        <v>18</v>
      </c>
      <c r="B34" s="11" t="s">
        <v>38</v>
      </c>
      <c r="C34" s="11" t="s">
        <v>40</v>
      </c>
      <c r="D34" s="11" t="s">
        <v>74</v>
      </c>
      <c r="E34" s="21" t="s">
        <v>88</v>
      </c>
      <c r="F34" s="25" t="s">
        <v>89</v>
      </c>
      <c r="G34" s="58">
        <v>2021680010101</v>
      </c>
      <c r="H34" s="103" t="s">
        <v>162</v>
      </c>
      <c r="I34" s="108" t="s">
        <v>189</v>
      </c>
      <c r="J34" s="10">
        <v>44562</v>
      </c>
      <c r="K34" s="10">
        <v>44926</v>
      </c>
      <c r="L34" s="175"/>
      <c r="M34" s="176"/>
      <c r="N34" s="146"/>
      <c r="O34" s="112" t="s">
        <v>179</v>
      </c>
      <c r="P34" s="83">
        <f>100000000+6000000</f>
        <v>106000000</v>
      </c>
      <c r="Q34" s="84"/>
      <c r="R34" s="83"/>
      <c r="S34" s="83"/>
      <c r="T34" s="82"/>
      <c r="U34" s="174"/>
      <c r="V34" s="83"/>
      <c r="W34" s="83"/>
      <c r="X34" s="83"/>
      <c r="Y34" s="83"/>
      <c r="Z34" s="86"/>
      <c r="AA34" s="174"/>
      <c r="AB34" s="179"/>
      <c r="AC34" s="183"/>
      <c r="AD34" s="185"/>
      <c r="AE34" s="181"/>
    </row>
    <row r="35" spans="1:31" customFormat="1" ht="75" x14ac:dyDescent="0.25">
      <c r="A35" s="90">
        <v>19</v>
      </c>
      <c r="B35" s="11" t="s">
        <v>38</v>
      </c>
      <c r="C35" s="11" t="s">
        <v>40</v>
      </c>
      <c r="D35" s="11" t="s">
        <v>74</v>
      </c>
      <c r="E35" s="21" t="s">
        <v>90</v>
      </c>
      <c r="F35" s="25" t="s">
        <v>91</v>
      </c>
      <c r="G35" s="58">
        <v>2020680010107</v>
      </c>
      <c r="H35" s="103" t="s">
        <v>92</v>
      </c>
      <c r="I35" s="104" t="s">
        <v>151</v>
      </c>
      <c r="J35" s="10">
        <v>44562</v>
      </c>
      <c r="K35" s="10">
        <v>44926</v>
      </c>
      <c r="L35" s="15">
        <v>1</v>
      </c>
      <c r="M35" s="99">
        <v>0</v>
      </c>
      <c r="N35" s="16">
        <f t="shared" si="3"/>
        <v>0</v>
      </c>
      <c r="O35" s="110" t="s">
        <v>135</v>
      </c>
      <c r="P35" s="83"/>
      <c r="Q35" s="84">
        <v>50000000</v>
      </c>
      <c r="R35" s="83"/>
      <c r="S35" s="83"/>
      <c r="T35" s="82"/>
      <c r="U35" s="89">
        <f t="shared" si="4"/>
        <v>50000000</v>
      </c>
      <c r="V35" s="83"/>
      <c r="W35" s="83"/>
      <c r="X35" s="83"/>
      <c r="Y35" s="83"/>
      <c r="Z35" s="96"/>
      <c r="AA35" s="89">
        <f t="shared" ref="AA35:AA39" si="5">SUM(V35:Z35)</f>
        <v>0</v>
      </c>
      <c r="AB35" s="8">
        <f t="shared" ref="AB35:AB41" si="6">IFERROR(AA35/U35,"-")</f>
        <v>0</v>
      </c>
      <c r="AC35" s="126"/>
      <c r="AD35" s="92" t="s">
        <v>44</v>
      </c>
      <c r="AE35" s="9" t="s">
        <v>45</v>
      </c>
    </row>
    <row r="36" spans="1:31" customFormat="1" ht="179.25" customHeight="1" x14ac:dyDescent="0.25">
      <c r="A36" s="90">
        <v>20</v>
      </c>
      <c r="B36" s="11" t="s">
        <v>38</v>
      </c>
      <c r="C36" s="11" t="s">
        <v>40</v>
      </c>
      <c r="D36" s="11" t="s">
        <v>74</v>
      </c>
      <c r="E36" s="21" t="s">
        <v>93</v>
      </c>
      <c r="F36" s="25" t="s">
        <v>94</v>
      </c>
      <c r="G36" s="58">
        <v>2020680010028</v>
      </c>
      <c r="H36" s="105" t="s">
        <v>95</v>
      </c>
      <c r="I36" s="103" t="s">
        <v>152</v>
      </c>
      <c r="J36" s="10">
        <v>44562</v>
      </c>
      <c r="K36" s="10">
        <v>44926</v>
      </c>
      <c r="L36" s="40">
        <v>1</v>
      </c>
      <c r="M36" s="100">
        <v>0.60950000000000004</v>
      </c>
      <c r="N36" s="38">
        <f t="shared" si="3"/>
        <v>0.60950000000000004</v>
      </c>
      <c r="O36" s="55" t="s">
        <v>180</v>
      </c>
      <c r="P36" s="83">
        <f>40228242+89003340+919050+801600+2848128+13897640+22302000+458300000+12800000+881841000</f>
        <v>1522941000</v>
      </c>
      <c r="Q36" s="84"/>
      <c r="R36" s="83"/>
      <c r="S36" s="83"/>
      <c r="T36" s="83">
        <v>49329884</v>
      </c>
      <c r="U36" s="124">
        <f t="shared" si="4"/>
        <v>1572270884</v>
      </c>
      <c r="V36" s="83">
        <v>928200000</v>
      </c>
      <c r="W36" s="83"/>
      <c r="X36" s="83"/>
      <c r="Y36" s="83"/>
      <c r="Z36" s="86"/>
      <c r="AA36" s="124">
        <f>SUM(V36:Z36)</f>
        <v>928200000</v>
      </c>
      <c r="AB36" s="39">
        <f t="shared" si="6"/>
        <v>0.59035628621359115</v>
      </c>
      <c r="AC36" s="128"/>
      <c r="AD36" s="93" t="s">
        <v>44</v>
      </c>
      <c r="AE36" s="35" t="s">
        <v>45</v>
      </c>
    </row>
    <row r="37" spans="1:31" customFormat="1" ht="97.8" customHeight="1" x14ac:dyDescent="0.25">
      <c r="A37" s="90">
        <v>21</v>
      </c>
      <c r="B37" s="11" t="s">
        <v>38</v>
      </c>
      <c r="C37" s="11" t="s">
        <v>40</v>
      </c>
      <c r="D37" s="11" t="s">
        <v>74</v>
      </c>
      <c r="E37" s="21" t="s">
        <v>96</v>
      </c>
      <c r="F37" s="25" t="s">
        <v>97</v>
      </c>
      <c r="G37" s="58">
        <v>2020680010154</v>
      </c>
      <c r="H37" s="105" t="s">
        <v>98</v>
      </c>
      <c r="I37" s="104" t="s">
        <v>153</v>
      </c>
      <c r="J37" s="10">
        <v>44562</v>
      </c>
      <c r="K37" s="10">
        <v>44926</v>
      </c>
      <c r="L37" s="15">
        <v>1</v>
      </c>
      <c r="M37" s="101">
        <v>0.15</v>
      </c>
      <c r="N37" s="16">
        <f t="shared" si="3"/>
        <v>0.15</v>
      </c>
      <c r="O37" s="55" t="s">
        <v>136</v>
      </c>
      <c r="P37" s="83">
        <v>50000000</v>
      </c>
      <c r="Q37" s="84"/>
      <c r="R37" s="83"/>
      <c r="S37" s="83"/>
      <c r="T37" s="82"/>
      <c r="U37" s="89">
        <f t="shared" si="4"/>
        <v>50000000</v>
      </c>
      <c r="V37" s="83"/>
      <c r="W37" s="83"/>
      <c r="X37" s="83"/>
      <c r="Y37" s="83"/>
      <c r="Z37" s="86"/>
      <c r="AA37" s="89">
        <f t="shared" si="5"/>
        <v>0</v>
      </c>
      <c r="AB37" s="8">
        <f t="shared" si="6"/>
        <v>0</v>
      </c>
      <c r="AC37" s="126"/>
      <c r="AD37" s="92" t="s">
        <v>44</v>
      </c>
      <c r="AE37" s="9" t="s">
        <v>45</v>
      </c>
    </row>
    <row r="38" spans="1:31" customFormat="1" ht="93.6" customHeight="1" x14ac:dyDescent="0.25">
      <c r="A38" s="90">
        <v>22</v>
      </c>
      <c r="B38" s="11" t="s">
        <v>38</v>
      </c>
      <c r="C38" s="11" t="s">
        <v>40</v>
      </c>
      <c r="D38" s="11" t="s">
        <v>74</v>
      </c>
      <c r="E38" s="21" t="s">
        <v>99</v>
      </c>
      <c r="F38" s="25" t="s">
        <v>100</v>
      </c>
      <c r="G38" s="58">
        <v>2020680010115</v>
      </c>
      <c r="H38" s="105" t="s">
        <v>101</v>
      </c>
      <c r="I38" s="103" t="s">
        <v>154</v>
      </c>
      <c r="J38" s="10">
        <v>44562</v>
      </c>
      <c r="K38" s="10">
        <v>44926</v>
      </c>
      <c r="L38" s="17">
        <v>1</v>
      </c>
      <c r="M38" s="117">
        <v>1</v>
      </c>
      <c r="N38" s="16">
        <f t="shared" si="3"/>
        <v>1</v>
      </c>
      <c r="O38" s="110" t="s">
        <v>137</v>
      </c>
      <c r="P38" s="83">
        <v>213180000</v>
      </c>
      <c r="Q38" s="84"/>
      <c r="R38" s="83"/>
      <c r="S38" s="83"/>
      <c r="T38" s="82"/>
      <c r="U38" s="89">
        <f t="shared" si="4"/>
        <v>213180000</v>
      </c>
      <c r="V38" s="83">
        <v>17087200</v>
      </c>
      <c r="W38" s="83"/>
      <c r="X38" s="83"/>
      <c r="Y38" s="83"/>
      <c r="Z38" s="86"/>
      <c r="AA38" s="89">
        <f t="shared" si="5"/>
        <v>17087200</v>
      </c>
      <c r="AB38" s="8">
        <f t="shared" si="6"/>
        <v>8.0153860587297121E-2</v>
      </c>
      <c r="AC38" s="126"/>
      <c r="AD38" s="92" t="s">
        <v>44</v>
      </c>
      <c r="AE38" s="9" t="s">
        <v>45</v>
      </c>
    </row>
    <row r="39" spans="1:31" customFormat="1" ht="67.95" customHeight="1" x14ac:dyDescent="0.25">
      <c r="A39" s="90">
        <v>23</v>
      </c>
      <c r="B39" s="11" t="s">
        <v>38</v>
      </c>
      <c r="C39" s="11" t="s">
        <v>40</v>
      </c>
      <c r="D39" s="11" t="s">
        <v>74</v>
      </c>
      <c r="E39" s="21" t="s">
        <v>102</v>
      </c>
      <c r="F39" s="25" t="s">
        <v>103</v>
      </c>
      <c r="G39" s="58"/>
      <c r="H39" s="76" t="s">
        <v>159</v>
      </c>
      <c r="I39" s="106"/>
      <c r="J39" s="10">
        <v>44562</v>
      </c>
      <c r="K39" s="10">
        <v>44926</v>
      </c>
      <c r="L39" s="18">
        <v>0</v>
      </c>
      <c r="M39" s="116"/>
      <c r="N39" s="16" t="str">
        <f t="shared" si="3"/>
        <v>-</v>
      </c>
      <c r="O39" s="110"/>
      <c r="P39" s="83"/>
      <c r="Q39" s="84"/>
      <c r="R39" s="83"/>
      <c r="S39" s="83"/>
      <c r="T39" s="82"/>
      <c r="U39" s="89">
        <f t="shared" si="4"/>
        <v>0</v>
      </c>
      <c r="V39" s="83"/>
      <c r="W39" s="83"/>
      <c r="X39" s="83"/>
      <c r="Y39" s="83"/>
      <c r="Z39" s="86"/>
      <c r="AA39" s="89">
        <f t="shared" si="5"/>
        <v>0</v>
      </c>
      <c r="AB39" s="8" t="str">
        <f t="shared" si="6"/>
        <v>-</v>
      </c>
      <c r="AC39" s="126"/>
      <c r="AD39" s="92" t="s">
        <v>44</v>
      </c>
      <c r="AE39" s="9" t="s">
        <v>45</v>
      </c>
    </row>
    <row r="40" spans="1:31" customFormat="1" ht="105" customHeight="1" x14ac:dyDescent="0.25">
      <c r="A40" s="90">
        <v>24</v>
      </c>
      <c r="B40" s="11" t="s">
        <v>38</v>
      </c>
      <c r="C40" s="20" t="s">
        <v>40</v>
      </c>
      <c r="D40" s="20" t="s">
        <v>104</v>
      </c>
      <c r="E40" s="21" t="s">
        <v>105</v>
      </c>
      <c r="F40" s="19" t="s">
        <v>106</v>
      </c>
      <c r="G40" s="58">
        <v>2020680010099</v>
      </c>
      <c r="H40" s="105" t="s">
        <v>107</v>
      </c>
      <c r="I40" s="103" t="s">
        <v>155</v>
      </c>
      <c r="J40" s="10">
        <v>44562</v>
      </c>
      <c r="K40" s="10">
        <v>44926</v>
      </c>
      <c r="L40" s="41">
        <v>1750</v>
      </c>
      <c r="M40" s="123">
        <v>479</v>
      </c>
      <c r="N40" s="38">
        <f t="shared" si="3"/>
        <v>0.27371428571428569</v>
      </c>
      <c r="O40" s="56" t="s">
        <v>181</v>
      </c>
      <c r="P40" s="83">
        <v>3120423778</v>
      </c>
      <c r="Q40" s="84"/>
      <c r="R40" s="83"/>
      <c r="S40" s="83"/>
      <c r="T40" s="82">
        <v>205167262</v>
      </c>
      <c r="U40" s="124">
        <f>SUM(P40:T40)</f>
        <v>3325591040</v>
      </c>
      <c r="V40" s="83">
        <v>1763130242</v>
      </c>
      <c r="W40" s="83"/>
      <c r="X40" s="83"/>
      <c r="Y40" s="83"/>
      <c r="Z40" s="86"/>
      <c r="AA40" s="124">
        <f>SUM(V40:Z40)</f>
        <v>1763130242</v>
      </c>
      <c r="AB40" s="39">
        <f t="shared" si="6"/>
        <v>0.53017049324260868</v>
      </c>
      <c r="AC40" s="126">
        <v>567885101</v>
      </c>
      <c r="AD40" s="93" t="s">
        <v>44</v>
      </c>
      <c r="AE40" s="35" t="s">
        <v>45</v>
      </c>
    </row>
    <row r="41" spans="1:31" customFormat="1" ht="66" customHeight="1" x14ac:dyDescent="0.25">
      <c r="A41" s="90">
        <v>25</v>
      </c>
      <c r="B41" s="12" t="s">
        <v>38</v>
      </c>
      <c r="C41" s="12" t="s">
        <v>40</v>
      </c>
      <c r="D41" s="12" t="s">
        <v>104</v>
      </c>
      <c r="E41" s="21" t="s">
        <v>108</v>
      </c>
      <c r="F41" s="25" t="s">
        <v>109</v>
      </c>
      <c r="G41" s="58">
        <v>2020680010099</v>
      </c>
      <c r="H41" s="105" t="s">
        <v>107</v>
      </c>
      <c r="I41" s="103" t="s">
        <v>156</v>
      </c>
      <c r="J41" s="10">
        <v>44562</v>
      </c>
      <c r="K41" s="10">
        <v>44926</v>
      </c>
      <c r="L41" s="170">
        <v>1</v>
      </c>
      <c r="M41" s="172">
        <v>0.99</v>
      </c>
      <c r="N41" s="134">
        <f t="shared" si="3"/>
        <v>0.99</v>
      </c>
      <c r="O41" s="56" t="s">
        <v>184</v>
      </c>
      <c r="P41" s="83">
        <v>1600366022</v>
      </c>
      <c r="Q41" s="84"/>
      <c r="R41" s="83"/>
      <c r="S41" s="83"/>
      <c r="T41" s="82">
        <v>694832738</v>
      </c>
      <c r="U41" s="130">
        <f>SUM(P41:T42)</f>
        <v>2445198760</v>
      </c>
      <c r="V41" s="83">
        <v>1600366022</v>
      </c>
      <c r="W41" s="83"/>
      <c r="X41" s="83"/>
      <c r="Y41" s="83"/>
      <c r="Z41" s="83">
        <v>694832738</v>
      </c>
      <c r="AA41" s="130">
        <f>SUM(V41:Z42)</f>
        <v>2295198760</v>
      </c>
      <c r="AB41" s="178">
        <f t="shared" si="6"/>
        <v>0.93865529360893341</v>
      </c>
      <c r="AC41" s="182">
        <v>785323624</v>
      </c>
      <c r="AD41" s="184" t="s">
        <v>44</v>
      </c>
      <c r="AE41" s="180" t="s">
        <v>45</v>
      </c>
    </row>
    <row r="42" spans="1:31" customFormat="1" ht="75" x14ac:dyDescent="0.25">
      <c r="A42" s="90">
        <v>25</v>
      </c>
      <c r="B42" s="12" t="s">
        <v>38</v>
      </c>
      <c r="C42" s="12" t="s">
        <v>40</v>
      </c>
      <c r="D42" s="12" t="s">
        <v>104</v>
      </c>
      <c r="E42" s="21" t="s">
        <v>108</v>
      </c>
      <c r="F42" s="25" t="s">
        <v>109</v>
      </c>
      <c r="G42" s="58">
        <v>2020680010060</v>
      </c>
      <c r="H42" s="105" t="s">
        <v>110</v>
      </c>
      <c r="I42" s="103" t="s">
        <v>165</v>
      </c>
      <c r="J42" s="10">
        <v>44562</v>
      </c>
      <c r="K42" s="10">
        <v>44926</v>
      </c>
      <c r="L42" s="171"/>
      <c r="M42" s="173"/>
      <c r="N42" s="146"/>
      <c r="O42" s="56" t="s">
        <v>138</v>
      </c>
      <c r="P42" s="83">
        <v>150000000</v>
      </c>
      <c r="Q42" s="84"/>
      <c r="R42" s="83"/>
      <c r="S42" s="83"/>
      <c r="T42" s="82"/>
      <c r="U42" s="174"/>
      <c r="V42" s="83"/>
      <c r="W42" s="83"/>
      <c r="X42" s="83"/>
      <c r="Y42" s="83"/>
      <c r="Z42" s="86"/>
      <c r="AA42" s="174"/>
      <c r="AB42" s="179"/>
      <c r="AC42" s="183"/>
      <c r="AD42" s="185"/>
      <c r="AE42" s="181"/>
    </row>
    <row r="43" spans="1:31" customFormat="1" ht="109.95" customHeight="1" x14ac:dyDescent="0.25">
      <c r="A43" s="90">
        <v>26</v>
      </c>
      <c r="B43" s="11" t="s">
        <v>38</v>
      </c>
      <c r="C43" s="11" t="s">
        <v>40</v>
      </c>
      <c r="D43" s="11" t="s">
        <v>104</v>
      </c>
      <c r="E43" s="21" t="s">
        <v>111</v>
      </c>
      <c r="F43" s="25" t="s">
        <v>112</v>
      </c>
      <c r="G43" s="58">
        <v>2021680010116</v>
      </c>
      <c r="H43" s="105" t="s">
        <v>163</v>
      </c>
      <c r="I43" s="103" t="s">
        <v>170</v>
      </c>
      <c r="J43" s="10">
        <v>44562</v>
      </c>
      <c r="K43" s="10">
        <v>44926</v>
      </c>
      <c r="L43" s="18">
        <v>1000</v>
      </c>
      <c r="M43" s="99">
        <v>0</v>
      </c>
      <c r="N43" s="16">
        <f>IFERROR(IF(M43/L43&gt;100%,100%,M43/L43),"-")</f>
        <v>0</v>
      </c>
      <c r="O43" s="110" t="s">
        <v>182</v>
      </c>
      <c r="P43" s="83">
        <f>38500000+461500000</f>
        <v>500000000</v>
      </c>
      <c r="Q43" s="84"/>
      <c r="R43" s="83"/>
      <c r="S43" s="83"/>
      <c r="T43" s="82"/>
      <c r="U43" s="89">
        <f>SUM(P43:T43)</f>
        <v>500000000</v>
      </c>
      <c r="V43" s="83">
        <v>28200000</v>
      </c>
      <c r="W43" s="83"/>
      <c r="X43" s="83"/>
      <c r="Y43" s="83"/>
      <c r="Z43" s="86"/>
      <c r="AA43" s="89">
        <f>SUM(V43:Z43)</f>
        <v>28200000</v>
      </c>
      <c r="AB43" s="8">
        <f>IFERROR(AA43/U43,"-")</f>
        <v>5.6399999999999999E-2</v>
      </c>
      <c r="AC43" s="126"/>
      <c r="AD43" s="92" t="s">
        <v>44</v>
      </c>
      <c r="AE43" s="9" t="s">
        <v>45</v>
      </c>
    </row>
    <row r="44" spans="1:31" customFormat="1" ht="105" x14ac:dyDescent="0.25">
      <c r="A44" s="90">
        <v>195</v>
      </c>
      <c r="B44" s="12" t="s">
        <v>39</v>
      </c>
      <c r="C44" s="12" t="s">
        <v>113</v>
      </c>
      <c r="D44" s="12" t="s">
        <v>114</v>
      </c>
      <c r="E44" s="21" t="s">
        <v>115</v>
      </c>
      <c r="F44" s="25" t="s">
        <v>116</v>
      </c>
      <c r="G44" s="58">
        <v>2021680010016</v>
      </c>
      <c r="H44" s="105" t="s">
        <v>117</v>
      </c>
      <c r="I44" s="103" t="s">
        <v>157</v>
      </c>
      <c r="J44" s="10">
        <v>44562</v>
      </c>
      <c r="K44" s="10">
        <v>44926</v>
      </c>
      <c r="L44" s="51">
        <v>12</v>
      </c>
      <c r="M44" s="102">
        <v>0</v>
      </c>
      <c r="N44" s="52">
        <f>IFERROR(IF(M44/L44&gt;100%,100%,M44/L44),"-")</f>
        <v>0</v>
      </c>
      <c r="O44" s="110" t="s">
        <v>183</v>
      </c>
      <c r="P44" s="83">
        <f>330622329+212418301</f>
        <v>543040630</v>
      </c>
      <c r="Q44" s="84"/>
      <c r="R44" s="83"/>
      <c r="S44" s="83"/>
      <c r="T44" s="82"/>
      <c r="U44" s="124">
        <f>SUM(P44:T44)</f>
        <v>543040630</v>
      </c>
      <c r="V44" s="83"/>
      <c r="W44" s="83"/>
      <c r="X44" s="83"/>
      <c r="Y44" s="83"/>
      <c r="Z44" s="86"/>
      <c r="AA44" s="124">
        <f>SUM(V44:Z44)</f>
        <v>0</v>
      </c>
      <c r="AB44" s="50">
        <f>IFERROR(AA44/U44,"-")</f>
        <v>0</v>
      </c>
      <c r="AC44" s="128"/>
      <c r="AD44" s="94" t="s">
        <v>44</v>
      </c>
      <c r="AE44" s="53" t="s">
        <v>45</v>
      </c>
    </row>
    <row r="45" spans="1:31" customFormat="1" ht="105" x14ac:dyDescent="0.25">
      <c r="A45" s="90">
        <v>196</v>
      </c>
      <c r="B45" s="12" t="s">
        <v>39</v>
      </c>
      <c r="C45" s="12" t="s">
        <v>113</v>
      </c>
      <c r="D45" s="12" t="s">
        <v>114</v>
      </c>
      <c r="E45" s="21" t="s">
        <v>118</v>
      </c>
      <c r="F45" s="25" t="s">
        <v>119</v>
      </c>
      <c r="G45" s="58">
        <v>2020680010145</v>
      </c>
      <c r="H45" s="105" t="s">
        <v>120</v>
      </c>
      <c r="I45" s="104" t="s">
        <v>158</v>
      </c>
      <c r="J45" s="10">
        <v>44562</v>
      </c>
      <c r="K45" s="10">
        <v>44926</v>
      </c>
      <c r="L45" s="15">
        <v>47</v>
      </c>
      <c r="M45" s="97">
        <v>4</v>
      </c>
      <c r="N45" s="16">
        <f>IFERROR(IF(M45/L45&gt;100%,100%,M45/L45),"-")</f>
        <v>8.5106382978723402E-2</v>
      </c>
      <c r="O45" s="110" t="s">
        <v>139</v>
      </c>
      <c r="P45" s="83">
        <v>300000000</v>
      </c>
      <c r="Q45" s="84">
        <f>865629616+18345512</f>
        <v>883975128</v>
      </c>
      <c r="R45" s="83"/>
      <c r="S45" s="83"/>
      <c r="T45" s="82"/>
      <c r="U45" s="89">
        <f>SUM(P45:T45)</f>
        <v>1183975128</v>
      </c>
      <c r="V45" s="83"/>
      <c r="W45" s="83"/>
      <c r="X45" s="83"/>
      <c r="Y45" s="83"/>
      <c r="Z45" s="86"/>
      <c r="AA45" s="129">
        <f>SUM(V45:Z45)</f>
        <v>0</v>
      </c>
      <c r="AB45" s="8">
        <f>IFERROR(AA45/U45,"-")</f>
        <v>0</v>
      </c>
      <c r="AC45" s="126"/>
      <c r="AD45" s="92" t="s">
        <v>44</v>
      </c>
      <c r="AE45" s="9" t="s">
        <v>45</v>
      </c>
    </row>
    <row r="46" spans="1:31" x14ac:dyDescent="0.25">
      <c r="A46" s="61"/>
      <c r="B46" s="62"/>
      <c r="C46" s="63"/>
      <c r="D46" s="63"/>
      <c r="E46" s="64"/>
      <c r="F46" s="65"/>
      <c r="G46" s="66"/>
      <c r="H46" s="63"/>
      <c r="I46" s="63"/>
      <c r="J46" s="63"/>
      <c r="K46" s="67"/>
      <c r="L46" s="67"/>
      <c r="M46" s="68" t="s">
        <v>17</v>
      </c>
      <c r="N46" s="67">
        <f>IFERROR(AVERAGE(N9:N45),"-")</f>
        <v>0.45796674982008651</v>
      </c>
      <c r="O46" s="69"/>
      <c r="P46" s="74">
        <f t="shared" ref="P46:Z46" si="7">SUM(P9:P45)</f>
        <v>62387625865.000008</v>
      </c>
      <c r="Q46" s="74">
        <f t="shared" si="7"/>
        <v>263645309422</v>
      </c>
      <c r="R46" s="74">
        <f t="shared" si="7"/>
        <v>0</v>
      </c>
      <c r="S46" s="74">
        <f t="shared" si="7"/>
        <v>0</v>
      </c>
      <c r="T46" s="74">
        <f t="shared" si="7"/>
        <v>2895072394</v>
      </c>
      <c r="U46" s="75">
        <f>SUM(U9:U45)</f>
        <v>328928007680.99994</v>
      </c>
      <c r="V46" s="74">
        <f t="shared" si="7"/>
        <v>37960973556.580002</v>
      </c>
      <c r="W46" s="74">
        <f t="shared" si="7"/>
        <v>57272560115.309998</v>
      </c>
      <c r="X46" s="74">
        <f t="shared" si="7"/>
        <v>0</v>
      </c>
      <c r="Y46" s="74">
        <f t="shared" si="7"/>
        <v>0</v>
      </c>
      <c r="Z46" s="74">
        <f t="shared" si="7"/>
        <v>2640575248</v>
      </c>
      <c r="AA46" s="75">
        <f>SUM(AA9:AA45)</f>
        <v>97874108919.889999</v>
      </c>
      <c r="AB46" s="70">
        <f>IFERROR(AA46/U46,"-")</f>
        <v>0.29755480419536057</v>
      </c>
      <c r="AC46" s="71">
        <f>SUM(AC9:AC45)</f>
        <v>1610463085</v>
      </c>
      <c r="AD46" s="72"/>
      <c r="AE46" s="72"/>
    </row>
    <row r="48" spans="1:31" x14ac:dyDescent="0.25">
      <c r="Q48" s="45"/>
      <c r="AA48" s="34"/>
    </row>
    <row r="49" spans="17:27" x14ac:dyDescent="0.25">
      <c r="U49" s="49"/>
      <c r="V49"/>
      <c r="AA49" s="34"/>
    </row>
    <row r="50" spans="17:27" ht="15" x14ac:dyDescent="0.25">
      <c r="U50" s="119"/>
      <c r="V50"/>
      <c r="AA50" s="121"/>
    </row>
    <row r="51" spans="17:27" x14ac:dyDescent="0.25">
      <c r="Q51" s="45"/>
      <c r="U51" s="120"/>
      <c r="V51"/>
      <c r="AA51" s="122"/>
    </row>
    <row r="52" spans="17:27" x14ac:dyDescent="0.25">
      <c r="U52" s="73"/>
      <c r="V52"/>
    </row>
    <row r="53" spans="17:27" x14ac:dyDescent="0.25">
      <c r="Q53" s="45"/>
      <c r="U53" s="73"/>
      <c r="V53"/>
      <c r="X53" s="114"/>
    </row>
    <row r="54" spans="17:27" x14ac:dyDescent="0.25">
      <c r="U54" s="114"/>
      <c r="V54"/>
    </row>
    <row r="55" spans="17:27" x14ac:dyDescent="0.25">
      <c r="U55" s="73"/>
      <c r="V55"/>
    </row>
    <row r="56" spans="17:27" x14ac:dyDescent="0.25">
      <c r="U56" s="73"/>
    </row>
  </sheetData>
  <mergeCells count="81">
    <mergeCell ref="AA21:AA22"/>
    <mergeCell ref="AB21:AB22"/>
    <mergeCell ref="AB26:AB28"/>
    <mergeCell ref="L31:L32"/>
    <mergeCell ref="M31:M32"/>
    <mergeCell ref="N31:N32"/>
    <mergeCell ref="U31:U32"/>
    <mergeCell ref="AA31:AA32"/>
    <mergeCell ref="AD23:AD24"/>
    <mergeCell ref="AA13:AA15"/>
    <mergeCell ref="AE23:AE24"/>
    <mergeCell ref="AD26:AD28"/>
    <mergeCell ref="AE26:AE28"/>
    <mergeCell ref="AC13:AC15"/>
    <mergeCell ref="AB23:AB24"/>
    <mergeCell ref="AC23:AC24"/>
    <mergeCell ref="AC26:AC28"/>
    <mergeCell ref="AB13:AB15"/>
    <mergeCell ref="AD13:AD15"/>
    <mergeCell ref="AE13:AE15"/>
    <mergeCell ref="AD21:AD22"/>
    <mergeCell ref="AE21:AE22"/>
    <mergeCell ref="AC21:AC22"/>
    <mergeCell ref="AA23:AA24"/>
    <mergeCell ref="AB31:AB32"/>
    <mergeCell ref="AE41:AE42"/>
    <mergeCell ref="AC41:AC42"/>
    <mergeCell ref="AC31:AC32"/>
    <mergeCell ref="AB41:AB42"/>
    <mergeCell ref="AB33:AB34"/>
    <mergeCell ref="AC33:AC34"/>
    <mergeCell ref="AD31:AD32"/>
    <mergeCell ref="AE31:AE32"/>
    <mergeCell ref="AD41:AD42"/>
    <mergeCell ref="AD33:AD34"/>
    <mergeCell ref="AE33:AE34"/>
    <mergeCell ref="L26:L28"/>
    <mergeCell ref="M26:M28"/>
    <mergeCell ref="N26:N28"/>
    <mergeCell ref="U26:U28"/>
    <mergeCell ref="AA26:AA28"/>
    <mergeCell ref="L33:L34"/>
    <mergeCell ref="M33:M34"/>
    <mergeCell ref="N33:N34"/>
    <mergeCell ref="U33:U34"/>
    <mergeCell ref="AA33:AA34"/>
    <mergeCell ref="L41:L42"/>
    <mergeCell ref="M41:M42"/>
    <mergeCell ref="N41:N42"/>
    <mergeCell ref="U41:U42"/>
    <mergeCell ref="AA41:AA42"/>
    <mergeCell ref="AC1:AE1"/>
    <mergeCell ref="AC2:AE2"/>
    <mergeCell ref="AC3:AE3"/>
    <mergeCell ref="AC4:AE4"/>
    <mergeCell ref="AC7:AC8"/>
    <mergeCell ref="AD7:AE7"/>
    <mergeCell ref="L13:L15"/>
    <mergeCell ref="M13:M15"/>
    <mergeCell ref="N13:N15"/>
    <mergeCell ref="A1:A4"/>
    <mergeCell ref="A5:C5"/>
    <mergeCell ref="A6:C6"/>
    <mergeCell ref="B1:AB4"/>
    <mergeCell ref="D5:G5"/>
    <mergeCell ref="D6:G6"/>
    <mergeCell ref="B7:F7"/>
    <mergeCell ref="G7:K7"/>
    <mergeCell ref="V7:AA7"/>
    <mergeCell ref="AB7:AB8"/>
    <mergeCell ref="L7:N7"/>
    <mergeCell ref="O7:U7"/>
    <mergeCell ref="U13:U15"/>
    <mergeCell ref="U21:U22"/>
    <mergeCell ref="M21:M22"/>
    <mergeCell ref="N21:N22"/>
    <mergeCell ref="L21:L22"/>
    <mergeCell ref="L23:L24"/>
    <mergeCell ref="M23:M24"/>
    <mergeCell ref="N23:N24"/>
    <mergeCell ref="U23:U24"/>
  </mergeCells>
  <conditionalFormatting sqref="N9:N13 N35:N45 N33 N16:N31">
    <cfRule type="cellIs" dxfId="2" priority="1" operator="between">
      <formula>0.66</formula>
      <formula>1</formula>
    </cfRule>
    <cfRule type="cellIs" dxfId="1" priority="2" operator="between">
      <formula>0.33</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2021-09-01T14:07:29Z</cp:lastPrinted>
  <dcterms:created xsi:type="dcterms:W3CDTF">2008-07-08T21:30:46Z</dcterms:created>
  <dcterms:modified xsi:type="dcterms:W3CDTF">2022-04-26T22:31:21Z</dcterms:modified>
</cp:coreProperties>
</file>