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2\1 - PDM\1 - Seguimiento Plan\0 - Plan de acción 2022\03 - Marzo\Publicados\"/>
    </mc:Choice>
  </mc:AlternateContent>
  <xr:revisionPtr revIDLastSave="0" documentId="13_ncr:1_{A9646A2A-7918-4D82-B22D-9DFD8A22698A}" xr6:coauthVersionLast="47" xr6:coauthVersionMax="47" xr10:uidLastSave="{00000000-0000-0000-0000-000000000000}"/>
  <bookViews>
    <workbookView xWindow="-108" yWindow="-108" windowWidth="23256" windowHeight="12456" xr2:uid="{00000000-000D-0000-FFFF-FFFF00000000}"/>
  </bookViews>
  <sheets>
    <sheet name="PA 2022" sheetId="14" r:id="rId1"/>
  </sheets>
  <definedNames>
    <definedName name="_xlnm._FilterDatabase" localSheetId="0" hidden="1">'PA 2022'!$A$8:$AE$48</definedName>
  </definedNames>
  <calcPr calcId="181029"/>
</workbook>
</file>

<file path=xl/calcChain.xml><?xml version="1.0" encoding="utf-8"?>
<calcChain xmlns="http://schemas.openxmlformats.org/spreadsheetml/2006/main">
  <c r="N35" i="14" l="1"/>
  <c r="P15" i="14" l="1"/>
  <c r="AA13" i="14" l="1"/>
  <c r="U13" i="14"/>
  <c r="AA24" i="14" l="1"/>
  <c r="U24" i="14"/>
  <c r="P24" i="14"/>
  <c r="P25" i="14"/>
  <c r="P22" i="14"/>
  <c r="Q12" i="14" l="1"/>
  <c r="Q47" i="14"/>
  <c r="U47" i="14" s="1"/>
  <c r="Q29" i="14"/>
  <c r="Q18" i="14"/>
  <c r="U18" i="14" s="1"/>
  <c r="AC48" i="14" l="1"/>
  <c r="U42" i="14" l="1"/>
  <c r="U43" i="14"/>
  <c r="N13" i="14" l="1"/>
  <c r="AA10" i="14" l="1"/>
  <c r="AA35" i="14" l="1"/>
  <c r="P46" i="14" l="1"/>
  <c r="P45" i="14"/>
  <c r="P38" i="14" l="1"/>
  <c r="P36" i="14"/>
  <c r="U35" i="14" s="1"/>
  <c r="Q28" i="14"/>
  <c r="P28" i="14"/>
  <c r="U28" i="14" s="1"/>
  <c r="P19" i="14"/>
  <c r="AA33" i="14" l="1"/>
  <c r="U33" i="14"/>
  <c r="AB33" i="14" l="1"/>
  <c r="AB13" i="14"/>
  <c r="N12" i="14"/>
  <c r="N11" i="14"/>
  <c r="N10" i="14"/>
  <c r="N9" i="14"/>
  <c r="Q21" i="14"/>
  <c r="Q10" i="14"/>
  <c r="U46" i="14" l="1"/>
  <c r="U45" i="14"/>
  <c r="U41" i="14"/>
  <c r="U40" i="14"/>
  <c r="U39" i="14"/>
  <c r="U38" i="14"/>
  <c r="U37" i="14"/>
  <c r="U32" i="14"/>
  <c r="U31" i="14"/>
  <c r="U27" i="14"/>
  <c r="U20" i="14"/>
  <c r="U17" i="14"/>
  <c r="U12" i="14"/>
  <c r="U11" i="14"/>
  <c r="U10" i="14"/>
  <c r="U9" i="14"/>
  <c r="U22" i="14" l="1"/>
  <c r="U21" i="14" l="1"/>
  <c r="U19" i="14"/>
  <c r="U48" i="14" s="1"/>
  <c r="N47" i="14" l="1"/>
  <c r="N46" i="14"/>
  <c r="N45" i="14"/>
  <c r="N43" i="14"/>
  <c r="N42" i="14"/>
  <c r="N41" i="14"/>
  <c r="N40" i="14"/>
  <c r="N39" i="14"/>
  <c r="N38" i="14"/>
  <c r="N37" i="14"/>
  <c r="N33" i="14"/>
  <c r="N32" i="14"/>
  <c r="N48" i="14" s="1"/>
  <c r="N31" i="14"/>
  <c r="N28" i="14"/>
  <c r="N27" i="14"/>
  <c r="N24" i="14"/>
  <c r="N22" i="14"/>
  <c r="N21" i="14"/>
  <c r="N20" i="14"/>
  <c r="N19" i="14"/>
  <c r="N18" i="14"/>
  <c r="N17" i="14"/>
  <c r="AA47" i="14" l="1"/>
  <c r="AA19" i="14"/>
  <c r="AA45" i="14" l="1"/>
  <c r="AA42" i="14"/>
  <c r="AA41" i="14"/>
  <c r="AA40" i="14"/>
  <c r="AA39" i="14"/>
  <c r="AA37" i="14"/>
  <c r="AA32" i="14"/>
  <c r="AA31" i="14"/>
  <c r="AA28" i="14"/>
  <c r="AA27" i="14"/>
  <c r="AA21" i="14"/>
  <c r="AA20" i="14"/>
  <c r="AA18" i="14"/>
  <c r="AA17" i="14"/>
  <c r="AB17" i="14" s="1"/>
  <c r="AA12" i="14"/>
  <c r="AA11" i="14"/>
  <c r="AA9" i="14"/>
  <c r="R48" i="14"/>
  <c r="S48" i="14"/>
  <c r="T48" i="14"/>
  <c r="X48" i="14"/>
  <c r="Y48" i="14"/>
  <c r="W48" i="14"/>
  <c r="AA43" i="14"/>
  <c r="AA22" i="14" l="1"/>
  <c r="AB24" i="14"/>
  <c r="AA46" i="14"/>
  <c r="Q48" i="14"/>
  <c r="AB28" i="14"/>
  <c r="AB35" i="14"/>
  <c r="P48" i="14"/>
  <c r="V48" i="14"/>
  <c r="AB11" i="14"/>
  <c r="AB18" i="14"/>
  <c r="AB39" i="14"/>
  <c r="AB20" i="14"/>
  <c r="AB27" i="14"/>
  <c r="AB45" i="14"/>
  <c r="AB42" i="14"/>
  <c r="AB32" i="14"/>
  <c r="AB19" i="14"/>
  <c r="AB37" i="14"/>
  <c r="AB40" i="14"/>
  <c r="AB21" i="14"/>
  <c r="AB43" i="14"/>
  <c r="AB31" i="14"/>
  <c r="AB12" i="14"/>
  <c r="AB41" i="14"/>
  <c r="AB47" i="14"/>
  <c r="AB9" i="14"/>
  <c r="AB22" i="14" l="1"/>
  <c r="AB46" i="14"/>
  <c r="AA38" i="14"/>
  <c r="AB38" i="14" s="1"/>
  <c r="Z48" i="14"/>
  <c r="AA48" i="14" l="1"/>
  <c r="AB48" i="14" s="1"/>
</calcChain>
</file>

<file path=xl/sharedStrings.xml><?xml version="1.0" encoding="utf-8"?>
<sst xmlns="http://schemas.openxmlformats.org/spreadsheetml/2006/main" count="411" uniqueCount="197">
  <si>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</si>
  <si>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</si>
  <si>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</si>
  <si>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</si>
  <si>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</si>
  <si>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</si>
  <si>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</si>
  <si>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</si>
  <si>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</si>
  <si>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</si>
  <si>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</si>
  <si>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</si>
  <si>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</si>
  <si>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</si>
  <si>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</si>
  <si>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</si>
  <si>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</si>
  <si>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</si>
  <si>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</si>
  <si>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</si>
  <si>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</si>
  <si>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</si>
  <si>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</si>
  <si>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</si>
  <si>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</si>
  <si>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</si>
  <si>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</si>
  <si>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</si>
  <si>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</si>
  <si>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</si>
  <si>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</si>
  <si>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</si>
  <si>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</si>
  <si>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</si>
  <si>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</si>
  <si>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</si>
  <si>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</si>
  <si>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</si>
  <si>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EQUITATIVA E INCLUYENTE: UNA CIUDAD DE BIENESTAR</t>
  </si>
  <si>
    <t>BUCARAMANGA PRODUCTIVA Y COMPETITIVA: EMPRESAS INNOVADORAS, RESPONSABLES Y CONSCIENTES</t>
  </si>
  <si>
    <t>Educación De Calidad, Garantía De Una Ciudad De Oportunidades</t>
  </si>
  <si>
    <t>Cobertura Y Equidad De La Educación Preescolar, Básica Y Media</t>
  </si>
  <si>
    <t>Adecuar y/o dotar 10 ambientes escolares para la atención a la primera infancia (transición) con enfoque diferencial.</t>
  </si>
  <si>
    <t>Número de ambientes escolares adecuados y/o dotados para la atención a la primera infancia (transición) con enfoque diferencial.</t>
  </si>
  <si>
    <t>Sec. Educación</t>
  </si>
  <si>
    <t>Ana Leonor Ruedas Vivas</t>
  </si>
  <si>
    <t>Beneficiar anualmente 32.276 estudiantes con enfoque diferencial en el programa de alimentación escolar.</t>
  </si>
  <si>
    <t>Número de estudiantes con enfoque diferencial beneficiados anualmente con el programa de alimentación escolar.</t>
  </si>
  <si>
    <t xml:space="preserve">FORTALECIMIENTO DEL PROGRAMA DE ALIMENTACIÓN ESCOLAR-PAE EN EL MUNICIPIO DE BUCARAMANGA  </t>
  </si>
  <si>
    <t>Mantener al 100% de los estudiantes matriculados en los establecimientos educativos oficiales rurales con el programa de alimentación escolar.</t>
  </si>
  <si>
    <t>Porcentaje de estudiantes matriculados en los establecimientos educativos oficiales rurales mantenidos con el programa de alimentación escolar.</t>
  </si>
  <si>
    <t>Mantener 3.335 jovenes y adultos con modelos flexibles.</t>
  </si>
  <si>
    <t>Número de jóvenes y adultos mantenidos con modelos flexibles.</t>
  </si>
  <si>
    <t>Entregar dotación de material didáctico y/o mobiliario escolar a 35 establecimientos educativos oficiales.</t>
  </si>
  <si>
    <t>Número de establecimientos educativos oficiales dotados con material didáctico y/o mobiliario escolar.</t>
  </si>
  <si>
    <t>Mantener el 100% de los modelos lingüísticos, intérpretes de lengua de señas colombiana en la oferta Bilingüe y Bicultural  para estudiantes con discapacidad auditiva en la IE Normal Superior de Bucaramanga.</t>
  </si>
  <si>
    <t>Porcentaje de modelos lingüísticos, intérpretes de lengua de señas colombiana en la oferta Bilingüe y Bicultural mantenidos para estudiantes con discapacidad auditiva en la IE Normal Superior de Bucaramanga.</t>
  </si>
  <si>
    <t>APOYO PEDAGÓGICO EN EL PROCESO DE INCLUSIÓN DE LOS ESTUDIANTES CON DISCAPACIDAD Y/O TALENTOS EXCEPCIONALES BUCARAMANGA</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</si>
  <si>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</si>
  <si>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</si>
  <si>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Mantener en funcionamiento 4 ludotecas.</t>
  </si>
  <si>
    <t>Número de Ludotecas mantenidas en funcionamiento.</t>
  </si>
  <si>
    <t>FORTALECIMIENTO DE LAS LUDOTECAS PARA EL DESARROLLO INTEGRAL DE LA NIÑEZ EN EL MUNICIPIO DE BUCARAMANGA</t>
  </si>
  <si>
    <t>Mantener 2.664 cupos de transporte escolar a estudiantes de zonas de difícil acceso con enfoque diferencial.</t>
  </si>
  <si>
    <t>Número de cupos de transporte escolar mantenidos a estudiantes de zonas de difícil acceso con enfoque diferencial.</t>
  </si>
  <si>
    <t>PRESTACIÓN DEL SERVICIO DE TRANSPORTE ESCOLAR PARA ESTUDIANTES DE LAS INSTITUCIONES EDUCATIVAS OFICIALES DE BUCARAMANGA</t>
  </si>
  <si>
    <t xml:space="preserve">Mantener 9.668 estudiantes con prestación del servicio educativo por el sistema de contratación del servicio educativo con enfoque diferencial. </t>
  </si>
  <si>
    <t>Número de estudiantes mantenidos con la prestación del servicio educativo por el sistema de contratación con enfoque diferencial.</t>
  </si>
  <si>
    <t>MEJORAMIENTO EN LA PRESTACIÓN DEL SERVICIO EDUCATIVO EN EL MUNICIPIO DE BUCARAMANGA</t>
  </si>
  <si>
    <t>Realizar mantenimiento a 40 establecimientos educativos oficiales.</t>
  </si>
  <si>
    <t>Número de establecimientos educativos oficiales con reparaciones locativas realizadas.</t>
  </si>
  <si>
    <t>Realizar 25 intervenciones a colegios públicos de Bucaramanga.</t>
  </si>
  <si>
    <t>Número de intervenciones realizadas a colegios públicos de Bucaramanga.</t>
  </si>
  <si>
    <t>ADECUACIÓN DE LA INFRAESTRUCTURA DE LAS SEDES I: EL INICIO Y SEDE G: SAN PEDRO BAJO DE LA INSTITUCIÓN EDUCATIVA OFICIAL RURAL VIJAGUAL DEL MUNICIPIO DE BUCARAMANGA</t>
  </si>
  <si>
    <t>Calidad Y Fortalecimiento De La Educación Prescolar, Básica Y Media</t>
  </si>
  <si>
    <t>Mantener el apoyo a los proyectos transversales en los 47 establecimientos educativos oficiales.</t>
  </si>
  <si>
    <t>Número de establecimientos educativos oficiales mantenidos con apoyo a los proyectos transversales.</t>
  </si>
  <si>
    <t>Mantener los 47 establecimientos educativos oficiales optimizados con planta de personal docente, administrativa, servicios  públicos, aseo, vigilancia y arrendamientos.</t>
  </si>
  <si>
    <t>Número de establecimientos educativos oficiales mantenidos con planta de personal docente, administrativa, servicios  públicos, aseo, vigilancia y arrendamientos.</t>
  </si>
  <si>
    <t>MANTENIMIENTO DE LAS INSTITUCIONES EDUCATIVAS OFICIALES EN EL MUNICIPIO DE BUCARAMANGA</t>
  </si>
  <si>
    <t>ADMINISTRACIÓN DE LA PLANTA DE PERSONAL DOCENTE. DIRECTIVO DOCENTE. ADMINISTRATIVA DE LAS INSTITUCIONES EDUCATIVAS OFICIALES Y SECRETARÍA DE EDUCACIÓN DEL MUNICIPIO DE BUCARAMANGA</t>
  </si>
  <si>
    <t>Capacitar a 900 docentes de los establecimientos educativos oficiales en el manejo de una segunda lengua.</t>
  </si>
  <si>
    <t>Número de docentes de los establecimientos educativos oficiales capacitados en el manejo de una segunda lengua.</t>
  </si>
  <si>
    <t>FORTALECIMIENTO DE LAS HABILIDADES LINGUISTICAS EN INGLES DE DOCENTES Y ESTUDIANTES DE LAS INSTITUCIONES EDUCATIVAS OFICIALES DEL MUNICIPIO DE BUCARAMANGA</t>
  </si>
  <si>
    <t>Beneficiar anualmente con estrategias de aprendizaje en una segunda lengua a 35.000 estudiantes de los establecimientos educativos oficiales con enfoque diferencial.</t>
  </si>
  <si>
    <t>Número de estudiantes de establecimientos educativos oficiales beneficiados anualmente con estrategias de aprendizaje en una segunda lengua con enfoque diferencial.</t>
  </si>
  <si>
    <t>Capacitar en evaluación por competencias a 1.500 docentes de los establecimientos educativos oficiales.</t>
  </si>
  <si>
    <t>Número de docentes de los establecimientos educativos oficiales capacitados en evaluacion por competencias.</t>
  </si>
  <si>
    <t>Mantener 20 sedes de establecimientos educativos rurales con acompañamiento integral para el mejoramiento de la gestón escolar.</t>
  </si>
  <si>
    <t>Número de sedes de establecimientos educativos rurales mantenidos con acompañamiento integral para el mejoramiento de la gestión escolar.</t>
  </si>
  <si>
    <t>Realizar 4 foros educativos sobre experiencias significativas  artísticas y culturales.</t>
  </si>
  <si>
    <t>Número de foros educativos realizados sobre experiencias significativas artísticas y culturales.</t>
  </si>
  <si>
    <t>APOYO AL DESARROLLO DE PROCESOS DE INTERCAMBIO DE EXPERIENCIAS EDUCATIVAS SIGNIFICATIVAS EN EL MUNICIPIO DE BUCARAMANGA</t>
  </si>
  <si>
    <t>Mantener el 100% de los macroprocesos de la Secretaría de Educación.</t>
  </si>
  <si>
    <t>Porcentaje de macroprocesos de la Secretaría de Educación mantenidos.</t>
  </si>
  <si>
    <t>MEJORAMIENTO DE LOS MACROPROCESOS DE LA SECRETARÍA DE EDUCACIÓN DEL MUNICIPIO DE BUCARAMANGA</t>
  </si>
  <si>
    <t>Mantener en los establecimientos educativos oficiales el Programa de Bienestar Laboral dirigido al personal docente, directivo docente y administrativo.</t>
  </si>
  <si>
    <t xml:space="preserve">Número de programas de bienestar laboral dirigido al personal docente, directivo docente y administrativo mantenido en los establecimientos educativos oficiales. </t>
  </si>
  <si>
    <t>CONSOLIDACIÓN DEL PROGRAMA DE BIENESTAR LABORAL PARA PERSONAL DIRECTIVO DOCENTE DOCENTE Y ADMINISTRATIVO DE LAS INSTITUCIONES EDUCATIVAS OFICIALES DEL MUNICIPIO DE BUCARAMANGA</t>
  </si>
  <si>
    <t xml:space="preserve">Mantener el pago de ARL en el cumplimiento del decreto 055 de 2015 al 100% de los estudiantes de grados 10 y 11 que realizan las prácticas de la educación media técnica. </t>
  </si>
  <si>
    <t>Porcentaje de estudiantes de los grados 10 y 11 que realizan las prácticas de la educación media técnica mantenidos con el pago de ARL en el cumplimiento del decreto 055 de 2015.</t>
  </si>
  <si>
    <t>PRESTACIÓN DEL SERVICIO DE ASEGURAMIENTO EN RIESGOS LABORALES PARA LOS ESTUDIANTES EN PRÁCTICA ACADÉMICA ADSCRITOS A LAS INSTITUCIONES EDUCATIVAS DEL MUNICIPIO DE BUCARAMANGA</t>
  </si>
  <si>
    <t>Realizar 1 caracterización del clima escolar y victimización que permita identificar los problemas de convivencia y seguridad del entorno escolar.</t>
  </si>
  <si>
    <t>Número de caracterizaciones del clima escolar y victimización que permita identificar los problemas de convivencia y seguridad del entorno escolar realizados.</t>
  </si>
  <si>
    <t>Calidad Y Fomento De La Educación Superior</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</si>
  <si>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</si>
  <si>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</si>
  <si>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FORTALECIMIENTO DEL PROGRAMA DE EDUCACIÓN SUPERIOR EN EL MUNICIPIO DE   BUCARAMANGA</t>
  </si>
  <si>
    <t>Mantener el 100% de los subsidios para el acceso a la educación superior del nivel técnico, profesional, tecnológico y profesional.</t>
  </si>
  <si>
    <t>Porcentaje de subsidios mantenidos para el acceso a la educación superior del nivel técnico, profesional, tecnológico y profesional.</t>
  </si>
  <si>
    <t>APOYO PARA EL ACCESO Y PERMANENCIA EN UN PROGRAMA DE PREGRADO PARA EL MEJOR ESTUDIANTE EN LAS PRUEBAS SABER 11 Y EGRESADO DE LAS IEO DEL MUNICIPIO DE BUCARAMANGA</t>
  </si>
  <si>
    <t>Beneficiar 3.000 personas a través de un programa de educación virtual pos secundaria que proporcione conocimientos, competencias y habilidades para el empleo y el emprendimiento de acuerdo al perfil productivo de la región.</t>
  </si>
  <si>
    <t>Número de personas beneficiadas a través de un programa de educación virtual pos secundaria que proporcione conocimientos, competencias y habilidades para el empleo y el emprendimiento de acuerdo al perfil productivo de la región.</t>
  </si>
  <si>
    <t>Bucaramanga Ciudad De Innovación Educativa</t>
  </si>
  <si>
    <t>Innovación Y Uso De La Ciencia Y Tecnología En El Ambiente Escolar</t>
  </si>
  <si>
    <t>Dotar y/o repotenciar 70 aulas especializadas en los establecimientos educativos oficiales.</t>
  </si>
  <si>
    <t>Número de aulas especializadas dotadas y/o repotenciadas en los establecimientos educativos oficiales.</t>
  </si>
  <si>
    <t>FORTALECIMIENTO DE LA CAPACIDAD TECNOLÓGICA DE LAS INSTITUCIONES EDUCATIVAS OFICIALES DEL MUNICIPIO DE BUCARAMANGA</t>
  </si>
  <si>
    <t>Mantener los 47 establecimientos educativos oficiales con conectividad.</t>
  </si>
  <si>
    <t>Número de establecimientos educativos oficiales mantenidos con conectividad.</t>
  </si>
  <si>
    <t>FORTALECIMIENTO DE LA CONECTIVIDAD Y EL ACCESO A NUEVAS TECNOLOGÍAS EN LAS INSTITUCIONES EDUCATIVAS OFICIALES DEL MUNICIPIO DE BUCARAMANGA</t>
  </si>
  <si>
    <t xml:space="preserve"> PLAN DE ACCIÓN - PLAN DE DESARROLLO MUNICIPAL
SECRETARÍA DE EDUCACIÓN</t>
  </si>
  <si>
    <t>FORTALECIMIENTO DE LOS MODELOS EDUCATIVOS FLEXIBLES EN LAS INSTITUCIONES EDUCATIVAS OFICIALES DEL MUNICIPIO DE BUCARAMANGA</t>
  </si>
  <si>
    <t>DOTACIÓN DE EQUIPOS, MULTIMEDIA, MATERIAL DIDÁCTICO Y/O MOBILIARIO ESCOLAR PARA LAS INSTITUCIONES EDUCATIVAS OFICIALES DEL MUNICIPIO DE BUCARAMANGA</t>
  </si>
  <si>
    <t>MEJORAMIENTO DE LA INFRAESTRUCTURA EDUCATIVA EN LAS INSTITUCIONES EDUCATIVAS OFICIALES DEL MUNICIPIO DE BUCARAMANGA</t>
  </si>
  <si>
    <t>FORTALECIMIENTO DEL PROCESO DE EVALUACIÓN POR COMPETENCIAS EN LAS INSTITUCIONES EDUCATIVAS OFICIALES DEL MUNICIPIO DE BUCARAMANGA</t>
  </si>
  <si>
    <t>CONTRIBUCIÓN EN LA OPERATIVIDAD DE LAS INSTITUCIONES EDUCATIVAS OFICIALES CON RECURSOS DE CALIDAD GRATUIDAD EDUCATIVA EN EL MUNICIPIO BUCARAMANGA</t>
  </si>
  <si>
    <t>2.3.2.02.02.006.2201079.63393.217</t>
  </si>
  <si>
    <t>2.3.2.02.02.009.2201061.91121.207</t>
  </si>
  <si>
    <t>2.3.2.02.02.008.2201006.83990.201</t>
  </si>
  <si>
    <t>2.3.2.02.02.008.2201006.83990.205</t>
  </si>
  <si>
    <t>2.3.2.02.02.006.2201029.64114.201</t>
  </si>
  <si>
    <t>2.3.2.02.02.005.2201052.54129.201</t>
  </si>
  <si>
    <t>2.3.2.02.02.009.2201060.92913.201
2.3.2.02.02.009.2201060.92913.206</t>
  </si>
  <si>
    <t>2.3.2.02.02.009.2201074.92919.201
2.3.2.02.02.009.2201074.92919.206</t>
  </si>
  <si>
    <t>2.3.2.02.02.009.2201049.92920.206</t>
  </si>
  <si>
    <t>2.3.2.02.02.009.2201049.96511.201</t>
  </si>
  <si>
    <t>2.3.2.02.02.009.2201043.92920.201</t>
  </si>
  <si>
    <t>2.3.2.02.02.009.2202009.92512.201</t>
  </si>
  <si>
    <t>2.3.2.02.02.008.2201050.84210.201
2.3.2.02.02.008.2201050.84210.205</t>
  </si>
  <si>
    <t>Garantizar el  acceso y permanencia de los estudiantes de las IEO  en el sistema educativo por medio de la gestion  de los recursos de Calidad Gratuidad Educativa.</t>
  </si>
  <si>
    <t>Disponer de apoyos pedagógicos para fortalecer la permanencia y formación de los estudiantes con discapacidad y/o talentos excepcionales matriculados en el sistema escolar de Bucaramanga</t>
  </si>
  <si>
    <t>Mantener en funcionamiento 4 ludotecas :
Centro Cultural del Oriente, Kennedy – Centro Vida Norte, Estación del Ferrocarril Café Madrid, Parque Metropolitano Bosque Encantado (La Ceiba).</t>
  </si>
  <si>
    <t>Prestar el servicio de transporte escolar terrestre a los niños, niñas, adolescentes y jóvenes  de bajos recursos de las IEO del municipio</t>
  </si>
  <si>
    <t>Disponer de la prestación oportuna del servicio educativo a escolares en el municipio (sistema de administración y/o concesiones)</t>
  </si>
  <si>
    <t xml:space="preserve">Desarrollar estrategias pedagógicas que permitan planear, desarrollar y evaluar el currículo en el establecimiento Educativo, para la  mejora de  la calidad del proceso de enseñanza y el desarrollo integral de los estudiantes.  </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</si>
  <si>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</si>
  <si>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Fortalecer las 47 instituciones educativas oficiales con planta de personal docente. directivo docente y administrativa.</t>
  </si>
  <si>
    <t>Disponer del servicio de Capacitación a docentes en el manejo de una segunda lengua, para la mejora de sus competencias lingüísticas.</t>
  </si>
  <si>
    <t>Desarrollar programas especiales de refuerzo para el aprendizaje de una segunda lengua en los estudiantes de las IEO.</t>
  </si>
  <si>
    <t>Fortalecer y desarrollar conocimientos, habilidades, aptitudes y actitudes de los docentes de las IEO mediante la formación en evaluación por competencias para el mejoramiento de sus estrategias pedagógicas.</t>
  </si>
  <si>
    <t xml:space="preserve">Disponer de los servicios de capacitación y seguimiento a las experiencias educativas de las instituciones educativas participantes del foro educativo municipal.
</t>
  </si>
  <si>
    <t>Mantener y fortalecer el 100% de los Macroprocesos de la Secretaría de Educación</t>
  </si>
  <si>
    <t>Desarrollar programas de bienestar laboral (formación integral e incentivos) que fomenten la excelencia en el desempeño del personal directivo docente, docente y administrativo de las IEO</t>
  </si>
  <si>
    <t>Disponer de la cobertura del servicio de riesgos laborales  para los estudiantes de grado 10 y 11  que se encuentran en práctica académica de las IE del municipio.</t>
  </si>
  <si>
    <t>Otorgar nuevos subsidios con enfoque diferencial para  el  acceso  a  la educaciónsuperior  del  nivel técnico, tecnológico y  profesional.</t>
  </si>
  <si>
    <t>Mantener el 100% de los subsidios para el acceso a la educación superior del nivel técnico. profesional. tecnológico y profesional.</t>
  </si>
  <si>
    <t>Disponer de la dotación de equipos tecnológicos (incluidas licencias y programas preinstalados) para las sedes educativas oficiales del municipio.</t>
  </si>
  <si>
    <t>Contar con el servicio de conectividad a internet en las Instituciones Educativas Oficiales del municipio</t>
  </si>
  <si>
    <t>Meta no progamada en la vigencia</t>
  </si>
  <si>
    <r>
      <t xml:space="preserve">Código:  </t>
    </r>
    <r>
      <rPr>
        <sz val="11"/>
        <rFont val="Arial"/>
        <family val="2"/>
      </rPr>
      <t>F-DPM-1210-238,37-030</t>
    </r>
  </si>
  <si>
    <t>FORTALECIMIENTO DEL PROCESO DE GESTIÓN DE LA CALIDAD DEL SERVICIO EDUCATIVO EN EL MUNICIPIO DE BUCARAMANGA</t>
  </si>
  <si>
    <t>IMPLEMENTACIÓN DE ACCIONES DE ACOMPAÑAMIENTO INTEGRAL A LA GESTIÓN ESCOLAR DE LAS INSTITUCIONES EDUCATIVAS OFICIALES DEL SECTOR RURAL DEL MUNICIPIO DE BUCARAMANGA</t>
  </si>
  <si>
    <t>IMPLEMENTACIÓN DEL PROGRAMA DE EDUCACIÓN POSTSECUNDARIA EN EL MUNICIPIO DE BUCARAMANGA</t>
  </si>
  <si>
    <t xml:space="preserve">Brindar el servicio educativo a través de modelos educativos flexibles en las IEO del municipio
</t>
  </si>
  <si>
    <t>Realizar el pago de costes académicos para el beneficiario del programa "estudiante destacado"
Financiar los costos de sostenimiento para la permanencia del estudiante destacado en el programa del nivel de pregrado.</t>
  </si>
  <si>
    <t>Desarrollar obras de reparación y mejoramiento especifico en las instituciones educativas oficiales de Bucaramanga</t>
  </si>
  <si>
    <t>Adecuar la infraestructura de las sede I: El Inicio y sede G: San Pedro Bajo de la institución educativa oficial rural IE Vijagual.</t>
  </si>
  <si>
    <t>Realizar la dotación de equipos, multimedia, material didáctico y/o mobiliario escolar en las IEO del municipio.</t>
  </si>
  <si>
    <t>Suministrar complementos alimentarios, ración preparada en sitio y ración industrializada a los escolares del municipio de Bucaramanga.
Disponer de personal profesional que fortalezca el equipo PAE de la secretaria de educación del municipio de Bucaramanga.
Disponer de los servicios de Interventoría en la ejecución del contrato.</t>
  </si>
  <si>
    <t>Proporcionar conocimientos, competencias y habilidades para el empleo y el emprendimiento de los jóvenes y adultos del municipio
Desarrollar acciones de apoyo y seguimiento a la ejecución del programa pos secundaria</t>
  </si>
  <si>
    <t>2.3.2.02.02.005.2201052.54129.201
2.3.2.02.02.005.2201052.54129.289
2.3.2.02.02.005.2201052.54129.265</t>
  </si>
  <si>
    <t>2.3.2.02.02.005.2201052.54129.201
2.3.2.02.01.004.2201070.45221.289
2.3.2.02.01.004.2201070.4731401.289
2.3.2.02.01.004.2201070.4732301.289
2.3.2.02.02.003.2202050.3814091.289
2.3.2.02.02.003.2202050.3814091.265</t>
  </si>
  <si>
    <t>2.3.2.02.02.006.2201079.63393.201
2.3.2.02.02.008.2201006.82120.201
2.3.2.02.02.008.2201006.83310.201
2.3.2.02.02.008.2201006.83990.201
2.3.2.02.02.006.2201079.63393.213
2.3.2.02.02.006.2201079.63393.214
2.3.2.02.02.006.2201079.63393.266
2.3.2.02.02.006.2201079.63393.217</t>
  </si>
  <si>
    <t>2.3.2.02.02.009.2201030.91121.206</t>
  </si>
  <si>
    <t xml:space="preserve">2.3.2.02.02.009.2201055.91121.205
2.3.2.02.02.009.2201030.91121.206
</t>
  </si>
  <si>
    <t xml:space="preserve">2.3.2.02.02.007.2201071.72112.201
2.3.2.02.02.008.2201006.83990.201 </t>
  </si>
  <si>
    <t xml:space="preserve">2.3.2.02.02.009.2201071.91121.205
2.3.2.02.02.009.2201071.91121.213
</t>
  </si>
  <si>
    <t xml:space="preserve">2.3.2.02.02.007.2201071.72112.201 
2.3.2.02.02.008.2201071.85250.201 
2.3.2.02.02.008.2201071.85330.201 
2.3.2.02.02.008.2201071.86311.206 
2.3.2.02.02.008.2201071.86330.206 </t>
  </si>
  <si>
    <t>2.3.2.02.02.008.2201006.83990.201
2.3.2.02.02.009.2201049.92919.201</t>
  </si>
  <si>
    <t>2.3.2.02.01.004.2201070.45221.201
2.3.2.02.01.004.2201070.45250.201
2.3.2.02.01.004.2201070.4526101.201
2.3.2.02.01.004.2201070.4526102.201
2.3.2.02.01.004.2201070.45272.201
2.3.2.02.01.004.2201070.4529001.201
2.3.2.02.01.004.2201070.47215.201
2.3.2.02.02.008.2201006.82120.201
2.3.2.02.02.008.2201006.83111.201
2.3.2.02.02.008.2201006.83990.201
2.3.2.02.02.009.2201013.91121.283</t>
  </si>
  <si>
    <t>2.3.2.02.02.009.2202009.92511.201
2.3.2.02.02.009.2202009.92511.290
2.3.2.02.02.009.2202009.92512.201
2.3.2.02.02.009.2202009.92511.224
2.3.2.02.02.009.2202009.92512.224</t>
  </si>
  <si>
    <t>2.3.2.02.02.008.2201006.83990.201
2.3.2.02.02.009.2201006.92410.201</t>
  </si>
  <si>
    <t>2.3.2.02.01.004.2201070.45221.201
2.3.2.02.01.004.2201070.45221.289</t>
  </si>
  <si>
    <t>2.3.2.02.02.009.2202009.92512.201
2.3.2.02.02.009.2202009.92511.290
2.3.2.02.02.009.2202009.92512.224</t>
  </si>
  <si>
    <t>2.3.1.01.01.001.01.2201071.201
2.3.1.01.01.001.01.2201071.205
2.3.1.01.01.001.06.2201071.205 
2.3.1.01.01.001.07.2201071.205
2.3.1.01.01.001.08.01.2201071.205
2.3.1.01.01.001.08.02.2201071.205
2.3.1.01.01.002.06.2201071.205
2.3.1.01.02.003.2201071.205
2.3.1.01.02.002.2201071.205
2.3.1.01.02.001.2201071.205
2.3.1.01.02.004.2201071.205
2.3.1.01.02.005.2201071.205
2.3.1.01.02.006.2201071.205
2.3.1.01.02.007.2201071.205
2.3.1.01.02.008.2201071.205
2.3.1.01.02.009.2201071.205
2.3.1.01.03.001.01.2201071.205
2.3.1.01.03.001.02.2201071.205
2.3.1.01.03.001.03.2201071.205
2.3.1.01.03.009.2201071.205
2.3.1.01.01.001.01.2201071.277
2.3.1.01.01.001.02.2201071.205
2.3.1.01.01.001.04.2201071.205
2.3.1.01.01.001.05.2201071.205 
2.3.1.01.01.002.16.2201071.205
2.3.1.01.01.002.31.2201071.205
2.3.1.01.03.096.2201071.205
2.3.1.01.03.097.2201071.205
2.3.1.01.03.098.2201071.205 
2.3.2.02.01.002.2201044.28231.205
2.3.2.02.01.002.2201044.28232.205
2.3.2.02.01.002.2201044.28233.205
2.3.2.02.01.002.2201044.28234.205
2.3.2.02.01.002.2201044.29330.205
2.3.2.02.02.006.2201044.63111.205
2.3.2.02.02.009.2201071.97321.205
2.3.2.02.02.006.2201044.64241.205
2.3.7.06.01.4599002.01.01.205
2.3.7.06.01.4599002.01.02.205
2.3.7.06.01.4599002.02.01.205
2.3.7.06.01.4599002.02.02.205</t>
  </si>
  <si>
    <t xml:space="preserve">
Fortalecer los procesos educativos de las instituciones educativas oficiales a través de la asistencia técnica a la gestión escolar.</t>
  </si>
  <si>
    <t xml:space="preserve">
Fortalecer  los procesos educativos de las instituciones educativas  oficiales del sector rural a través de asistencia técnica a la gestión escolar.</t>
  </si>
  <si>
    <t>Desarrollar estrategias para el mejoramiento  de  la calidad del proceso de enseñanza y el desarrollo integral de los estudiantes en las instituciones educativas rurales</t>
  </si>
  <si>
    <t>31/03/2022</t>
  </si>
  <si>
    <t>MEJORAMIENTO DE LA INFRAESTRUCTURA EDUCATIVA OFICIAL RURAL DEL MUNICIPIO DE BUCARAMANGA</t>
  </si>
  <si>
    <t>2.3.2.02.02.005.2201062.54129.201</t>
  </si>
  <si>
    <t>DOTACIÓN DE MOBILIARIO ESCOLAR PARA LAS INSTITUCIONES EDUCATIVAS OFICIALES ESCUELA NORMAL SUPERIOR Y PROVENZA SEDE C DEL MUNICIPIO DE BUCARAMANGA</t>
  </si>
  <si>
    <t>2.3.2.02.01.003.2201070.45272.201
2.3.2.02.01.003.2201070.3694012.201
2.3.2.02.01.003.2201070.3811102.201
2.3.2.02.01.003.2201070.3811901.201
2.3.2.02.01.003.2201070.3812299.201
2.3.2.02.01.003.2201070.3814051.201</t>
  </si>
  <si>
    <t>Mejorar los ambientes de aprendizaje de las IEO Escuela Normal Superior y Provenza sede C por medio de la dotación de mobiliario escolar.</t>
  </si>
  <si>
    <t>Mejorar la infraestructura de una sede educativa rural en el marco de la convocatoria derivada de la Resolución 007130 del 27 de abril de 2021 del Ministerio de Educación Nacional</t>
  </si>
  <si>
    <t>04/04/2022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</si>
</sst>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 #,##0;\-&quot;$&quot;\ #,##0"/>
    <numFmt numFmtId="7" formatCode="&quot;$&quot;\ #,##0.00;\-&quot;$&quot;\ #,##0.00"/>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quot;$&quot;\ #,##0.00"/>
    <numFmt numFmtId="168" formatCode="&quot;$&quot;\ #,##0.0"/>
  </numFmts>
  <fonts count="15"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sz val="12"/>
      <color indexed="8"/>
      <name val="Arial"/>
      <family val="2"/>
    </font>
    <font>
      <b/>
      <sz val="12"/>
      <color theme="1"/>
      <name val="Arial"/>
      <family val="2"/>
    </font>
    <font>
      <sz val="7.8"/>
      <name val="Arial"/>
      <family val="2"/>
    </font>
    <font>
      <b/>
      <sz val="12"/>
      <name val="Arial"/>
      <family val="2"/>
    </font>
    <font>
      <sz val="12"/>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s>
  <cellStyleXfs count="11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cellStyleXfs>
  <cellXfs count="200">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9" fontId="9" fillId="0" borderId="2" xfId="107" applyFont="1" applyFill="1" applyBorder="1" applyAlignment="1">
      <alignment horizontal="center" vertical="center" wrapText="1"/>
    </xf>
    <xf numFmtId="5" fontId="9" fillId="0" borderId="2" xfId="108" applyNumberFormat="1"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10"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xf>
    <xf numFmtId="9" fontId="10" fillId="0" borderId="2" xfId="0" applyNumberFormat="1" applyFont="1" applyBorder="1" applyAlignment="1">
      <alignment horizontal="center" vertical="center" wrapText="1"/>
    </xf>
    <xf numFmtId="3" fontId="9" fillId="0" borderId="2" xfId="0" applyNumberFormat="1" applyFont="1" applyBorder="1" applyAlignment="1">
      <alignment horizontal="center" vertical="center" wrapText="1"/>
    </xf>
    <xf numFmtId="0" fontId="8" fillId="0" borderId="2" xfId="0" applyFont="1" applyBorder="1" applyAlignment="1">
      <alignment horizontal="justify" vertical="center"/>
    </xf>
    <xf numFmtId="0" fontId="8" fillId="0" borderId="2" xfId="0" applyFont="1" applyBorder="1" applyAlignment="1">
      <alignment vertical="center"/>
    </xf>
    <xf numFmtId="9" fontId="11" fillId="2" borderId="2" xfId="0" applyNumberFormat="1" applyFont="1" applyFill="1" applyBorder="1" applyAlignment="1">
      <alignment horizontal="justify" vertical="center" wrapText="1"/>
    </xf>
    <xf numFmtId="0" fontId="0" fillId="0" borderId="0" xfId="0" applyFont="1" applyAlignment="1">
      <alignment wrapText="1"/>
    </xf>
    <xf numFmtId="0" fontId="0" fillId="0" borderId="0" xfId="0" applyFont="1" applyAlignment="1"/>
    <xf numFmtId="0" fontId="9" fillId="0" borderId="2" xfId="0" applyFont="1" applyBorder="1" applyAlignment="1">
      <alignment horizontal="justify" vertical="center"/>
    </xf>
    <xf numFmtId="0" fontId="10" fillId="0" borderId="2" xfId="0" applyFont="1" applyBorder="1" applyAlignment="1">
      <alignment horizontal="justify" vertical="center"/>
    </xf>
    <xf numFmtId="166" fontId="9" fillId="0" borderId="2" xfId="0" applyNumberFormat="1" applyFont="1" applyBorder="1" applyAlignment="1">
      <alignment horizontal="right" vertical="center"/>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9" fontId="9" fillId="0" borderId="1"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0" fillId="3" borderId="0" xfId="0" applyFont="1" applyFill="1" applyBorder="1" applyAlignment="1">
      <alignment horizontal="center" vertical="top"/>
    </xf>
    <xf numFmtId="0" fontId="0" fillId="0" borderId="0" xfId="0" applyFont="1" applyAlignment="1">
      <alignment horizontal="center"/>
    </xf>
    <xf numFmtId="0" fontId="8"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9" fontId="8" fillId="0" borderId="1" xfId="0" applyNumberFormat="1" applyFont="1" applyBorder="1" applyAlignment="1">
      <alignment horizontal="center" vertical="center"/>
    </xf>
    <xf numFmtId="5" fontId="9" fillId="0" borderId="1" xfId="108" applyNumberFormat="1" applyFont="1" applyFill="1" applyBorder="1" applyAlignment="1">
      <alignment horizontal="center" vertical="center" wrapText="1"/>
    </xf>
    <xf numFmtId="5" fontId="9" fillId="0" borderId="4" xfId="108" applyNumberFormat="1" applyFont="1" applyFill="1" applyBorder="1" applyAlignment="1">
      <alignment horizontal="center" vertical="center" wrapText="1"/>
    </xf>
    <xf numFmtId="9" fontId="9" fillId="0" borderId="1" xfId="107" applyFont="1" applyFill="1" applyBorder="1" applyAlignment="1">
      <alignment horizontal="center" vertical="center" wrapText="1"/>
    </xf>
    <xf numFmtId="9" fontId="9" fillId="0" borderId="4" xfId="107" applyFont="1" applyFill="1" applyBorder="1" applyAlignment="1">
      <alignment horizontal="center" vertical="center" wrapText="1"/>
    </xf>
    <xf numFmtId="9" fontId="10"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7" fontId="0" fillId="3" borderId="0" xfId="0" applyNumberFormat="1" applyFont="1" applyFill="1" applyBorder="1" applyAlignment="1">
      <alignment vertical="top"/>
    </xf>
    <xf numFmtId="7" fontId="7" fillId="2" borderId="1" xfId="0" applyNumberFormat="1" applyFont="1" applyFill="1" applyBorder="1" applyAlignment="1">
      <alignment horizontal="center" vertical="center" wrapText="1"/>
    </xf>
    <xf numFmtId="7" fontId="0" fillId="0" borderId="0" xfId="0" applyNumberFormat="1" applyFont="1"/>
    <xf numFmtId="7" fontId="0" fillId="0" borderId="0" xfId="110" applyNumberFormat="1" applyFont="1"/>
    <xf numFmtId="167" fontId="0" fillId="3" borderId="0" xfId="0" applyNumberFormat="1" applyFont="1" applyFill="1" applyBorder="1" applyAlignment="1">
      <alignment horizontal="center" vertical="top"/>
    </xf>
    <xf numFmtId="167" fontId="7" fillId="2" borderId="1" xfId="0" applyNumberFormat="1" applyFont="1" applyFill="1" applyBorder="1" applyAlignment="1">
      <alignment horizontal="center" vertical="center" wrapText="1"/>
    </xf>
    <xf numFmtId="167" fontId="0" fillId="0" borderId="0" xfId="0" applyNumberFormat="1" applyFont="1" applyAlignment="1">
      <alignment horizontal="center"/>
    </xf>
    <xf numFmtId="9" fontId="9" fillId="0" borderId="1"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0" fillId="3" borderId="0" xfId="0" applyFont="1" applyFill="1" applyBorder="1" applyAlignment="1">
      <alignment horizontal="left" vertical="top"/>
    </xf>
    <xf numFmtId="5" fontId="9" fillId="0" borderId="2" xfId="108" applyNumberFormat="1" applyFont="1" applyFill="1" applyBorder="1" applyAlignment="1">
      <alignment horizontal="left" vertical="center" wrapText="1"/>
    </xf>
    <xf numFmtId="42" fontId="9" fillId="0" borderId="2" xfId="111" applyFont="1" applyFill="1" applyBorder="1" applyAlignment="1">
      <alignment horizontal="left" vertical="center" wrapText="1"/>
    </xf>
    <xf numFmtId="0" fontId="0" fillId="0" borderId="0" xfId="0" applyFont="1" applyAlignment="1">
      <alignment horizontal="left"/>
    </xf>
    <xf numFmtId="1" fontId="9" fillId="0" borderId="2" xfId="110" applyNumberFormat="1" applyFont="1" applyFill="1" applyBorder="1" applyAlignment="1">
      <alignment horizontal="right" vertical="center" wrapText="1"/>
    </xf>
    <xf numFmtId="1" fontId="8" fillId="0" borderId="2" xfId="110" applyNumberFormat="1" applyFont="1" applyFill="1" applyBorder="1" applyAlignment="1">
      <alignment horizontal="right" vertical="center" wrapText="1"/>
    </xf>
    <xf numFmtId="0" fontId="0" fillId="0" borderId="0" xfId="0" applyFont="1" applyAlignment="1">
      <alignment horizontal="right"/>
    </xf>
    <xf numFmtId="0" fontId="7" fillId="2" borderId="2" xfId="0" applyFont="1" applyFill="1" applyBorder="1" applyAlignment="1">
      <alignment horizontal="center" vertical="center"/>
    </xf>
    <xf numFmtId="0" fontId="6" fillId="2" borderId="2" xfId="0" applyFont="1" applyFill="1" applyBorder="1" applyAlignment="1">
      <alignment horizontal="justify"/>
    </xf>
    <xf numFmtId="0" fontId="6" fillId="2" borderId="2" xfId="0" applyFont="1" applyFill="1" applyBorder="1"/>
    <xf numFmtId="0" fontId="6" fillId="2" borderId="2" xfId="0" applyFont="1" applyFill="1" applyBorder="1" applyAlignment="1">
      <alignment wrapText="1"/>
    </xf>
    <xf numFmtId="0" fontId="6" fillId="2" borderId="2" xfId="0" applyFont="1" applyFill="1" applyBorder="1" applyAlignment="1"/>
    <xf numFmtId="0" fontId="6" fillId="2" borderId="2" xfId="0" applyFont="1" applyFill="1" applyBorder="1" applyAlignment="1">
      <alignment horizontal="right"/>
    </xf>
    <xf numFmtId="9" fontId="7" fillId="2" borderId="2" xfId="0" applyNumberFormat="1" applyFont="1" applyFill="1" applyBorder="1" applyAlignment="1">
      <alignment horizontal="center" vertical="center"/>
    </xf>
    <xf numFmtId="0" fontId="7" fillId="2" borderId="2" xfId="0" applyFont="1" applyFill="1" applyBorder="1" applyAlignment="1">
      <alignment vertical="center"/>
    </xf>
    <xf numFmtId="0" fontId="6" fillId="2" borderId="2" xfId="0" applyFont="1" applyFill="1" applyBorder="1" applyAlignment="1">
      <alignment horizontal="left" vertical="center"/>
    </xf>
    <xf numFmtId="165" fontId="6" fillId="2" borderId="2" xfId="108" applyNumberFormat="1" applyFont="1" applyFill="1" applyBorder="1" applyAlignment="1">
      <alignment vertical="center"/>
    </xf>
    <xf numFmtId="9" fontId="7" fillId="2" borderId="2" xfId="107" applyNumberFormat="1" applyFont="1" applyFill="1" applyBorder="1" applyAlignment="1">
      <alignment horizontal="center" vertical="center" wrapText="1"/>
    </xf>
    <xf numFmtId="165" fontId="7" fillId="2" borderId="2" xfId="108" applyNumberFormat="1" applyFont="1" applyFill="1" applyBorder="1" applyAlignment="1">
      <alignment vertical="center"/>
    </xf>
    <xf numFmtId="0" fontId="6" fillId="2" borderId="2" xfId="0" applyFont="1" applyFill="1" applyBorder="1" applyAlignment="1">
      <alignment vertical="center"/>
    </xf>
    <xf numFmtId="165" fontId="6" fillId="2" borderId="2" xfId="108" applyNumberFormat="1" applyFont="1" applyFill="1" applyBorder="1" applyAlignment="1">
      <alignment horizontal="right" vertical="center"/>
    </xf>
    <xf numFmtId="165" fontId="7" fillId="2" borderId="2" xfId="108" applyNumberFormat="1" applyFont="1" applyFill="1" applyBorder="1" applyAlignment="1">
      <alignment horizontal="right" vertical="center"/>
    </xf>
    <xf numFmtId="165" fontId="7" fillId="2" borderId="2" xfId="108" applyNumberFormat="1" applyFont="1" applyFill="1" applyBorder="1" applyAlignment="1">
      <alignment horizontal="center" vertical="center"/>
    </xf>
    <xf numFmtId="0" fontId="9" fillId="0"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49" fontId="0" fillId="3" borderId="0" xfId="0" applyNumberFormat="1" applyFont="1" applyFill="1" applyBorder="1" applyAlignment="1">
      <alignment vertical="top"/>
    </xf>
    <xf numFmtId="14" fontId="4" fillId="3" borderId="0" xfId="0" applyNumberFormat="1" applyFont="1" applyFill="1" applyBorder="1" applyAlignment="1">
      <alignment vertical="center"/>
    </xf>
    <xf numFmtId="166" fontId="9" fillId="0" borderId="2" xfId="110" applyNumberFormat="1" applyFont="1" applyFill="1" applyBorder="1" applyAlignment="1">
      <alignment horizontal="right" vertical="center"/>
    </xf>
    <xf numFmtId="166" fontId="9" fillId="0" borderId="2" xfId="110" applyNumberFormat="1" applyFont="1" applyFill="1" applyBorder="1" applyAlignment="1">
      <alignment horizontal="right" vertical="center" wrapText="1"/>
    </xf>
    <xf numFmtId="166" fontId="9" fillId="0" borderId="2" xfId="108" applyNumberFormat="1" applyFont="1" applyFill="1" applyBorder="1" applyAlignment="1">
      <alignment horizontal="right" vertical="center" wrapText="1"/>
    </xf>
    <xf numFmtId="166" fontId="9" fillId="0" borderId="2" xfId="111" applyNumberFormat="1" applyFont="1" applyFill="1" applyBorder="1" applyAlignment="1">
      <alignment horizontal="right" vertical="center" wrapText="1"/>
    </xf>
    <xf numFmtId="166" fontId="0" fillId="0" borderId="2" xfId="0" applyNumberFormat="1" applyFont="1" applyBorder="1" applyAlignment="1">
      <alignment horizontal="right"/>
    </xf>
    <xf numFmtId="166" fontId="9" fillId="0" borderId="2" xfId="0" applyNumberFormat="1" applyFont="1" applyFill="1" applyBorder="1" applyAlignment="1">
      <alignment horizontal="right" vertical="center"/>
    </xf>
    <xf numFmtId="166" fontId="9" fillId="0" borderId="2" xfId="108" applyNumberFormat="1" applyFont="1" applyFill="1" applyBorder="1" applyAlignment="1">
      <alignment horizontal="right" vertical="center"/>
    </xf>
    <xf numFmtId="166" fontId="13" fillId="2" borderId="2" xfId="108" applyNumberFormat="1" applyFont="1" applyFill="1" applyBorder="1" applyAlignment="1">
      <alignment horizontal="right" vertical="center" wrapText="1"/>
    </xf>
    <xf numFmtId="166" fontId="13" fillId="2" borderId="4" xfId="108" applyNumberFormat="1" applyFont="1" applyFill="1" applyBorder="1" applyAlignment="1">
      <alignment horizontal="right" vertical="center" wrapText="1"/>
    </xf>
    <xf numFmtId="166" fontId="13" fillId="2" borderId="1" xfId="108" applyNumberFormat="1" applyFont="1" applyFill="1" applyBorder="1" applyAlignment="1">
      <alignment horizontal="right" vertical="center" wrapText="1"/>
    </xf>
    <xf numFmtId="0" fontId="4" fillId="2" borderId="2"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5" fontId="9" fillId="0" borderId="2" xfId="108" applyNumberFormat="1" applyFont="1" applyFill="1" applyBorder="1" applyAlignment="1">
      <alignment vertical="center" wrapText="1"/>
    </xf>
    <xf numFmtId="0" fontId="8" fillId="0" borderId="2" xfId="0" applyFont="1" applyFill="1" applyBorder="1" applyAlignment="1">
      <alignment horizontal="justify" vertical="center"/>
    </xf>
    <xf numFmtId="0" fontId="8" fillId="0" borderId="2" xfId="0" applyFont="1" applyFill="1" applyBorder="1" applyAlignment="1">
      <alignment horizontal="justify" vertical="center" wrapText="1"/>
    </xf>
    <xf numFmtId="164" fontId="8" fillId="0" borderId="2" xfId="0" applyNumberFormat="1" applyFont="1" applyFill="1" applyBorder="1" applyAlignment="1">
      <alignment horizontal="justify" vertical="center" wrapText="1"/>
    </xf>
    <xf numFmtId="0" fontId="9" fillId="0" borderId="2" xfId="0" applyFont="1" applyFill="1" applyBorder="1" applyAlignment="1">
      <alignment horizontal="justify" vertical="center" wrapText="1"/>
    </xf>
    <xf numFmtId="164" fontId="8" fillId="0" borderId="2"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164" fontId="9" fillId="0" borderId="2" xfId="0" applyNumberFormat="1" applyFont="1" applyFill="1" applyBorder="1" applyAlignment="1">
      <alignment horizontal="justify" vertical="center" wrapText="1"/>
    </xf>
    <xf numFmtId="0" fontId="8" fillId="0" borderId="4" xfId="0" applyFont="1" applyFill="1" applyBorder="1" applyAlignment="1">
      <alignment horizontal="justify" vertical="center" wrapText="1"/>
    </xf>
    <xf numFmtId="164" fontId="9" fillId="0" borderId="2" xfId="0" applyNumberFormat="1" applyFont="1" applyFill="1" applyBorder="1" applyAlignment="1">
      <alignment horizontal="left" vertical="center" wrapText="1"/>
    </xf>
    <xf numFmtId="166" fontId="9" fillId="0" borderId="2" xfId="0" applyNumberFormat="1" applyFont="1" applyFill="1" applyBorder="1" applyAlignment="1">
      <alignment horizontal="right"/>
    </xf>
    <xf numFmtId="1" fontId="9" fillId="0" borderId="2" xfId="0" applyNumberFormat="1" applyFont="1" applyFill="1" applyBorder="1" applyAlignment="1">
      <alignment horizontal="left" vertical="center" wrapText="1"/>
    </xf>
    <xf numFmtId="164" fontId="12" fillId="0" borderId="2" xfId="0" applyNumberFormat="1" applyFont="1" applyFill="1" applyBorder="1" applyAlignment="1">
      <alignment horizontal="left" vertical="center" wrapText="1"/>
    </xf>
    <xf numFmtId="166" fontId="13" fillId="2" borderId="2" xfId="108" applyNumberFormat="1" applyFont="1" applyFill="1" applyBorder="1" applyAlignment="1">
      <alignment vertical="center" wrapText="1"/>
    </xf>
    <xf numFmtId="166" fontId="13" fillId="2" borderId="1" xfId="108" applyNumberFormat="1" applyFont="1" applyFill="1" applyBorder="1" applyAlignment="1">
      <alignment vertical="center" wrapText="1"/>
    </xf>
    <xf numFmtId="168" fontId="13" fillId="2" borderId="2" xfId="108" applyNumberFormat="1" applyFont="1" applyFill="1" applyBorder="1" applyAlignment="1">
      <alignment vertical="center" wrapText="1"/>
    </xf>
    <xf numFmtId="166" fontId="13" fillId="2" borderId="1" xfId="108" applyNumberFormat="1" applyFont="1" applyFill="1" applyBorder="1" applyAlignment="1">
      <alignment horizontal="right" vertical="center" wrapText="1"/>
    </xf>
    <xf numFmtId="1" fontId="14" fillId="2" borderId="2" xfId="0" applyNumberFormat="1" applyFont="1" applyFill="1" applyBorder="1" applyAlignment="1">
      <alignment horizontal="center" vertical="center"/>
    </xf>
    <xf numFmtId="167" fontId="9" fillId="0" borderId="2" xfId="111" applyNumberFormat="1" applyFont="1" applyFill="1" applyBorder="1" applyAlignment="1">
      <alignment horizontal="right" vertical="center" wrapText="1"/>
    </xf>
    <xf numFmtId="166" fontId="9" fillId="0" borderId="2" xfId="0" applyNumberFormat="1" applyFont="1" applyFill="1" applyBorder="1" applyAlignment="1">
      <alignment horizontal="right" vertical="center" wrapText="1"/>
    </xf>
    <xf numFmtId="167" fontId="9" fillId="0" borderId="2" xfId="108" applyNumberFormat="1" applyFont="1" applyFill="1" applyBorder="1" applyAlignment="1">
      <alignment horizontal="right" vertical="center" wrapText="1"/>
    </xf>
    <xf numFmtId="166" fontId="6" fillId="0" borderId="2" xfId="0" applyNumberFormat="1" applyFont="1" applyBorder="1" applyAlignment="1">
      <alignment horizontal="right"/>
    </xf>
    <xf numFmtId="10" fontId="6" fillId="0" borderId="2" xfId="107" applyNumberFormat="1" applyFont="1" applyBorder="1" applyAlignment="1">
      <alignment horizontal="right"/>
    </xf>
    <xf numFmtId="164" fontId="9" fillId="0" borderId="2" xfId="0" applyNumberFormat="1" applyFont="1" applyBorder="1" applyAlignment="1">
      <alignment horizontal="center" vertical="center" wrapText="1"/>
    </xf>
    <xf numFmtId="0" fontId="9" fillId="0" borderId="1" xfId="0" applyFont="1" applyFill="1" applyBorder="1" applyAlignment="1">
      <alignment horizontal="justify" vertical="center" wrapText="1"/>
    </xf>
    <xf numFmtId="1" fontId="9" fillId="4" borderId="2" xfId="0" applyNumberFormat="1" applyFont="1" applyFill="1" applyBorder="1" applyAlignment="1">
      <alignment horizontal="center" vertical="center"/>
    </xf>
    <xf numFmtId="1" fontId="9" fillId="4" borderId="1" xfId="0" applyNumberFormat="1" applyFont="1" applyFill="1" applyBorder="1" applyAlignment="1">
      <alignment horizontal="center" vertical="center"/>
    </xf>
    <xf numFmtId="9" fontId="9" fillId="4" borderId="2" xfId="0" applyNumberFormat="1" applyFont="1" applyFill="1" applyBorder="1" applyAlignment="1">
      <alignment horizontal="center" vertical="center"/>
    </xf>
    <xf numFmtId="9" fontId="9" fillId="4" borderId="1" xfId="0" applyNumberFormat="1" applyFont="1" applyFill="1" applyBorder="1" applyAlignment="1">
      <alignment horizontal="center" vertical="center"/>
    </xf>
    <xf numFmtId="10" fontId="9" fillId="4" borderId="1" xfId="0" applyNumberFormat="1" applyFont="1" applyFill="1" applyBorder="1" applyAlignment="1">
      <alignment horizontal="center" vertical="center"/>
    </xf>
    <xf numFmtId="2" fontId="9" fillId="4" borderId="2" xfId="0" applyNumberFormat="1" applyFont="1" applyFill="1" applyBorder="1" applyAlignment="1">
      <alignment horizontal="center" vertical="center"/>
    </xf>
    <xf numFmtId="3" fontId="9" fillId="4"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9" fontId="9" fillId="0" borderId="1" xfId="107" applyFont="1" applyFill="1" applyBorder="1" applyAlignment="1">
      <alignment horizontal="center" vertical="center" wrapText="1"/>
    </xf>
    <xf numFmtId="9" fontId="9" fillId="0" borderId="7" xfId="107" applyFont="1" applyFill="1" applyBorder="1" applyAlignment="1">
      <alignment horizontal="center" vertical="center" wrapText="1"/>
    </xf>
    <xf numFmtId="9" fontId="9" fillId="0" borderId="4" xfId="107" applyFont="1" applyFill="1" applyBorder="1" applyAlignment="1">
      <alignment horizontal="center" vertical="center" wrapText="1"/>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1" fontId="9" fillId="4" borderId="1"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1" fontId="9" fillId="4" borderId="4"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9" fontId="8" fillId="0" borderId="7" xfId="0" applyNumberFormat="1" applyFont="1" applyBorder="1" applyAlignment="1">
      <alignment horizontal="center" vertical="center"/>
    </xf>
    <xf numFmtId="9" fontId="8" fillId="0" borderId="4" xfId="0" applyNumberFormat="1" applyFont="1" applyBorder="1" applyAlignment="1">
      <alignment horizontal="center" vertical="center"/>
    </xf>
    <xf numFmtId="3" fontId="10" fillId="0" borderId="1" xfId="0" applyNumberFormat="1" applyFont="1" applyFill="1" applyBorder="1" applyAlignment="1">
      <alignment horizontal="center" vertical="center" wrapText="1"/>
    </xf>
    <xf numFmtId="3" fontId="10" fillId="0" borderId="7" xfId="0"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9" fillId="4" borderId="1" xfId="0" applyNumberFormat="1" applyFont="1" applyFill="1" applyBorder="1" applyAlignment="1">
      <alignment horizontal="center" vertical="center"/>
    </xf>
    <xf numFmtId="3" fontId="9" fillId="4" borderId="7" xfId="0" applyNumberFormat="1" applyFont="1" applyFill="1" applyBorder="1" applyAlignment="1">
      <alignment horizontal="center" vertical="center"/>
    </xf>
    <xf numFmtId="3" fontId="9" fillId="4" borderId="4" xfId="0" applyNumberFormat="1" applyFont="1" applyFill="1" applyBorder="1" applyAlignment="1">
      <alignment horizontal="center" vertical="center"/>
    </xf>
    <xf numFmtId="166" fontId="13" fillId="2" borderId="1" xfId="108" applyNumberFormat="1" applyFont="1" applyFill="1" applyBorder="1" applyAlignment="1">
      <alignment horizontal="center" vertical="center" wrapText="1"/>
    </xf>
    <xf numFmtId="166" fontId="13" fillId="2" borderId="7" xfId="108" applyNumberFormat="1" applyFont="1" applyFill="1" applyBorder="1" applyAlignment="1">
      <alignment horizontal="center" vertical="center" wrapText="1"/>
    </xf>
    <xf numFmtId="166" fontId="13" fillId="2" borderId="4" xfId="108" applyNumberFormat="1"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5" fontId="9" fillId="0" borderId="7" xfId="108" applyNumberFormat="1" applyFont="1" applyFill="1" applyBorder="1" applyAlignment="1">
      <alignment horizontal="center" vertical="center" wrapText="1"/>
    </xf>
    <xf numFmtId="166" fontId="13" fillId="2" borderId="1" xfId="108" applyNumberFormat="1" applyFont="1" applyFill="1" applyBorder="1" applyAlignment="1">
      <alignment vertical="center" wrapText="1"/>
    </xf>
    <xf numFmtId="166" fontId="13" fillId="2" borderId="7" xfId="108" applyNumberFormat="1" applyFont="1" applyFill="1" applyBorder="1" applyAlignment="1">
      <alignment vertical="center" wrapText="1"/>
    </xf>
    <xf numFmtId="2" fontId="6" fillId="0" borderId="1" xfId="109" applyNumberFormat="1" applyFont="1" applyBorder="1" applyAlignment="1">
      <alignment horizontal="center" vertical="center" wrapText="1"/>
    </xf>
    <xf numFmtId="2" fontId="6" fillId="0" borderId="7" xfId="109" applyNumberFormat="1" applyFont="1" applyBorder="1" applyAlignment="1">
      <alignment horizontal="center" vertical="center" wrapText="1"/>
    </xf>
    <xf numFmtId="2" fontId="6" fillId="0" borderId="4" xfId="109" applyNumberFormat="1" applyFont="1" applyBorder="1" applyAlignment="1">
      <alignment horizontal="center" vertical="center" wrapText="1"/>
    </xf>
    <xf numFmtId="0" fontId="4" fillId="0" borderId="6"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2" fontId="7" fillId="0" borderId="8" xfId="109" applyNumberFormat="1" applyFont="1" applyBorder="1" applyAlignment="1">
      <alignment horizontal="center" vertical="center" wrapText="1"/>
    </xf>
    <xf numFmtId="2" fontId="7" fillId="0" borderId="10" xfId="109" applyNumberFormat="1" applyFont="1" applyBorder="1" applyAlignment="1">
      <alignment horizontal="center" vertical="center" wrapText="1"/>
    </xf>
    <xf numFmtId="2" fontId="7" fillId="0" borderId="9" xfId="109" applyNumberFormat="1" applyFont="1" applyBorder="1" applyAlignment="1">
      <alignment horizontal="center" vertical="center" wrapText="1"/>
    </xf>
    <xf numFmtId="2" fontId="7" fillId="0" borderId="11" xfId="109" applyNumberFormat="1" applyFont="1" applyBorder="1" applyAlignment="1">
      <alignment horizontal="center" vertical="center" wrapText="1"/>
    </xf>
    <xf numFmtId="2" fontId="7" fillId="0" borderId="0" xfId="109" applyNumberFormat="1" applyFont="1" applyBorder="1" applyAlignment="1">
      <alignment horizontal="center" vertical="center" wrapText="1"/>
    </xf>
    <xf numFmtId="2" fontId="7" fillId="0" borderId="3" xfId="109" applyNumberFormat="1" applyFont="1" applyBorder="1" applyAlignment="1">
      <alignment horizontal="center" vertical="center" wrapText="1"/>
    </xf>
    <xf numFmtId="49" fontId="0" fillId="0" borderId="2" xfId="0" applyNumberFormat="1" applyFont="1" applyFill="1" applyBorder="1" applyAlignment="1">
      <alignment horizontal="center" vertical="top"/>
    </xf>
    <xf numFmtId="49" fontId="0" fillId="0" borderId="1" xfId="0" applyNumberFormat="1" applyFont="1" applyFill="1" applyBorder="1" applyAlignment="1">
      <alignment horizontal="center" vertical="top"/>
    </xf>
    <xf numFmtId="0" fontId="7" fillId="2" borderId="6"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9" fontId="9" fillId="4" borderId="1" xfId="0" applyNumberFormat="1" applyFont="1" applyFill="1" applyBorder="1" applyAlignment="1">
      <alignment horizontal="center" vertical="center"/>
    </xf>
    <xf numFmtId="9" fontId="9" fillId="4" borderId="4" xfId="0" applyNumberFormat="1" applyFont="1" applyFill="1" applyBorder="1" applyAlignment="1">
      <alignment horizontal="center" vertical="center"/>
    </xf>
    <xf numFmtId="166" fontId="13" fillId="2" borderId="1" xfId="108" applyNumberFormat="1" applyFont="1" applyFill="1" applyBorder="1" applyAlignment="1">
      <alignment horizontal="right" vertical="center" wrapText="1"/>
    </xf>
    <xf numFmtId="166" fontId="13" fillId="2" borderId="4" xfId="108" applyNumberFormat="1" applyFont="1" applyFill="1" applyBorder="1" applyAlignment="1">
      <alignment horizontal="right" vertical="center" wrapText="1"/>
    </xf>
    <xf numFmtId="166" fontId="13" fillId="2" borderId="4" xfId="108" applyNumberFormat="1" applyFont="1" applyFill="1" applyBorder="1" applyAlignment="1">
      <alignment vertical="center" wrapText="1"/>
    </xf>
    <xf numFmtId="3" fontId="10" fillId="0" borderId="4"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166" fontId="13" fillId="2" borderId="7" xfId="108" applyNumberFormat="1" applyFont="1" applyFill="1" applyBorder="1" applyAlignment="1">
      <alignment horizontal="right" vertical="center" wrapText="1"/>
    </xf>
    <xf numFmtId="5" fontId="9" fillId="0" borderId="4" xfId="108" applyNumberFormat="1" applyFont="1" applyFill="1" applyBorder="1" applyAlignment="1">
      <alignment horizontal="center" vertical="center" wrapText="1"/>
    </xf>
  </cellXfs>
  <cellStyles count="1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0" builtinId="3"/>
    <cellStyle name="Moneda" xfId="108" builtinId="4"/>
    <cellStyle name="Moneda [0]" xfId="111" builtinId="7"/>
    <cellStyle name="Moneda 2" xfId="112" xr:uid="{00000000-0005-0000-0000-00006D000000}"/>
    <cellStyle name="Normal" xfId="0" builtinId="0"/>
    <cellStyle name="Normal 2" xfId="109" xr:uid="{00000000-0005-0000-0000-00006F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color rgb="FF00CC99"/>
      <color rgb="FFD9D9D9"/>
      <color rgb="FF66FFFF"/>
      <color rgb="FFFF6699"/>
      <color rgb="FFCC99FF"/>
      <color rgb="FFFFFF65"/>
      <color rgb="FF66FF66"/>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458200</xdr:colOff>
      <xdr:row>3</xdr:row>
      <xdr:rowOff>131164</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5"/>
  <sheetViews>
    <sheetView tabSelected="1" zoomScale="70" zoomScaleNormal="70" workbookViewId="0">
      <selection activeCell="D6" sqref="D6:G6"/>
    </sheetView>
  </sheetViews>
  <sheetFormatPr baseColWidth="10" defaultColWidth="11.19921875" defaultRowHeight="13.8" x14ac:dyDescent="0.25"/>
  <cols>
    <col min="1" max="1" width="7.8984375" style="1" customWidth="1"/>
    <col min="2" max="2" width="26.69921875" style="1" customWidth="1"/>
    <col min="3" max="4" width="22.69921875" style="1" customWidth="1"/>
    <col min="5" max="5" width="52.3984375" style="23" customWidth="1"/>
    <col min="6" max="6" width="44.59765625" style="24" customWidth="1"/>
    <col min="7" max="7" width="18.8984375" style="64" customWidth="1"/>
    <col min="8" max="9" width="47.69921875" style="1" customWidth="1"/>
    <col min="10" max="10" width="18.09765625" style="1" customWidth="1"/>
    <col min="11" max="11" width="17.59765625" style="1" customWidth="1"/>
    <col min="12" max="12" width="16.59765625" style="1" customWidth="1"/>
    <col min="13" max="13" width="12.5" style="1" customWidth="1"/>
    <col min="14" max="14" width="13" style="1" customWidth="1"/>
    <col min="15" max="15" width="36.69921875" style="61" customWidth="1"/>
    <col min="16" max="16" width="23.5" style="48" customWidth="1"/>
    <col min="17" max="17" width="21.5" style="48" customWidth="1"/>
    <col min="18" max="19" width="14.5" style="1" customWidth="1"/>
    <col min="20" max="20" width="17.19921875" style="1" customWidth="1"/>
    <col min="21" max="21" width="33.5" style="52" customWidth="1"/>
    <col min="22" max="22" width="18.3984375" style="1" customWidth="1"/>
    <col min="23" max="23" width="20" style="1" customWidth="1"/>
    <col min="24" max="25" width="13.3984375" style="1" customWidth="1"/>
    <col min="26" max="26" width="16.69921875" style="1" customWidth="1"/>
    <col min="27" max="27" width="33.19921875" style="35" customWidth="1"/>
    <col min="28" max="28" width="14.09765625" style="1" customWidth="1"/>
    <col min="29" max="29" width="20.69921875" style="1" customWidth="1"/>
    <col min="30" max="31" width="22" style="1" customWidth="1"/>
    <col min="32" max="16384" width="11.19921875" style="1"/>
  </cols>
  <sheetData>
    <row r="1" spans="1:31" x14ac:dyDescent="0.25">
      <c r="A1" s="166"/>
      <c r="B1" s="172" t="s">
        <v>121</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4"/>
      <c r="AC1" s="186" t="s">
        <v>160</v>
      </c>
      <c r="AD1" s="186"/>
      <c r="AE1" s="186"/>
    </row>
    <row r="2" spans="1:31" x14ac:dyDescent="0.25">
      <c r="A2" s="167"/>
      <c r="B2" s="175"/>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7"/>
      <c r="AC2" s="187" t="s">
        <v>37</v>
      </c>
      <c r="AD2" s="187"/>
      <c r="AE2" s="187"/>
    </row>
    <row r="3" spans="1:31" x14ac:dyDescent="0.25">
      <c r="A3" s="167"/>
      <c r="B3" s="175"/>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7"/>
      <c r="AC3" s="187" t="s">
        <v>34</v>
      </c>
      <c r="AD3" s="187"/>
      <c r="AE3" s="187"/>
    </row>
    <row r="4" spans="1:31" x14ac:dyDescent="0.25">
      <c r="A4" s="168"/>
      <c r="B4" s="175"/>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7"/>
      <c r="AC4" s="187" t="s">
        <v>33</v>
      </c>
      <c r="AD4" s="187"/>
      <c r="AE4" s="187"/>
    </row>
    <row r="5" spans="1:31" ht="16.95" customHeight="1" x14ac:dyDescent="0.25">
      <c r="A5" s="169" t="s">
        <v>31</v>
      </c>
      <c r="B5" s="170"/>
      <c r="C5" s="171"/>
      <c r="D5" s="178" t="s">
        <v>196</v>
      </c>
      <c r="E5" s="178"/>
      <c r="F5" s="178"/>
      <c r="G5" s="178"/>
      <c r="H5" s="83"/>
      <c r="I5" s="83"/>
      <c r="J5" s="83"/>
      <c r="K5" s="83"/>
      <c r="L5" s="83"/>
      <c r="M5" s="2"/>
      <c r="N5" s="2"/>
      <c r="O5" s="58"/>
      <c r="P5" s="46"/>
      <c r="Q5" s="46"/>
      <c r="R5" s="2"/>
      <c r="S5" s="2"/>
      <c r="T5" s="2"/>
      <c r="U5" s="50"/>
      <c r="V5" s="2"/>
      <c r="W5" s="2"/>
      <c r="X5" s="2"/>
      <c r="Y5" s="2"/>
      <c r="Z5" s="2"/>
      <c r="AA5" s="34"/>
      <c r="AB5" s="2"/>
      <c r="AC5" s="2"/>
      <c r="AD5" s="2"/>
      <c r="AE5" s="3"/>
    </row>
    <row r="6" spans="1:31" ht="18.600000000000001" customHeight="1" x14ac:dyDescent="0.25">
      <c r="A6" s="169" t="s">
        <v>32</v>
      </c>
      <c r="B6" s="170"/>
      <c r="C6" s="171"/>
      <c r="D6" s="178" t="s">
        <v>189</v>
      </c>
      <c r="E6" s="178"/>
      <c r="F6" s="178"/>
      <c r="G6" s="179"/>
      <c r="H6" s="84"/>
      <c r="I6" s="84"/>
      <c r="J6" s="84"/>
      <c r="K6" s="84"/>
      <c r="L6" s="84"/>
      <c r="M6" s="2"/>
      <c r="N6" s="2"/>
      <c r="O6" s="58"/>
      <c r="P6" s="46"/>
      <c r="Q6" s="46"/>
      <c r="R6" s="2"/>
      <c r="S6" s="2"/>
      <c r="T6" s="2"/>
      <c r="U6" s="50"/>
      <c r="V6" s="2"/>
      <c r="W6" s="2"/>
      <c r="X6" s="2"/>
      <c r="Y6" s="2"/>
      <c r="Z6" s="2"/>
      <c r="AA6" s="34"/>
      <c r="AB6" s="2"/>
      <c r="AC6" s="2"/>
      <c r="AD6" s="4"/>
      <c r="AE6" s="5"/>
    </row>
    <row r="7" spans="1:31" x14ac:dyDescent="0.25">
      <c r="A7" s="6"/>
      <c r="B7" s="180" t="s">
        <v>10</v>
      </c>
      <c r="C7" s="181"/>
      <c r="D7" s="181"/>
      <c r="E7" s="181"/>
      <c r="F7" s="182"/>
      <c r="G7" s="183" t="s">
        <v>11</v>
      </c>
      <c r="H7" s="183"/>
      <c r="I7" s="183"/>
      <c r="J7" s="183"/>
      <c r="K7" s="183"/>
      <c r="L7" s="188" t="s">
        <v>26</v>
      </c>
      <c r="M7" s="188"/>
      <c r="N7" s="188"/>
      <c r="O7" s="180" t="s">
        <v>24</v>
      </c>
      <c r="P7" s="181"/>
      <c r="Q7" s="181"/>
      <c r="R7" s="181"/>
      <c r="S7" s="181"/>
      <c r="T7" s="181"/>
      <c r="U7" s="182"/>
      <c r="V7" s="180" t="s">
        <v>18</v>
      </c>
      <c r="W7" s="181"/>
      <c r="X7" s="181"/>
      <c r="Y7" s="181"/>
      <c r="Z7" s="181"/>
      <c r="AA7" s="182"/>
      <c r="AB7" s="184" t="s">
        <v>19</v>
      </c>
      <c r="AC7" s="188" t="s">
        <v>27</v>
      </c>
      <c r="AD7" s="188" t="s">
        <v>25</v>
      </c>
      <c r="AE7" s="188"/>
    </row>
    <row r="8" spans="1:31" ht="41.4" x14ac:dyDescent="0.25">
      <c r="A8" s="7" t="s">
        <v>30</v>
      </c>
      <c r="B8" s="15" t="s">
        <v>1</v>
      </c>
      <c r="C8" s="7" t="s">
        <v>6</v>
      </c>
      <c r="D8" s="7" t="s">
        <v>2</v>
      </c>
      <c r="E8" s="15" t="s">
        <v>7</v>
      </c>
      <c r="F8" s="7" t="s">
        <v>20</v>
      </c>
      <c r="G8" s="132" t="s">
        <v>15</v>
      </c>
      <c r="H8" s="82" t="s">
        <v>3</v>
      </c>
      <c r="I8" s="82" t="s">
        <v>16</v>
      </c>
      <c r="J8" s="82" t="s">
        <v>22</v>
      </c>
      <c r="K8" s="82" t="s">
        <v>23</v>
      </c>
      <c r="L8" s="82" t="s">
        <v>4</v>
      </c>
      <c r="M8" s="82" t="s">
        <v>5</v>
      </c>
      <c r="N8" s="82" t="s">
        <v>0</v>
      </c>
      <c r="O8" s="7" t="s">
        <v>9</v>
      </c>
      <c r="P8" s="47" t="s">
        <v>36</v>
      </c>
      <c r="Q8" s="47" t="s">
        <v>8</v>
      </c>
      <c r="R8" s="15" t="s">
        <v>28</v>
      </c>
      <c r="S8" s="15" t="s">
        <v>35</v>
      </c>
      <c r="T8" s="15" t="s">
        <v>12</v>
      </c>
      <c r="U8" s="51" t="s">
        <v>21</v>
      </c>
      <c r="V8" s="15" t="s">
        <v>36</v>
      </c>
      <c r="W8" s="15" t="s">
        <v>8</v>
      </c>
      <c r="X8" s="15" t="s">
        <v>28</v>
      </c>
      <c r="Y8" s="15" t="s">
        <v>35</v>
      </c>
      <c r="Z8" s="15" t="s">
        <v>12</v>
      </c>
      <c r="AA8" s="32" t="s">
        <v>29</v>
      </c>
      <c r="AB8" s="185"/>
      <c r="AC8" s="184"/>
      <c r="AD8" s="14" t="s">
        <v>13</v>
      </c>
      <c r="AE8" s="14" t="s">
        <v>14</v>
      </c>
    </row>
    <row r="9" spans="1:31" customFormat="1" ht="68.25" customHeight="1" x14ac:dyDescent="0.25">
      <c r="A9" s="95">
        <v>1</v>
      </c>
      <c r="B9" s="12" t="s">
        <v>38</v>
      </c>
      <c r="C9" s="12" t="s">
        <v>40</v>
      </c>
      <c r="D9" s="12" t="s">
        <v>41</v>
      </c>
      <c r="E9" s="22" t="s">
        <v>42</v>
      </c>
      <c r="F9" s="25" t="s">
        <v>43</v>
      </c>
      <c r="G9" s="62"/>
      <c r="H9" s="104" t="s">
        <v>159</v>
      </c>
      <c r="I9" s="105"/>
      <c r="J9" s="11"/>
      <c r="K9" s="11"/>
      <c r="L9" s="38">
        <v>0</v>
      </c>
      <c r="M9" s="125">
        <v>0</v>
      </c>
      <c r="N9" s="17" t="str">
        <f>IFERROR(IF(M9/L9&gt;100%,100%,M9/L9),"-")</f>
        <v>-</v>
      </c>
      <c r="O9" s="109"/>
      <c r="P9" s="87"/>
      <c r="Q9" s="88"/>
      <c r="R9" s="119"/>
      <c r="S9" s="119"/>
      <c r="T9" s="85"/>
      <c r="U9" s="92">
        <f>SUM(P9:T9)</f>
        <v>0</v>
      </c>
      <c r="V9" s="87"/>
      <c r="W9" s="87"/>
      <c r="X9" s="87"/>
      <c r="Y9" s="87"/>
      <c r="Z9" s="89"/>
      <c r="AA9" s="113">
        <f>SUM(V9:Z9)</f>
        <v>0</v>
      </c>
      <c r="AB9" s="8" t="str">
        <f>IFERROR(AA9/U9,"-")</f>
        <v>-</v>
      </c>
      <c r="AC9" s="9"/>
      <c r="AD9" s="96" t="s">
        <v>44</v>
      </c>
      <c r="AE9" s="10" t="s">
        <v>45</v>
      </c>
    </row>
    <row r="10" spans="1:31" customFormat="1" ht="144" customHeight="1" x14ac:dyDescent="0.25">
      <c r="A10" s="95">
        <v>2</v>
      </c>
      <c r="B10" s="13" t="s">
        <v>38</v>
      </c>
      <c r="C10" s="13" t="s">
        <v>40</v>
      </c>
      <c r="D10" s="13" t="s">
        <v>41</v>
      </c>
      <c r="E10" s="22" t="s">
        <v>46</v>
      </c>
      <c r="F10" s="25" t="s">
        <v>47</v>
      </c>
      <c r="G10" s="62">
        <v>2020680010064</v>
      </c>
      <c r="H10" s="102" t="s">
        <v>48</v>
      </c>
      <c r="I10" s="103" t="s">
        <v>169</v>
      </c>
      <c r="J10" s="11">
        <v>44562</v>
      </c>
      <c r="K10" s="11">
        <v>44926</v>
      </c>
      <c r="L10" s="38">
        <v>32276</v>
      </c>
      <c r="M10" s="131">
        <v>34056</v>
      </c>
      <c r="N10" s="17">
        <f>IFERROR(IF(M10/L10&gt;100%,100%,M10/L10),"-")</f>
        <v>1</v>
      </c>
      <c r="O10" s="109" t="s">
        <v>173</v>
      </c>
      <c r="P10" s="88">
        <v>17615613079</v>
      </c>
      <c r="Q10" s="87">
        <f>1110265056+8000000000</f>
        <v>9110265056</v>
      </c>
      <c r="R10" s="88"/>
      <c r="S10" s="88"/>
      <c r="T10" s="88">
        <v>648062356</v>
      </c>
      <c r="U10" s="93">
        <f>SUM(P10:T10)</f>
        <v>27373940491</v>
      </c>
      <c r="V10" s="88">
        <v>15857020027.5</v>
      </c>
      <c r="W10" s="88">
        <v>9045447751</v>
      </c>
      <c r="X10" s="87"/>
      <c r="Y10" s="87"/>
      <c r="Z10" s="88">
        <v>648062356</v>
      </c>
      <c r="AA10" s="113">
        <f>SUM(V10:Z10)</f>
        <v>25550530134.5</v>
      </c>
      <c r="AB10" s="43"/>
      <c r="AC10" s="41"/>
      <c r="AD10" s="96" t="s">
        <v>44</v>
      </c>
      <c r="AE10" s="10" t="s">
        <v>45</v>
      </c>
    </row>
    <row r="11" spans="1:31" customFormat="1" ht="124.95" customHeight="1" x14ac:dyDescent="0.25">
      <c r="A11" s="95">
        <v>3</v>
      </c>
      <c r="B11" s="12" t="s">
        <v>38</v>
      </c>
      <c r="C11" s="12" t="s">
        <v>40</v>
      </c>
      <c r="D11" s="12" t="s">
        <v>41</v>
      </c>
      <c r="E11" s="22" t="s">
        <v>49</v>
      </c>
      <c r="F11" s="25" t="s">
        <v>50</v>
      </c>
      <c r="G11" s="62">
        <v>2020680010064</v>
      </c>
      <c r="H11" s="102" t="s">
        <v>48</v>
      </c>
      <c r="I11" s="103" t="s">
        <v>169</v>
      </c>
      <c r="J11" s="11">
        <v>44562</v>
      </c>
      <c r="K11" s="11">
        <v>44926</v>
      </c>
      <c r="L11" s="18">
        <v>1</v>
      </c>
      <c r="M11" s="127">
        <v>0.88</v>
      </c>
      <c r="N11" s="17">
        <f>IFERROR(IF(M11/L11&gt;100%,100%,M11/L11),"-")</f>
        <v>0.88</v>
      </c>
      <c r="O11" s="109" t="s">
        <v>127</v>
      </c>
      <c r="P11" s="87"/>
      <c r="Q11" s="110"/>
      <c r="R11" s="88"/>
      <c r="S11" s="88"/>
      <c r="T11" s="88">
        <v>1297680154</v>
      </c>
      <c r="U11" s="92">
        <f>SUM(P11:T11)</f>
        <v>1297680154</v>
      </c>
      <c r="V11" s="87"/>
      <c r="W11" s="88"/>
      <c r="X11" s="87"/>
      <c r="Y11" s="87"/>
      <c r="Z11" s="88">
        <v>1297680154</v>
      </c>
      <c r="AA11" s="113">
        <f>SUM(V11:Z11)</f>
        <v>1297680154</v>
      </c>
      <c r="AB11" s="8">
        <f>IFERROR(AA11/U11,"-")</f>
        <v>1</v>
      </c>
      <c r="AC11" s="9"/>
      <c r="AD11" s="97" t="s">
        <v>44</v>
      </c>
      <c r="AE11" s="10" t="s">
        <v>45</v>
      </c>
    </row>
    <row r="12" spans="1:31" customFormat="1" ht="64.95" customHeight="1" x14ac:dyDescent="0.25">
      <c r="A12" s="95">
        <v>4</v>
      </c>
      <c r="B12" s="12" t="s">
        <v>38</v>
      </c>
      <c r="C12" s="12" t="s">
        <v>40</v>
      </c>
      <c r="D12" s="12" t="s">
        <v>41</v>
      </c>
      <c r="E12" s="22" t="s">
        <v>51</v>
      </c>
      <c r="F12" s="26" t="s">
        <v>52</v>
      </c>
      <c r="G12" s="62">
        <v>2021680010073</v>
      </c>
      <c r="H12" s="102" t="s">
        <v>122</v>
      </c>
      <c r="I12" s="103" t="s">
        <v>164</v>
      </c>
      <c r="J12" s="11">
        <v>44562</v>
      </c>
      <c r="K12" s="11">
        <v>44926</v>
      </c>
      <c r="L12" s="16">
        <v>3335</v>
      </c>
      <c r="M12" s="131">
        <v>3329</v>
      </c>
      <c r="N12" s="17">
        <f>IFERROR(IF(M12/L12&gt;100%,100%,M12/L12),"-")</f>
        <v>0.99820089955022484</v>
      </c>
      <c r="O12" s="109" t="s">
        <v>175</v>
      </c>
      <c r="P12" s="87"/>
      <c r="Q12" s="88">
        <f>106811308+2369082</f>
        <v>109180390</v>
      </c>
      <c r="R12" s="87"/>
      <c r="S12" s="87"/>
      <c r="T12" s="86"/>
      <c r="U12" s="92">
        <f>SUM(P12:T12)</f>
        <v>109180390</v>
      </c>
      <c r="V12" s="87"/>
      <c r="W12" s="87">
        <v>51784382</v>
      </c>
      <c r="X12" s="87"/>
      <c r="Y12" s="87"/>
      <c r="Z12" s="121"/>
      <c r="AA12" s="113">
        <f>SUM(V12:Z12)</f>
        <v>51784382</v>
      </c>
      <c r="AB12" s="8">
        <f>IFERROR(AA12/U12,"-")</f>
        <v>0.47430112678659603</v>
      </c>
      <c r="AC12" s="9"/>
      <c r="AD12" s="97" t="s">
        <v>44</v>
      </c>
      <c r="AE12" s="10" t="s">
        <v>45</v>
      </c>
    </row>
    <row r="13" spans="1:31" customFormat="1" ht="64.95" customHeight="1" x14ac:dyDescent="0.25">
      <c r="A13" s="95">
        <v>5</v>
      </c>
      <c r="B13" s="13" t="s">
        <v>38</v>
      </c>
      <c r="C13" s="13" t="s">
        <v>40</v>
      </c>
      <c r="D13" s="13" t="s">
        <v>41</v>
      </c>
      <c r="E13" s="22" t="s">
        <v>53</v>
      </c>
      <c r="F13" s="26" t="s">
        <v>54</v>
      </c>
      <c r="G13" s="62">
        <v>2021680010073</v>
      </c>
      <c r="H13" s="102" t="s">
        <v>122</v>
      </c>
      <c r="I13" s="103" t="s">
        <v>164</v>
      </c>
      <c r="J13" s="11">
        <v>44562</v>
      </c>
      <c r="K13" s="11">
        <v>44926</v>
      </c>
      <c r="L13" s="153">
        <v>4</v>
      </c>
      <c r="M13" s="156">
        <v>0</v>
      </c>
      <c r="N13" s="150">
        <f>IFERROR(IF(M13/L13&gt;100%,100%,M13/L13),"-")</f>
        <v>0</v>
      </c>
      <c r="O13" s="109" t="s">
        <v>174</v>
      </c>
      <c r="P13" s="87"/>
      <c r="Q13" s="88">
        <v>81109816</v>
      </c>
      <c r="R13" s="87"/>
      <c r="S13" s="87"/>
      <c r="T13" s="86"/>
      <c r="U13" s="159">
        <f>SUM(P13:T16)</f>
        <v>4200037868</v>
      </c>
      <c r="V13" s="87"/>
      <c r="W13" s="87">
        <v>81109816</v>
      </c>
      <c r="X13" s="87"/>
      <c r="Y13" s="87"/>
      <c r="Z13" s="121"/>
      <c r="AA13" s="159">
        <f>SUM(V13:Z16)</f>
        <v>1366064408.3299999</v>
      </c>
      <c r="AB13" s="133">
        <f>IFERROR(AA13/U13,"-")</f>
        <v>0.32525049803431916</v>
      </c>
      <c r="AC13" s="9"/>
      <c r="AD13" s="136" t="s">
        <v>44</v>
      </c>
      <c r="AE13" s="139" t="s">
        <v>45</v>
      </c>
    </row>
    <row r="14" spans="1:31" customFormat="1" ht="81" customHeight="1" x14ac:dyDescent="0.25">
      <c r="A14" s="95">
        <v>5</v>
      </c>
      <c r="B14" s="13" t="s">
        <v>38</v>
      </c>
      <c r="C14" s="13" t="s">
        <v>40</v>
      </c>
      <c r="D14" s="13" t="s">
        <v>41</v>
      </c>
      <c r="E14" s="22" t="s">
        <v>53</v>
      </c>
      <c r="F14" s="26" t="s">
        <v>54</v>
      </c>
      <c r="G14" s="63">
        <v>2021680010102</v>
      </c>
      <c r="H14" s="102" t="s">
        <v>126</v>
      </c>
      <c r="I14" s="103" t="s">
        <v>140</v>
      </c>
      <c r="J14" s="11">
        <v>44562</v>
      </c>
      <c r="K14" s="11">
        <v>44926</v>
      </c>
      <c r="L14" s="154"/>
      <c r="M14" s="157"/>
      <c r="N14" s="151"/>
      <c r="O14" s="111" t="s">
        <v>128</v>
      </c>
      <c r="P14" s="87"/>
      <c r="Q14" s="88">
        <v>1614876582</v>
      </c>
      <c r="R14" s="87"/>
      <c r="S14" s="87"/>
      <c r="T14" s="86"/>
      <c r="U14" s="160"/>
      <c r="V14" s="87"/>
      <c r="W14" s="87">
        <v>1284954592.3299999</v>
      </c>
      <c r="X14" s="87"/>
      <c r="Y14" s="87"/>
      <c r="Z14" s="121"/>
      <c r="AA14" s="160"/>
      <c r="AB14" s="134"/>
      <c r="AC14" s="100"/>
      <c r="AD14" s="137"/>
      <c r="AE14" s="140"/>
    </row>
    <row r="15" spans="1:31" customFormat="1" ht="102" customHeight="1" x14ac:dyDescent="0.25">
      <c r="A15" s="95">
        <v>5</v>
      </c>
      <c r="B15" s="13" t="s">
        <v>38</v>
      </c>
      <c r="C15" s="13" t="s">
        <v>40</v>
      </c>
      <c r="D15" s="13" t="s">
        <v>41</v>
      </c>
      <c r="E15" s="22" t="s">
        <v>53</v>
      </c>
      <c r="F15" s="26" t="s">
        <v>54</v>
      </c>
      <c r="G15" s="63">
        <v>2021680010117</v>
      </c>
      <c r="H15" s="104" t="s">
        <v>123</v>
      </c>
      <c r="I15" s="103" t="s">
        <v>168</v>
      </c>
      <c r="J15" s="11">
        <v>44562</v>
      </c>
      <c r="K15" s="11">
        <v>44926</v>
      </c>
      <c r="L15" s="154"/>
      <c r="M15" s="157"/>
      <c r="N15" s="151"/>
      <c r="O15" s="109" t="s">
        <v>172</v>
      </c>
      <c r="P15" s="120">
        <f>685561802-288283001.7+350000000+225000000+225000000+954209367</f>
        <v>2151488167.3000002</v>
      </c>
      <c r="Q15" s="118">
        <v>64280301</v>
      </c>
      <c r="R15" s="90"/>
      <c r="S15" s="90"/>
      <c r="T15" s="86"/>
      <c r="U15" s="160"/>
      <c r="V15" s="87"/>
      <c r="W15" s="87"/>
      <c r="X15" s="87"/>
      <c r="Y15" s="87"/>
      <c r="Z15" s="121"/>
      <c r="AA15" s="160"/>
      <c r="AB15" s="134"/>
      <c r="AC15" s="100"/>
      <c r="AD15" s="137"/>
      <c r="AE15" s="140"/>
    </row>
    <row r="16" spans="1:31" customFormat="1" ht="99.75" customHeight="1" x14ac:dyDescent="0.25">
      <c r="A16" s="95">
        <v>5</v>
      </c>
      <c r="B16" s="13" t="s">
        <v>38</v>
      </c>
      <c r="C16" s="13" t="s">
        <v>40</v>
      </c>
      <c r="D16" s="13" t="s">
        <v>41</v>
      </c>
      <c r="E16" s="22" t="s">
        <v>53</v>
      </c>
      <c r="F16" s="26" t="s">
        <v>54</v>
      </c>
      <c r="G16" s="62">
        <v>2022680010002</v>
      </c>
      <c r="H16" s="104" t="s">
        <v>192</v>
      </c>
      <c r="I16" s="107" t="s">
        <v>194</v>
      </c>
      <c r="J16" s="123">
        <v>44636</v>
      </c>
      <c r="K16" s="123">
        <v>44926</v>
      </c>
      <c r="L16" s="155"/>
      <c r="M16" s="158"/>
      <c r="N16" s="152"/>
      <c r="O16" s="109" t="s">
        <v>193</v>
      </c>
      <c r="P16" s="87">
        <v>288283001.69999999</v>
      </c>
      <c r="Q16" s="88"/>
      <c r="R16" s="90"/>
      <c r="S16" s="90"/>
      <c r="T16" s="86"/>
      <c r="U16" s="161"/>
      <c r="V16" s="87"/>
      <c r="W16" s="87"/>
      <c r="X16" s="87"/>
      <c r="Y16" s="87"/>
      <c r="Z16" s="121"/>
      <c r="AA16" s="161"/>
      <c r="AB16" s="135"/>
      <c r="AC16" s="100"/>
      <c r="AD16" s="138"/>
      <c r="AE16" s="141"/>
    </row>
    <row r="17" spans="1:31" customFormat="1" ht="150" customHeight="1" x14ac:dyDescent="0.25">
      <c r="A17" s="95">
        <v>6</v>
      </c>
      <c r="B17" s="12" t="s">
        <v>38</v>
      </c>
      <c r="C17" s="12" t="s">
        <v>40</v>
      </c>
      <c r="D17" s="12" t="s">
        <v>41</v>
      </c>
      <c r="E17" s="22" t="s">
        <v>55</v>
      </c>
      <c r="F17" s="26" t="s">
        <v>56</v>
      </c>
      <c r="G17" s="63">
        <v>2020680010026</v>
      </c>
      <c r="H17" s="104" t="s">
        <v>57</v>
      </c>
      <c r="I17" s="103" t="s">
        <v>141</v>
      </c>
      <c r="J17" s="11">
        <v>44562</v>
      </c>
      <c r="K17" s="11">
        <v>44926</v>
      </c>
      <c r="L17" s="18">
        <v>1</v>
      </c>
      <c r="M17" s="127">
        <v>1</v>
      </c>
      <c r="N17" s="17">
        <f t="shared" ref="N17:N22" si="0">IFERROR(IF(M17/L17&gt;100%,100%,M17/L17),"-")</f>
        <v>1</v>
      </c>
      <c r="O17" s="109" t="s">
        <v>129</v>
      </c>
      <c r="P17" s="91">
        <v>318078211</v>
      </c>
      <c r="Q17" s="88"/>
      <c r="R17" s="87"/>
      <c r="S17" s="87"/>
      <c r="T17" s="86"/>
      <c r="U17" s="92">
        <f>SUM(P17:T17)</f>
        <v>318078211</v>
      </c>
      <c r="V17" s="87">
        <v>168600000</v>
      </c>
      <c r="W17" s="27"/>
      <c r="X17" s="87"/>
      <c r="Y17" s="87"/>
      <c r="Z17" s="121"/>
      <c r="AA17" s="113">
        <f>SUM(V17:Z17)</f>
        <v>168600000</v>
      </c>
      <c r="AB17" s="8">
        <f>IFERROR(AA17/U17,"-")</f>
        <v>0.53005831323667751</v>
      </c>
      <c r="AC17" s="9"/>
      <c r="AD17" s="97" t="s">
        <v>44</v>
      </c>
      <c r="AE17" s="10" t="s">
        <v>45</v>
      </c>
    </row>
    <row r="18" spans="1:31" customFormat="1" ht="142.94999999999999" customHeight="1" x14ac:dyDescent="0.25">
      <c r="A18" s="95">
        <v>7</v>
      </c>
      <c r="B18" s="13" t="s">
        <v>38</v>
      </c>
      <c r="C18" s="13" t="s">
        <v>40</v>
      </c>
      <c r="D18" s="13" t="s">
        <v>41</v>
      </c>
      <c r="E18" s="22" t="s">
        <v>58</v>
      </c>
      <c r="F18" s="26" t="s">
        <v>59</v>
      </c>
      <c r="G18" s="63">
        <v>2020680010026</v>
      </c>
      <c r="H18" s="104" t="s">
        <v>57</v>
      </c>
      <c r="I18" s="103" t="s">
        <v>141</v>
      </c>
      <c r="J18" s="11">
        <v>44562</v>
      </c>
      <c r="K18" s="11">
        <v>44926</v>
      </c>
      <c r="L18" s="33">
        <v>1</v>
      </c>
      <c r="M18" s="128">
        <v>1</v>
      </c>
      <c r="N18" s="28">
        <f t="shared" si="0"/>
        <v>1</v>
      </c>
      <c r="O18" s="109" t="s">
        <v>130</v>
      </c>
      <c r="P18" s="90"/>
      <c r="Q18" s="88">
        <f>849676605-62961615</f>
        <v>786714990</v>
      </c>
      <c r="R18" s="87"/>
      <c r="S18" s="87"/>
      <c r="T18" s="86"/>
      <c r="U18" s="116">
        <f>SUM(P18:T18)</f>
        <v>786714990</v>
      </c>
      <c r="V18" s="87"/>
      <c r="W18" s="87">
        <v>505200000</v>
      </c>
      <c r="X18" s="87"/>
      <c r="Y18" s="87"/>
      <c r="Z18" s="121"/>
      <c r="AA18" s="114">
        <f>SUM(V18:Z18)</f>
        <v>505200000</v>
      </c>
      <c r="AB18" s="30">
        <f t="shared" ref="AB18:AB22" si="1">IFERROR(AA18/U18,"-")</f>
        <v>0.64216394300558577</v>
      </c>
      <c r="AC18" s="31"/>
      <c r="AD18" s="98" t="s">
        <v>44</v>
      </c>
      <c r="AE18" s="29" t="s">
        <v>45</v>
      </c>
    </row>
    <row r="19" spans="1:31" customFormat="1" ht="60" x14ac:dyDescent="0.25">
      <c r="A19" s="95">
        <v>8</v>
      </c>
      <c r="B19" s="13" t="s">
        <v>38</v>
      </c>
      <c r="C19" s="13" t="s">
        <v>40</v>
      </c>
      <c r="D19" s="13" t="s">
        <v>41</v>
      </c>
      <c r="E19" s="22" t="s">
        <v>60</v>
      </c>
      <c r="F19" s="26" t="s">
        <v>61</v>
      </c>
      <c r="G19" s="62">
        <v>2020680010135</v>
      </c>
      <c r="H19" s="104" t="s">
        <v>62</v>
      </c>
      <c r="I19" s="102" t="s">
        <v>142</v>
      </c>
      <c r="J19" s="11">
        <v>44562</v>
      </c>
      <c r="K19" s="11">
        <v>44926</v>
      </c>
      <c r="L19" s="37">
        <v>4</v>
      </c>
      <c r="M19" s="126">
        <v>3</v>
      </c>
      <c r="N19" s="39">
        <f t="shared" si="0"/>
        <v>0.75</v>
      </c>
      <c r="O19" s="109" t="s">
        <v>176</v>
      </c>
      <c r="P19" s="87">
        <f>263043360+253000000</f>
        <v>516043360</v>
      </c>
      <c r="Q19" s="88"/>
      <c r="R19" s="90"/>
      <c r="S19" s="90"/>
      <c r="T19" s="85"/>
      <c r="U19" s="94">
        <f>SUM(P19:T19)</f>
        <v>516043360</v>
      </c>
      <c r="V19" s="87">
        <v>138000000</v>
      </c>
      <c r="W19" s="27"/>
      <c r="X19" s="27"/>
      <c r="Y19" s="27"/>
      <c r="Z19" s="121"/>
      <c r="AA19" s="114">
        <f>SUM(V19:Z19)</f>
        <v>138000000</v>
      </c>
      <c r="AB19" s="42">
        <f t="shared" si="1"/>
        <v>0.26741938894437089</v>
      </c>
      <c r="AC19" s="40"/>
      <c r="AD19" s="98" t="s">
        <v>44</v>
      </c>
      <c r="AE19" s="36" t="s">
        <v>45</v>
      </c>
    </row>
    <row r="20" spans="1:31" customFormat="1" ht="60" x14ac:dyDescent="0.25">
      <c r="A20" s="95">
        <v>9</v>
      </c>
      <c r="B20" s="13" t="s">
        <v>38</v>
      </c>
      <c r="C20" s="13" t="s">
        <v>40</v>
      </c>
      <c r="D20" s="13" t="s">
        <v>41</v>
      </c>
      <c r="E20" s="22" t="s">
        <v>63</v>
      </c>
      <c r="F20" s="26" t="s">
        <v>64</v>
      </c>
      <c r="G20" s="62">
        <v>2020680010092</v>
      </c>
      <c r="H20" s="104" t="s">
        <v>65</v>
      </c>
      <c r="I20" s="103" t="s">
        <v>143</v>
      </c>
      <c r="J20" s="11">
        <v>44562</v>
      </c>
      <c r="K20" s="11">
        <v>44926</v>
      </c>
      <c r="L20" s="37">
        <v>2664</v>
      </c>
      <c r="M20" s="131">
        <v>2861</v>
      </c>
      <c r="N20" s="39">
        <f t="shared" si="0"/>
        <v>1</v>
      </c>
      <c r="O20" s="109" t="s">
        <v>131</v>
      </c>
      <c r="P20" s="87">
        <v>5677311514</v>
      </c>
      <c r="Q20" s="88"/>
      <c r="R20" s="90"/>
      <c r="S20" s="90"/>
      <c r="T20" s="85"/>
      <c r="U20" s="94">
        <f>SUM(P20:T20)</f>
        <v>5677311514</v>
      </c>
      <c r="V20" s="87">
        <v>5636408465</v>
      </c>
      <c r="W20" s="27"/>
      <c r="X20" s="27"/>
      <c r="Y20" s="27"/>
      <c r="Z20" s="121"/>
      <c r="AA20" s="114">
        <f>SUM(V20:Z20)</f>
        <v>5636408465</v>
      </c>
      <c r="AB20" s="42">
        <f t="shared" si="1"/>
        <v>0.99279534883736165</v>
      </c>
      <c r="AC20" s="40"/>
      <c r="AD20" s="98" t="s">
        <v>44</v>
      </c>
      <c r="AE20" s="36" t="s">
        <v>45</v>
      </c>
    </row>
    <row r="21" spans="1:31" customFormat="1" ht="76.95" customHeight="1" x14ac:dyDescent="0.25">
      <c r="A21" s="95">
        <v>10</v>
      </c>
      <c r="B21" s="12" t="s">
        <v>38</v>
      </c>
      <c r="C21" s="12" t="s">
        <v>40</v>
      </c>
      <c r="D21" s="12" t="s">
        <v>41</v>
      </c>
      <c r="E21" s="22" t="s">
        <v>66</v>
      </c>
      <c r="F21" s="26" t="s">
        <v>67</v>
      </c>
      <c r="G21" s="62">
        <v>2020680010090</v>
      </c>
      <c r="H21" s="104" t="s">
        <v>68</v>
      </c>
      <c r="I21" s="102" t="s">
        <v>144</v>
      </c>
      <c r="J21" s="11">
        <v>44562</v>
      </c>
      <c r="K21" s="11">
        <v>44926</v>
      </c>
      <c r="L21" s="16">
        <v>9668</v>
      </c>
      <c r="M21" s="131">
        <v>9894</v>
      </c>
      <c r="N21" s="17">
        <f t="shared" si="0"/>
        <v>1</v>
      </c>
      <c r="O21" s="109" t="s">
        <v>177</v>
      </c>
      <c r="P21" s="87"/>
      <c r="Q21" s="88">
        <f>13637991107+1224120000</f>
        <v>14862111107</v>
      </c>
      <c r="R21" s="90"/>
      <c r="S21" s="90"/>
      <c r="T21" s="85"/>
      <c r="U21" s="92">
        <f>SUM(P21:T21)</f>
        <v>14862111107</v>
      </c>
      <c r="V21" s="87"/>
      <c r="W21" s="87">
        <v>14269643179.309999</v>
      </c>
      <c r="X21" s="27"/>
      <c r="Y21" s="27"/>
      <c r="Z21" s="121"/>
      <c r="AA21" s="113">
        <f>SUM(V21:Z21)</f>
        <v>14269643179.309999</v>
      </c>
      <c r="AB21" s="8">
        <f t="shared" si="1"/>
        <v>0.96013568170601615</v>
      </c>
      <c r="AC21" s="9"/>
      <c r="AD21" s="97" t="s">
        <v>44</v>
      </c>
      <c r="AE21" s="10" t="s">
        <v>45</v>
      </c>
    </row>
    <row r="22" spans="1:31" customFormat="1" ht="69.75" customHeight="1" x14ac:dyDescent="0.25">
      <c r="A22" s="95">
        <v>11</v>
      </c>
      <c r="B22" s="13" t="s">
        <v>38</v>
      </c>
      <c r="C22" s="13" t="s">
        <v>40</v>
      </c>
      <c r="D22" s="13" t="s">
        <v>41</v>
      </c>
      <c r="E22" s="22" t="s">
        <v>69</v>
      </c>
      <c r="F22" s="26" t="s">
        <v>70</v>
      </c>
      <c r="G22" s="62">
        <v>2021680010103</v>
      </c>
      <c r="H22" s="104" t="s">
        <v>124</v>
      </c>
      <c r="I22" s="106" t="s">
        <v>166</v>
      </c>
      <c r="J22" s="11">
        <v>44562</v>
      </c>
      <c r="K22" s="11">
        <v>44926</v>
      </c>
      <c r="L22" s="142">
        <v>10</v>
      </c>
      <c r="M22" s="147">
        <v>0</v>
      </c>
      <c r="N22" s="150">
        <f t="shared" si="0"/>
        <v>0</v>
      </c>
      <c r="O22" s="111" t="s">
        <v>171</v>
      </c>
      <c r="P22" s="87">
        <f>4250000000-205896899+920247999</f>
        <v>4964351100</v>
      </c>
      <c r="Q22" s="88">
        <v>32140151</v>
      </c>
      <c r="R22" s="90"/>
      <c r="S22" s="90"/>
      <c r="T22" s="85"/>
      <c r="U22" s="193">
        <f>SUM(P22:T23)</f>
        <v>6611367833</v>
      </c>
      <c r="V22" s="87"/>
      <c r="W22" s="87"/>
      <c r="X22" s="87"/>
      <c r="Y22" s="87"/>
      <c r="Z22" s="121"/>
      <c r="AA22" s="164">
        <f>SUM(V22:Z23)</f>
        <v>1284954592.3299999</v>
      </c>
      <c r="AB22" s="133">
        <f t="shared" si="1"/>
        <v>0.19435533232870117</v>
      </c>
      <c r="AC22" s="162"/>
      <c r="AD22" s="136" t="s">
        <v>44</v>
      </c>
      <c r="AE22" s="139" t="s">
        <v>45</v>
      </c>
    </row>
    <row r="23" spans="1:31" customFormat="1" ht="60" x14ac:dyDescent="0.25">
      <c r="A23" s="95">
        <v>11</v>
      </c>
      <c r="B23" s="13" t="s">
        <v>38</v>
      </c>
      <c r="C23" s="13" t="s">
        <v>40</v>
      </c>
      <c r="D23" s="13" t="s">
        <v>41</v>
      </c>
      <c r="E23" s="22" t="s">
        <v>69</v>
      </c>
      <c r="F23" s="26" t="s">
        <v>70</v>
      </c>
      <c r="G23" s="62">
        <v>2021680010102</v>
      </c>
      <c r="H23" s="102" t="s">
        <v>126</v>
      </c>
      <c r="I23" s="102" t="s">
        <v>140</v>
      </c>
      <c r="J23" s="11">
        <v>44562</v>
      </c>
      <c r="K23" s="11">
        <v>44926</v>
      </c>
      <c r="L23" s="143"/>
      <c r="M23" s="148"/>
      <c r="N23" s="151"/>
      <c r="O23" s="109" t="s">
        <v>128</v>
      </c>
      <c r="P23" s="87"/>
      <c r="Q23" s="88">
        <v>1614876582</v>
      </c>
      <c r="R23" s="90"/>
      <c r="S23" s="90"/>
      <c r="T23" s="85"/>
      <c r="U23" s="198"/>
      <c r="V23" s="87"/>
      <c r="W23" s="87">
        <v>1284954592.3299999</v>
      </c>
      <c r="X23" s="87"/>
      <c r="Y23" s="87"/>
      <c r="Z23" s="121"/>
      <c r="AA23" s="165"/>
      <c r="AB23" s="134"/>
      <c r="AC23" s="163"/>
      <c r="AD23" s="137"/>
      <c r="AE23" s="140"/>
    </row>
    <row r="24" spans="1:31" customFormat="1" ht="75" x14ac:dyDescent="0.25">
      <c r="A24" s="95">
        <v>12</v>
      </c>
      <c r="B24" s="13" t="s">
        <v>38</v>
      </c>
      <c r="C24" s="13" t="s">
        <v>40</v>
      </c>
      <c r="D24" s="13" t="s">
        <v>41</v>
      </c>
      <c r="E24" s="22" t="s">
        <v>71</v>
      </c>
      <c r="F24" s="26" t="s">
        <v>72</v>
      </c>
      <c r="G24" s="62">
        <v>2021680010057</v>
      </c>
      <c r="H24" s="104" t="s">
        <v>73</v>
      </c>
      <c r="I24" s="106" t="s">
        <v>167</v>
      </c>
      <c r="J24" s="11">
        <v>44562</v>
      </c>
      <c r="K24" s="11">
        <v>44926</v>
      </c>
      <c r="L24" s="144">
        <v>6</v>
      </c>
      <c r="M24" s="147">
        <v>0</v>
      </c>
      <c r="N24" s="150">
        <f>IFERROR(IF(M24/L24&gt;100%,100%,M24/L24),"-")</f>
        <v>0</v>
      </c>
      <c r="O24" s="109" t="s">
        <v>132</v>
      </c>
      <c r="P24" s="87">
        <f>61391722+357793798</f>
        <v>419185520</v>
      </c>
      <c r="Q24" s="88"/>
      <c r="R24" s="90"/>
      <c r="S24" s="90"/>
      <c r="T24" s="85"/>
      <c r="U24" s="159">
        <f>SUM(P24:T26)</f>
        <v>4822723247</v>
      </c>
      <c r="V24" s="87"/>
      <c r="W24" s="87">
        <v>419185520</v>
      </c>
      <c r="X24" s="27"/>
      <c r="Y24" s="27"/>
      <c r="Z24" s="121"/>
      <c r="AA24" s="159">
        <f>SUM(V24:Z26)</f>
        <v>419185520</v>
      </c>
      <c r="AB24" s="162">
        <f>IFERROR(AA24/U24,"-")</f>
        <v>8.6918842017475614E-2</v>
      </c>
      <c r="AC24" s="100"/>
      <c r="AD24" s="136" t="s">
        <v>44</v>
      </c>
      <c r="AE24" s="139" t="s">
        <v>45</v>
      </c>
    </row>
    <row r="25" spans="1:31" customFormat="1" ht="60" x14ac:dyDescent="0.25">
      <c r="A25" s="95">
        <v>12</v>
      </c>
      <c r="B25" s="13" t="s">
        <v>38</v>
      </c>
      <c r="C25" s="13" t="s">
        <v>40</v>
      </c>
      <c r="D25" s="13" t="s">
        <v>41</v>
      </c>
      <c r="E25" s="22" t="s">
        <v>71</v>
      </c>
      <c r="F25" s="26" t="s">
        <v>72</v>
      </c>
      <c r="G25" s="62">
        <v>2021680010103</v>
      </c>
      <c r="H25" s="104" t="s">
        <v>124</v>
      </c>
      <c r="I25" s="106" t="s">
        <v>166</v>
      </c>
      <c r="J25" s="11">
        <v>44562</v>
      </c>
      <c r="K25" s="11">
        <v>44926</v>
      </c>
      <c r="L25" s="145"/>
      <c r="M25" s="148"/>
      <c r="N25" s="151"/>
      <c r="O25" s="111" t="s">
        <v>171</v>
      </c>
      <c r="P25" s="87">
        <f>3603046476-205896899+920248000</f>
        <v>4317397577</v>
      </c>
      <c r="Q25" s="88">
        <v>32140150</v>
      </c>
      <c r="R25" s="90"/>
      <c r="S25" s="90"/>
      <c r="T25" s="85"/>
      <c r="U25" s="160"/>
      <c r="V25" s="87"/>
      <c r="W25" s="27"/>
      <c r="X25" s="27"/>
      <c r="Y25" s="27"/>
      <c r="Z25" s="121"/>
      <c r="AA25" s="160"/>
      <c r="AB25" s="163"/>
      <c r="AC25" s="100"/>
      <c r="AD25" s="137"/>
      <c r="AE25" s="140"/>
    </row>
    <row r="26" spans="1:31" customFormat="1" ht="66.75" customHeight="1" x14ac:dyDescent="0.25">
      <c r="A26" s="95">
        <v>12</v>
      </c>
      <c r="B26" s="13" t="s">
        <v>38</v>
      </c>
      <c r="C26" s="13" t="s">
        <v>40</v>
      </c>
      <c r="D26" s="13" t="s">
        <v>41</v>
      </c>
      <c r="E26" s="22" t="s">
        <v>71</v>
      </c>
      <c r="F26" s="26" t="s">
        <v>72</v>
      </c>
      <c r="G26" s="62">
        <v>2022680010001</v>
      </c>
      <c r="H26" s="104" t="s">
        <v>190</v>
      </c>
      <c r="I26" s="124" t="s">
        <v>195</v>
      </c>
      <c r="J26" s="123">
        <v>44622</v>
      </c>
      <c r="K26" s="123">
        <v>44926</v>
      </c>
      <c r="L26" s="146"/>
      <c r="M26" s="149"/>
      <c r="N26" s="152"/>
      <c r="O26" s="111" t="s">
        <v>191</v>
      </c>
      <c r="P26" s="87">
        <v>54000000</v>
      </c>
      <c r="Q26" s="88"/>
      <c r="R26" s="90"/>
      <c r="S26" s="90"/>
      <c r="T26" s="85"/>
      <c r="U26" s="161"/>
      <c r="V26" s="87"/>
      <c r="W26" s="27"/>
      <c r="X26" s="27"/>
      <c r="Y26" s="27"/>
      <c r="Z26" s="121"/>
      <c r="AA26" s="161"/>
      <c r="AB26" s="199"/>
      <c r="AC26" s="100">
        <v>126000000</v>
      </c>
      <c r="AD26" s="138"/>
      <c r="AE26" s="141"/>
    </row>
    <row r="27" spans="1:31" customFormat="1" ht="126.75" customHeight="1" x14ac:dyDescent="0.25">
      <c r="A27" s="95">
        <v>13</v>
      </c>
      <c r="B27" s="12" t="s">
        <v>38</v>
      </c>
      <c r="C27" s="12" t="s">
        <v>40</v>
      </c>
      <c r="D27" s="12" t="s">
        <v>74</v>
      </c>
      <c r="E27" s="22" t="s">
        <v>75</v>
      </c>
      <c r="F27" s="26" t="s">
        <v>76</v>
      </c>
      <c r="G27" s="62">
        <v>2021680010100</v>
      </c>
      <c r="H27" s="104" t="s">
        <v>161</v>
      </c>
      <c r="I27" s="107" t="s">
        <v>186</v>
      </c>
      <c r="J27" s="11">
        <v>44562</v>
      </c>
      <c r="K27" s="11">
        <v>44926</v>
      </c>
      <c r="L27" s="16">
        <v>47</v>
      </c>
      <c r="M27" s="125">
        <v>47</v>
      </c>
      <c r="N27" s="17">
        <f>IFERROR(IF(M27/L27&gt;100%,100%,M27/L27),"-")</f>
        <v>1</v>
      </c>
      <c r="O27" s="111" t="s">
        <v>129</v>
      </c>
      <c r="P27" s="87">
        <v>33333333.333333332</v>
      </c>
      <c r="Q27" s="88"/>
      <c r="R27" s="90"/>
      <c r="S27" s="90"/>
      <c r="T27" s="85"/>
      <c r="U27" s="92">
        <f>SUM(P27:T27)</f>
        <v>33333333.333333332</v>
      </c>
      <c r="V27" s="87">
        <v>22000000</v>
      </c>
      <c r="W27" s="27"/>
      <c r="X27" s="27"/>
      <c r="Y27" s="27"/>
      <c r="Z27" s="121"/>
      <c r="AA27" s="113">
        <f>SUM(V27:Z27)</f>
        <v>22000000</v>
      </c>
      <c r="AB27" s="8">
        <f>IFERROR(AA27/U27,"-")</f>
        <v>0.66</v>
      </c>
      <c r="AC27" s="9"/>
      <c r="AD27" s="97" t="s">
        <v>44</v>
      </c>
      <c r="AE27" s="10" t="s">
        <v>45</v>
      </c>
    </row>
    <row r="28" spans="1:31" customFormat="1" ht="171" customHeight="1" x14ac:dyDescent="0.25">
      <c r="A28" s="95">
        <v>14</v>
      </c>
      <c r="B28" s="13" t="s">
        <v>38</v>
      </c>
      <c r="C28" s="13" t="s">
        <v>40</v>
      </c>
      <c r="D28" s="13" t="s">
        <v>74</v>
      </c>
      <c r="E28" s="22" t="s">
        <v>77</v>
      </c>
      <c r="F28" s="26" t="s">
        <v>78</v>
      </c>
      <c r="G28" s="63">
        <v>2020680010076</v>
      </c>
      <c r="H28" s="102" t="s">
        <v>79</v>
      </c>
      <c r="I28" s="106" t="s">
        <v>146</v>
      </c>
      <c r="J28" s="11">
        <v>44562</v>
      </c>
      <c r="K28" s="11">
        <v>44926</v>
      </c>
      <c r="L28" s="142">
        <v>47</v>
      </c>
      <c r="M28" s="147">
        <v>47</v>
      </c>
      <c r="N28" s="150">
        <f>IFERROR(IF(M28/L28&gt;100%,100%,M28/L28),"-")</f>
        <v>1</v>
      </c>
      <c r="O28" s="109" t="s">
        <v>178</v>
      </c>
      <c r="P28" s="87">
        <f>78863302+9447268642+6674383216</f>
        <v>16200515160</v>
      </c>
      <c r="Q28" s="88">
        <f>2576601485+1240724312</f>
        <v>3817325797</v>
      </c>
      <c r="R28" s="90"/>
      <c r="S28" s="90"/>
      <c r="T28" s="85"/>
      <c r="U28" s="193">
        <f>SUM(P28:T30)</f>
        <v>251437364074</v>
      </c>
      <c r="V28" s="87">
        <v>11457961600.08</v>
      </c>
      <c r="W28" s="87">
        <v>732739930</v>
      </c>
      <c r="X28" s="27"/>
      <c r="Y28" s="27"/>
      <c r="Z28" s="121"/>
      <c r="AA28" s="164">
        <f>SUM(V28:Z30)</f>
        <v>61385272553.419998</v>
      </c>
      <c r="AB28" s="133">
        <f>IFERROR(AA28/U28,"-")</f>
        <v>0.24413743271407279</v>
      </c>
      <c r="AC28" s="162"/>
      <c r="AD28" s="136" t="s">
        <v>44</v>
      </c>
      <c r="AE28" s="139" t="s">
        <v>45</v>
      </c>
    </row>
    <row r="29" spans="1:31" customFormat="1" ht="409.6" x14ac:dyDescent="0.25">
      <c r="A29" s="95">
        <v>14</v>
      </c>
      <c r="B29" s="13" t="s">
        <v>38</v>
      </c>
      <c r="C29" s="13" t="s">
        <v>40</v>
      </c>
      <c r="D29" s="13" t="s">
        <v>74</v>
      </c>
      <c r="E29" s="22" t="s">
        <v>77</v>
      </c>
      <c r="F29" s="26" t="s">
        <v>78</v>
      </c>
      <c r="G29" s="63">
        <v>2020680010027</v>
      </c>
      <c r="H29" s="102" t="s">
        <v>80</v>
      </c>
      <c r="I29" s="102" t="s">
        <v>147</v>
      </c>
      <c r="J29" s="11">
        <v>44562</v>
      </c>
      <c r="K29" s="11">
        <v>44926</v>
      </c>
      <c r="L29" s="197"/>
      <c r="M29" s="148"/>
      <c r="N29" s="151"/>
      <c r="O29" s="112" t="s">
        <v>185</v>
      </c>
      <c r="P29" s="87">
        <v>1236312828</v>
      </c>
      <c r="Q29" s="88">
        <f>228526086687+42247021</f>
        <v>228568333708</v>
      </c>
      <c r="R29" s="90"/>
      <c r="S29" s="90"/>
      <c r="T29" s="85"/>
      <c r="U29" s="198"/>
      <c r="V29" s="87">
        <v>4244314</v>
      </c>
      <c r="W29" s="87">
        <v>47905372117</v>
      </c>
      <c r="X29" s="27"/>
      <c r="Y29" s="27"/>
      <c r="Z29" s="121"/>
      <c r="AA29" s="165"/>
      <c r="AB29" s="134"/>
      <c r="AC29" s="163"/>
      <c r="AD29" s="137"/>
      <c r="AE29" s="140"/>
    </row>
    <row r="30" spans="1:31" customFormat="1" ht="84.75" customHeight="1" x14ac:dyDescent="0.25">
      <c r="A30" s="95">
        <v>14</v>
      </c>
      <c r="B30" s="13" t="s">
        <v>38</v>
      </c>
      <c r="C30" s="13" t="s">
        <v>40</v>
      </c>
      <c r="D30" s="13" t="s">
        <v>74</v>
      </c>
      <c r="E30" s="22" t="s">
        <v>77</v>
      </c>
      <c r="F30" s="26" t="s">
        <v>78</v>
      </c>
      <c r="G30" s="62">
        <v>2021680010102</v>
      </c>
      <c r="H30" s="102" t="s">
        <v>126</v>
      </c>
      <c r="I30" s="108" t="s">
        <v>140</v>
      </c>
      <c r="J30" s="11">
        <v>44562</v>
      </c>
      <c r="K30" s="11">
        <v>44926</v>
      </c>
      <c r="L30" s="143"/>
      <c r="M30" s="148"/>
      <c r="N30" s="151"/>
      <c r="O30" s="109" t="s">
        <v>128</v>
      </c>
      <c r="P30" s="87"/>
      <c r="Q30" s="88">
        <v>1614876581</v>
      </c>
      <c r="R30" s="90"/>
      <c r="S30" s="90"/>
      <c r="T30" s="85"/>
      <c r="U30" s="198"/>
      <c r="V30" s="27"/>
      <c r="W30" s="87">
        <v>1284954592.3399999</v>
      </c>
      <c r="X30" s="27"/>
      <c r="Y30" s="27"/>
      <c r="Z30" s="121"/>
      <c r="AA30" s="165"/>
      <c r="AB30" s="134"/>
      <c r="AC30" s="163"/>
      <c r="AD30" s="137"/>
      <c r="AE30" s="140"/>
    </row>
    <row r="31" spans="1:31" customFormat="1" ht="75" x14ac:dyDescent="0.25">
      <c r="A31" s="95">
        <v>15</v>
      </c>
      <c r="B31" s="12" t="s">
        <v>38</v>
      </c>
      <c r="C31" s="12" t="s">
        <v>40</v>
      </c>
      <c r="D31" s="12" t="s">
        <v>74</v>
      </c>
      <c r="E31" s="22" t="s">
        <v>81</v>
      </c>
      <c r="F31" s="26" t="s">
        <v>82</v>
      </c>
      <c r="G31" s="62">
        <v>2020680010132</v>
      </c>
      <c r="H31" s="102" t="s">
        <v>83</v>
      </c>
      <c r="I31" s="103" t="s">
        <v>148</v>
      </c>
      <c r="J31" s="11">
        <v>44562</v>
      </c>
      <c r="K31" s="11">
        <v>44926</v>
      </c>
      <c r="L31" s="16">
        <v>300</v>
      </c>
      <c r="M31" s="125">
        <v>29</v>
      </c>
      <c r="N31" s="17">
        <f t="shared" ref="N31:N43" si="2">IFERROR(IF(M31/L31&gt;100%,100%,M31/L31),"-")</f>
        <v>9.6666666666666665E-2</v>
      </c>
      <c r="O31" s="109" t="s">
        <v>133</v>
      </c>
      <c r="P31" s="87">
        <v>175000000</v>
      </c>
      <c r="Q31" s="88">
        <v>175000000</v>
      </c>
      <c r="R31" s="87"/>
      <c r="S31" s="87"/>
      <c r="T31" s="86"/>
      <c r="U31" s="92">
        <f t="shared" ref="U31:U41" si="3">SUM(P31:T31)</f>
        <v>350000000</v>
      </c>
      <c r="V31" s="87">
        <v>175000000</v>
      </c>
      <c r="W31" s="88">
        <v>175000000</v>
      </c>
      <c r="X31" s="87"/>
      <c r="Y31" s="87"/>
      <c r="Z31" s="121"/>
      <c r="AA31" s="113">
        <f>SUM(V31:Z31)</f>
        <v>350000000</v>
      </c>
      <c r="AB31" s="8">
        <f>IFERROR(AA31/U31,"-")</f>
        <v>1</v>
      </c>
      <c r="AC31" s="9">
        <v>66931755.117647037</v>
      </c>
      <c r="AD31" s="97" t="s">
        <v>44</v>
      </c>
      <c r="AE31" s="10" t="s">
        <v>45</v>
      </c>
    </row>
    <row r="32" spans="1:31" customFormat="1" ht="75" x14ac:dyDescent="0.25">
      <c r="A32" s="95">
        <v>16</v>
      </c>
      <c r="B32" s="12" t="s">
        <v>38</v>
      </c>
      <c r="C32" s="12" t="s">
        <v>40</v>
      </c>
      <c r="D32" s="12" t="s">
        <v>74</v>
      </c>
      <c r="E32" s="22" t="s">
        <v>84</v>
      </c>
      <c r="F32" s="26" t="s">
        <v>85</v>
      </c>
      <c r="G32" s="62">
        <v>2020680010132</v>
      </c>
      <c r="H32" s="102" t="s">
        <v>83</v>
      </c>
      <c r="I32" s="103" t="s">
        <v>149</v>
      </c>
      <c r="J32" s="11">
        <v>44562</v>
      </c>
      <c r="K32" s="11">
        <v>44926</v>
      </c>
      <c r="L32" s="16">
        <v>35000</v>
      </c>
      <c r="M32" s="131">
        <v>6090</v>
      </c>
      <c r="N32" s="17">
        <f t="shared" si="2"/>
        <v>0.17399999999999999</v>
      </c>
      <c r="O32" s="109" t="s">
        <v>133</v>
      </c>
      <c r="P32" s="87">
        <v>125000000</v>
      </c>
      <c r="Q32" s="88">
        <v>125000000</v>
      </c>
      <c r="R32" s="87"/>
      <c r="S32" s="87"/>
      <c r="T32" s="86"/>
      <c r="U32" s="92">
        <f t="shared" si="3"/>
        <v>250000000</v>
      </c>
      <c r="V32" s="87">
        <v>125000000</v>
      </c>
      <c r="W32" s="88">
        <v>125000000</v>
      </c>
      <c r="X32" s="87"/>
      <c r="Y32" s="87"/>
      <c r="Z32" s="121"/>
      <c r="AA32" s="113">
        <f>SUM(V32:Z32)</f>
        <v>250000000</v>
      </c>
      <c r="AB32" s="8">
        <f>IFERROR(AA32/U32,"-")</f>
        <v>1</v>
      </c>
      <c r="AC32" s="9">
        <v>190322604.88235295</v>
      </c>
      <c r="AD32" s="97" t="s">
        <v>44</v>
      </c>
      <c r="AE32" s="10" t="s">
        <v>45</v>
      </c>
    </row>
    <row r="33" spans="1:31" customFormat="1" ht="75" x14ac:dyDescent="0.25">
      <c r="A33" s="95">
        <v>17</v>
      </c>
      <c r="B33" s="13" t="s">
        <v>38</v>
      </c>
      <c r="C33" s="13" t="s">
        <v>40</v>
      </c>
      <c r="D33" s="13" t="s">
        <v>74</v>
      </c>
      <c r="E33" s="22" t="s">
        <v>86</v>
      </c>
      <c r="F33" s="20" t="s">
        <v>87</v>
      </c>
      <c r="G33" s="62">
        <v>2021680010083</v>
      </c>
      <c r="H33" s="102" t="s">
        <v>125</v>
      </c>
      <c r="I33" s="103" t="s">
        <v>150</v>
      </c>
      <c r="J33" s="11">
        <v>44562</v>
      </c>
      <c r="K33" s="11">
        <v>44926</v>
      </c>
      <c r="L33" s="142">
        <v>500</v>
      </c>
      <c r="M33" s="147">
        <v>127</v>
      </c>
      <c r="N33" s="150">
        <f t="shared" si="2"/>
        <v>0.254</v>
      </c>
      <c r="O33" s="109" t="s">
        <v>134</v>
      </c>
      <c r="P33" s="87">
        <v>123094917</v>
      </c>
      <c r="Q33" s="88">
        <v>103103083</v>
      </c>
      <c r="R33" s="87"/>
      <c r="S33" s="87"/>
      <c r="T33" s="86"/>
      <c r="U33" s="193">
        <f>SUM(P33:T34)</f>
        <v>259531333.33333334</v>
      </c>
      <c r="V33" s="87"/>
      <c r="W33" s="87"/>
      <c r="X33" s="87"/>
      <c r="Y33" s="87"/>
      <c r="Z33" s="121"/>
      <c r="AA33" s="164">
        <f>SUM(V33:Z34)</f>
        <v>22000000</v>
      </c>
      <c r="AB33" s="133">
        <f>IFERROR(AA33/U33,"-")</f>
        <v>8.4768184702168264E-2</v>
      </c>
      <c r="AC33" s="100"/>
      <c r="AD33" s="136" t="s">
        <v>44</v>
      </c>
      <c r="AE33" s="139" t="s">
        <v>45</v>
      </c>
    </row>
    <row r="34" spans="1:31" customFormat="1" ht="75" x14ac:dyDescent="0.25">
      <c r="A34" s="95">
        <v>17</v>
      </c>
      <c r="B34" s="13" t="s">
        <v>38</v>
      </c>
      <c r="C34" s="13" t="s">
        <v>40</v>
      </c>
      <c r="D34" s="13" t="s">
        <v>74</v>
      </c>
      <c r="E34" s="22" t="s">
        <v>86</v>
      </c>
      <c r="F34" s="101" t="s">
        <v>87</v>
      </c>
      <c r="G34" s="62">
        <v>2021680010100</v>
      </c>
      <c r="H34" s="102" t="s">
        <v>161</v>
      </c>
      <c r="I34" s="103" t="s">
        <v>145</v>
      </c>
      <c r="J34" s="11">
        <v>44562</v>
      </c>
      <c r="K34" s="11">
        <v>44926</v>
      </c>
      <c r="L34" s="196"/>
      <c r="M34" s="149"/>
      <c r="N34" s="152"/>
      <c r="O34" s="109" t="s">
        <v>129</v>
      </c>
      <c r="P34" s="87">
        <v>33333333.333333332</v>
      </c>
      <c r="Q34" s="88"/>
      <c r="R34" s="87"/>
      <c r="S34" s="87"/>
      <c r="T34" s="86"/>
      <c r="U34" s="194"/>
      <c r="V34" s="87">
        <v>22000000</v>
      </c>
      <c r="W34" s="87"/>
      <c r="X34" s="87"/>
      <c r="Y34" s="87"/>
      <c r="Z34" s="121"/>
      <c r="AA34" s="195"/>
      <c r="AB34" s="135"/>
      <c r="AC34" s="100"/>
      <c r="AD34" s="138"/>
      <c r="AE34" s="141"/>
    </row>
    <row r="35" spans="1:31" customFormat="1" ht="150" customHeight="1" x14ac:dyDescent="0.25">
      <c r="A35" s="95">
        <v>18</v>
      </c>
      <c r="B35" s="12" t="s">
        <v>38</v>
      </c>
      <c r="C35" s="12" t="s">
        <v>40</v>
      </c>
      <c r="D35" s="12" t="s">
        <v>74</v>
      </c>
      <c r="E35" s="22" t="s">
        <v>88</v>
      </c>
      <c r="F35" s="26" t="s">
        <v>89</v>
      </c>
      <c r="G35" s="62">
        <v>2021680010100</v>
      </c>
      <c r="H35" s="102" t="s">
        <v>161</v>
      </c>
      <c r="I35" s="107" t="s">
        <v>187</v>
      </c>
      <c r="J35" s="11">
        <v>44562</v>
      </c>
      <c r="K35" s="11">
        <v>44926</v>
      </c>
      <c r="L35" s="142">
        <v>20</v>
      </c>
      <c r="M35" s="147">
        <v>13</v>
      </c>
      <c r="N35" s="150">
        <f t="shared" si="2"/>
        <v>0.65</v>
      </c>
      <c r="O35" s="109" t="s">
        <v>129</v>
      </c>
      <c r="P35" s="87">
        <v>33333333.333333332</v>
      </c>
      <c r="Q35" s="88"/>
      <c r="R35" s="87"/>
      <c r="S35" s="87"/>
      <c r="T35" s="86"/>
      <c r="U35" s="193">
        <f>SUM(P35:T36)</f>
        <v>139333333.33333334</v>
      </c>
      <c r="V35" s="87">
        <v>22000000</v>
      </c>
      <c r="W35" s="87"/>
      <c r="X35" s="87"/>
      <c r="Y35" s="87"/>
      <c r="Z35" s="121"/>
      <c r="AA35" s="164">
        <f>SUM(V35:Z36)</f>
        <v>22000000</v>
      </c>
      <c r="AB35" s="133">
        <f>IFERROR(AA35/U35,"-")</f>
        <v>0.15789473684210525</v>
      </c>
      <c r="AC35" s="100"/>
      <c r="AD35" s="136" t="s">
        <v>44</v>
      </c>
      <c r="AE35" s="139" t="s">
        <v>45</v>
      </c>
    </row>
    <row r="36" spans="1:31" customFormat="1" ht="98.25" customHeight="1" x14ac:dyDescent="0.25">
      <c r="A36" s="95">
        <v>18</v>
      </c>
      <c r="B36" s="12" t="s">
        <v>38</v>
      </c>
      <c r="C36" s="12" t="s">
        <v>40</v>
      </c>
      <c r="D36" s="12" t="s">
        <v>74</v>
      </c>
      <c r="E36" s="22" t="s">
        <v>88</v>
      </c>
      <c r="F36" s="26" t="s">
        <v>89</v>
      </c>
      <c r="G36" s="62">
        <v>2021680010101</v>
      </c>
      <c r="H36" s="102" t="s">
        <v>162</v>
      </c>
      <c r="I36" s="107" t="s">
        <v>188</v>
      </c>
      <c r="J36" s="11">
        <v>44562</v>
      </c>
      <c r="K36" s="11">
        <v>44926</v>
      </c>
      <c r="L36" s="196"/>
      <c r="M36" s="149"/>
      <c r="N36" s="152"/>
      <c r="O36" s="111" t="s">
        <v>179</v>
      </c>
      <c r="P36" s="87">
        <f>100000000+6000000</f>
        <v>106000000</v>
      </c>
      <c r="Q36" s="88"/>
      <c r="R36" s="87"/>
      <c r="S36" s="87"/>
      <c r="T36" s="86"/>
      <c r="U36" s="194"/>
      <c r="V36" s="87"/>
      <c r="W36" s="87"/>
      <c r="X36" s="87"/>
      <c r="Y36" s="87"/>
      <c r="Z36" s="121"/>
      <c r="AA36" s="195"/>
      <c r="AB36" s="135"/>
      <c r="AC36" s="9"/>
      <c r="AD36" s="138"/>
      <c r="AE36" s="141"/>
    </row>
    <row r="37" spans="1:31" customFormat="1" ht="75" x14ac:dyDescent="0.25">
      <c r="A37" s="95">
        <v>19</v>
      </c>
      <c r="B37" s="12" t="s">
        <v>38</v>
      </c>
      <c r="C37" s="12" t="s">
        <v>40</v>
      </c>
      <c r="D37" s="12" t="s">
        <v>74</v>
      </c>
      <c r="E37" s="22" t="s">
        <v>90</v>
      </c>
      <c r="F37" s="26" t="s">
        <v>91</v>
      </c>
      <c r="G37" s="62">
        <v>2020680010107</v>
      </c>
      <c r="H37" s="102" t="s">
        <v>92</v>
      </c>
      <c r="I37" s="103" t="s">
        <v>151</v>
      </c>
      <c r="J37" s="11">
        <v>44562</v>
      </c>
      <c r="K37" s="11">
        <v>44926</v>
      </c>
      <c r="L37" s="16">
        <v>1</v>
      </c>
      <c r="M37" s="125">
        <v>0</v>
      </c>
      <c r="N37" s="17">
        <f t="shared" si="2"/>
        <v>0</v>
      </c>
      <c r="O37" s="109" t="s">
        <v>135</v>
      </c>
      <c r="P37" s="87"/>
      <c r="Q37" s="88">
        <v>50000000</v>
      </c>
      <c r="R37" s="87"/>
      <c r="S37" s="87"/>
      <c r="T37" s="86"/>
      <c r="U37" s="92">
        <f t="shared" si="3"/>
        <v>50000000</v>
      </c>
      <c r="V37" s="87"/>
      <c r="W37" s="87"/>
      <c r="X37" s="87"/>
      <c r="Y37" s="87"/>
      <c r="Z37" s="122"/>
      <c r="AA37" s="113">
        <f t="shared" ref="AA37:AA41" si="4">SUM(V37:Z37)</f>
        <v>0</v>
      </c>
      <c r="AB37" s="8">
        <f t="shared" ref="AB37:AB42" si="5">IFERROR(AA37/U37,"-")</f>
        <v>0</v>
      </c>
      <c r="AC37" s="9"/>
      <c r="AD37" s="97" t="s">
        <v>44</v>
      </c>
      <c r="AE37" s="10" t="s">
        <v>45</v>
      </c>
    </row>
    <row r="38" spans="1:31" customFormat="1" ht="179.25" customHeight="1" x14ac:dyDescent="0.25">
      <c r="A38" s="95">
        <v>20</v>
      </c>
      <c r="B38" s="12" t="s">
        <v>38</v>
      </c>
      <c r="C38" s="12" t="s">
        <v>40</v>
      </c>
      <c r="D38" s="12" t="s">
        <v>74</v>
      </c>
      <c r="E38" s="22" t="s">
        <v>93</v>
      </c>
      <c r="F38" s="26" t="s">
        <v>94</v>
      </c>
      <c r="G38" s="62">
        <v>2020680010028</v>
      </c>
      <c r="H38" s="104" t="s">
        <v>95</v>
      </c>
      <c r="I38" s="102" t="s">
        <v>152</v>
      </c>
      <c r="J38" s="11">
        <v>44562</v>
      </c>
      <c r="K38" s="11">
        <v>44926</v>
      </c>
      <c r="L38" s="44">
        <v>1</v>
      </c>
      <c r="M38" s="129">
        <v>0.60950000000000004</v>
      </c>
      <c r="N38" s="39">
        <f t="shared" si="2"/>
        <v>0.60950000000000004</v>
      </c>
      <c r="O38" s="59" t="s">
        <v>180</v>
      </c>
      <c r="P38" s="87">
        <f>40228242+89003340+919050+801600+2848128+13897640+22302000+458300000+12800000+881841000</f>
        <v>1522941000</v>
      </c>
      <c r="Q38" s="88"/>
      <c r="R38" s="87"/>
      <c r="S38" s="87"/>
      <c r="T38" s="87">
        <v>49329884</v>
      </c>
      <c r="U38" s="94">
        <f t="shared" si="3"/>
        <v>1572270884</v>
      </c>
      <c r="V38" s="87">
        <v>928200000</v>
      </c>
      <c r="W38" s="87"/>
      <c r="X38" s="87"/>
      <c r="Y38" s="87"/>
      <c r="Z38" s="121"/>
      <c r="AA38" s="114">
        <f>SUM(V38:Z38)</f>
        <v>928200000</v>
      </c>
      <c r="AB38" s="42">
        <f t="shared" si="5"/>
        <v>0.59035628621359115</v>
      </c>
      <c r="AC38" s="40"/>
      <c r="AD38" s="98" t="s">
        <v>44</v>
      </c>
      <c r="AE38" s="36" t="s">
        <v>45</v>
      </c>
    </row>
    <row r="39" spans="1:31" customFormat="1" ht="90" x14ac:dyDescent="0.25">
      <c r="A39" s="95">
        <v>21</v>
      </c>
      <c r="B39" s="12" t="s">
        <v>38</v>
      </c>
      <c r="C39" s="12" t="s">
        <v>40</v>
      </c>
      <c r="D39" s="12" t="s">
        <v>74</v>
      </c>
      <c r="E39" s="22" t="s">
        <v>96</v>
      </c>
      <c r="F39" s="26" t="s">
        <v>97</v>
      </c>
      <c r="G39" s="62">
        <v>2020680010154</v>
      </c>
      <c r="H39" s="104" t="s">
        <v>98</v>
      </c>
      <c r="I39" s="103" t="s">
        <v>153</v>
      </c>
      <c r="J39" s="11">
        <v>44562</v>
      </c>
      <c r="K39" s="11">
        <v>44926</v>
      </c>
      <c r="L39" s="16">
        <v>1</v>
      </c>
      <c r="M39" s="130">
        <v>0.3</v>
      </c>
      <c r="N39" s="17">
        <f t="shared" si="2"/>
        <v>0.3</v>
      </c>
      <c r="O39" s="59" t="s">
        <v>136</v>
      </c>
      <c r="P39" s="87">
        <v>50000000</v>
      </c>
      <c r="Q39" s="88"/>
      <c r="R39" s="87"/>
      <c r="S39" s="87"/>
      <c r="T39" s="86"/>
      <c r="U39" s="92">
        <f t="shared" si="3"/>
        <v>50000000</v>
      </c>
      <c r="V39" s="87"/>
      <c r="W39" s="87"/>
      <c r="X39" s="87"/>
      <c r="Y39" s="87"/>
      <c r="Z39" s="121"/>
      <c r="AA39" s="113">
        <f t="shared" si="4"/>
        <v>0</v>
      </c>
      <c r="AB39" s="8">
        <f t="shared" si="5"/>
        <v>0</v>
      </c>
      <c r="AC39" s="9"/>
      <c r="AD39" s="97" t="s">
        <v>44</v>
      </c>
      <c r="AE39" s="10" t="s">
        <v>45</v>
      </c>
    </row>
    <row r="40" spans="1:31" customFormat="1" ht="90" x14ac:dyDescent="0.25">
      <c r="A40" s="95">
        <v>22</v>
      </c>
      <c r="B40" s="12" t="s">
        <v>38</v>
      </c>
      <c r="C40" s="12" t="s">
        <v>40</v>
      </c>
      <c r="D40" s="12" t="s">
        <v>74</v>
      </c>
      <c r="E40" s="22" t="s">
        <v>99</v>
      </c>
      <c r="F40" s="26" t="s">
        <v>100</v>
      </c>
      <c r="G40" s="62">
        <v>2020680010115</v>
      </c>
      <c r="H40" s="104" t="s">
        <v>101</v>
      </c>
      <c r="I40" s="102" t="s">
        <v>154</v>
      </c>
      <c r="J40" s="11">
        <v>44562</v>
      </c>
      <c r="K40" s="11">
        <v>44926</v>
      </c>
      <c r="L40" s="18">
        <v>1</v>
      </c>
      <c r="M40" s="127">
        <v>1</v>
      </c>
      <c r="N40" s="17">
        <f t="shared" si="2"/>
        <v>1</v>
      </c>
      <c r="O40" s="109" t="s">
        <v>137</v>
      </c>
      <c r="P40" s="87">
        <v>213180000</v>
      </c>
      <c r="Q40" s="88"/>
      <c r="R40" s="87"/>
      <c r="S40" s="87"/>
      <c r="T40" s="86"/>
      <c r="U40" s="92">
        <f t="shared" si="3"/>
        <v>213180000</v>
      </c>
      <c r="V40" s="87">
        <v>39432000</v>
      </c>
      <c r="W40" s="87"/>
      <c r="X40" s="87"/>
      <c r="Y40" s="87"/>
      <c r="Z40" s="121"/>
      <c r="AA40" s="113">
        <f t="shared" si="4"/>
        <v>39432000</v>
      </c>
      <c r="AB40" s="8">
        <f t="shared" si="5"/>
        <v>0.18497044750914721</v>
      </c>
      <c r="AC40" s="9"/>
      <c r="AD40" s="97" t="s">
        <v>44</v>
      </c>
      <c r="AE40" s="10" t="s">
        <v>45</v>
      </c>
    </row>
    <row r="41" spans="1:31" customFormat="1" ht="67.95" customHeight="1" x14ac:dyDescent="0.25">
      <c r="A41" s="95">
        <v>23</v>
      </c>
      <c r="B41" s="12" t="s">
        <v>38</v>
      </c>
      <c r="C41" s="12" t="s">
        <v>40</v>
      </c>
      <c r="D41" s="12" t="s">
        <v>74</v>
      </c>
      <c r="E41" s="22" t="s">
        <v>102</v>
      </c>
      <c r="F41" s="26" t="s">
        <v>103</v>
      </c>
      <c r="G41" s="62"/>
      <c r="H41" s="81" t="s">
        <v>159</v>
      </c>
      <c r="I41" s="105"/>
      <c r="J41" s="11">
        <v>44562</v>
      </c>
      <c r="K41" s="11">
        <v>44926</v>
      </c>
      <c r="L41" s="19">
        <v>0</v>
      </c>
      <c r="M41" s="117"/>
      <c r="N41" s="17" t="str">
        <f t="shared" si="2"/>
        <v>-</v>
      </c>
      <c r="O41" s="109"/>
      <c r="P41" s="87"/>
      <c r="Q41" s="88"/>
      <c r="R41" s="87"/>
      <c r="S41" s="87"/>
      <c r="T41" s="86"/>
      <c r="U41" s="92">
        <f t="shared" si="3"/>
        <v>0</v>
      </c>
      <c r="V41" s="87"/>
      <c r="W41" s="87"/>
      <c r="X41" s="87"/>
      <c r="Y41" s="87"/>
      <c r="Z41" s="121"/>
      <c r="AA41" s="113">
        <f t="shared" si="4"/>
        <v>0</v>
      </c>
      <c r="AB41" s="8" t="str">
        <f t="shared" si="5"/>
        <v>-</v>
      </c>
      <c r="AC41" s="9"/>
      <c r="AD41" s="97" t="s">
        <v>44</v>
      </c>
      <c r="AE41" s="10" t="s">
        <v>45</v>
      </c>
    </row>
    <row r="42" spans="1:31" customFormat="1" ht="105" customHeight="1" x14ac:dyDescent="0.25">
      <c r="A42" s="95">
        <v>24</v>
      </c>
      <c r="B42" s="12" t="s">
        <v>38</v>
      </c>
      <c r="C42" s="21" t="s">
        <v>40</v>
      </c>
      <c r="D42" s="21" t="s">
        <v>104</v>
      </c>
      <c r="E42" s="22" t="s">
        <v>105</v>
      </c>
      <c r="F42" s="20" t="s">
        <v>106</v>
      </c>
      <c r="G42" s="62">
        <v>2020680010099</v>
      </c>
      <c r="H42" s="104" t="s">
        <v>107</v>
      </c>
      <c r="I42" s="102" t="s">
        <v>155</v>
      </c>
      <c r="J42" s="11">
        <v>44562</v>
      </c>
      <c r="K42" s="11">
        <v>44926</v>
      </c>
      <c r="L42" s="45">
        <v>1750</v>
      </c>
      <c r="M42" s="126">
        <v>479</v>
      </c>
      <c r="N42" s="39">
        <f t="shared" si="2"/>
        <v>0.27371428571428569</v>
      </c>
      <c r="O42" s="60" t="s">
        <v>181</v>
      </c>
      <c r="P42" s="87">
        <v>3120423778</v>
      </c>
      <c r="Q42" s="88"/>
      <c r="R42" s="87"/>
      <c r="S42" s="87"/>
      <c r="T42" s="86">
        <v>205167262</v>
      </c>
      <c r="U42" s="94">
        <f>SUM(P42:T42)</f>
        <v>3325591040</v>
      </c>
      <c r="V42" s="87">
        <v>1763130242</v>
      </c>
      <c r="W42" s="87"/>
      <c r="X42" s="87"/>
      <c r="Y42" s="87"/>
      <c r="Z42" s="121"/>
      <c r="AA42" s="114">
        <f>SUM(V42:Z42)</f>
        <v>1763130242</v>
      </c>
      <c r="AB42" s="42">
        <f t="shared" si="5"/>
        <v>0.53017049324260868</v>
      </c>
      <c r="AC42" s="100">
        <v>567885101</v>
      </c>
      <c r="AD42" s="98" t="s">
        <v>44</v>
      </c>
      <c r="AE42" s="36" t="s">
        <v>45</v>
      </c>
    </row>
    <row r="43" spans="1:31" customFormat="1" ht="66" customHeight="1" x14ac:dyDescent="0.25">
      <c r="A43" s="95">
        <v>25</v>
      </c>
      <c r="B43" s="13" t="s">
        <v>38</v>
      </c>
      <c r="C43" s="13" t="s">
        <v>40</v>
      </c>
      <c r="D43" s="13" t="s">
        <v>104</v>
      </c>
      <c r="E43" s="22" t="s">
        <v>108</v>
      </c>
      <c r="F43" s="26" t="s">
        <v>109</v>
      </c>
      <c r="G43" s="62">
        <v>2020680010099</v>
      </c>
      <c r="H43" s="104" t="s">
        <v>107</v>
      </c>
      <c r="I43" s="102" t="s">
        <v>156</v>
      </c>
      <c r="J43" s="11">
        <v>44562</v>
      </c>
      <c r="K43" s="11">
        <v>44926</v>
      </c>
      <c r="L43" s="189">
        <v>1</v>
      </c>
      <c r="M43" s="191">
        <v>0.99</v>
      </c>
      <c r="N43" s="150">
        <f t="shared" si="2"/>
        <v>0.99</v>
      </c>
      <c r="O43" s="60" t="s">
        <v>184</v>
      </c>
      <c r="P43" s="87">
        <v>1600366022</v>
      </c>
      <c r="Q43" s="88"/>
      <c r="R43" s="87"/>
      <c r="S43" s="87"/>
      <c r="T43" s="86">
        <v>694832738</v>
      </c>
      <c r="U43" s="193">
        <f>SUM(P43:T44)</f>
        <v>2445198760</v>
      </c>
      <c r="V43" s="87">
        <v>1600366022</v>
      </c>
      <c r="W43" s="87"/>
      <c r="X43" s="87"/>
      <c r="Y43" s="87"/>
      <c r="Z43" s="87">
        <v>694832738</v>
      </c>
      <c r="AA43" s="164">
        <f>SUM(V43:Z44)</f>
        <v>2295198760</v>
      </c>
      <c r="AB43" s="133">
        <f>IFERROR(AA43/U43,"-")</f>
        <v>0.93865529360893341</v>
      </c>
      <c r="AC43" s="100">
        <v>785323624</v>
      </c>
      <c r="AD43" s="136" t="s">
        <v>44</v>
      </c>
      <c r="AE43" s="139" t="s">
        <v>45</v>
      </c>
    </row>
    <row r="44" spans="1:31" customFormat="1" ht="75" x14ac:dyDescent="0.25">
      <c r="A44" s="95">
        <v>25</v>
      </c>
      <c r="B44" s="13" t="s">
        <v>38</v>
      </c>
      <c r="C44" s="13" t="s">
        <v>40</v>
      </c>
      <c r="D44" s="13" t="s">
        <v>104</v>
      </c>
      <c r="E44" s="22" t="s">
        <v>108</v>
      </c>
      <c r="F44" s="26" t="s">
        <v>109</v>
      </c>
      <c r="G44" s="62">
        <v>2020680010060</v>
      </c>
      <c r="H44" s="104" t="s">
        <v>110</v>
      </c>
      <c r="I44" s="102" t="s">
        <v>165</v>
      </c>
      <c r="J44" s="11">
        <v>44562</v>
      </c>
      <c r="K44" s="11">
        <v>44926</v>
      </c>
      <c r="L44" s="190"/>
      <c r="M44" s="192"/>
      <c r="N44" s="152"/>
      <c r="O44" s="60" t="s">
        <v>138</v>
      </c>
      <c r="P44" s="87">
        <v>150000000</v>
      </c>
      <c r="Q44" s="88"/>
      <c r="R44" s="87"/>
      <c r="S44" s="87"/>
      <c r="T44" s="86"/>
      <c r="U44" s="194"/>
      <c r="V44" s="87"/>
      <c r="W44" s="87"/>
      <c r="X44" s="87"/>
      <c r="Y44" s="87"/>
      <c r="Z44" s="121"/>
      <c r="AA44" s="195"/>
      <c r="AB44" s="135"/>
      <c r="AC44" s="100"/>
      <c r="AD44" s="138"/>
      <c r="AE44" s="141"/>
    </row>
    <row r="45" spans="1:31" customFormat="1" ht="109.95" customHeight="1" x14ac:dyDescent="0.25">
      <c r="A45" s="95">
        <v>26</v>
      </c>
      <c r="B45" s="12" t="s">
        <v>38</v>
      </c>
      <c r="C45" s="12" t="s">
        <v>40</v>
      </c>
      <c r="D45" s="12" t="s">
        <v>104</v>
      </c>
      <c r="E45" s="22" t="s">
        <v>111</v>
      </c>
      <c r="F45" s="26" t="s">
        <v>112</v>
      </c>
      <c r="G45" s="62">
        <v>2021680010116</v>
      </c>
      <c r="H45" s="104" t="s">
        <v>163</v>
      </c>
      <c r="I45" s="102" t="s">
        <v>170</v>
      </c>
      <c r="J45" s="11">
        <v>44562</v>
      </c>
      <c r="K45" s="11">
        <v>44926</v>
      </c>
      <c r="L45" s="19">
        <v>1000</v>
      </c>
      <c r="M45" s="125">
        <v>0</v>
      </c>
      <c r="N45" s="17">
        <f>IFERROR(IF(M45/L45&gt;100%,100%,M45/L45),"-")</f>
        <v>0</v>
      </c>
      <c r="O45" s="109" t="s">
        <v>182</v>
      </c>
      <c r="P45" s="87">
        <f>38500000+461500000</f>
        <v>500000000</v>
      </c>
      <c r="Q45" s="88"/>
      <c r="R45" s="87"/>
      <c r="S45" s="87"/>
      <c r="T45" s="86"/>
      <c r="U45" s="92">
        <f>SUM(P45:T45)</f>
        <v>500000000</v>
      </c>
      <c r="V45" s="87">
        <v>28200000</v>
      </c>
      <c r="W45" s="87"/>
      <c r="X45" s="87"/>
      <c r="Y45" s="87"/>
      <c r="Z45" s="121"/>
      <c r="AA45" s="113">
        <f>SUM(V45:Z45)</f>
        <v>28200000</v>
      </c>
      <c r="AB45" s="8">
        <f>IFERROR(AA45/U45,"-")</f>
        <v>5.6399999999999999E-2</v>
      </c>
      <c r="AC45" s="9"/>
      <c r="AD45" s="97" t="s">
        <v>44</v>
      </c>
      <c r="AE45" s="10" t="s">
        <v>45</v>
      </c>
    </row>
    <row r="46" spans="1:31" customFormat="1" ht="105" x14ac:dyDescent="0.25">
      <c r="A46" s="95">
        <v>195</v>
      </c>
      <c r="B46" s="13" t="s">
        <v>39</v>
      </c>
      <c r="C46" s="13" t="s">
        <v>113</v>
      </c>
      <c r="D46" s="13" t="s">
        <v>114</v>
      </c>
      <c r="E46" s="22" t="s">
        <v>115</v>
      </c>
      <c r="F46" s="26" t="s">
        <v>116</v>
      </c>
      <c r="G46" s="62">
        <v>2021680010016</v>
      </c>
      <c r="H46" s="104" t="s">
        <v>117</v>
      </c>
      <c r="I46" s="102" t="s">
        <v>157</v>
      </c>
      <c r="J46" s="11">
        <v>44562</v>
      </c>
      <c r="K46" s="11">
        <v>44926</v>
      </c>
      <c r="L46" s="55">
        <v>12</v>
      </c>
      <c r="M46" s="126">
        <v>0</v>
      </c>
      <c r="N46" s="56">
        <f>IFERROR(IF(M46/L46&gt;100%,100%,M46/L46),"-")</f>
        <v>0</v>
      </c>
      <c r="O46" s="109" t="s">
        <v>183</v>
      </c>
      <c r="P46" s="87">
        <f>330622329+212418301</f>
        <v>543040630</v>
      </c>
      <c r="Q46" s="88"/>
      <c r="R46" s="87"/>
      <c r="S46" s="87"/>
      <c r="T46" s="86"/>
      <c r="U46" s="94">
        <f>SUM(P46:T46)</f>
        <v>543040630</v>
      </c>
      <c r="V46" s="87"/>
      <c r="W46" s="87"/>
      <c r="X46" s="87"/>
      <c r="Y46" s="87"/>
      <c r="Z46" s="121"/>
      <c r="AA46" s="114">
        <f>SUM(V46:Z46)</f>
        <v>0</v>
      </c>
      <c r="AB46" s="53">
        <f>IFERROR(AA46/U46,"-")</f>
        <v>0</v>
      </c>
      <c r="AC46" s="54"/>
      <c r="AD46" s="99" t="s">
        <v>44</v>
      </c>
      <c r="AE46" s="57" t="s">
        <v>45</v>
      </c>
    </row>
    <row r="47" spans="1:31" customFormat="1" ht="105" x14ac:dyDescent="0.25">
      <c r="A47" s="95">
        <v>196</v>
      </c>
      <c r="B47" s="13" t="s">
        <v>39</v>
      </c>
      <c r="C47" s="13" t="s">
        <v>113</v>
      </c>
      <c r="D47" s="13" t="s">
        <v>114</v>
      </c>
      <c r="E47" s="22" t="s">
        <v>118</v>
      </c>
      <c r="F47" s="26" t="s">
        <v>119</v>
      </c>
      <c r="G47" s="62">
        <v>2020680010145</v>
      </c>
      <c r="H47" s="104" t="s">
        <v>120</v>
      </c>
      <c r="I47" s="103" t="s">
        <v>158</v>
      </c>
      <c r="J47" s="11">
        <v>44562</v>
      </c>
      <c r="K47" s="11">
        <v>44926</v>
      </c>
      <c r="L47" s="16">
        <v>47</v>
      </c>
      <c r="M47" s="125">
        <v>4</v>
      </c>
      <c r="N47" s="17">
        <f>IFERROR(IF(M47/L47&gt;100%,100%,M47/L47),"-")</f>
        <v>8.5106382978723402E-2</v>
      </c>
      <c r="O47" s="109" t="s">
        <v>139</v>
      </c>
      <c r="P47" s="87">
        <v>300000000</v>
      </c>
      <c r="Q47" s="88">
        <f>865629616+18345512</f>
        <v>883975128</v>
      </c>
      <c r="R47" s="87"/>
      <c r="S47" s="87"/>
      <c r="T47" s="86"/>
      <c r="U47" s="92">
        <f>SUM(P47:T47)</f>
        <v>1183975128</v>
      </c>
      <c r="V47" s="87"/>
      <c r="W47" s="87"/>
      <c r="X47" s="87"/>
      <c r="Y47" s="87"/>
      <c r="Z47" s="121"/>
      <c r="AA47" s="115">
        <f>SUM(V47:Z47)</f>
        <v>0</v>
      </c>
      <c r="AB47" s="8">
        <f>IFERROR(AA47/U47,"-")</f>
        <v>0</v>
      </c>
      <c r="AC47" s="9"/>
      <c r="AD47" s="97" t="s">
        <v>44</v>
      </c>
      <c r="AE47" s="10" t="s">
        <v>45</v>
      </c>
    </row>
    <row r="48" spans="1:31" x14ac:dyDescent="0.25">
      <c r="A48" s="65"/>
      <c r="B48" s="66"/>
      <c r="C48" s="67"/>
      <c r="D48" s="67"/>
      <c r="E48" s="68"/>
      <c r="F48" s="69"/>
      <c r="G48" s="70"/>
      <c r="H48" s="67"/>
      <c r="I48" s="67"/>
      <c r="J48" s="67"/>
      <c r="K48" s="71"/>
      <c r="L48" s="71"/>
      <c r="M48" s="72" t="s">
        <v>17</v>
      </c>
      <c r="N48" s="71">
        <f>IFERROR(AVERAGE(N9:N47),"-")</f>
        <v>0.54081493211191922</v>
      </c>
      <c r="O48" s="73"/>
      <c r="P48" s="78">
        <f t="shared" ref="P48:Z48" si="6">SUM(P9:P47)</f>
        <v>62387625865.000008</v>
      </c>
      <c r="Q48" s="78">
        <f t="shared" si="6"/>
        <v>263645309422</v>
      </c>
      <c r="R48" s="78">
        <f t="shared" si="6"/>
        <v>0</v>
      </c>
      <c r="S48" s="78">
        <f t="shared" si="6"/>
        <v>0</v>
      </c>
      <c r="T48" s="78">
        <f t="shared" si="6"/>
        <v>2895072394</v>
      </c>
      <c r="U48" s="79">
        <f>SUM(U9:U47)</f>
        <v>328928007680.99994</v>
      </c>
      <c r="V48" s="74">
        <f t="shared" si="6"/>
        <v>37987562670.580002</v>
      </c>
      <c r="W48" s="74">
        <f t="shared" si="6"/>
        <v>77165346472.309998</v>
      </c>
      <c r="X48" s="74">
        <f t="shared" si="6"/>
        <v>0</v>
      </c>
      <c r="Y48" s="74">
        <f t="shared" si="6"/>
        <v>0</v>
      </c>
      <c r="Z48" s="74">
        <f t="shared" si="6"/>
        <v>2640575248</v>
      </c>
      <c r="AA48" s="80">
        <f>SUM(AA9:AA47)</f>
        <v>117793484390.89</v>
      </c>
      <c r="AB48" s="75">
        <f>IFERROR(AA48/U48,"-")</f>
        <v>0.35811326989560632</v>
      </c>
      <c r="AC48" s="76">
        <f>SUM(AC9:AC47)</f>
        <v>1736463085</v>
      </c>
      <c r="AD48" s="77"/>
      <c r="AE48" s="77"/>
    </row>
    <row r="50" spans="17:29" x14ac:dyDescent="0.25">
      <c r="Q50" s="49"/>
      <c r="T50"/>
      <c r="U50"/>
      <c r="V50"/>
      <c r="W50"/>
      <c r="X50"/>
      <c r="Y50"/>
      <c r="Z50"/>
      <c r="AA50"/>
      <c r="AB50"/>
      <c r="AC50"/>
    </row>
    <row r="51" spans="17:29" x14ac:dyDescent="0.25">
      <c r="T51"/>
      <c r="U51"/>
      <c r="V51"/>
      <c r="W51"/>
      <c r="X51"/>
      <c r="Y51"/>
      <c r="Z51"/>
      <c r="AA51"/>
      <c r="AB51"/>
      <c r="AC51"/>
    </row>
    <row r="52" spans="17:29" x14ac:dyDescent="0.25">
      <c r="T52"/>
      <c r="U52"/>
      <c r="V52"/>
      <c r="W52"/>
      <c r="X52"/>
      <c r="Y52"/>
      <c r="Z52"/>
      <c r="AA52"/>
      <c r="AB52"/>
      <c r="AC52"/>
    </row>
    <row r="53" spans="17:29" x14ac:dyDescent="0.25">
      <c r="Q53" s="49"/>
      <c r="T53"/>
      <c r="U53"/>
      <c r="V53"/>
      <c r="W53"/>
      <c r="X53"/>
      <c r="Y53"/>
      <c r="Z53"/>
      <c r="AA53"/>
      <c r="AB53"/>
      <c r="AC53"/>
    </row>
    <row r="54" spans="17:29" x14ac:dyDescent="0.25">
      <c r="T54"/>
      <c r="U54"/>
      <c r="V54"/>
      <c r="W54"/>
      <c r="X54"/>
      <c r="Y54"/>
      <c r="Z54"/>
      <c r="AA54"/>
      <c r="AB54"/>
      <c r="AC54"/>
    </row>
    <row r="55" spans="17:29" x14ac:dyDescent="0.25">
      <c r="Q55" s="49"/>
      <c r="T55"/>
      <c r="U55"/>
      <c r="V55"/>
      <c r="W55"/>
      <c r="X55"/>
      <c r="Y55"/>
      <c r="Z55"/>
      <c r="AA55"/>
      <c r="AB55"/>
      <c r="AC55"/>
    </row>
    <row r="56" spans="17:29" x14ac:dyDescent="0.25">
      <c r="T56"/>
      <c r="U56"/>
      <c r="V56"/>
      <c r="W56"/>
      <c r="X56"/>
      <c r="Y56"/>
      <c r="Z56"/>
      <c r="AA56"/>
      <c r="AB56"/>
      <c r="AC56"/>
    </row>
    <row r="57" spans="17:29" x14ac:dyDescent="0.25">
      <c r="T57"/>
      <c r="U57"/>
      <c r="V57"/>
      <c r="W57"/>
      <c r="X57"/>
      <c r="Y57"/>
      <c r="Z57"/>
      <c r="AA57"/>
      <c r="AB57"/>
      <c r="AC57"/>
    </row>
    <row r="58" spans="17:29" x14ac:dyDescent="0.25">
      <c r="T58"/>
      <c r="U58"/>
      <c r="V58"/>
      <c r="W58"/>
      <c r="X58"/>
      <c r="Y58"/>
      <c r="Z58"/>
      <c r="AA58"/>
      <c r="AB58"/>
      <c r="AC58"/>
    </row>
    <row r="59" spans="17:29" x14ac:dyDescent="0.25">
      <c r="T59"/>
      <c r="U59"/>
      <c r="V59"/>
      <c r="W59"/>
      <c r="X59"/>
      <c r="Y59"/>
      <c r="Z59"/>
      <c r="AA59"/>
      <c r="AB59"/>
      <c r="AC59"/>
    </row>
    <row r="60" spans="17:29" x14ac:dyDescent="0.25">
      <c r="T60"/>
      <c r="U60"/>
      <c r="V60"/>
      <c r="W60"/>
      <c r="X60"/>
      <c r="Y60"/>
      <c r="Z60"/>
      <c r="AA60"/>
      <c r="AB60"/>
      <c r="AC60"/>
    </row>
    <row r="61" spans="17:29" x14ac:dyDescent="0.25">
      <c r="T61"/>
      <c r="U61"/>
      <c r="V61"/>
      <c r="W61"/>
      <c r="X61"/>
      <c r="Y61"/>
      <c r="Z61"/>
      <c r="AA61"/>
      <c r="AB61"/>
      <c r="AC61"/>
    </row>
    <row r="62" spans="17:29" x14ac:dyDescent="0.25">
      <c r="T62"/>
      <c r="U62"/>
      <c r="V62"/>
      <c r="W62"/>
      <c r="X62"/>
      <c r="Y62"/>
      <c r="Z62"/>
      <c r="AA62"/>
      <c r="AB62"/>
      <c r="AC62"/>
    </row>
    <row r="63" spans="17:29" x14ac:dyDescent="0.25">
      <c r="T63"/>
      <c r="U63"/>
      <c r="V63"/>
      <c r="W63"/>
      <c r="X63"/>
      <c r="Y63"/>
      <c r="Z63"/>
      <c r="AA63"/>
      <c r="AB63"/>
      <c r="AC63"/>
    </row>
    <row r="64" spans="17:29" x14ac:dyDescent="0.25">
      <c r="T64"/>
      <c r="U64"/>
      <c r="V64"/>
      <c r="W64"/>
      <c r="X64"/>
      <c r="Y64"/>
      <c r="Z64"/>
      <c r="AA64"/>
      <c r="AB64"/>
      <c r="AC64"/>
    </row>
    <row r="65" spans="20:29" x14ac:dyDescent="0.25">
      <c r="T65"/>
      <c r="U65"/>
      <c r="V65"/>
      <c r="W65"/>
      <c r="X65"/>
      <c r="Y65"/>
      <c r="Z65"/>
      <c r="AA65"/>
      <c r="AB65"/>
      <c r="AC65"/>
    </row>
    <row r="66" spans="20:29" x14ac:dyDescent="0.25">
      <c r="T66"/>
      <c r="U66"/>
      <c r="V66"/>
      <c r="W66"/>
      <c r="X66"/>
      <c r="Y66"/>
      <c r="Z66"/>
      <c r="AA66"/>
      <c r="AB66"/>
      <c r="AC66"/>
    </row>
    <row r="67" spans="20:29" x14ac:dyDescent="0.25">
      <c r="T67"/>
      <c r="U67"/>
      <c r="V67"/>
      <c r="W67"/>
      <c r="X67"/>
      <c r="Y67"/>
      <c r="Z67"/>
      <c r="AA67"/>
      <c r="AB67"/>
      <c r="AC67"/>
    </row>
    <row r="68" spans="20:29" x14ac:dyDescent="0.25">
      <c r="T68"/>
      <c r="U68"/>
      <c r="V68"/>
      <c r="W68"/>
      <c r="X68"/>
      <c r="Y68"/>
      <c r="Z68"/>
      <c r="AA68"/>
      <c r="AB68"/>
      <c r="AC68"/>
    </row>
    <row r="69" spans="20:29" x14ac:dyDescent="0.25">
      <c r="T69"/>
      <c r="U69"/>
      <c r="V69"/>
      <c r="W69"/>
      <c r="X69"/>
      <c r="Y69"/>
      <c r="Z69"/>
      <c r="AA69"/>
      <c r="AB69"/>
      <c r="AC69"/>
    </row>
    <row r="70" spans="20:29" x14ac:dyDescent="0.25">
      <c r="T70"/>
      <c r="U70"/>
      <c r="V70"/>
      <c r="W70"/>
      <c r="X70"/>
      <c r="Y70"/>
      <c r="Z70"/>
      <c r="AA70"/>
      <c r="AB70"/>
      <c r="AC70"/>
    </row>
    <row r="71" spans="20:29" x14ac:dyDescent="0.25">
      <c r="T71"/>
      <c r="U71"/>
      <c r="V71"/>
      <c r="W71"/>
      <c r="X71"/>
      <c r="Y71"/>
      <c r="Z71"/>
      <c r="AA71"/>
      <c r="AB71"/>
      <c r="AC71"/>
    </row>
    <row r="72" spans="20:29" x14ac:dyDescent="0.25">
      <c r="T72"/>
      <c r="U72"/>
      <c r="V72"/>
      <c r="W72"/>
      <c r="X72"/>
      <c r="Y72"/>
      <c r="Z72"/>
      <c r="AA72"/>
      <c r="AB72"/>
      <c r="AC72"/>
    </row>
    <row r="73" spans="20:29" x14ac:dyDescent="0.25">
      <c r="T73"/>
      <c r="U73"/>
      <c r="V73"/>
      <c r="W73"/>
      <c r="X73"/>
      <c r="Y73"/>
      <c r="Z73"/>
      <c r="AA73"/>
      <c r="AB73"/>
      <c r="AC73"/>
    </row>
    <row r="74" spans="20:29" x14ac:dyDescent="0.25">
      <c r="T74"/>
      <c r="U74"/>
      <c r="V74"/>
      <c r="W74"/>
      <c r="X74"/>
      <c r="Y74"/>
      <c r="Z74"/>
      <c r="AA74"/>
      <c r="AB74"/>
      <c r="AC74"/>
    </row>
    <row r="75" spans="20:29" x14ac:dyDescent="0.25">
      <c r="T75"/>
      <c r="U75"/>
      <c r="V75"/>
      <c r="W75"/>
      <c r="X75"/>
      <c r="Y75"/>
      <c r="Z75"/>
      <c r="AA75"/>
      <c r="AB75"/>
      <c r="AC75"/>
    </row>
  </sheetData>
  <mergeCells count="76">
    <mergeCell ref="AA35:AA36"/>
    <mergeCell ref="U22:U23"/>
    <mergeCell ref="M22:M23"/>
    <mergeCell ref="N22:N23"/>
    <mergeCell ref="U24:U26"/>
    <mergeCell ref="AA24:AA26"/>
    <mergeCell ref="AA33:AA34"/>
    <mergeCell ref="AB22:AB23"/>
    <mergeCell ref="AB28:AB30"/>
    <mergeCell ref="AC28:AC30"/>
    <mergeCell ref="AD28:AD30"/>
    <mergeCell ref="AE28:AE30"/>
    <mergeCell ref="AB24:AB26"/>
    <mergeCell ref="AD24:AD26"/>
    <mergeCell ref="AE24:AE26"/>
    <mergeCell ref="AD43:AD44"/>
    <mergeCell ref="AD35:AD36"/>
    <mergeCell ref="AE35:AE36"/>
    <mergeCell ref="AB33:AB34"/>
    <mergeCell ref="AE43:AE44"/>
    <mergeCell ref="AD33:AD34"/>
    <mergeCell ref="AE33:AE34"/>
    <mergeCell ref="AB43:AB44"/>
    <mergeCell ref="AB35:AB36"/>
    <mergeCell ref="L28:L30"/>
    <mergeCell ref="M28:M30"/>
    <mergeCell ref="N28:N30"/>
    <mergeCell ref="U28:U30"/>
    <mergeCell ref="AA28:AA30"/>
    <mergeCell ref="L35:L36"/>
    <mergeCell ref="L33:L34"/>
    <mergeCell ref="M33:M34"/>
    <mergeCell ref="N33:N34"/>
    <mergeCell ref="U33:U34"/>
    <mergeCell ref="M35:M36"/>
    <mergeCell ref="N35:N36"/>
    <mergeCell ref="U35:U36"/>
    <mergeCell ref="L43:L44"/>
    <mergeCell ref="M43:M44"/>
    <mergeCell ref="N43:N44"/>
    <mergeCell ref="U43:U44"/>
    <mergeCell ref="AA43:AA44"/>
    <mergeCell ref="B7:F7"/>
    <mergeCell ref="G7:K7"/>
    <mergeCell ref="V7:AA7"/>
    <mergeCell ref="AB7:AB8"/>
    <mergeCell ref="AC1:AE1"/>
    <mergeCell ref="AC2:AE2"/>
    <mergeCell ref="AC3:AE3"/>
    <mergeCell ref="AC4:AE4"/>
    <mergeCell ref="AC7:AC8"/>
    <mergeCell ref="AD7:AE7"/>
    <mergeCell ref="L7:N7"/>
    <mergeCell ref="O7:U7"/>
    <mergeCell ref="A1:A4"/>
    <mergeCell ref="A5:C5"/>
    <mergeCell ref="A6:C6"/>
    <mergeCell ref="B1:AB4"/>
    <mergeCell ref="D5:G5"/>
    <mergeCell ref="D6:G6"/>
    <mergeCell ref="AB13:AB16"/>
    <mergeCell ref="AD13:AD16"/>
    <mergeCell ref="AE13:AE16"/>
    <mergeCell ref="L22:L23"/>
    <mergeCell ref="L24:L26"/>
    <mergeCell ref="M24:M26"/>
    <mergeCell ref="N24:N26"/>
    <mergeCell ref="AD22:AD23"/>
    <mergeCell ref="L13:L16"/>
    <mergeCell ref="M13:M16"/>
    <mergeCell ref="N13:N16"/>
    <mergeCell ref="U13:U16"/>
    <mergeCell ref="AA13:AA16"/>
    <mergeCell ref="AE22:AE23"/>
    <mergeCell ref="AC22:AC23"/>
    <mergeCell ref="AA22:AA23"/>
  </mergeCells>
  <conditionalFormatting sqref="N9:N13 N37:N47 N17:N24 N27:N33 N35">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ignoredErrors>
    <ignoredError sqref="AB4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2021-09-01T14:07:29Z</cp:lastPrinted>
  <dcterms:created xsi:type="dcterms:W3CDTF">2008-07-08T21:30:46Z</dcterms:created>
  <dcterms:modified xsi:type="dcterms:W3CDTF">2022-04-26T22:34:03Z</dcterms:modified>
</cp:coreProperties>
</file>