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hidePivotFieldList="1" defaultThemeVersion="124226"/>
  <mc:AlternateContent xmlns:mc="http://schemas.openxmlformats.org/markup-compatibility/2006">
    <mc:Choice Requires="x15">
      <x15ac:absPath xmlns:x15ac="http://schemas.microsoft.com/office/spreadsheetml/2010/11/ac" url="D:\ALCALDIA\Mapa de riesgos por proceso\2021\Dic 31\Seg. Mapa de Riesgos de Gestión 31 Dic 2021\Secretaría de Interior\"/>
    </mc:Choice>
  </mc:AlternateContent>
  <bookViews>
    <workbookView xWindow="0" yWindow="0" windowWidth="24000" windowHeight="8430" tabRatio="882" activeTab="2"/>
  </bookViews>
  <sheets>
    <sheet name="Intructivo" sheetId="20" r:id="rId1"/>
    <sheet name="CONTEXTO" sheetId="22" r:id="rId2"/>
    <sheet name="MAPA DE RIESGO"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62913"/>
  <pivotCaches>
    <pivotCache cacheId="25" r:id="rId11"/>
  </pivotCaches>
</workbook>
</file>

<file path=xl/calcChain.xml><?xml version="1.0" encoding="utf-8"?>
<calcChain xmlns="http://schemas.openxmlformats.org/spreadsheetml/2006/main">
  <c r="I28" i="1" l="1"/>
  <c r="R16" i="1"/>
  <c r="R22" i="1"/>
  <c r="R23" i="1"/>
  <c r="I22" i="1"/>
  <c r="U22" i="1"/>
  <c r="U23" i="1"/>
  <c r="H16" i="1"/>
  <c r="I16" i="1" s="1"/>
  <c r="J16" i="1" s="1"/>
  <c r="U16" i="1"/>
  <c r="R17" i="1"/>
  <c r="R18" i="1"/>
  <c r="AC18" i="1" s="1"/>
  <c r="AB18" i="1" s="1"/>
  <c r="R19" i="1"/>
  <c r="AC19" i="1" s="1"/>
  <c r="AB19" i="1" s="1"/>
  <c r="R20" i="1"/>
  <c r="Y21" i="1" s="1"/>
  <c r="R21" i="1"/>
  <c r="AC21" i="1" s="1"/>
  <c r="AB21" i="1" s="1"/>
  <c r="AB23" i="1"/>
  <c r="U18" i="1"/>
  <c r="U19" i="1"/>
  <c r="U20" i="1"/>
  <c r="U21" i="1"/>
  <c r="F222" i="13"/>
  <c r="F212" i="13"/>
  <c r="F213" i="13"/>
  <c r="F214" i="13"/>
  <c r="F215" i="13"/>
  <c r="F216" i="13"/>
  <c r="F217" i="13"/>
  <c r="F218" i="13"/>
  <c r="F219" i="13"/>
  <c r="F220" i="13"/>
  <c r="F221" i="13"/>
  <c r="F211" i="13"/>
  <c r="R58" i="1"/>
  <c r="R53" i="1"/>
  <c r="R47" i="1"/>
  <c r="AC47" i="1" s="1"/>
  <c r="AB47" i="1" s="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U75" i="1"/>
  <c r="R75" i="1"/>
  <c r="U74" i="1"/>
  <c r="R74" i="1"/>
  <c r="U73" i="1"/>
  <c r="R73" i="1"/>
  <c r="Y74" i="1" s="1"/>
  <c r="U72" i="1"/>
  <c r="R72" i="1"/>
  <c r="AC72" i="1" s="1"/>
  <c r="AB72" i="1" s="1"/>
  <c r="U71" i="1"/>
  <c r="R71" i="1"/>
  <c r="U70" i="1"/>
  <c r="R70" i="1"/>
  <c r="I70" i="1"/>
  <c r="J70" i="1" s="1"/>
  <c r="U69" i="1"/>
  <c r="R69" i="1"/>
  <c r="U68" i="1"/>
  <c r="R68" i="1"/>
  <c r="U66" i="1"/>
  <c r="R66" i="1"/>
  <c r="U65" i="1"/>
  <c r="R65" i="1"/>
  <c r="U64" i="1"/>
  <c r="R64" i="1"/>
  <c r="I64" i="1"/>
  <c r="J64" i="1" s="1"/>
  <c r="U63" i="1"/>
  <c r="R63" i="1"/>
  <c r="U62" i="1"/>
  <c r="R62" i="1"/>
  <c r="U61" i="1"/>
  <c r="R61" i="1"/>
  <c r="AC62" i="1" s="1"/>
  <c r="AB62" i="1" s="1"/>
  <c r="U60" i="1"/>
  <c r="R60" i="1"/>
  <c r="Y61" i="1" s="1"/>
  <c r="U59" i="1"/>
  <c r="R59" i="1"/>
  <c r="U58" i="1"/>
  <c r="I58" i="1"/>
  <c r="J58" i="1" s="1"/>
  <c r="U57" i="1"/>
  <c r="R57" i="1"/>
  <c r="U56" i="1"/>
  <c r="R56" i="1"/>
  <c r="AC56" i="1" s="1"/>
  <c r="AB56" i="1" s="1"/>
  <c r="U55" i="1"/>
  <c r="R55" i="1"/>
  <c r="U54" i="1"/>
  <c r="R54" i="1"/>
  <c r="U53" i="1"/>
  <c r="U52" i="1"/>
  <c r="R52" i="1"/>
  <c r="I52" i="1"/>
  <c r="J52" i="1" s="1"/>
  <c r="U51" i="1"/>
  <c r="R51" i="1"/>
  <c r="U50" i="1"/>
  <c r="R50" i="1"/>
  <c r="U49" i="1"/>
  <c r="R49" i="1"/>
  <c r="Y50" i="1" s="1"/>
  <c r="U48" i="1"/>
  <c r="R48" i="1"/>
  <c r="Y48" i="1" s="1"/>
  <c r="U47" i="1"/>
  <c r="U46" i="1"/>
  <c r="R46" i="1"/>
  <c r="I46" i="1"/>
  <c r="J46" i="1"/>
  <c r="U45" i="1"/>
  <c r="R45" i="1"/>
  <c r="U44" i="1"/>
  <c r="R44" i="1"/>
  <c r="U43" i="1"/>
  <c r="R43" i="1"/>
  <c r="U42" i="1"/>
  <c r="R42" i="1"/>
  <c r="U41" i="1"/>
  <c r="R41" i="1"/>
  <c r="U40" i="1"/>
  <c r="R40" i="1"/>
  <c r="Y40" i="1" s="1"/>
  <c r="I40" i="1"/>
  <c r="J40" i="1" s="1"/>
  <c r="U39" i="1"/>
  <c r="R39" i="1"/>
  <c r="U38" i="1"/>
  <c r="R38" i="1"/>
  <c r="Y39" i="1" s="1"/>
  <c r="U37" i="1"/>
  <c r="R37" i="1"/>
  <c r="Y37" i="1" s="1"/>
  <c r="U36" i="1"/>
  <c r="R36" i="1"/>
  <c r="U35" i="1"/>
  <c r="R35" i="1"/>
  <c r="U34" i="1"/>
  <c r="R34" i="1"/>
  <c r="AC35" i="1" s="1"/>
  <c r="AB35" i="1" s="1"/>
  <c r="I34" i="1"/>
  <c r="J34" i="1"/>
  <c r="U33" i="1"/>
  <c r="R33" i="1"/>
  <c r="U32" i="1"/>
  <c r="R32" i="1"/>
  <c r="U31" i="1"/>
  <c r="R31" i="1"/>
  <c r="Y32" i="1" s="1"/>
  <c r="U30" i="1"/>
  <c r="R30" i="1"/>
  <c r="Y30" i="1" s="1"/>
  <c r="U29" i="1"/>
  <c r="R29" i="1"/>
  <c r="U28" i="1"/>
  <c r="R28" i="1"/>
  <c r="J28" i="1"/>
  <c r="U27" i="1"/>
  <c r="R27" i="1"/>
  <c r="U26" i="1"/>
  <c r="R26" i="1"/>
  <c r="U25" i="1"/>
  <c r="R25" i="1"/>
  <c r="Y70" i="1"/>
  <c r="Z70" i="1" s="1"/>
  <c r="Y58" i="1"/>
  <c r="Z58" i="1" s="1"/>
  <c r="Y52" i="1"/>
  <c r="AA52" i="1" s="1"/>
  <c r="Y46" i="1"/>
  <c r="AA46" i="1" s="1"/>
  <c r="Y34" i="1"/>
  <c r="Z34" i="1" s="1"/>
  <c r="Y71" i="1"/>
  <c r="Z71" i="1" s="1"/>
  <c r="Y65" i="1"/>
  <c r="Z65" i="1" s="1"/>
  <c r="Y66" i="1"/>
  <c r="AA66" i="1" s="1"/>
  <c r="AA58" i="1"/>
  <c r="Y59" i="1"/>
  <c r="AA59" i="1" s="1"/>
  <c r="Y47" i="1"/>
  <c r="AA47" i="1" s="1"/>
  <c r="Z40" i="1"/>
  <c r="AA40" i="1"/>
  <c r="Z59" i="1"/>
  <c r="Y63" i="1"/>
  <c r="AA63" i="1" s="1"/>
  <c r="Y68" i="1"/>
  <c r="Y69" i="1"/>
  <c r="Z69" i="1" s="1"/>
  <c r="Y75" i="1"/>
  <c r="Z75" i="1" s="1"/>
  <c r="Y33" i="1"/>
  <c r="AC64" i="1"/>
  <c r="AB64" i="1" s="1"/>
  <c r="AC46" i="1"/>
  <c r="AB46" i="1" s="1"/>
  <c r="AC59" i="1"/>
  <c r="AB59" i="1" s="1"/>
  <c r="AC58" i="1"/>
  <c r="AB58" i="1" s="1"/>
  <c r="AC53" i="1"/>
  <c r="AB53" i="1" s="1"/>
  <c r="AC52" i="1"/>
  <c r="AB52" i="1"/>
  <c r="AC41" i="1"/>
  <c r="AB41" i="1" s="1"/>
  <c r="AC40" i="1"/>
  <c r="AB40" i="1" s="1"/>
  <c r="AB29" i="1"/>
  <c r="AC71" i="1"/>
  <c r="AB71" i="1" s="1"/>
  <c r="AI35" i="19" s="1"/>
  <c r="AC54" i="1"/>
  <c r="AB54" i="1" s="1"/>
  <c r="AC55" i="1"/>
  <c r="AB55" i="1" s="1"/>
  <c r="AC66" i="1"/>
  <c r="AB66" i="1" s="1"/>
  <c r="R24" i="19" s="1"/>
  <c r="AC36" i="1"/>
  <c r="AB36" i="1" s="1"/>
  <c r="K45" i="19"/>
  <c r="K55" i="19"/>
  <c r="AC45" i="19"/>
  <c r="Q45" i="19"/>
  <c r="AC25" i="1"/>
  <c r="AB25" i="1" s="1"/>
  <c r="AC43" i="19"/>
  <c r="Q53" i="19"/>
  <c r="K43" i="19"/>
  <c r="K53" i="19"/>
  <c r="W23" i="19"/>
  <c r="AI13" i="19"/>
  <c r="AC51" i="1"/>
  <c r="AB51" i="1" s="1"/>
  <c r="O51" i="19" s="1"/>
  <c r="AC75" i="1"/>
  <c r="AB75" i="1"/>
  <c r="U25" i="19" s="1"/>
  <c r="AC33" i="1"/>
  <c r="AB33" i="1" s="1"/>
  <c r="AC26" i="1"/>
  <c r="AB26" i="1" s="1"/>
  <c r="AC68" i="1"/>
  <c r="AC44" i="1"/>
  <c r="AB44" i="1" s="1"/>
  <c r="AL40" i="19" s="1"/>
  <c r="AC45" i="1"/>
  <c r="AB45" i="1" s="1"/>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A35" i="19"/>
  <c r="AC63" i="1"/>
  <c r="AB63" i="1" s="1"/>
  <c r="AB68" i="1"/>
  <c r="N14" i="19" s="1"/>
  <c r="AC69" i="1"/>
  <c r="AB69" i="1" s="1"/>
  <c r="AC27" i="1"/>
  <c r="AB27" i="1" s="1"/>
  <c r="AA69" i="1"/>
  <c r="Z68" i="1"/>
  <c r="AA68" i="1"/>
  <c r="Z66" i="1"/>
  <c r="AA71" i="1"/>
  <c r="Y41" i="1"/>
  <c r="AA41" i="1" s="1"/>
  <c r="Y53" i="1"/>
  <c r="AA53" i="1" s="1"/>
  <c r="Y54" i="1"/>
  <c r="AA54" i="1" s="1"/>
  <c r="L54" i="19"/>
  <c r="AD14" i="19"/>
  <c r="AD24" i="19"/>
  <c r="Y55" i="1"/>
  <c r="AA55" i="1" s="1"/>
  <c r="Z41" i="1"/>
  <c r="AD41" i="1" s="1"/>
  <c r="Y42" i="1"/>
  <c r="Z42" i="1" s="1"/>
  <c r="Y38" i="1"/>
  <c r="Z38" i="1" s="1"/>
  <c r="Y25" i="1"/>
  <c r="Z25" i="1" s="1"/>
  <c r="W40" i="19"/>
  <c r="Q10" i="19"/>
  <c r="AA42" i="1"/>
  <c r="Y43" i="1"/>
  <c r="Z43" i="1" s="1"/>
  <c r="T44" i="19"/>
  <c r="Z24" i="19"/>
  <c r="AL54" i="19"/>
  <c r="Y51" i="1"/>
  <c r="Y26" i="1"/>
  <c r="AA26" i="1" s="1"/>
  <c r="Y44" i="1"/>
  <c r="AD27" i="19"/>
  <c r="X7" i="19"/>
  <c r="AJ47" i="19"/>
  <c r="AJ7" i="19"/>
  <c r="X47" i="19"/>
  <c r="L47" i="19"/>
  <c r="L7" i="19"/>
  <c r="L27" i="19"/>
  <c r="L17" i="19"/>
  <c r="AD7" i="19"/>
  <c r="AD37" i="19"/>
  <c r="AJ37" i="19"/>
  <c r="R37" i="19"/>
  <c r="AD17" i="19"/>
  <c r="R27" i="19"/>
  <c r="X37" i="19"/>
  <c r="AJ17" i="19"/>
  <c r="L37" i="19"/>
  <c r="X27" i="19"/>
  <c r="AJ27" i="19"/>
  <c r="AD47" i="19"/>
  <c r="R17" i="19"/>
  <c r="R7" i="19"/>
  <c r="R47" i="19"/>
  <c r="X17" i="19"/>
  <c r="Z51" i="1"/>
  <c r="AA51" i="1"/>
  <c r="AA44" i="1"/>
  <c r="Y45" i="1"/>
  <c r="Z45" i="1" s="1"/>
  <c r="AA50" i="19" s="1"/>
  <c r="Z44" i="1"/>
  <c r="N30" i="19" s="1"/>
  <c r="Y27" i="1"/>
  <c r="Z20" i="19"/>
  <c r="AA45" i="1"/>
  <c r="AA21" i="19"/>
  <c r="O31" i="19"/>
  <c r="AG41" i="19"/>
  <c r="U10" i="19"/>
  <c r="AA30" i="19"/>
  <c r="AA40" i="19"/>
  <c r="AC70" i="1"/>
  <c r="AB70" i="1" s="1"/>
  <c r="L18" i="1"/>
  <c r="L19" i="1"/>
  <c r="L60" i="1"/>
  <c r="L62" i="1"/>
  <c r="L54" i="1"/>
  <c r="L69" i="1"/>
  <c r="L26" i="1"/>
  <c r="L73" i="1"/>
  <c r="L59" i="1"/>
  <c r="L53" i="1"/>
  <c r="L43" i="1"/>
  <c r="L36" i="1"/>
  <c r="L68" i="1"/>
  <c r="L23" i="1"/>
  <c r="L74" i="1"/>
  <c r="L39" i="1"/>
  <c r="L29" i="1"/>
  <c r="L49" i="1"/>
  <c r="L41" i="1"/>
  <c r="L51" i="1"/>
  <c r="L31" i="1"/>
  <c r="L21" i="1"/>
  <c r="L35" i="1"/>
  <c r="L27" i="1"/>
  <c r="L48" i="1"/>
  <c r="L44" i="1"/>
  <c r="L30" i="1"/>
  <c r="L56" i="1"/>
  <c r="L71" i="1"/>
  <c r="L61" i="1"/>
  <c r="L24" i="1"/>
  <c r="L63" i="1"/>
  <c r="L33" i="1"/>
  <c r="L20" i="1"/>
  <c r="L37" i="1"/>
  <c r="L25" i="1"/>
  <c r="L45" i="1"/>
  <c r="L50" i="1"/>
  <c r="L47" i="1"/>
  <c r="L75" i="1"/>
  <c r="L57" i="1"/>
  <c r="L32" i="1"/>
  <c r="L38" i="1"/>
  <c r="B222" i="13" a="1"/>
  <c r="L55" i="1"/>
  <c r="L65" i="1"/>
  <c r="L66" i="1"/>
  <c r="L72" i="1"/>
  <c r="L42" i="1"/>
  <c r="L17" i="1"/>
  <c r="B222" i="13" l="1"/>
  <c r="Z74" i="1"/>
  <c r="AA74" i="1"/>
  <c r="AA50" i="1"/>
  <c r="Z50" i="1"/>
  <c r="O40" i="19"/>
  <c r="AG11" i="19"/>
  <c r="U31" i="19"/>
  <c r="AF30" i="19"/>
  <c r="Z54" i="19"/>
  <c r="Z44" i="19"/>
  <c r="AF44" i="19"/>
  <c r="AC40" i="19"/>
  <c r="W10" i="19"/>
  <c r="X44" i="19"/>
  <c r="AJ34" i="19"/>
  <c r="AC39" i="1"/>
  <c r="AB39" i="1" s="1"/>
  <c r="AC50" i="1"/>
  <c r="AB50" i="1" s="1"/>
  <c r="N34" i="19"/>
  <c r="W30" i="19"/>
  <c r="O20" i="19"/>
  <c r="AA10" i="19"/>
  <c r="AD51" i="1"/>
  <c r="AA31" i="19"/>
  <c r="T10" i="19"/>
  <c r="AL10" i="19"/>
  <c r="O41" i="19"/>
  <c r="AF24" i="19"/>
  <c r="AL44" i="19"/>
  <c r="AF34" i="19"/>
  <c r="K50" i="19"/>
  <c r="AC50" i="19"/>
  <c r="AI30" i="19"/>
  <c r="Y49" i="1"/>
  <c r="AJ54" i="19"/>
  <c r="K25" i="19"/>
  <c r="Y18" i="1"/>
  <c r="AF14" i="19"/>
  <c r="AI40" i="19"/>
  <c r="AC74" i="1"/>
  <c r="AB74" i="1" s="1"/>
  <c r="AA20" i="19"/>
  <c r="U21" i="19"/>
  <c r="AL50" i="19"/>
  <c r="U50" i="19"/>
  <c r="U11" i="19"/>
  <c r="Z14" i="19"/>
  <c r="N24" i="19"/>
  <c r="K30" i="19"/>
  <c r="W20" i="19"/>
  <c r="AI20" i="19"/>
  <c r="AD45" i="1"/>
  <c r="U30" i="19"/>
  <c r="U41" i="19"/>
  <c r="AG51" i="19"/>
  <c r="AD44" i="1"/>
  <c r="Z34" i="19"/>
  <c r="T34" i="19"/>
  <c r="T24" i="19"/>
  <c r="AF54" i="19"/>
  <c r="AI50" i="19"/>
  <c r="AC30" i="19"/>
  <c r="K40" i="19"/>
  <c r="Y62" i="1"/>
  <c r="W15" i="19"/>
  <c r="Y16" i="1"/>
  <c r="Z16" i="1" s="1"/>
  <c r="T40" i="19"/>
  <c r="AL14" i="19"/>
  <c r="K20" i="19"/>
  <c r="AG50" i="19"/>
  <c r="AM40" i="19"/>
  <c r="AM11" i="19"/>
  <c r="AM21" i="19"/>
  <c r="Z30" i="19"/>
  <c r="AL24" i="19"/>
  <c r="N54" i="19"/>
  <c r="N44" i="19"/>
  <c r="AC10" i="19"/>
  <c r="Q50" i="19"/>
  <c r="AD44" i="19"/>
  <c r="AC55" i="19"/>
  <c r="AD68" i="1"/>
  <c r="AL34" i="19"/>
  <c r="AG20" i="19"/>
  <c r="O50" i="19"/>
  <c r="AA51" i="19"/>
  <c r="T54" i="19"/>
  <c r="T14" i="19"/>
  <c r="Q40" i="19"/>
  <c r="W50" i="19"/>
  <c r="AC49" i="1"/>
  <c r="AB49" i="1" s="1"/>
  <c r="Z21" i="1"/>
  <c r="O26" i="19" s="1"/>
  <c r="AA21" i="1"/>
  <c r="S7" i="19"/>
  <c r="AK17" i="19"/>
  <c r="AK27" i="19"/>
  <c r="Y47" i="19"/>
  <c r="Y17" i="19"/>
  <c r="Y27" i="19"/>
  <c r="AK37" i="19"/>
  <c r="AE27" i="19"/>
  <c r="M7" i="19"/>
  <c r="AE37" i="19"/>
  <c r="S17" i="19"/>
  <c r="M27" i="19"/>
  <c r="AA25" i="1"/>
  <c r="Y20" i="1"/>
  <c r="Z26" i="1"/>
  <c r="Z37" i="19" s="1"/>
  <c r="Y19" i="1"/>
  <c r="AH33" i="19"/>
  <c r="V13" i="19"/>
  <c r="AB23" i="19"/>
  <c r="AB43" i="19"/>
  <c r="P43" i="19"/>
  <c r="P33" i="19"/>
  <c r="J43" i="19"/>
  <c r="AH43" i="19"/>
  <c r="AH13" i="19"/>
  <c r="AA48" i="1"/>
  <c r="Z48" i="1"/>
  <c r="Z61" i="1"/>
  <c r="AA61" i="1"/>
  <c r="AM44" i="19"/>
  <c r="U34" i="19"/>
  <c r="AA34" i="19"/>
  <c r="U24" i="19"/>
  <c r="AG24" i="19"/>
  <c r="AM24" i="19"/>
  <c r="AA14" i="19"/>
  <c r="AG54" i="19"/>
  <c r="O24" i="19"/>
  <c r="AG14" i="19"/>
  <c r="O54" i="19"/>
  <c r="AG34" i="19"/>
  <c r="U54" i="19"/>
  <c r="U44" i="19"/>
  <c r="O34" i="19"/>
  <c r="AG44" i="19"/>
  <c r="AA44" i="19"/>
  <c r="AA24" i="19"/>
  <c r="AA54" i="19"/>
  <c r="Y56" i="1"/>
  <c r="Z53" i="1"/>
  <c r="AC48" i="1"/>
  <c r="AB48" i="1" s="1"/>
  <c r="AC65" i="1"/>
  <c r="AB65" i="1" s="1"/>
  <c r="Y73" i="1"/>
  <c r="N20" i="19"/>
  <c r="N40" i="19"/>
  <c r="AE7" i="19"/>
  <c r="S37" i="19"/>
  <c r="AD25" i="1"/>
  <c r="AC60" i="1"/>
  <c r="AB60" i="1" s="1"/>
  <c r="AC73" i="1"/>
  <c r="AB73" i="1" s="1"/>
  <c r="O21" i="19"/>
  <c r="AF50" i="19"/>
  <c r="AL30" i="19"/>
  <c r="N50" i="19"/>
  <c r="Y7" i="19"/>
  <c r="AK7" i="19"/>
  <c r="M17" i="19"/>
  <c r="AI10" i="19"/>
  <c r="AC20" i="19"/>
  <c r="Q20" i="19"/>
  <c r="Z55" i="1"/>
  <c r="Z54" i="1"/>
  <c r="R54" i="19"/>
  <c r="R44" i="19"/>
  <c r="Y72" i="1"/>
  <c r="AI33" i="19"/>
  <c r="Z46" i="1"/>
  <c r="S27" i="19"/>
  <c r="AE47" i="19"/>
  <c r="M37" i="19"/>
  <c r="AJ44" i="19"/>
  <c r="AJ24" i="19"/>
  <c r="AC61" i="1"/>
  <c r="AB61" i="1" s="1"/>
  <c r="Z52" i="1"/>
  <c r="V32" i="19" s="1"/>
  <c r="AA70" i="1"/>
  <c r="AF10" i="19"/>
  <c r="Z10" i="19"/>
  <c r="T20" i="19"/>
  <c r="Y37" i="19"/>
  <c r="AE17" i="19"/>
  <c r="M47" i="19"/>
  <c r="AA43" i="1"/>
  <c r="Q30" i="19"/>
  <c r="K10" i="19"/>
  <c r="AD34" i="19"/>
  <c r="L24" i="19"/>
  <c r="T17" i="19"/>
  <c r="Z47" i="1"/>
  <c r="Y60" i="1"/>
  <c r="N10" i="19"/>
  <c r="T50" i="19"/>
  <c r="AF40" i="19"/>
  <c r="AK47" i="19"/>
  <c r="S47" i="19"/>
  <c r="Z63" i="1"/>
  <c r="AA39" i="1"/>
  <c r="Z39" i="1"/>
  <c r="AM9" i="19" s="1"/>
  <c r="Z37" i="1"/>
  <c r="AA37" i="1"/>
  <c r="AC38" i="1"/>
  <c r="AB38" i="1" s="1"/>
  <c r="Z49" i="19" s="1"/>
  <c r="AA38" i="1"/>
  <c r="AC37" i="1"/>
  <c r="AB37" i="1" s="1"/>
  <c r="AC31" i="1"/>
  <c r="AB31" i="1" s="1"/>
  <c r="Y31" i="1"/>
  <c r="AC32" i="1"/>
  <c r="AB32" i="1" s="1"/>
  <c r="AC30" i="1"/>
  <c r="AB30" i="1" s="1"/>
  <c r="AF47" i="19"/>
  <c r="AF17" i="19"/>
  <c r="AL17" i="19"/>
  <c r="AH55" i="19"/>
  <c r="P55" i="19"/>
  <c r="J45" i="19"/>
  <c r="V25" i="19"/>
  <c r="AB15" i="19"/>
  <c r="AH45" i="19"/>
  <c r="P35" i="19"/>
  <c r="P15" i="19"/>
  <c r="V55" i="19"/>
  <c r="J15" i="19"/>
  <c r="AB45" i="19"/>
  <c r="J55" i="19"/>
  <c r="AB25" i="19"/>
  <c r="J35" i="19"/>
  <c r="V45" i="19"/>
  <c r="J25" i="19"/>
  <c r="AB35" i="19"/>
  <c r="AH15" i="19"/>
  <c r="AD70" i="1"/>
  <c r="P25" i="19"/>
  <c r="AH35" i="19"/>
  <c r="V15" i="19"/>
  <c r="AH25" i="19"/>
  <c r="AB55" i="19"/>
  <c r="P45" i="19"/>
  <c r="V35" i="19"/>
  <c r="AD52" i="1"/>
  <c r="N9" i="19"/>
  <c r="N19" i="19"/>
  <c r="L52" i="19"/>
  <c r="AJ42" i="19"/>
  <c r="L22" i="19"/>
  <c r="AD22" i="19"/>
  <c r="R12" i="19"/>
  <c r="R42" i="19"/>
  <c r="AD54" i="1"/>
  <c r="X22" i="19"/>
  <c r="X42" i="19"/>
  <c r="X12" i="19"/>
  <c r="L42" i="19"/>
  <c r="X52" i="19"/>
  <c r="X32" i="19"/>
  <c r="L32" i="19"/>
  <c r="R22" i="19"/>
  <c r="L12" i="19"/>
  <c r="R52" i="19"/>
  <c r="AJ22" i="19"/>
  <c r="AD12" i="19"/>
  <c r="AD52" i="19"/>
  <c r="J30" i="19"/>
  <c r="V50" i="19"/>
  <c r="AD40" i="1"/>
  <c r="P10" i="19"/>
  <c r="AH30" i="19"/>
  <c r="J20" i="19"/>
  <c r="AB50" i="19"/>
  <c r="AH40" i="19"/>
  <c r="P40" i="19"/>
  <c r="J40" i="19"/>
  <c r="J50" i="19"/>
  <c r="J10" i="19"/>
  <c r="V40" i="19"/>
  <c r="V30" i="19"/>
  <c r="AB40" i="19"/>
  <c r="AB20" i="19"/>
  <c r="AB30" i="19"/>
  <c r="AH20" i="19"/>
  <c r="P30" i="19"/>
  <c r="AH50" i="19"/>
  <c r="V20" i="19"/>
  <c r="AH10" i="19"/>
  <c r="P50" i="19"/>
  <c r="AB10" i="19"/>
  <c r="V10" i="19"/>
  <c r="P20" i="19"/>
  <c r="AD21" i="1"/>
  <c r="AA36" i="19"/>
  <c r="AM26" i="19"/>
  <c r="AG26" i="19"/>
  <c r="U6" i="19"/>
  <c r="O36" i="19"/>
  <c r="AG36" i="19"/>
  <c r="AM46" i="19"/>
  <c r="AA16" i="19"/>
  <c r="O46" i="19"/>
  <c r="AM36" i="19"/>
  <c r="U36" i="19"/>
  <c r="AA6" i="19"/>
  <c r="AA26" i="19"/>
  <c r="AG16" i="19"/>
  <c r="AG6" i="19"/>
  <c r="AM6" i="19"/>
  <c r="AM16" i="19"/>
  <c r="AG46" i="19"/>
  <c r="AA46" i="19"/>
  <c r="U26" i="19"/>
  <c r="U46" i="19"/>
  <c r="Z18" i="1"/>
  <c r="AA18" i="1"/>
  <c r="AG30" i="19"/>
  <c r="Z7" i="19"/>
  <c r="AL41" i="19"/>
  <c r="AF31" i="19"/>
  <c r="N11" i="19"/>
  <c r="AD50" i="1"/>
  <c r="N21" i="19"/>
  <c r="AL21" i="19"/>
  <c r="AF21" i="19"/>
  <c r="Z31" i="19"/>
  <c r="T11" i="19"/>
  <c r="AF51" i="19"/>
  <c r="AF11" i="19"/>
  <c r="Z21" i="19"/>
  <c r="T21" i="19"/>
  <c r="N41" i="19"/>
  <c r="AD42" i="19"/>
  <c r="O16" i="19"/>
  <c r="AF27" i="19"/>
  <c r="AL47" i="19"/>
  <c r="AF7" i="19"/>
  <c r="T37" i="19"/>
  <c r="N47" i="19"/>
  <c r="Z27" i="19"/>
  <c r="T27" i="19"/>
  <c r="N7" i="19"/>
  <c r="T47" i="19"/>
  <c r="Z17" i="19"/>
  <c r="AL27" i="19"/>
  <c r="AJ52" i="19"/>
  <c r="U16" i="19"/>
  <c r="Z30" i="1"/>
  <c r="AA30" i="1"/>
  <c r="Z47" i="19"/>
  <c r="Z27" i="1"/>
  <c r="AA27" i="1"/>
  <c r="AD32" i="19"/>
  <c r="O6" i="19"/>
  <c r="AA33" i="1"/>
  <c r="Z33" i="1"/>
  <c r="Z56" i="1"/>
  <c r="AA56" i="1"/>
  <c r="N37" i="19"/>
  <c r="AL7" i="19"/>
  <c r="N49" i="19"/>
  <c r="AD38" i="1"/>
  <c r="AJ32" i="19"/>
  <c r="S22" i="19"/>
  <c r="AK22" i="19"/>
  <c r="Y32" i="19"/>
  <c r="AE42" i="19"/>
  <c r="AE52" i="19"/>
  <c r="AK42" i="19"/>
  <c r="M32" i="19"/>
  <c r="Y22" i="19"/>
  <c r="S32" i="19"/>
  <c r="M12" i="19"/>
  <c r="Y42" i="19"/>
  <c r="AA49" i="1"/>
  <c r="Z49" i="1"/>
  <c r="O23" i="19"/>
  <c r="AG33" i="19"/>
  <c r="AM33" i="19"/>
  <c r="AG13" i="19"/>
  <c r="AA33" i="19"/>
  <c r="AA13" i="19"/>
  <c r="AG53" i="19"/>
  <c r="O53" i="19"/>
  <c r="AM43" i="19"/>
  <c r="O43" i="19"/>
  <c r="U53" i="19"/>
  <c r="O13" i="19"/>
  <c r="U13" i="19"/>
  <c r="AD63" i="1"/>
  <c r="U43" i="19"/>
  <c r="O33" i="19"/>
  <c r="AG43" i="19"/>
  <c r="AA53" i="19"/>
  <c r="AA43" i="19"/>
  <c r="AM13" i="19"/>
  <c r="AA23" i="19"/>
  <c r="U23" i="19"/>
  <c r="AM23" i="19"/>
  <c r="AG23" i="19"/>
  <c r="O55" i="19"/>
  <c r="O25" i="19"/>
  <c r="O15" i="19"/>
  <c r="AM25" i="19"/>
  <c r="AG45" i="19"/>
  <c r="AG15" i="19"/>
  <c r="AM35" i="19"/>
  <c r="U35" i="19"/>
  <c r="U15" i="19"/>
  <c r="AA55" i="19"/>
  <c r="AA25" i="19"/>
  <c r="AA45" i="19"/>
  <c r="AG55" i="19"/>
  <c r="O45" i="19"/>
  <c r="AM45" i="19"/>
  <c r="AM15" i="19"/>
  <c r="U55" i="19"/>
  <c r="AA15" i="19"/>
  <c r="AG25" i="19"/>
  <c r="U45" i="19"/>
  <c r="O35" i="19"/>
  <c r="AD75" i="1"/>
  <c r="AM55" i="19"/>
  <c r="AG35" i="19"/>
  <c r="N17" i="19"/>
  <c r="AL37" i="19"/>
  <c r="U40" i="19"/>
  <c r="AM50" i="19"/>
  <c r="AM10" i="19"/>
  <c r="AM20" i="19"/>
  <c r="O10" i="19"/>
  <c r="AM30" i="19"/>
  <c r="AG40" i="19"/>
  <c r="O30" i="19"/>
  <c r="U20" i="19"/>
  <c r="AG10" i="19"/>
  <c r="R32" i="19"/>
  <c r="AJ11" i="19"/>
  <c r="X21" i="19"/>
  <c r="X41" i="19"/>
  <c r="AJ21" i="19"/>
  <c r="AD11" i="19"/>
  <c r="L31" i="19"/>
  <c r="AD21" i="19"/>
  <c r="AD31" i="19"/>
  <c r="L21" i="19"/>
  <c r="R51" i="19"/>
  <c r="L51" i="19"/>
  <c r="AD41" i="19"/>
  <c r="X51" i="19"/>
  <c r="X11" i="19"/>
  <c r="R11" i="19"/>
  <c r="AJ41" i="19"/>
  <c r="R21" i="19"/>
  <c r="X31" i="19"/>
  <c r="AJ51" i="19"/>
  <c r="AJ31" i="19"/>
  <c r="AD48" i="1"/>
  <c r="AD51" i="19"/>
  <c r="L41" i="19"/>
  <c r="R41" i="19"/>
  <c r="R31" i="19"/>
  <c r="N27" i="19"/>
  <c r="AD26" i="1"/>
  <c r="U51" i="19"/>
  <c r="AM31" i="19"/>
  <c r="AG21" i="19"/>
  <c r="AM41" i="19"/>
  <c r="AA41" i="19"/>
  <c r="AA11" i="19"/>
  <c r="AM51" i="19"/>
  <c r="AG31" i="19"/>
  <c r="O11" i="19"/>
  <c r="AJ12" i="19"/>
  <c r="Z50" i="19"/>
  <c r="AF20" i="19"/>
  <c r="T30" i="19"/>
  <c r="Q52" i="19"/>
  <c r="Y57" i="1"/>
  <c r="AC57" i="1"/>
  <c r="AB57" i="1" s="1"/>
  <c r="K12" i="19"/>
  <c r="Q22" i="19"/>
  <c r="W22" i="19"/>
  <c r="W32" i="19"/>
  <c r="AC52" i="19"/>
  <c r="Q32" i="19"/>
  <c r="AC42" i="19"/>
  <c r="W12" i="19"/>
  <c r="K22" i="19"/>
  <c r="AI22" i="19"/>
  <c r="K52" i="19"/>
  <c r="W52" i="19"/>
  <c r="AC12" i="19"/>
  <c r="Z72" i="1"/>
  <c r="AA72" i="1"/>
  <c r="O14" i="19"/>
  <c r="AM34" i="19"/>
  <c r="O44" i="19"/>
  <c r="U14" i="19"/>
  <c r="AI12" i="19"/>
  <c r="AI52" i="19"/>
  <c r="AI11" i="19"/>
  <c r="AC31" i="19"/>
  <c r="W41" i="19"/>
  <c r="AL20" i="19"/>
  <c r="Z40" i="19"/>
  <c r="AD69" i="1"/>
  <c r="AM54" i="19"/>
  <c r="AM14" i="19"/>
  <c r="AD53" i="1"/>
  <c r="Q42" i="19"/>
  <c r="M33" i="19"/>
  <c r="S53" i="19"/>
  <c r="M23" i="19"/>
  <c r="X34" i="19"/>
  <c r="AJ14" i="19"/>
  <c r="L14" i="19"/>
  <c r="AI23" i="19"/>
  <c r="AI43" i="19"/>
  <c r="AI54" i="19"/>
  <c r="W14" i="19"/>
  <c r="AD65" i="1"/>
  <c r="W24" i="19"/>
  <c r="AI24" i="19"/>
  <c r="K14" i="19"/>
  <c r="AC44" i="19"/>
  <c r="W44" i="19"/>
  <c r="W54" i="19"/>
  <c r="Q14" i="19"/>
  <c r="AI34" i="19"/>
  <c r="AC54" i="19"/>
  <c r="AC34" i="19"/>
  <c r="AC43" i="1"/>
  <c r="AB43" i="1" s="1"/>
  <c r="M40" i="19" s="1"/>
  <c r="AC42" i="1"/>
  <c r="AB42" i="1" s="1"/>
  <c r="AD42" i="1" s="1"/>
  <c r="J22" i="1"/>
  <c r="Y22" i="1" s="1"/>
  <c r="Y43" i="19"/>
  <c r="AK23" i="19"/>
  <c r="AK53" i="19"/>
  <c r="X24" i="19"/>
  <c r="X14" i="19"/>
  <c r="R34" i="19"/>
  <c r="L34" i="19"/>
  <c r="W53" i="19"/>
  <c r="AC33" i="19"/>
  <c r="AA32" i="1"/>
  <c r="Z32" i="1"/>
  <c r="K23" i="19"/>
  <c r="J42" i="19"/>
  <c r="W45" i="19"/>
  <c r="AI25" i="19"/>
  <c r="W55" i="19"/>
  <c r="K35" i="19"/>
  <c r="Q15" i="19"/>
  <c r="K15" i="19"/>
  <c r="AI55" i="19"/>
  <c r="AC25" i="19"/>
  <c r="AC35" i="19"/>
  <c r="W25" i="19"/>
  <c r="AI15" i="19"/>
  <c r="AI45" i="19"/>
  <c r="Q55" i="19"/>
  <c r="Q25" i="19"/>
  <c r="Y28" i="1"/>
  <c r="Y35" i="1"/>
  <c r="Y36" i="1"/>
  <c r="Y17" i="1"/>
  <c r="AC17" i="1"/>
  <c r="AB17" i="1" s="1"/>
  <c r="Q43" i="19"/>
  <c r="AD71" i="1"/>
  <c r="K33" i="19"/>
  <c r="AC23" i="19"/>
  <c r="Q23" i="19"/>
  <c r="Q13" i="19"/>
  <c r="AE53" i="19"/>
  <c r="AK43" i="19"/>
  <c r="S13" i="19"/>
  <c r="AD66" i="1"/>
  <c r="AD54" i="19"/>
  <c r="X54" i="19"/>
  <c r="W33" i="19"/>
  <c r="AI53" i="19"/>
  <c r="W35" i="19"/>
  <c r="AC15" i="19"/>
  <c r="V11" i="19"/>
  <c r="P21" i="19"/>
  <c r="AH41" i="19"/>
  <c r="AE23" i="19"/>
  <c r="AD61" i="1"/>
  <c r="M43" i="19"/>
  <c r="L44" i="19"/>
  <c r="R14" i="19"/>
  <c r="AC13" i="19"/>
  <c r="AC53" i="19"/>
  <c r="Q35" i="19"/>
  <c r="J23" i="19"/>
  <c r="J53" i="19"/>
  <c r="V53" i="19"/>
  <c r="AB53" i="19"/>
  <c r="P53" i="19"/>
  <c r="AH53" i="19"/>
  <c r="AD58" i="1"/>
  <c r="V33" i="19"/>
  <c r="V43" i="19"/>
  <c r="P23" i="19"/>
  <c r="AB33" i="19"/>
  <c r="P13" i="19"/>
  <c r="J13" i="19"/>
  <c r="AB13" i="19"/>
  <c r="AH23" i="19"/>
  <c r="V23" i="19"/>
  <c r="J33" i="19"/>
  <c r="AA65" i="1"/>
  <c r="Y64" i="1"/>
  <c r="W13" i="19"/>
  <c r="Q33" i="19"/>
  <c r="K13" i="19"/>
  <c r="AD59" i="1"/>
  <c r="W43" i="19"/>
  <c r="AA75" i="1"/>
  <c r="AA34" i="1"/>
  <c r="AC20" i="1"/>
  <c r="AB20" i="1" s="1"/>
  <c r="H211" i="13"/>
  <c r="AB52" i="19" l="1"/>
  <c r="J12" i="19"/>
  <c r="AH52" i="19"/>
  <c r="V22" i="19"/>
  <c r="Z62" i="1"/>
  <c r="AA62" i="1"/>
  <c r="P52" i="19"/>
  <c r="AA16" i="1"/>
  <c r="AH22" i="19"/>
  <c r="T7" i="19"/>
  <c r="L40" i="19"/>
  <c r="T31" i="19"/>
  <c r="N51" i="19"/>
  <c r="Z41" i="19"/>
  <c r="Z11" i="19"/>
  <c r="AL11" i="19"/>
  <c r="AF41" i="19"/>
  <c r="T41" i="19"/>
  <c r="AL31" i="19"/>
  <c r="N31" i="19"/>
  <c r="AL51" i="19"/>
  <c r="Z51" i="19"/>
  <c r="T51" i="19"/>
  <c r="O49" i="19"/>
  <c r="AJ20" i="19"/>
  <c r="AF37" i="19"/>
  <c r="AA49" i="19"/>
  <c r="AJ10" i="19"/>
  <c r="L20" i="19"/>
  <c r="N45" i="19"/>
  <c r="AF25" i="19"/>
  <c r="N15" i="19"/>
  <c r="AL45" i="19"/>
  <c r="N35" i="19"/>
  <c r="T35" i="19"/>
  <c r="T15" i="19"/>
  <c r="AF55" i="19"/>
  <c r="AF45" i="19"/>
  <c r="T45" i="19"/>
  <c r="T55" i="19"/>
  <c r="N55" i="19"/>
  <c r="AL25" i="19"/>
  <c r="AL55" i="19"/>
  <c r="Z15" i="19"/>
  <c r="Z35" i="19"/>
  <c r="Z45" i="19"/>
  <c r="AL15" i="19"/>
  <c r="T25" i="19"/>
  <c r="AF35" i="19"/>
  <c r="Z25" i="19"/>
  <c r="N25" i="19"/>
  <c r="AL35" i="19"/>
  <c r="AF15" i="19"/>
  <c r="Z55" i="19"/>
  <c r="AD74" i="1"/>
  <c r="Z20" i="1"/>
  <c r="N6" i="19" s="1"/>
  <c r="AA20" i="1"/>
  <c r="AA19" i="1"/>
  <c r="Z19" i="1"/>
  <c r="AI31" i="19"/>
  <c r="Q31" i="19"/>
  <c r="AB21" i="19"/>
  <c r="P31" i="19"/>
  <c r="AB31" i="19"/>
  <c r="AB51" i="19"/>
  <c r="V21" i="19"/>
  <c r="AH31" i="19"/>
  <c r="AH51" i="19"/>
  <c r="AB11" i="19"/>
  <c r="AD46" i="1"/>
  <c r="P51" i="19"/>
  <c r="J22" i="19"/>
  <c r="AM39" i="19"/>
  <c r="AB12" i="19"/>
  <c r="P41" i="19"/>
  <c r="J21" i="19"/>
  <c r="J52" i="19"/>
  <c r="AC21" i="19"/>
  <c r="W11" i="19"/>
  <c r="W51" i="19"/>
  <c r="AH12" i="19"/>
  <c r="AM49" i="19"/>
  <c r="J11" i="19"/>
  <c r="U49" i="19"/>
  <c r="AD47" i="1"/>
  <c r="AC11" i="19"/>
  <c r="AH11" i="19"/>
  <c r="AB41" i="19"/>
  <c r="P22" i="19"/>
  <c r="J32" i="19"/>
  <c r="AA19" i="19"/>
  <c r="AI21" i="19"/>
  <c r="Q11" i="19"/>
  <c r="U39" i="19"/>
  <c r="V42" i="19"/>
  <c r="Y12" i="19"/>
  <c r="AE32" i="19"/>
  <c r="S52" i="19"/>
  <c r="AK12" i="19"/>
  <c r="AE22" i="19"/>
  <c r="S42" i="19"/>
  <c r="M52" i="19"/>
  <c r="M42" i="19"/>
  <c r="Y52" i="19"/>
  <c r="AD55" i="1"/>
  <c r="M22" i="19"/>
  <c r="S12" i="19"/>
  <c r="AK32" i="19"/>
  <c r="Z73" i="1"/>
  <c r="AA73" i="1"/>
  <c r="Q21" i="19"/>
  <c r="K31" i="19"/>
  <c r="K11" i="19"/>
  <c r="J51" i="19"/>
  <c r="V52" i="19"/>
  <c r="V41" i="19"/>
  <c r="AH42" i="19"/>
  <c r="AC41" i="19"/>
  <c r="AH21" i="19"/>
  <c r="V51" i="19"/>
  <c r="AB22" i="19"/>
  <c r="V12" i="19"/>
  <c r="AB32" i="19"/>
  <c r="Q51" i="19"/>
  <c r="AG9" i="19"/>
  <c r="AC51" i="19"/>
  <c r="K41" i="19"/>
  <c r="K51" i="19"/>
  <c r="AE12" i="19"/>
  <c r="AK52" i="19"/>
  <c r="O29" i="19"/>
  <c r="AD10" i="19"/>
  <c r="AF49" i="19"/>
  <c r="P32" i="19"/>
  <c r="Z60" i="1"/>
  <c r="AA60" i="1"/>
  <c r="AI41" i="19"/>
  <c r="J41" i="19"/>
  <c r="V31" i="19"/>
  <c r="P11" i="19"/>
  <c r="P12" i="19"/>
  <c r="AH32" i="19"/>
  <c r="W21" i="19"/>
  <c r="AI51" i="19"/>
  <c r="O9" i="19"/>
  <c r="R20" i="19"/>
  <c r="AL39" i="19"/>
  <c r="P42" i="19"/>
  <c r="AI44" i="19"/>
  <c r="AC14" i="19"/>
  <c r="Q44" i="19"/>
  <c r="Q54" i="19"/>
  <c r="K44" i="19"/>
  <c r="Q24" i="19"/>
  <c r="Q34" i="19"/>
  <c r="AI14" i="19"/>
  <c r="W34" i="19"/>
  <c r="AC24" i="19"/>
  <c r="K54" i="19"/>
  <c r="K34" i="19"/>
  <c r="K24" i="19"/>
  <c r="Y13" i="19"/>
  <c r="AK13" i="19"/>
  <c r="S33" i="19"/>
  <c r="AE33" i="19"/>
  <c r="Y53" i="19"/>
  <c r="S43" i="19"/>
  <c r="M53" i="19"/>
  <c r="Y33" i="19"/>
  <c r="AE43" i="19"/>
  <c r="S23" i="19"/>
  <c r="AK33" i="19"/>
  <c r="Y23" i="19"/>
  <c r="M13" i="19"/>
  <c r="AE13" i="19"/>
  <c r="J31" i="19"/>
  <c r="AB42" i="19"/>
  <c r="K21" i="19"/>
  <c r="AM29" i="19"/>
  <c r="S10" i="19"/>
  <c r="AM53" i="19"/>
  <c r="U33" i="19"/>
  <c r="L11" i="19"/>
  <c r="Q41" i="19"/>
  <c r="O19" i="19"/>
  <c r="AD40" i="19"/>
  <c r="Y10" i="19"/>
  <c r="W42" i="19"/>
  <c r="AI32" i="19"/>
  <c r="K42" i="19"/>
  <c r="Q12" i="19"/>
  <c r="AC32" i="19"/>
  <c r="AC22" i="19"/>
  <c r="K32" i="19"/>
  <c r="AI42" i="19"/>
  <c r="W31" i="19"/>
  <c r="X40" i="19"/>
  <c r="T9" i="19"/>
  <c r="Z29" i="19"/>
  <c r="AL49" i="19"/>
  <c r="AF39" i="19"/>
  <c r="AL9" i="19"/>
  <c r="T29" i="19"/>
  <c r="AF19" i="19"/>
  <c r="T19" i="19"/>
  <c r="AL29" i="19"/>
  <c r="Z19" i="19"/>
  <c r="Z9" i="19"/>
  <c r="N29" i="19"/>
  <c r="AF9" i="19"/>
  <c r="AL19" i="19"/>
  <c r="T49" i="19"/>
  <c r="M29" i="19"/>
  <c r="M19" i="19"/>
  <c r="AK29" i="19"/>
  <c r="AK19" i="19"/>
  <c r="M39" i="19"/>
  <c r="AE9" i="19"/>
  <c r="AE49" i="19"/>
  <c r="Y19" i="19"/>
  <c r="AE39" i="19"/>
  <c r="Y49" i="19"/>
  <c r="M49" i="19"/>
  <c r="Y9" i="19"/>
  <c r="Y29" i="19"/>
  <c r="S19" i="19"/>
  <c r="AE19" i="19"/>
  <c r="S29" i="19"/>
  <c r="S39" i="19"/>
  <c r="AK49" i="19"/>
  <c r="AE29" i="19"/>
  <c r="S9" i="19"/>
  <c r="Y39" i="19"/>
  <c r="AK9" i="19"/>
  <c r="AD37" i="1"/>
  <c r="S49" i="19"/>
  <c r="M9" i="19"/>
  <c r="AK39" i="19"/>
  <c r="T39" i="19"/>
  <c r="N39" i="19"/>
  <c r="Z39" i="19"/>
  <c r="U29" i="19"/>
  <c r="AA9" i="19"/>
  <c r="AG49" i="19"/>
  <c r="AG29" i="19"/>
  <c r="AD39" i="1"/>
  <c r="AA29" i="19"/>
  <c r="AM19" i="19"/>
  <c r="U19" i="19"/>
  <c r="AA39" i="19"/>
  <c r="AG39" i="19"/>
  <c r="AG19" i="19"/>
  <c r="O39" i="19"/>
  <c r="U9" i="19"/>
  <c r="AF29" i="19"/>
  <c r="AA31" i="1"/>
  <c r="Z31" i="1"/>
  <c r="Z22" i="1"/>
  <c r="AA22" i="1"/>
  <c r="Y23" i="1" s="1"/>
  <c r="Z28" i="1"/>
  <c r="AA28" i="1"/>
  <c r="Y29" i="1" s="1"/>
  <c r="M41" i="19"/>
  <c r="AK11" i="19"/>
  <c r="M51" i="19"/>
  <c r="S21" i="19"/>
  <c r="AK31" i="19"/>
  <c r="M31" i="19"/>
  <c r="AE51" i="19"/>
  <c r="AK21" i="19"/>
  <c r="AE31" i="19"/>
  <c r="S51" i="19"/>
  <c r="Y31" i="19"/>
  <c r="Y11" i="19"/>
  <c r="Y41" i="19"/>
  <c r="AE41" i="19"/>
  <c r="AD49" i="1"/>
  <c r="M21" i="19"/>
  <c r="AE11" i="19"/>
  <c r="S41" i="19"/>
  <c r="AK41" i="19"/>
  <c r="M11" i="19"/>
  <c r="Y51" i="19"/>
  <c r="Y21" i="19"/>
  <c r="AK51" i="19"/>
  <c r="S11" i="19"/>
  <c r="S31" i="19"/>
  <c r="AE21" i="19"/>
  <c r="AJ40" i="19"/>
  <c r="AD43" i="1"/>
  <c r="AK20" i="19"/>
  <c r="Z36" i="1"/>
  <c r="AA36" i="1"/>
  <c r="L30" i="19"/>
  <c r="AD20" i="19"/>
  <c r="X30" i="19"/>
  <c r="X20" i="19"/>
  <c r="AD30" i="19"/>
  <c r="N22" i="19"/>
  <c r="N32" i="19"/>
  <c r="Z32" i="19"/>
  <c r="AD56" i="1"/>
  <c r="N52" i="19"/>
  <c r="N12" i="19"/>
  <c r="N42" i="19"/>
  <c r="AL52" i="19"/>
  <c r="Z42" i="19"/>
  <c r="AF42" i="19"/>
  <c r="AL42" i="19"/>
  <c r="AL22" i="19"/>
  <c r="Z12" i="19"/>
  <c r="T52" i="19"/>
  <c r="T32" i="19"/>
  <c r="T12" i="19"/>
  <c r="AF22" i="19"/>
  <c r="AL12" i="19"/>
  <c r="AF12" i="19"/>
  <c r="T42" i="19"/>
  <c r="T22" i="19"/>
  <c r="AF52" i="19"/>
  <c r="AF32" i="19"/>
  <c r="AL32" i="19"/>
  <c r="Z52" i="19"/>
  <c r="Z22" i="19"/>
  <c r="R30" i="19"/>
  <c r="X10" i="19"/>
  <c r="S50" i="19"/>
  <c r="Y40" i="19"/>
  <c r="AG18" i="19"/>
  <c r="U38" i="19"/>
  <c r="AD33" i="1"/>
  <c r="AM18" i="19"/>
  <c r="AA38" i="19"/>
  <c r="O28" i="19"/>
  <c r="AA48" i="19"/>
  <c r="AG28" i="19"/>
  <c r="U28" i="19"/>
  <c r="AM28" i="19"/>
  <c r="AM38" i="19"/>
  <c r="AA8" i="19"/>
  <c r="O38" i="19"/>
  <c r="U48" i="19"/>
  <c r="U18" i="19"/>
  <c r="U8" i="19"/>
  <c r="AA28" i="19"/>
  <c r="AG38" i="19"/>
  <c r="AM8" i="19"/>
  <c r="AG8" i="19"/>
  <c r="O8" i="19"/>
  <c r="O18" i="19"/>
  <c r="AA18" i="19"/>
  <c r="AG48" i="19"/>
  <c r="AM48" i="19"/>
  <c r="O48" i="19"/>
  <c r="AK10" i="19"/>
  <c r="AJ46" i="19"/>
  <c r="X36" i="19"/>
  <c r="X26" i="19"/>
  <c r="AJ26" i="19"/>
  <c r="R46" i="19"/>
  <c r="L46" i="19"/>
  <c r="AD26" i="19"/>
  <c r="L26" i="19"/>
  <c r="AD18" i="1"/>
  <c r="AD36" i="19"/>
  <c r="AJ16" i="19"/>
  <c r="L36" i="19"/>
  <c r="X46" i="19"/>
  <c r="L16" i="19"/>
  <c r="X16" i="19"/>
  <c r="AJ36" i="19"/>
  <c r="X6" i="19"/>
  <c r="R26" i="19"/>
  <c r="R36" i="19"/>
  <c r="AD6" i="19"/>
  <c r="R6" i="19"/>
  <c r="L6" i="19"/>
  <c r="AD46" i="19"/>
  <c r="AJ6" i="19"/>
  <c r="AD16" i="19"/>
  <c r="R16" i="19"/>
  <c r="Z35" i="1"/>
  <c r="AA35" i="1"/>
  <c r="AE50" i="19"/>
  <c r="Y20" i="19"/>
  <c r="M10" i="19"/>
  <c r="M20" i="19"/>
  <c r="S20" i="19"/>
  <c r="AE30" i="19"/>
  <c r="AE20" i="19"/>
  <c r="S40" i="19"/>
  <c r="M50" i="19"/>
  <c r="Y50" i="19"/>
  <c r="M30" i="19"/>
  <c r="AK50" i="19"/>
  <c r="Y30" i="19"/>
  <c r="AK40" i="19"/>
  <c r="Z57" i="1"/>
  <c r="AA57" i="1"/>
  <c r="AJ50" i="19"/>
  <c r="R50" i="19"/>
  <c r="L10" i="19"/>
  <c r="S30" i="19"/>
  <c r="AE10" i="19"/>
  <c r="AM27" i="19"/>
  <c r="AA47" i="19"/>
  <c r="AM17" i="19"/>
  <c r="AG7" i="19"/>
  <c r="U37" i="19"/>
  <c r="AM37" i="19"/>
  <c r="O17" i="19"/>
  <c r="AA17" i="19"/>
  <c r="AA27" i="19"/>
  <c r="O37" i="19"/>
  <c r="AG17" i="19"/>
  <c r="O27" i="19"/>
  <c r="U7" i="19"/>
  <c r="U17" i="19"/>
  <c r="U27" i="19"/>
  <c r="O47" i="19"/>
  <c r="O7" i="19"/>
  <c r="AG47" i="19"/>
  <c r="AA7" i="19"/>
  <c r="AM47" i="19"/>
  <c r="U47" i="19"/>
  <c r="AA37" i="19"/>
  <c r="AG37" i="19"/>
  <c r="AM7" i="19"/>
  <c r="AG27" i="19"/>
  <c r="AD27" i="1"/>
  <c r="R48" i="19"/>
  <c r="AJ28" i="19"/>
  <c r="AJ8" i="19"/>
  <c r="L28" i="19"/>
  <c r="AD8" i="19"/>
  <c r="L18" i="19"/>
  <c r="AJ48" i="19"/>
  <c r="R18" i="19"/>
  <c r="X28" i="19"/>
  <c r="AJ18" i="19"/>
  <c r="L38" i="19"/>
  <c r="AJ38" i="19"/>
  <c r="X18" i="19"/>
  <c r="R38" i="19"/>
  <c r="X48" i="19"/>
  <c r="AD28" i="19"/>
  <c r="X8" i="19"/>
  <c r="R28" i="19"/>
  <c r="L8" i="19"/>
  <c r="R8" i="19"/>
  <c r="AD38" i="19"/>
  <c r="X38" i="19"/>
  <c r="AD48" i="19"/>
  <c r="AD30" i="1"/>
  <c r="AD18" i="19"/>
  <c r="L48" i="19"/>
  <c r="R10" i="19"/>
  <c r="L50" i="19"/>
  <c r="AD50" i="19"/>
  <c r="AK30" i="19"/>
  <c r="N8" i="19"/>
  <c r="Z48" i="19"/>
  <c r="Z8" i="19"/>
  <c r="AF38" i="19"/>
  <c r="AL28" i="19"/>
  <c r="T8" i="19"/>
  <c r="Z28" i="19"/>
  <c r="Z18" i="19"/>
  <c r="AL38" i="19"/>
  <c r="Z38" i="19"/>
  <c r="AF8" i="19"/>
  <c r="AF28" i="19"/>
  <c r="AF48" i="19"/>
  <c r="T18" i="19"/>
  <c r="AD32" i="1"/>
  <c r="AF18" i="19"/>
  <c r="N28" i="19"/>
  <c r="T48" i="19"/>
  <c r="T38" i="19"/>
  <c r="N48" i="19"/>
  <c r="N18" i="19"/>
  <c r="AL8" i="19"/>
  <c r="AL48" i="19"/>
  <c r="T28" i="19"/>
  <c r="N38" i="19"/>
  <c r="AL18" i="19"/>
  <c r="N26" i="19"/>
  <c r="T16" i="19"/>
  <c r="AL46" i="19"/>
  <c r="AD55" i="19"/>
  <c r="AJ35" i="19"/>
  <c r="AJ25" i="19"/>
  <c r="AJ55" i="19"/>
  <c r="L25" i="19"/>
  <c r="X35" i="19"/>
  <c r="L35" i="19"/>
  <c r="R25" i="19"/>
  <c r="R55" i="19"/>
  <c r="AD15" i="19"/>
  <c r="AD45" i="19"/>
  <c r="AD25" i="19"/>
  <c r="X25" i="19"/>
  <c r="AJ45" i="19"/>
  <c r="R35" i="19"/>
  <c r="R15" i="19"/>
  <c r="L55" i="19"/>
  <c r="L45" i="19"/>
  <c r="L15" i="19"/>
  <c r="AD35" i="19"/>
  <c r="AD72" i="1"/>
  <c r="X45" i="19"/>
  <c r="X55" i="19"/>
  <c r="AJ15" i="19"/>
  <c r="R45" i="19"/>
  <c r="X15" i="19"/>
  <c r="Z64" i="1"/>
  <c r="AA64" i="1"/>
  <c r="Z17" i="1"/>
  <c r="AA17" i="1"/>
  <c r="R40" i="19"/>
  <c r="AJ30" i="19"/>
  <c r="X50" i="19"/>
  <c r="AE40" i="19"/>
  <c r="Z16" i="19" l="1"/>
  <c r="AD62" i="1"/>
  <c r="AF13" i="19"/>
  <c r="T33" i="19"/>
  <c r="AF43" i="19"/>
  <c r="Z43" i="19"/>
  <c r="N53" i="19"/>
  <c r="T23" i="19"/>
  <c r="Z13" i="19"/>
  <c r="AF53" i="19"/>
  <c r="Z33" i="19"/>
  <c r="AF33" i="19"/>
  <c r="AL13" i="19"/>
  <c r="N43" i="19"/>
  <c r="AL43" i="19"/>
  <c r="T53" i="19"/>
  <c r="Z53" i="19"/>
  <c r="N23" i="19"/>
  <c r="T13" i="19"/>
  <c r="AL23" i="19"/>
  <c r="AL33" i="19"/>
  <c r="AF23" i="19"/>
  <c r="T43" i="19"/>
  <c r="N13" i="19"/>
  <c r="AL53" i="19"/>
  <c r="Z23" i="19"/>
  <c r="N33" i="19"/>
  <c r="AF26" i="19"/>
  <c r="Z46" i="19"/>
  <c r="AF6" i="19"/>
  <c r="N16" i="19"/>
  <c r="AL36" i="19"/>
  <c r="AL16" i="19"/>
  <c r="AL6" i="19"/>
  <c r="AF16" i="19"/>
  <c r="N36" i="19"/>
  <c r="AL26" i="19"/>
  <c r="Z36" i="19"/>
  <c r="T36" i="19"/>
  <c r="Z6" i="19"/>
  <c r="T6" i="19"/>
  <c r="AF36" i="19"/>
  <c r="AF46" i="19"/>
  <c r="T26" i="19"/>
  <c r="T46" i="19"/>
  <c r="AD20" i="1"/>
  <c r="Z26" i="19"/>
  <c r="N46" i="19"/>
  <c r="AE16" i="19"/>
  <c r="S26" i="19"/>
  <c r="Y16" i="19"/>
  <c r="M6" i="19"/>
  <c r="AE6" i="19"/>
  <c r="M26" i="19"/>
  <c r="AK6" i="19"/>
  <c r="S46" i="19"/>
  <c r="Y36" i="19"/>
  <c r="AK36" i="19"/>
  <c r="AE26" i="19"/>
  <c r="AE36" i="19"/>
  <c r="AE46" i="19"/>
  <c r="AK26" i="19"/>
  <c r="M36" i="19"/>
  <c r="S16" i="19"/>
  <c r="S36" i="19"/>
  <c r="Y46" i="19"/>
  <c r="S6" i="19"/>
  <c r="AK16" i="19"/>
  <c r="Y26" i="19"/>
  <c r="Y6" i="19"/>
  <c r="AD19" i="1"/>
  <c r="AK46" i="19"/>
  <c r="M46" i="19"/>
  <c r="M16" i="19"/>
  <c r="AJ23" i="19"/>
  <c r="AD33" i="19"/>
  <c r="X43" i="19"/>
  <c r="R23" i="19"/>
  <c r="AD43" i="19"/>
  <c r="R13" i="19"/>
  <c r="AJ13" i="19"/>
  <c r="R33" i="19"/>
  <c r="AD23" i="19"/>
  <c r="L53" i="19"/>
  <c r="X13" i="19"/>
  <c r="AJ33" i="19"/>
  <c r="R53" i="19"/>
  <c r="AJ53" i="19"/>
  <c r="AD13" i="19"/>
  <c r="L13" i="19"/>
  <c r="AJ43" i="19"/>
  <c r="X23" i="19"/>
  <c r="R43" i="19"/>
  <c r="L43" i="19"/>
  <c r="L33" i="19"/>
  <c r="L23" i="19"/>
  <c r="AD53" i="19"/>
  <c r="X53" i="19"/>
  <c r="X33" i="19"/>
  <c r="AD60" i="1"/>
  <c r="AE25" i="19"/>
  <c r="AE55" i="19"/>
  <c r="AE15" i="19"/>
  <c r="AE45" i="19"/>
  <c r="AE35" i="19"/>
  <c r="S45" i="19"/>
  <c r="Y35" i="19"/>
  <c r="S35" i="19"/>
  <c r="M45" i="19"/>
  <c r="M25" i="19"/>
  <c r="AK45" i="19"/>
  <c r="S55" i="19"/>
  <c r="Y55" i="19"/>
  <c r="S15" i="19"/>
  <c r="AK15" i="19"/>
  <c r="Y45" i="19"/>
  <c r="M35" i="19"/>
  <c r="S25" i="19"/>
  <c r="M15" i="19"/>
  <c r="Y25" i="19"/>
  <c r="AK25" i="19"/>
  <c r="Y15" i="19"/>
  <c r="AK35" i="19"/>
  <c r="AD73" i="1"/>
  <c r="M55" i="19"/>
  <c r="AK55" i="19"/>
  <c r="Y8" i="19"/>
  <c r="Y28" i="19"/>
  <c r="S18" i="19"/>
  <c r="M48" i="19"/>
  <c r="AE8" i="19"/>
  <c r="AK8" i="19"/>
  <c r="AK48" i="19"/>
  <c r="S48" i="19"/>
  <c r="Y48" i="19"/>
  <c r="S28" i="19"/>
  <c r="AK38" i="19"/>
  <c r="S38" i="19"/>
  <c r="M18" i="19"/>
  <c r="AE48" i="19"/>
  <c r="AE28" i="19"/>
  <c r="S8" i="19"/>
  <c r="AE38" i="19"/>
  <c r="AE18" i="19"/>
  <c r="AK28" i="19"/>
  <c r="M38" i="19"/>
  <c r="M8" i="19"/>
  <c r="M28" i="19"/>
  <c r="AD31" i="1"/>
  <c r="Y18" i="19"/>
  <c r="Y38" i="19"/>
  <c r="AK18" i="19"/>
  <c r="AD39" i="19"/>
  <c r="AD9" i="19"/>
  <c r="R9" i="19"/>
  <c r="X39" i="19"/>
  <c r="L49" i="19"/>
  <c r="AJ39" i="19"/>
  <c r="AD29" i="19"/>
  <c r="X29" i="19"/>
  <c r="AJ19" i="19"/>
  <c r="AD19" i="19"/>
  <c r="L9" i="19"/>
  <c r="AJ9" i="19"/>
  <c r="R39" i="19"/>
  <c r="AD36" i="1"/>
  <c r="AD49" i="19"/>
  <c r="X49" i="19"/>
  <c r="AJ49" i="19"/>
  <c r="L19" i="19"/>
  <c r="X9" i="19"/>
  <c r="L39" i="19"/>
  <c r="L29" i="19"/>
  <c r="AJ29" i="19"/>
  <c r="R49" i="19"/>
  <c r="R29" i="19"/>
  <c r="R19" i="19"/>
  <c r="X19" i="19"/>
  <c r="W29" i="19"/>
  <c r="Q29" i="19"/>
  <c r="AC49" i="19"/>
  <c r="Q49" i="19"/>
  <c r="K9" i="19"/>
  <c r="K49" i="19"/>
  <c r="W49" i="19"/>
  <c r="W19" i="19"/>
  <c r="Q19" i="19"/>
  <c r="W9" i="19"/>
  <c r="K29" i="19"/>
  <c r="AC9" i="19"/>
  <c r="AC29" i="19"/>
  <c r="AI9" i="19"/>
  <c r="K19" i="19"/>
  <c r="W39" i="19"/>
  <c r="Q9" i="19"/>
  <c r="K39" i="19"/>
  <c r="Q39" i="19"/>
  <c r="AI29" i="19"/>
  <c r="AC39" i="19"/>
  <c r="AD35" i="1"/>
  <c r="AC19" i="19"/>
  <c r="AI39" i="19"/>
  <c r="AI19" i="19"/>
  <c r="AI49" i="19"/>
  <c r="AD17" i="1"/>
  <c r="AI26" i="19"/>
  <c r="W36" i="19"/>
  <c r="AI46" i="19"/>
  <c r="AC6" i="19"/>
  <c r="AC36" i="19"/>
  <c r="AC46" i="19"/>
  <c r="K16" i="19"/>
  <c r="Q6" i="19"/>
  <c r="Q36" i="19"/>
  <c r="Q46" i="19"/>
  <c r="K36" i="19"/>
  <c r="AC16" i="19"/>
  <c r="AI36" i="19"/>
  <c r="AI6" i="19"/>
  <c r="K6" i="19"/>
  <c r="K26" i="19"/>
  <c r="W46" i="19"/>
  <c r="W16" i="19"/>
  <c r="Q16" i="19"/>
  <c r="W26" i="19"/>
  <c r="AC26" i="19"/>
  <c r="Q26" i="19"/>
  <c r="AI16" i="19"/>
  <c r="W6" i="19"/>
  <c r="K46" i="19"/>
  <c r="AD64" i="1"/>
  <c r="AB44" i="19"/>
  <c r="P24" i="19"/>
  <c r="AB14" i="19"/>
  <c r="V54" i="19"/>
  <c r="AB24" i="19"/>
  <c r="AH34" i="19"/>
  <c r="J14" i="19"/>
  <c r="V44" i="19"/>
  <c r="AH54" i="19"/>
  <c r="V34" i="19"/>
  <c r="J34" i="19"/>
  <c r="V14" i="19"/>
  <c r="J44" i="19"/>
  <c r="AH44" i="19"/>
  <c r="P44" i="19"/>
  <c r="AH24" i="19"/>
  <c r="AB34" i="19"/>
  <c r="P54" i="19"/>
  <c r="P14" i="19"/>
  <c r="AH14" i="19"/>
  <c r="V24" i="19"/>
  <c r="J54" i="19"/>
  <c r="P34" i="19"/>
  <c r="AB54" i="19"/>
  <c r="J24" i="19"/>
  <c r="Z29" i="1"/>
  <c r="AA29" i="1"/>
  <c r="U32" i="19"/>
  <c r="U12" i="19"/>
  <c r="AG22" i="19"/>
  <c r="U42" i="19"/>
  <c r="AG42" i="19"/>
  <c r="U52" i="19"/>
  <c r="U22" i="19"/>
  <c r="AG52" i="19"/>
  <c r="O22" i="19"/>
  <c r="AM52" i="19"/>
  <c r="O42" i="19"/>
  <c r="O52" i="19"/>
  <c r="AA42" i="19"/>
  <c r="AA22" i="19"/>
  <c r="AM12" i="19"/>
  <c r="AG12" i="19"/>
  <c r="O32" i="19"/>
  <c r="O12" i="19"/>
  <c r="AD57" i="1"/>
  <c r="AM22" i="19"/>
  <c r="AA12" i="19"/>
  <c r="AA52" i="19"/>
  <c r="AG32" i="19"/>
  <c r="AM32" i="19"/>
  <c r="AM42" i="19"/>
  <c r="AA32" i="19"/>
  <c r="AA23" i="1"/>
  <c r="Z23" i="1"/>
  <c r="K8" i="19" l="1"/>
  <c r="AI18" i="19"/>
  <c r="Q18" i="19"/>
  <c r="K18" i="19"/>
  <c r="AC28" i="19"/>
  <c r="K28" i="19"/>
  <c r="AC8" i="19"/>
  <c r="AI8" i="19"/>
  <c r="AC38" i="19"/>
  <c r="W18" i="19"/>
  <c r="AC48" i="19"/>
  <c r="K38" i="19"/>
  <c r="Q28" i="19"/>
  <c r="AC18" i="19"/>
  <c r="Q8" i="19"/>
  <c r="AD29" i="1"/>
  <c r="W28" i="19"/>
  <c r="W48" i="19"/>
  <c r="W38" i="19"/>
  <c r="Q48" i="19"/>
  <c r="AI48" i="19"/>
  <c r="K48" i="19"/>
  <c r="AI38" i="19"/>
  <c r="AI28" i="19"/>
  <c r="Q38" i="19"/>
  <c r="W8" i="19"/>
  <c r="AD23" i="1"/>
  <c r="AI47" i="19"/>
  <c r="AC27" i="19"/>
  <c r="K17" i="19"/>
  <c r="K7" i="19"/>
  <c r="W27" i="19"/>
  <c r="AI37" i="19"/>
  <c r="AC7" i="19"/>
  <c r="Q47" i="19"/>
  <c r="AI17" i="19"/>
  <c r="Q17" i="19"/>
  <c r="AC37" i="19"/>
  <c r="K27" i="19"/>
  <c r="AI7" i="19"/>
  <c r="Q7" i="19"/>
  <c r="Q27" i="19"/>
  <c r="K47" i="19"/>
  <c r="W17" i="19"/>
  <c r="AC17" i="19"/>
  <c r="AC47" i="19"/>
  <c r="Q37" i="19"/>
  <c r="W47" i="19"/>
  <c r="W37" i="19"/>
  <c r="K37" i="19"/>
  <c r="AI27" i="19"/>
  <c r="W7" i="19"/>
  <c r="B224" i="13"/>
  <c r="B223" i="13"/>
  <c r="L70" i="1" l="1"/>
  <c r="M70" i="1" s="1"/>
  <c r="L64" i="1"/>
  <c r="M64" i="1" s="1"/>
  <c r="L58" i="1"/>
  <c r="M58" i="1" s="1"/>
  <c r="L22" i="1"/>
  <c r="M22" i="1" s="1"/>
  <c r="L52" i="1"/>
  <c r="M52" i="1" s="1"/>
  <c r="L16" i="1"/>
  <c r="M16" i="1" s="1"/>
  <c r="L28" i="1"/>
  <c r="M28" i="1" s="1"/>
  <c r="L34" i="1"/>
  <c r="M34" i="1" s="1"/>
  <c r="L40" i="1"/>
  <c r="M40" i="1" s="1"/>
  <c r="L46" i="1"/>
  <c r="M46" i="1" s="1"/>
  <c r="P38" i="18" l="1"/>
  <c r="J38" i="18"/>
  <c r="AH30" i="18"/>
  <c r="P30" i="18"/>
  <c r="J14" i="18"/>
  <c r="V6" i="18"/>
  <c r="V30" i="18"/>
  <c r="AH22" i="18"/>
  <c r="V14" i="18"/>
  <c r="P6" i="18"/>
  <c r="AB6" i="18"/>
  <c r="O16" i="1"/>
  <c r="V38" i="18"/>
  <c r="J30" i="18"/>
  <c r="J22" i="18"/>
  <c r="AH6" i="18"/>
  <c r="V22" i="18"/>
  <c r="AH38" i="18"/>
  <c r="P14" i="18"/>
  <c r="AB14" i="18"/>
  <c r="P22" i="18"/>
  <c r="AH14" i="18"/>
  <c r="J6" i="18"/>
  <c r="AB38" i="18"/>
  <c r="AB30" i="18"/>
  <c r="AB22" i="18"/>
  <c r="N16" i="1"/>
  <c r="AC16" i="1" s="1"/>
  <c r="AB16" i="1" s="1"/>
  <c r="P26" i="18"/>
  <c r="AH18" i="18"/>
  <c r="J10" i="18"/>
  <c r="AB26" i="18"/>
  <c r="AH26" i="18"/>
  <c r="P18" i="18"/>
  <c r="V34" i="18"/>
  <c r="AH34" i="18"/>
  <c r="AH10" i="18"/>
  <c r="V42" i="18"/>
  <c r="N52" i="1"/>
  <c r="V10" i="18"/>
  <c r="J18" i="18"/>
  <c r="P34" i="18"/>
  <c r="P10" i="18"/>
  <c r="P42" i="18"/>
  <c r="J34" i="18"/>
  <c r="AB10" i="18"/>
  <c r="O52" i="1"/>
  <c r="AH42" i="18"/>
  <c r="J26" i="18"/>
  <c r="V18" i="18"/>
  <c r="AB18" i="18"/>
  <c r="AB42" i="18"/>
  <c r="V26" i="18"/>
  <c r="AB34" i="18"/>
  <c r="J42" i="18"/>
  <c r="N22" i="1"/>
  <c r="AC22" i="1" s="1"/>
  <c r="AB22" i="1" s="1"/>
  <c r="X6" i="18"/>
  <c r="AJ14" i="18"/>
  <c r="L22" i="18"/>
  <c r="AJ6" i="18"/>
  <c r="AJ30" i="18"/>
  <c r="X14" i="18"/>
  <c r="R38" i="18"/>
  <c r="R14" i="18"/>
  <c r="X22" i="18"/>
  <c r="R6" i="18"/>
  <c r="R22" i="18"/>
  <c r="AD30" i="18"/>
  <c r="AD14" i="18"/>
  <c r="L6" i="18"/>
  <c r="L38" i="18"/>
  <c r="AJ38" i="18"/>
  <c r="X30" i="18"/>
  <c r="AD22" i="18"/>
  <c r="R30" i="18"/>
  <c r="AJ22" i="18"/>
  <c r="AD6" i="18"/>
  <c r="X38" i="18"/>
  <c r="L30" i="18"/>
  <c r="L14" i="18"/>
  <c r="AD38" i="18"/>
  <c r="O22" i="1"/>
  <c r="N28" i="1"/>
  <c r="AC28" i="1" s="1"/>
  <c r="AB28" i="1" s="1"/>
  <c r="AL38" i="18"/>
  <c r="Z30" i="18"/>
  <c r="AL22" i="18"/>
  <c r="AF22" i="18"/>
  <c r="AF6" i="18"/>
  <c r="N22" i="18"/>
  <c r="T6" i="18"/>
  <c r="AL30" i="18"/>
  <c r="AF30" i="18"/>
  <c r="T30" i="18"/>
  <c r="AF14" i="18"/>
  <c r="O28" i="1"/>
  <c r="Z6" i="18"/>
  <c r="AL6" i="18"/>
  <c r="T38" i="18"/>
  <c r="N38" i="18"/>
  <c r="AL14" i="18"/>
  <c r="Z38" i="18"/>
  <c r="AF38" i="18"/>
  <c r="T14" i="18"/>
  <c r="Z22" i="18"/>
  <c r="Z14" i="18"/>
  <c r="N6" i="18"/>
  <c r="N14" i="18"/>
  <c r="T22" i="18"/>
  <c r="N30" i="18"/>
  <c r="X18" i="18"/>
  <c r="X26" i="18"/>
  <c r="L10" i="18"/>
  <c r="X42" i="18"/>
  <c r="AJ18" i="18"/>
  <c r="N58" i="1"/>
  <c r="R26" i="18"/>
  <c r="R42" i="18"/>
  <c r="AD18" i="18"/>
  <c r="L26" i="18"/>
  <c r="AD10" i="18"/>
  <c r="AJ34" i="18"/>
  <c r="X34" i="18"/>
  <c r="AD42" i="18"/>
  <c r="AD34" i="18"/>
  <c r="R34" i="18"/>
  <c r="AD26" i="18"/>
  <c r="L34" i="18"/>
  <c r="L18" i="18"/>
  <c r="X10" i="18"/>
  <c r="AJ42" i="18"/>
  <c r="R18" i="18"/>
  <c r="R10" i="18"/>
  <c r="AJ10" i="18"/>
  <c r="L42" i="18"/>
  <c r="O58" i="1"/>
  <c r="AJ26" i="18"/>
  <c r="O34" i="1"/>
  <c r="V8" i="18"/>
  <c r="AB8" i="18"/>
  <c r="AH16" i="18"/>
  <c r="AH32" i="18"/>
  <c r="V40" i="18"/>
  <c r="AH8" i="18"/>
  <c r="J40" i="18"/>
  <c r="J24" i="18"/>
  <c r="P24" i="18"/>
  <c r="AH40" i="18"/>
  <c r="V32" i="18"/>
  <c r="N34" i="1"/>
  <c r="AC34" i="1" s="1"/>
  <c r="AB34" i="1" s="1"/>
  <c r="AB32" i="18"/>
  <c r="J32" i="18"/>
  <c r="AB16" i="18"/>
  <c r="AB40" i="18"/>
  <c r="P8" i="18"/>
  <c r="J16" i="18"/>
  <c r="AH24" i="18"/>
  <c r="AB24" i="18"/>
  <c r="V24" i="18"/>
  <c r="P32" i="18"/>
  <c r="P16" i="18"/>
  <c r="J8" i="18"/>
  <c r="V16" i="18"/>
  <c r="P40" i="18"/>
  <c r="T40" i="18"/>
  <c r="N8" i="18"/>
  <c r="AL24" i="18"/>
  <c r="Z40" i="18"/>
  <c r="AL8" i="18"/>
  <c r="T24" i="18"/>
  <c r="AL16" i="18"/>
  <c r="AL40" i="18"/>
  <c r="AF8" i="18"/>
  <c r="N46" i="1"/>
  <c r="N16" i="18"/>
  <c r="T8" i="18"/>
  <c r="Z8" i="18"/>
  <c r="AF40" i="18"/>
  <c r="Z24" i="18"/>
  <c r="AL32" i="18"/>
  <c r="T32" i="18"/>
  <c r="AF16" i="18"/>
  <c r="N40" i="18"/>
  <c r="AF24" i="18"/>
  <c r="O46" i="1"/>
  <c r="N32" i="18"/>
  <c r="Z16" i="18"/>
  <c r="T16" i="18"/>
  <c r="Z32" i="18"/>
  <c r="N24" i="18"/>
  <c r="AF32" i="18"/>
  <c r="N64" i="1"/>
  <c r="AL34" i="18"/>
  <c r="T18" i="18"/>
  <c r="Z42" i="18"/>
  <c r="O64" i="1"/>
  <c r="N18" i="18"/>
  <c r="T34" i="18"/>
  <c r="AF10" i="18"/>
  <c r="AL42" i="18"/>
  <c r="T26" i="18"/>
  <c r="AF34" i="18"/>
  <c r="Z10" i="18"/>
  <c r="N34" i="18"/>
  <c r="N26" i="18"/>
  <c r="AF42" i="18"/>
  <c r="T10" i="18"/>
  <c r="AL18" i="18"/>
  <c r="N42" i="18"/>
  <c r="T42" i="18"/>
  <c r="Z18" i="18"/>
  <c r="AF18" i="18"/>
  <c r="Z26" i="18"/>
  <c r="AF26" i="18"/>
  <c r="AL26" i="18"/>
  <c r="N10" i="18"/>
  <c r="Z34" i="18"/>
  <c r="AL10" i="18"/>
  <c r="O40" i="1"/>
  <c r="AD24" i="18"/>
  <c r="R24" i="18"/>
  <c r="L24" i="18"/>
  <c r="R32" i="18"/>
  <c r="AJ8" i="18"/>
  <c r="N40" i="1"/>
  <c r="AD32" i="18"/>
  <c r="R16" i="18"/>
  <c r="L8" i="18"/>
  <c r="L40" i="18"/>
  <c r="L16" i="18"/>
  <c r="X24" i="18"/>
  <c r="AJ32" i="18"/>
  <c r="X40" i="18"/>
  <c r="L32" i="18"/>
  <c r="AJ16" i="18"/>
  <c r="R8" i="18"/>
  <c r="AD16" i="18"/>
  <c r="AJ40" i="18"/>
  <c r="X16" i="18"/>
  <c r="R40" i="18"/>
  <c r="AD40" i="18"/>
  <c r="X8" i="18"/>
  <c r="AJ24" i="18"/>
  <c r="AD8" i="18"/>
  <c r="X32" i="18"/>
  <c r="AB12" i="18"/>
  <c r="AH12" i="18"/>
  <c r="AB44" i="18"/>
  <c r="V44" i="18"/>
  <c r="AH36" i="18"/>
  <c r="N70" i="1"/>
  <c r="P44" i="18"/>
  <c r="P36" i="18"/>
  <c r="AH28" i="18"/>
  <c r="P28" i="18"/>
  <c r="J28" i="18"/>
  <c r="J12" i="18"/>
  <c r="P12" i="18"/>
  <c r="AB36" i="18"/>
  <c r="V36" i="18"/>
  <c r="AB20" i="18"/>
  <c r="AH44" i="18"/>
  <c r="V20" i="18"/>
  <c r="AH20" i="18"/>
  <c r="O70" i="1"/>
  <c r="V28" i="18"/>
  <c r="V12" i="18"/>
  <c r="AB28" i="18"/>
  <c r="J44" i="18"/>
  <c r="J20" i="18"/>
  <c r="P20" i="18"/>
  <c r="J36" i="18"/>
  <c r="J47" i="19" l="1"/>
  <c r="V7" i="19"/>
  <c r="AH37" i="19"/>
  <c r="AB37" i="19"/>
  <c r="AB17" i="19"/>
  <c r="P17" i="19"/>
  <c r="P27" i="19"/>
  <c r="P47" i="19"/>
  <c r="J27" i="19"/>
  <c r="AH47" i="19"/>
  <c r="AD22" i="1"/>
  <c r="V17" i="19"/>
  <c r="J7" i="19"/>
  <c r="AB27" i="19"/>
  <c r="J17" i="19"/>
  <c r="AH27" i="19"/>
  <c r="V47" i="19"/>
  <c r="AB47" i="19"/>
  <c r="V27" i="19"/>
  <c r="P7" i="19"/>
  <c r="AB7" i="19"/>
  <c r="P37" i="19"/>
  <c r="V37" i="19"/>
  <c r="J37" i="19"/>
  <c r="AH17" i="19"/>
  <c r="AH7" i="19"/>
  <c r="P9" i="19"/>
  <c r="J29" i="19"/>
  <c r="AB9" i="19"/>
  <c r="AB19" i="19"/>
  <c r="AH39" i="19"/>
  <c r="J49" i="19"/>
  <c r="P19" i="19"/>
  <c r="AB49" i="19"/>
  <c r="AH49" i="19"/>
  <c r="AH19" i="19"/>
  <c r="AB39" i="19"/>
  <c r="J19" i="19"/>
  <c r="J39" i="19"/>
  <c r="V9" i="19"/>
  <c r="V39" i="19"/>
  <c r="V49" i="19"/>
  <c r="AB29" i="19"/>
  <c r="P39" i="19"/>
  <c r="J9" i="19"/>
  <c r="AH29" i="19"/>
  <c r="V29" i="19"/>
  <c r="P29" i="19"/>
  <c r="AD34" i="1"/>
  <c r="V19" i="19"/>
  <c r="AH9" i="19"/>
  <c r="P49" i="19"/>
  <c r="P46" i="19"/>
  <c r="V36" i="19"/>
  <c r="V16" i="19"/>
  <c r="V26" i="19"/>
  <c r="P36" i="19"/>
  <c r="AH26" i="19"/>
  <c r="V46" i="19"/>
  <c r="J6" i="19"/>
  <c r="AB36" i="19"/>
  <c r="AB16" i="19"/>
  <c r="V6" i="19"/>
  <c r="AH16" i="19"/>
  <c r="P16" i="19"/>
  <c r="J26" i="19"/>
  <c r="J16" i="19"/>
  <c r="AH6" i="19"/>
  <c r="J46" i="19"/>
  <c r="AH36" i="19"/>
  <c r="J36" i="19"/>
  <c r="AB26" i="19"/>
  <c r="AB46" i="19"/>
  <c r="P26" i="19"/>
  <c r="AD16" i="1"/>
  <c r="AH46" i="19"/>
  <c r="P6" i="19"/>
  <c r="AB6" i="19"/>
  <c r="AH8" i="19"/>
  <c r="P48" i="19"/>
  <c r="P8" i="19"/>
  <c r="V8" i="19"/>
  <c r="J28" i="19"/>
  <c r="P18" i="19"/>
  <c r="P38" i="19"/>
  <c r="AB48" i="19"/>
  <c r="J8" i="19"/>
  <c r="J38" i="19"/>
  <c r="AB38" i="19"/>
  <c r="AH48" i="19"/>
  <c r="AH18" i="19"/>
  <c r="V38" i="19"/>
  <c r="AH28" i="19"/>
  <c r="V18" i="19"/>
  <c r="V28" i="19"/>
  <c r="AD28" i="1"/>
  <c r="AH38" i="19"/>
  <c r="J18" i="19"/>
  <c r="AB28" i="19"/>
  <c r="V48" i="19"/>
  <c r="J48" i="19"/>
  <c r="AB18" i="19"/>
  <c r="AB8" i="19"/>
  <c r="P28"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<sst xmlns="http://schemas.openxmlformats.org/spreadsheetml/2006/main" count="471" uniqueCount="314">
  <si>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</si>
  <si>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</si>
  <si>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</si>
  <si>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</si>
  <si>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</si>
  <si>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</si>
  <si>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</si>
  <si>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</si>
  <si>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</si>
  <si>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</si>
  <si>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</si>
  <si>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</si>
  <si>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</si>
  <si>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</si>
  <si>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</si>
  <si>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</si>
  <si>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</si>
  <si>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</si>
  <si>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</si>
  <si>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</si>
  <si>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</si>
  <si>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</si>
  <si>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</si>
  <si>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</si>
  <si>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</si>
  <si>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</si>
  <si>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</si>
  <si>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</si>
  <si>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</si>
  <si>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</si>
  <si>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</si>
  <si>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</si>
  <si>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</si>
  <si>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</si>
  <si>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</si>
  <si>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</si>
  <si>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</si>
  <si>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</si>
  <si>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</si>
  <si>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</si>
  <si>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</si>
  <si>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</si>
  <si>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</si>
  <si>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</si>
  <si>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</si>
  <si>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</si>
  <si>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</si>
  <si>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</si>
  <si>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</si>
  <si>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</si>
  <si>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</si>
  <si>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</si>
  <si>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</si>
  <si>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Afectación Económica (o presupuestal)</t>
  </si>
  <si>
    <t>Pérdida Reputacional</t>
  </si>
  <si>
    <t>Afectación menor a 10 SMLMV .</t>
  </si>
  <si>
    <t xml:space="preserve">Menor-40% </t>
  </si>
  <si>
    <t>Moderado 60%</t>
  </si>
  <si>
    <t>Mayor 80%</t>
  </si>
  <si>
    <t>Catastrófico 100%</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</si>
  <si>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</si>
  <si>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</si>
  <si>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</si>
  <si>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</si>
  <si>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</si>
  <si>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</si>
  <si>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</si>
  <si>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</si>
  <si>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</si>
  <si>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</si>
  <si>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</si>
  <si>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Extremo</t>
  </si>
  <si>
    <t>Alto</t>
  </si>
  <si>
    <t>Moderado</t>
  </si>
  <si>
    <t>Bajo</t>
  </si>
  <si>
    <t>Insignificante</t>
  </si>
  <si>
    <t>Menor</t>
  </si>
  <si>
    <t>Catastrófico</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</si>
  <si>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</si>
  <si>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</si>
  <si>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</si>
  <si>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</si>
  <si>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</si>
  <si>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</si>
  <si>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</si>
  <si>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</si>
  <si>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</si>
  <si>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</si>
  <si>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</si>
  <si>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</si>
  <si>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</si>
  <si>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</si>
  <si>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</si>
  <si>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</si>
  <si>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</si>
  <si>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</si>
  <si>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</si>
  <si>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</si>
  <si>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</si>
  <si>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</si>
  <si>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</si>
  <si>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</si>
  <si>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</si>
  <si>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</si>
  <si>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</si>
  <si>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</si>
  <si>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</si>
  <si>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</si>
  <si>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</si>
  <si>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</si>
  <si>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</si>
  <si>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</si>
  <si>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</si>
  <si>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</si>
  <si>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</si>
  <si>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</si>
  <si>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</si>
  <si>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</si>
  <si>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</si>
  <si>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</si>
  <si>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</si>
  <si>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</si>
  <si>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</si>
  <si>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</si>
  <si>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</si>
  <si>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</si>
  <si>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</si>
  <si>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</si>
  <si>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</si>
  <si>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</si>
  <si>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</si>
  <si>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</si>
  <si>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</si>
  <si>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</si>
  <si>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</si>
  <si>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</si>
  <si>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</si>
  <si>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</si>
  <si>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</si>
  <si>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</si>
  <si>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</si>
  <si>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</si>
  <si>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</si>
  <si>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</si>
  <si>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</si>
  <si>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</si>
  <si>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</si>
  <si>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</si>
  <si>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</si>
  <si>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</si>
  <si>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</si>
  <si>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</si>
  <si>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</si>
  <si>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</si>
  <si>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</si>
  <si>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</si>
  <si>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</si>
  <si>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</si>
  <si>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</si>
  <si>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</si>
  <si>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</si>
  <si>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</si>
  <si>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</si>
  <si>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</si>
  <si>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</si>
  <si>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</si>
  <si>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</si>
  <si>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</si>
  <si>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</si>
  <si>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</si>
  <si>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</si>
  <si>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</si>
  <si>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</si>
  <si>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</si>
  <si>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</si>
  <si>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</si>
  <si>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</si>
  <si>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</si>
  <si>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</si>
  <si>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</si>
  <si>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</si>
  <si>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</si>
  <si>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</si>
  <si>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t>Descripción - Lineamientos para el diligenciamiento</t>
  </si>
  <si>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</si>
  <si>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</si>
  <si>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</si>
  <si>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</si>
  <si>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Plan de acción (solo para la opción reducir)</t>
  </si>
  <si>
    <t>Ejecución y administración de procesos</t>
  </si>
  <si>
    <t>Fallas tecnológicas</t>
  </si>
  <si>
    <t>Fraude externo</t>
  </si>
  <si>
    <t>Fraude interno</t>
  </si>
  <si>
    <t>Relaciones laborales</t>
  </si>
  <si>
    <t>Usuarios, productos y practicas, organizacionales</t>
  </si>
  <si>
    <t>Daños activos físicos</t>
  </si>
  <si>
    <t>Económico y reputacional</t>
  </si>
  <si>
    <t>PLANEACIÓN INSTITUCIONAL</t>
  </si>
  <si>
    <t>OBJETIVOS ESTRATÉGICOS</t>
  </si>
  <si>
    <t>PROCESO:</t>
  </si>
  <si>
    <t>ALCANCE:</t>
  </si>
  <si>
    <t>Código: F-DPM-1210-238,37-013</t>
  </si>
  <si>
    <t>Versión: 2.0</t>
  </si>
  <si>
    <t xml:space="preserve">Página: 1 de 1 </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</si>
  <si>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</si>
  <si>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CONTEXTO ESTRATÉGICO</t>
  </si>
  <si>
    <t>OBJETIVO:</t>
  </si>
  <si>
    <t>PUNTOS DE RIESGO EN LA CADENA DE VALOR</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</si>
  <si>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</si>
  <si>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</si>
  <si>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</si>
  <si>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</si>
  <si>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</si>
  <si>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t>OBJETIVO DEL PROCESO</t>
  </si>
  <si>
    <t>MAPA DE RIESGOS VIGENCIA 2021</t>
  </si>
  <si>
    <t xml:space="preserve"> -  Hoja 3 Mapa de Riesgos Final: Encontrará la totalidad de la estructura para la identificación y valoración de los riesgos por proceso, programa o proyecto, acorde con el nivel de desagregación que la entidad considere necesaria.</t>
  </si>
  <si>
    <t>Objetivos estratégicos</t>
  </si>
  <si>
    <t>Objetivo del proceso</t>
  </si>
  <si>
    <t>Planeación institucional</t>
  </si>
  <si>
    <t>Puntos de riesgo en la cadena de valor</t>
  </si>
  <si>
    <t>Utilice la lista de despligue que se encuentra parametrizada, le aparecerán los cuatro objetivos estratégicos de la entidad, seleccione el de su proceso.</t>
  </si>
  <si>
    <t xml:space="preserve">Describa los productos del proceso. </t>
  </si>
  <si>
    <t>Identifique las actividades del proceso donde exista evidencia de que pueda ocurrir eventos de riesgo operativo.</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</si>
  <si>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</si>
  <si>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OPORTUNIDADES</t>
  </si>
  <si>
    <t>FORTALEZAS</t>
  </si>
  <si>
    <t>AMENAZAS</t>
  </si>
  <si>
    <t>DEBILIDADES</t>
  </si>
  <si>
    <t>MATRIZ DOFA</t>
  </si>
  <si>
    <t>Página: Página 1 de 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</si>
  <si>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</si>
  <si>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</si>
  <si>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Versión: 1.0</t>
  </si>
  <si>
    <t>Hábitat y territorio:
Planear, desarrollar y liderar una ciudad segura y a escala humana, con conectividad digital, espacio público inclusivo, sistema de movilidad sostenible, ambientes de vivienda dignos, y prevención y mitigación de riesgos.</t>
  </si>
  <si>
    <t>Código: F-DPM-1210-238,37-014</t>
  </si>
  <si>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</si>
  <si>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CARACTERÍSTICAS</t>
  </si>
  <si>
    <t>DESCRIPCIÓN</t>
  </si>
  <si>
    <t>PESO</t>
  </si>
  <si>
    <t>TABLA ATRIBUTOS DE PARA EL DISEÑO DEL CONTROL</t>
  </si>
  <si>
    <t>TABLA CRITERIOS PARA DEFINIR EL NIVEL DE PROBABILIDAD</t>
  </si>
  <si>
    <t>TABLA CRITERIOS PARA DEFINIR EL NIVEL DE IMPACTO</t>
  </si>
  <si>
    <t>Fecha: Abril 27-2021</t>
  </si>
  <si>
    <t>Fecha: Abril -28-2021</t>
  </si>
  <si>
    <t>Seguridad, protección y convivencia ciudadana</t>
  </si>
  <si>
    <t>Inicia con la planeación, inspección, vigilancia y control de las actividades relacionadas con la seguridad, protección y convivencia ciudadana, y finaliza con el seguimiento y cumplimiento de las medidas correctivas impuestas.</t>
  </si>
  <si>
    <t>Velar  por  la  preservación,  restablecimiento  del  orden  público,  administración  de  justicia  y  reducción  de  los  hechos para contribuir con la seguridad, protección y convivencia ciudadana del Municipio de Bucaramanga</t>
  </si>
  <si>
    <t>Plan Integral de Seguridad y Convivencia Ciudadana - PISCC.
Estrategia de erradicación de la violencia contra la mujer y fortalecimiento de la protección en niños, niñas y adolescentes.
Estrategia de Mejoramiento para la prestación del Servicio de las Inspecciones de Policía y el Seguimiento a los procesos policivos.
Estrategia para brindar asistencia social a población afectada por las diferentes emergencias COVID-19.
Estrategia de Promoción y Efectividad del Código Nacional de Seguridad y Convivencia Ciudadana.
Estrategia de diagnostio y abordaje de conflictividades sociales.
Programa de Casa de Justicia, Tolerancia en Movimiento y Gestores de Convivencia.
Plan de Acción del Plan de Desarrolla Municipal de Bucaramanga.</t>
  </si>
  <si>
    <t>Recepción, distribución y gestión de procesos policivos, comparendos y procesos de comisarias de familia.
Inspección, vigilancia y control a establecimientos de comercio.
Atención a la ciudadanía.
Contratación.</t>
  </si>
  <si>
    <t>Insuficiencia de recurso humano y financiero para atender toda la problemática del Municipio.</t>
  </si>
  <si>
    <t>Falta de comunicación interna.</t>
  </si>
  <si>
    <t>Claridad en las funciones y competencias.</t>
  </si>
  <si>
    <t>Perfiles inadecuados para los cargos.</t>
  </si>
  <si>
    <t>Falta de compromiso institucional.</t>
  </si>
  <si>
    <t xml:space="preserve">Alternancia en el trabajo </t>
  </si>
  <si>
    <t>El espacio fisico y elementos tecnicos y tecnologicos de las oficinas no es adecuado para el desarrollo de las actividades propias y de atención a la comunidad.</t>
  </si>
  <si>
    <t>Sistematización de los procesos policivos y de comisarias de familia.</t>
  </si>
  <si>
    <t>Baja credibilidad y percepción de la justicia e instituciones.</t>
  </si>
  <si>
    <t>Percepción de inseguirdad.</t>
  </si>
  <si>
    <t>Tramitología y burocracia externa.</t>
  </si>
  <si>
    <t>Posibles alteraciones del Orden Público.</t>
  </si>
  <si>
    <t>Parcialidad de los medios de comunicación y redes sociales.</t>
  </si>
  <si>
    <t>Polarización Política Nacional.</t>
  </si>
  <si>
    <t>Alta tasa de informalidad.</t>
  </si>
  <si>
    <t>Ubicaciones de oficinas y desarrollo de actividades con entornos de mayor afectación de seguridad.</t>
  </si>
  <si>
    <t>Emergencia sanitaria por el COVID-19.</t>
  </si>
  <si>
    <t>Cambios normativos frecuentes en temas de contratación pública.</t>
  </si>
  <si>
    <t>Transversalidad del impacto en la sociedad.</t>
  </si>
  <si>
    <t>Apoyo interinstitucional con entidades como Policía, Migración, Fiscalía y entre otros.</t>
  </si>
  <si>
    <t>Alto impacto en la gobernabilidad del Municipio de Bucaramanga.</t>
  </si>
  <si>
    <t>Interes general de comunidad en temas de Seguridad y Convivencia Ciudadana.</t>
  </si>
  <si>
    <t>Mayor presencia institucional y proximidad ciudadana.</t>
  </si>
  <si>
    <t>Acceso gratuito a la justicia formal y mecanismos alternativos de resolución de conflictos.</t>
  </si>
  <si>
    <t>Promoción de los Derechos Humanos</t>
  </si>
  <si>
    <t>Institucionalidad</t>
  </si>
  <si>
    <t>Políticas de transferencia de recursos.</t>
  </si>
  <si>
    <t>Agenda legislativa,  proyecto régimen departamental, código nacional de policía, marco jurídico en pro de la gobernabilidad.</t>
  </si>
  <si>
    <t>Permanente acción para la mejora de los procesos de la entidad.</t>
  </si>
  <si>
    <t>Gestión de organizaciones nacionales e internacionales.</t>
  </si>
  <si>
    <t>Investigaciones y sanciones por Entes de Control</t>
  </si>
  <si>
    <t>Pérdida de información de expedientes por la inadecuada manipulación y custodia de archivos de gestión de acuerdo a la Ley 594 de 2000 y sus normas reglamentarias</t>
  </si>
  <si>
    <t>Comisarios de Familia/
Inspectores de Policía/
Subsecretaria del Interior</t>
  </si>
  <si>
    <t>Planeación, inspección, vigilancia y control de las actividades relacionadas con la seguridad, protección y convivencia ciudadana, y finaliza con el seguimiento y cumplimiento de las medidas correctivas impuestas.</t>
  </si>
  <si>
    <t>Los comisarios de familia y los inspectores de policía de la Secretaría del Interior verifican el inventario de los expedientes por medio del formato de Inventarios de procesos.</t>
  </si>
  <si>
    <t>Subsecretaria del Interior</t>
  </si>
  <si>
    <t>Atención no oportuna para los niños, niñas y adolescentes durante el periodo de restablecimiento de derechos (hogar de paso) a causa de la demora en los procesos de contratación y continuidad de los mismos por el Municipio de Bucaramanga de acuerdo a la ley 1098</t>
  </si>
  <si>
    <t>Posibilidad de afectación reputacional por investigaciones y sanciones por entes de control, debido a la pérdida de información de expedientes por la inadecuada manipulación y custodia de archivos de gestión de acuerdo a la Ley 594 de 2000 y sus normas reglamentarias.</t>
  </si>
  <si>
    <t>Creación, socialización e implementación de un (1) formato de inventario de expedientes de procesos, aprobado en el SIGC.</t>
  </si>
  <si>
    <t>Realizar cinco (5) informes de seguimientos a las PQRSD  próximas a vencer y vencidas.</t>
  </si>
  <si>
    <t xml:space="preserve"> Implementar un (1) plan de acción de jornadas de descongestión de PQRSD.</t>
  </si>
  <si>
    <t>Posibilidad de afectación reputacional  por  investigaciones y sanciones por entes de control, debido a la atención no oportuna para los niños, niñas y adolescentes durante el periodo de restablecimiento de derechos (hogar de paso) a causa de la demora en los procesos de contratación y continuidad de los mismos por el Municipio de Bucaramanga.</t>
  </si>
  <si>
    <t>El Subsecretario del Interior y su equipo de trabajo del área de proyectos y contratación, verifica los procesos prioritarios que continuan para la proxima vigencia por medio de una lista de chequeo.</t>
  </si>
  <si>
    <t>Atender el 100% de los niños y niñas remitidos por las comisarias de familia.</t>
  </si>
  <si>
    <t>respuestas extemporáneas de las  PQRSD asignadas en la Secretaría del Interior en razón al incremento masivo por efectos de la pandemia.</t>
  </si>
  <si>
    <t>Posibilidad de afectación reputacional  por investigaciones y sanciones por entes de control, debido a la respuestas extemporáneas de las  PQRSD asignadas en la Secretaría del Interior en razón al incremento masivo por efectos de la pandemia.</t>
  </si>
  <si>
    <t>El Subsecretario del Interior y el comisario de familia, verifican la atención integral en el hogar de paso a los niños y niñas remitidos por las comisarias de familia ajustado a la normatividad vigente.</t>
  </si>
  <si>
    <t>La Subsecretaria del Interior verifica las PQRSD sin respuesta y próximas a vencer asignadas a  los funcionarios y/o contratistas que presenten mayor cantidad, y establece un plan de acción mediante jornadas de descongestión.</t>
  </si>
  <si>
    <t>El responsable de las PQRSD de la Secretaría del Interior verifica las PQRSD próximas a vencer y vencidas asignadas a los funcionarios y contratistas de las secretaría, mediante seguimientos.</t>
  </si>
  <si>
    <t>Investigaciones y sanciones disciplinarias por de entres de control</t>
  </si>
  <si>
    <t>Incumplimiento o cumplimiento parcial de las metas del Plan de Desarrollo Muncipal - PDM en virtud a cambios derivados en la planeación de recursos o desconcimiento de las metas prioritarias para la vigencia actual.</t>
  </si>
  <si>
    <t>Posibilidad de afectación económica y reputacional por investigaciones y sanciones disciplinarias por de entres de control, debido al incumplimiento o cumplimiento parcial de las metas del Plan de Desarrollo Muncipal - PDM en virtud a cambios derivados en la planeación de recursos o desconcimiento de las metas prioritarias para la vigencia actual.</t>
  </si>
  <si>
    <t>Secretaria del Inteirior</t>
  </si>
  <si>
    <t>Realizar cuatro (4) informes de seguimiento a las metas del Plan de Desarrollo Municipal evidenciado el no cumplimiento o cumplimiento parcial de las metas como tambien de aquellas que no presenten presupuesto o ejecución presupuestal.</t>
  </si>
  <si>
    <t>El Secretarío del Interior y equipo de trabajo del proyectos y SIGC, verifica  el cumplimiento y ejecución preupuestal de las Metas del PDM por medio del Plan de Acción Mensual reportado a Secretaría de Planeación, evidenicando el no cumplimiento o cumplimiento parcial de las metas como tambien de aquellas que no presenten presupuesto o ejecución presupuestal.</t>
  </si>
  <si>
    <t>Realizar una (1) lista de chequeo para priorizar los proyectos y contratos de la Secretaría del Interior para la vigencia 2022.</t>
  </si>
  <si>
    <t>Realizar el trámite de solicitud de vigencias futuras con el fin de dar continuidad oportuna de los servicios que presta la Secretaría del Interior.</t>
  </si>
  <si>
    <t>La Secretaría del Interior realizó un análisis con los encargados responsables, en donde se defino sacar un inventario correspondiente a cada una de las dependencias. A corte de seguimiento.
Durante el cuarto trimestre, el equipo SIGC aprobó el formato “INVENTARIO DE PROCESOS DE INSPECCIONES DE POLICÍA” F-SPC-2200-238,37-155 fecha de aprobación: Diciembre-17-2021, el cual se socializó a los inspectores de policía urbano y rural el día 21 de diciembre de 2021, de acuerdo con acta de reunión que presenta como evidencia la Secretaría de Planeación.
Con respecto a la implementación del formato, se encuentra en proceso, dado que la socialización se dio el 21 de diciembre del 2021, por lo tanto, se iniciará su implementación en el 2022. 
Revisado los soportes por parte de la OCIG se encuentra el formato INVENTARIO DE PROCESOS DE INSPECCIONES DE POLICÍA F-SPC-2200-238,37-155, el cual fue aprobado e incluido en el SIGC, y mediante acta de 21 de diciembre de 2021 se evidencia la socialización del mismo a los inspectores de policía.
La acción planteada establece creación, socialización e implementación de un formato de inventario de expedientes de procesos y de acuerdo a las evidencias presentadas por la Secretaria, se soporta la creación y socialización, por lo tanto, se asigna un porcentaje de avance del 66.66%, quedando pendiente su implementación.</t>
  </si>
  <si>
    <t>66.66% </t>
  </si>
  <si>
    <t>La Secretaría del Interior consolida y reporta a todos los funcionarios y contratistas las PQRSD, para el cuarto trimestre la Secretaría presenta los informes de agosto, septiembre, octubre, noviembre y diciembre, en este último se refleja el comportamiento de las PQRSD durante la vigencia, consolidando mes a mes las solitudes recepcionadas por medio de radicación (email, oficio, personalmente y web) registrando un total de 9881 PQRSD recepcionadas durante el 2021, informes que han servido como herramienta para activar descongestión al interior de la Secretaria.
Revisados los soportes por parte de la OCIG se encuentran cinco (5) informes de seguimiento a las PQRSD próximas a vencer y vencidas.
Se recomienda seguir realizando seguimiento a las PQRSD, y revisar una posible reformulación de la acción, ya que se siguen presentando PQRSD vencidas, siendo de suma importancia, dar respuesta oportuna a la ciudadanía y al cliente interno.</t>
  </si>
  <si>
    <t xml:space="preserve">La Secretaría del Interior durante el mes de septiembre dio inicio con la implementación del Plan de Acción de Jornadas de descongestión de PQRSD. Por tal motivo se planteo una metodología para la identificación y seguimiento de las dependencias con mayor número de PQRSD, se adjunta dicho documento como evidencia.
La Secretaría del Interior presenta el plan de acción de jornadas de descongestión de PQRSD, del cual a septiembre se iniciaron dos jornadas con la Oficina de Gestión del Riesgo y la Oficina de Segunda instancia. Evidencias Plan de acción, actas de reunión de inicio de jornadas, control de asistencia. 
Durante el cuarto trimestre la Secretaría del Interior presenta acta de reunión del 19 de octubre de 2021 en la cual realizaron revisión de las PQRSD represadas. De acuerdo con los informes de seguimiento de las PQRSD registran que la descongestión que se realizó en el descargue de correspondencia fue del 91% de lo que tenían acumulado a noviembre de 2021.
La OCIG verifica que la Secretaría del Interior presento plan de acción de descongestión de PQRSD, el cual estableció 5 actividades, dentro de las cuales se incluyó citar a mesa de trabajo a la dependencia con mayor número de PQRSD sin cerrar, allegando actas de las siguientes fechas:
• 13 de julio de 2021, para verificar el estado de correspondencia de la unidad de gestión del riesgo, encontrándose vencidas 1721 de 1771 radicadas, se sugiere la contratación de personal.
• 15 de julio de 2021 a la inspección de policía urbana No. 2 de Bucaramanga, con el fin de evacuar las PQRS vencidas.
• 16 de septiembre de 2021 a la inspección segunda, en ella se evidencia 161 PQRSD vencidas de 188 radicadas.
• 17 de septiembre de 2021 a Gestión del Riesgo, se muestran 293 vencidas de 980, se propone contratar personal con el fin de responder las que se encuentran pendientes.
• 29 de septiembre de 2021 a la Subsecretaria del Interior 234 vencidas de 301 radicadas, argumentando que se encontraban duplicadas en el sistema.
• 29 de septiembre de 2021, con el fin de realizar distribución del área de correspondencia de la Subsecretaria del Interior.
• 19 de octubre de 2021, para tratar el cumplimiento del plan de acción sobre el sistema de correspondencia módulo PQRSD, en la cual se realiza jornada de descongestión.
En relación con las demás actividades establecidas, se realizaron los informes de PQRSD, actas de reunión y compromisos de seguimientos, sin embargo, por el gran número de PQRSD vencidas se puede concluir que el plan de acción no ha sido efectivo, por lo tanto, se recomienda revisar las actividades planteadas, con el propósito de disminuir el número de peticiones vencidas y lograr dar respuesta oportuna a la ciudadanía.
Si bien es cierto, se implementó un plan de acción, se presentaron gran cantidad de PQRSD vencidas, lo que indica que no fue del todo efectivo, se recomienda revisar una posible reformulación de las actividades del plan de acción con el fin de dar respuesta oportuna a la ciudadanía. </t>
  </si>
  <si>
    <t>Con corte a 31 de diciembre de 2021, la Secretaría del Interior atendió el 100% de niños, niñas y adolescentes remitidos por las comisarias, con intervenciones en programas tales como: Espacios libres de violencia: Derecho a mis derechos, Espacios libres de violencia: Si, pero no así, Espacios libres de violencia: Un alto al abuso. Se anexa registro fotográfico de las jornadas y talleres realizados con corte a diciembre e informe de gestión de las comisarías de familias con corte a diciembre de 2021.
Observación OCIG: Se presenta informe de corte del 13 de agosto al diciembre 27 de 2021, en el cual se manifiesta que han sido atendidos integralmente, el 100% de los niños y niñas remitidos por las comisarías de familia.</t>
  </si>
  <si>
    <t>100% </t>
  </si>
  <si>
    <t>La Secretaría del Interior revisó y proyectó el presupuesto y los proyectos a ejecutar durante la vigencia 2022. Como evidencia se anexa Lista de Proyectos 2022.
Se revisó y proyectó el presupuesto y los proyectos a ejecutar durante la vigencia 2022, para esta acción cuenta con evidencias como archivo Excel con todos los proyectos y metas a ejecutar 2022, y la actualización de costos del proyecto FORTALECIMIENTO DEL HOGAR DE PASO PARA PROTECCIÓN DE NIÑOS, NIÑAS Y ADOLESCENTES DEL MUNICIPIO DE BUCARAMANGA.
Se verifica por parte de la OCIG en la lista de chequeo el proyecto “FORTALECIMIENTO DEL HOGAR DE PASO PARA PROTECCIÓN DE NIÑOS, NIÑAS Y ADOLESCENTES DEL MUNICIPIO DE BUCARAMANGA”, incluyendo con ello la priorización de este proyecto.</t>
  </si>
  <si>
    <t>Durante el cuarto trimestre 2021, la Secretaría del Interior presento el informe de avance de metas de los meses de noviembre y con corte a diciembre con un cumplimiento de metas en un 100% de las 43 metas que le corresponden a la Secretaría con una ejecución presupuestal del 69%.
Se anexan los 4 informes programados para el año. 
Se verifica por parte de la OCIG cuatro informes de seguimiento a las metas del plan de desarrollo del primer, segundo, tercer y cuarto trimestre de 2021, con el cumplimiento parcial o no cumplimiento y las que ejecutaron presupuesto y aquellas sin ejecución presupuestal.
Se recomienda seguir realizando seguimiento a las metas del plan de desarrollo, con el fin de generar alertas sobre cumplimientos parciales.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</si>
</sst>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65"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6"/>
      <color rgb="FF000000"/>
      <name val="Arial Narrow"/>
      <family val="2"/>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22"/>
      <color theme="1"/>
      <name val="Arial Narrow"/>
      <family val="2"/>
    </font>
    <font>
      <sz val="16"/>
      <color rgb="FFFF0000"/>
      <name val="Arial Narrow"/>
      <family val="2"/>
    </font>
    <font>
      <sz val="12"/>
      <color theme="1"/>
      <name val="Arial Narrow"/>
      <family val="2"/>
    </font>
    <font>
      <b/>
      <sz val="12"/>
      <color rgb="FF000000"/>
      <name val="Arial Narrow"/>
      <family val="2"/>
    </font>
    <font>
      <sz val="12"/>
      <color rgb="FF000000"/>
      <name val="Arial Narrow"/>
      <family val="2"/>
    </font>
    <font>
      <b/>
      <sz val="12"/>
      <color theme="9" tint="-0.249977111117893"/>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sz val="11"/>
      <color theme="1"/>
      <name val="Arial"/>
      <family val="2"/>
    </font>
    <font>
      <b/>
      <sz val="20"/>
      <color theme="0"/>
      <name val="Arial Narrow"/>
      <family val="2"/>
    </font>
    <font>
      <b/>
      <sz val="16"/>
      <color theme="0"/>
      <name val="Arial Narrow"/>
      <family val="2"/>
    </font>
    <font>
      <sz val="12"/>
      <name val="Arial Narrow"/>
      <family val="2"/>
    </font>
    <font>
      <b/>
      <sz val="12"/>
      <color theme="1"/>
      <name val="Arial Narrow"/>
      <family val="2"/>
    </font>
    <font>
      <sz val="16"/>
      <color theme="1"/>
      <name val="Arial Narrow"/>
      <family val="2"/>
    </font>
    <font>
      <b/>
      <sz val="16"/>
      <color rgb="FF000000"/>
      <name val="Calibri"/>
      <family val="2"/>
    </font>
    <font>
      <b/>
      <sz val="26"/>
      <name val="Arial Narrow"/>
      <family val="2"/>
    </font>
    <font>
      <b/>
      <sz val="14"/>
      <color theme="1"/>
      <name val="Arial Narrow"/>
      <family val="2"/>
    </font>
    <font>
      <b/>
      <sz val="10"/>
      <color theme="6" tint="-0.249977111117893"/>
      <name val="Arial Narrow"/>
      <family val="2"/>
    </font>
    <font>
      <b/>
      <sz val="12"/>
      <color rgb="FF000000"/>
      <name val="Arial"/>
      <family val="2"/>
    </font>
    <font>
      <b/>
      <sz val="14"/>
      <color rgb="FF000000"/>
      <name val="Arial"/>
      <family val="2"/>
    </font>
    <font>
      <b/>
      <sz val="11"/>
      <name val="Calibri"/>
      <family val="2"/>
      <scheme val="minor"/>
    </font>
    <font>
      <sz val="11"/>
      <color theme="0"/>
      <name val="Arial Narrow"/>
      <family val="2"/>
    </font>
    <font>
      <sz val="11"/>
      <color rgb="FFFF0000"/>
      <name val="Arial Narrow"/>
      <family val="2"/>
    </font>
    <font>
      <sz val="11"/>
      <color rgb="FF030303"/>
      <name val="Arial Narrow"/>
      <family val="2"/>
    </font>
    <font>
      <b/>
      <sz val="24"/>
      <name val="Arial Narrow"/>
      <family val="2"/>
    </font>
    <font>
      <sz val="16"/>
      <name val="Arial Narrow"/>
      <family val="2"/>
    </font>
    <font>
      <b/>
      <sz val="16"/>
      <color rgb="FF000000"/>
      <name val="Arial Narrow"/>
      <family val="2"/>
    </font>
    <font>
      <sz val="16"/>
      <color rgb="FFFFFFFF"/>
      <name val="Arial Narrow"/>
      <family val="2"/>
    </font>
    <font>
      <sz val="22"/>
      <name val="Arial Narrow"/>
      <family val="2"/>
    </font>
    <font>
      <b/>
      <sz val="22"/>
      <color rgb="FF000000"/>
      <name val="Arial Narrow"/>
      <family val="2"/>
    </font>
    <font>
      <sz val="22"/>
      <color rgb="FF000000"/>
      <name val="Arial Narrow"/>
      <family val="2"/>
    </font>
    <font>
      <sz val="22"/>
      <color rgb="FFFFFFFF"/>
      <name val="Arial Narrow"/>
      <family val="2"/>
    </font>
    <font>
      <b/>
      <sz val="16"/>
      <name val="Arial Narrow"/>
      <family val="2"/>
    </font>
  </fonts>
  <fills count="19">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6" tint="0.79998168889431442"/>
        <bgColor indexed="64"/>
      </patternFill>
    </fill>
    <fill>
      <patternFill patternType="solid">
        <fgColor rgb="FFFFFFFF"/>
        <bgColor rgb="FF000000"/>
      </patternFill>
    </fill>
    <fill>
      <patternFill patternType="solid">
        <fgColor theme="6" tint="0.39997558519241921"/>
        <bgColor indexed="64"/>
      </patternFill>
    </fill>
    <fill>
      <patternFill patternType="solid">
        <fgColor theme="0"/>
        <bgColor rgb="FF000000"/>
      </patternFill>
    </fill>
    <fill>
      <patternFill patternType="solid">
        <fgColor theme="6" tint="0.59999389629810485"/>
        <bgColor rgb="FF000000"/>
      </patternFill>
    </fill>
    <fill>
      <patternFill patternType="solid">
        <fgColor theme="2" tint="-9.9978637043366805E-2"/>
        <bgColor indexed="64"/>
      </patternFill>
    </fill>
    <fill>
      <patternFill patternType="solid">
        <fgColor theme="6" tint="0.59999389629810485"/>
        <bgColor indexed="64"/>
      </patternFill>
    </fill>
  </fills>
  <borders count="109">
    <border>
      <left/>
      <right/>
      <top/>
      <bottom/>
      <diagonal/>
    </border>
    <border>
      <left style="dotted">
        <color rgb="FFF79646"/>
      </left>
      <right style="dotted">
        <color rgb="FFF79646"/>
      </right>
      <top style="dotted">
        <color rgb="FFF79646"/>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hair">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thin">
        <color indexed="64"/>
      </top>
      <bottom/>
      <diagonal/>
    </border>
    <border>
      <left style="double">
        <color indexed="64"/>
      </left>
      <right style="hair">
        <color indexed="64"/>
      </right>
      <top style="thin">
        <color indexed="64"/>
      </top>
      <bottom style="double">
        <color indexed="64"/>
      </bottom>
      <diagonal/>
    </border>
    <border>
      <left/>
      <right style="double">
        <color indexed="64"/>
      </right>
      <top style="thin">
        <color indexed="64"/>
      </top>
      <bottom style="double">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right/>
      <top style="double">
        <color indexed="64"/>
      </top>
      <bottom style="thin">
        <color indexed="64"/>
      </bottom>
      <diagonal/>
    </border>
    <border>
      <left/>
      <right style="hair">
        <color indexed="64"/>
      </right>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double">
        <color indexed="64"/>
      </bottom>
      <diagonal/>
    </border>
    <border>
      <left style="medium">
        <color indexed="64"/>
      </left>
      <right style="medium">
        <color indexed="64"/>
      </right>
      <top/>
      <bottom/>
      <diagonal/>
    </border>
    <border>
      <left style="medium">
        <color indexed="64"/>
      </left>
      <right style="double">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dashed">
        <color theme="9" tint="-0.24994659260841701"/>
      </right>
      <top style="medium">
        <color indexed="64"/>
      </top>
      <bottom style="medium">
        <color indexed="64"/>
      </bottom>
      <diagonal/>
    </border>
    <border>
      <left style="dashed">
        <color theme="9" tint="-0.24994659260841701"/>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thin">
        <color indexed="64"/>
      </bottom>
      <diagonal/>
    </border>
  </borders>
  <cellStyleXfs count="5">
    <xf numFmtId="0" fontId="0" fillId="0" borderId="0"/>
    <xf numFmtId="9" fontId="10" fillId="0" borderId="0" applyFont="0" applyFill="0" applyBorder="0" applyAlignment="0" applyProtection="0"/>
    <xf numFmtId="0" fontId="30" fillId="0" borderId="0"/>
    <xf numFmtId="0" fontId="31" fillId="0" borderId="0"/>
    <xf numFmtId="0" fontId="5" fillId="0" borderId="0"/>
  </cellStyleXfs>
  <cellXfs count="568">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1" fillId="0" borderId="0" xfId="0" applyFont="1" applyFill="1" applyAlignment="1">
      <alignment vertical="center"/>
    </xf>
    <xf numFmtId="0" fontId="9" fillId="0" borderId="0" xfId="0" applyFont="1" applyBorder="1" applyAlignment="1">
      <alignment horizontal="justify" vertical="center" wrapText="1" readingOrder="1"/>
    </xf>
    <xf numFmtId="0" fontId="15" fillId="9" borderId="2" xfId="0" applyFont="1" applyFill="1" applyBorder="1" applyAlignment="1" applyProtection="1">
      <alignment horizontal="center" vertical="center" wrapText="1" readingOrder="1"/>
      <protection hidden="1"/>
    </xf>
    <xf numFmtId="0" fontId="15" fillId="9" borderId="9" xfId="0" applyFont="1" applyFill="1" applyBorder="1" applyAlignment="1" applyProtection="1">
      <alignment horizontal="center" vertical="center" wrapText="1" readingOrder="1"/>
      <protection hidden="1"/>
    </xf>
    <xf numFmtId="0" fontId="15" fillId="9" borderId="3" xfId="0" applyFont="1" applyFill="1" applyBorder="1" applyAlignment="1" applyProtection="1">
      <alignment horizontal="center" vertical="center" wrapText="1" readingOrder="1"/>
      <protection hidden="1"/>
    </xf>
    <xf numFmtId="0" fontId="15" fillId="10" borderId="2" xfId="0" applyFont="1" applyFill="1" applyBorder="1" applyAlignment="1" applyProtection="1">
      <alignment horizontal="center" wrapText="1" readingOrder="1"/>
      <protection hidden="1"/>
    </xf>
    <xf numFmtId="0" fontId="15" fillId="10" borderId="9" xfId="0" applyFont="1" applyFill="1" applyBorder="1" applyAlignment="1" applyProtection="1">
      <alignment horizontal="center" wrapText="1" readingOrder="1"/>
      <protection hidden="1"/>
    </xf>
    <xf numFmtId="0" fontId="15" fillId="10" borderId="3" xfId="0" applyFont="1" applyFill="1" applyBorder="1" applyAlignment="1" applyProtection="1">
      <alignment horizontal="center" wrapText="1" readingOrder="1"/>
      <protection hidden="1"/>
    </xf>
    <xf numFmtId="0" fontId="15" fillId="9" borderId="4" xfId="0" applyFont="1" applyFill="1" applyBorder="1" applyAlignment="1" applyProtection="1">
      <alignment horizontal="center" vertical="center" wrapText="1" readingOrder="1"/>
      <protection hidden="1"/>
    </xf>
    <xf numFmtId="0" fontId="15" fillId="9" borderId="0" xfId="0" applyFont="1" applyFill="1" applyBorder="1" applyAlignment="1" applyProtection="1">
      <alignment horizontal="center" vertical="center" wrapText="1" readingOrder="1"/>
      <protection hidden="1"/>
    </xf>
    <xf numFmtId="0" fontId="15" fillId="9" borderId="5" xfId="0" applyFont="1" applyFill="1" applyBorder="1" applyAlignment="1" applyProtection="1">
      <alignment horizontal="center" vertical="center" wrapText="1" readingOrder="1"/>
      <protection hidden="1"/>
    </xf>
    <xf numFmtId="0" fontId="15" fillId="10" borderId="4" xfId="0" applyFont="1" applyFill="1" applyBorder="1" applyAlignment="1" applyProtection="1">
      <alignment horizontal="center" wrapText="1" readingOrder="1"/>
      <protection hidden="1"/>
    </xf>
    <xf numFmtId="0" fontId="15" fillId="10" borderId="0" xfId="0" applyFont="1" applyFill="1" applyBorder="1" applyAlignment="1" applyProtection="1">
      <alignment horizontal="center" wrapText="1" readingOrder="1"/>
      <protection hidden="1"/>
    </xf>
    <xf numFmtId="0" fontId="15" fillId="10" borderId="5" xfId="0" applyFont="1" applyFill="1" applyBorder="1" applyAlignment="1" applyProtection="1">
      <alignment horizontal="center" wrapText="1" readingOrder="1"/>
      <protection hidden="1"/>
    </xf>
    <xf numFmtId="0" fontId="15" fillId="9" borderId="0" xfId="0" applyFont="1" applyFill="1" applyAlignment="1" applyProtection="1">
      <alignment horizontal="center" vertical="center" wrapText="1" readingOrder="1"/>
      <protection hidden="1"/>
    </xf>
    <xf numFmtId="0" fontId="15" fillId="9" borderId="6" xfId="0" applyFont="1" applyFill="1" applyBorder="1" applyAlignment="1" applyProtection="1">
      <alignment horizontal="center" vertical="center" wrapText="1" readingOrder="1"/>
      <protection hidden="1"/>
    </xf>
    <xf numFmtId="0" fontId="15" fillId="9" borderId="8" xfId="0" applyFont="1" applyFill="1" applyBorder="1" applyAlignment="1" applyProtection="1">
      <alignment horizontal="center" vertical="center" wrapText="1" readingOrder="1"/>
      <protection hidden="1"/>
    </xf>
    <xf numFmtId="0" fontId="15" fillId="9" borderId="7" xfId="0" applyFont="1" applyFill="1" applyBorder="1" applyAlignment="1" applyProtection="1">
      <alignment horizontal="center" vertical="center" wrapText="1" readingOrder="1"/>
      <protection hidden="1"/>
    </xf>
    <xf numFmtId="0" fontId="15" fillId="10" borderId="6" xfId="0" applyFont="1" applyFill="1" applyBorder="1" applyAlignment="1" applyProtection="1">
      <alignment horizontal="center" wrapText="1" readingOrder="1"/>
      <protection hidden="1"/>
    </xf>
    <xf numFmtId="0" fontId="15" fillId="10" borderId="8" xfId="0" applyFont="1" applyFill="1" applyBorder="1" applyAlignment="1" applyProtection="1">
      <alignment horizontal="center" wrapText="1" readingOrder="1"/>
      <protection hidden="1"/>
    </xf>
    <xf numFmtId="0" fontId="15" fillId="10" borderId="7" xfId="0" applyFont="1" applyFill="1" applyBorder="1" applyAlignment="1" applyProtection="1">
      <alignment horizontal="center" wrapText="1" readingOrder="1"/>
      <protection hidden="1"/>
    </xf>
    <xf numFmtId="0" fontId="15" fillId="11" borderId="2" xfId="0" applyFont="1" applyFill="1" applyBorder="1" applyAlignment="1" applyProtection="1">
      <alignment horizontal="center" wrapText="1" readingOrder="1"/>
      <protection hidden="1"/>
    </xf>
    <xf numFmtId="0" fontId="15" fillId="11" borderId="9" xfId="0" applyFont="1" applyFill="1" applyBorder="1" applyAlignment="1" applyProtection="1">
      <alignment horizontal="center" wrapText="1" readingOrder="1"/>
      <protection hidden="1"/>
    </xf>
    <xf numFmtId="0" fontId="15" fillId="11" borderId="3" xfId="0" applyFont="1" applyFill="1" applyBorder="1" applyAlignment="1" applyProtection="1">
      <alignment horizontal="center" wrapText="1" readingOrder="1"/>
      <protection hidden="1"/>
    </xf>
    <xf numFmtId="0" fontId="15" fillId="11" borderId="4" xfId="0" applyFont="1" applyFill="1" applyBorder="1" applyAlignment="1" applyProtection="1">
      <alignment horizontal="center" wrapText="1" readingOrder="1"/>
      <protection hidden="1"/>
    </xf>
    <xf numFmtId="0" fontId="15" fillId="11" borderId="0" xfId="0" applyFont="1" applyFill="1" applyBorder="1" applyAlignment="1" applyProtection="1">
      <alignment horizontal="center" wrapText="1" readingOrder="1"/>
      <protection hidden="1"/>
    </xf>
    <xf numFmtId="0" fontId="15" fillId="11" borderId="5" xfId="0" applyFont="1" applyFill="1" applyBorder="1" applyAlignment="1" applyProtection="1">
      <alignment horizontal="center" wrapText="1" readingOrder="1"/>
      <protection hidden="1"/>
    </xf>
    <xf numFmtId="0" fontId="15" fillId="11" borderId="6" xfId="0" applyFont="1" applyFill="1" applyBorder="1" applyAlignment="1" applyProtection="1">
      <alignment horizontal="center" wrapText="1" readingOrder="1"/>
      <protection hidden="1"/>
    </xf>
    <xf numFmtId="0" fontId="15" fillId="11" borderId="8" xfId="0" applyFont="1" applyFill="1" applyBorder="1" applyAlignment="1" applyProtection="1">
      <alignment horizontal="center" wrapText="1" readingOrder="1"/>
      <protection hidden="1"/>
    </xf>
    <xf numFmtId="0" fontId="15" fillId="11" borderId="7" xfId="0" applyFont="1" applyFill="1" applyBorder="1" applyAlignment="1" applyProtection="1">
      <alignment horizontal="center" wrapText="1" readingOrder="1"/>
      <protection hidden="1"/>
    </xf>
    <xf numFmtId="0" fontId="15" fillId="5" borderId="2" xfId="0" applyFont="1" applyFill="1" applyBorder="1" applyAlignment="1" applyProtection="1">
      <alignment horizontal="center" wrapText="1" readingOrder="1"/>
      <protection hidden="1"/>
    </xf>
    <xf numFmtId="0" fontId="15" fillId="5" borderId="9" xfId="0" applyFont="1" applyFill="1" applyBorder="1" applyAlignment="1" applyProtection="1">
      <alignment horizontal="center" wrapText="1" readingOrder="1"/>
      <protection hidden="1"/>
    </xf>
    <xf numFmtId="0" fontId="15" fillId="5" borderId="3" xfId="0" applyFont="1" applyFill="1" applyBorder="1" applyAlignment="1" applyProtection="1">
      <alignment horizontal="center" wrapText="1" readingOrder="1"/>
      <protection hidden="1"/>
    </xf>
    <xf numFmtId="0" fontId="15" fillId="5" borderId="4" xfId="0" applyFont="1" applyFill="1" applyBorder="1" applyAlignment="1" applyProtection="1">
      <alignment horizontal="center" wrapText="1" readingOrder="1"/>
      <protection hidden="1"/>
    </xf>
    <xf numFmtId="0" fontId="15" fillId="5" borderId="0" xfId="0" applyFont="1" applyFill="1" applyBorder="1" applyAlignment="1" applyProtection="1">
      <alignment horizontal="center" wrapText="1" readingOrder="1"/>
      <protection hidden="1"/>
    </xf>
    <xf numFmtId="0" fontId="15" fillId="5" borderId="5" xfId="0" applyFont="1" applyFill="1" applyBorder="1" applyAlignment="1" applyProtection="1">
      <alignment horizontal="center" wrapText="1" readingOrder="1"/>
      <protection hidden="1"/>
    </xf>
    <xf numFmtId="0" fontId="15" fillId="5" borderId="6" xfId="0" applyFont="1" applyFill="1" applyBorder="1" applyAlignment="1" applyProtection="1">
      <alignment horizontal="center" wrapText="1" readingOrder="1"/>
      <protection hidden="1"/>
    </xf>
    <xf numFmtId="0" fontId="15" fillId="5" borderId="8" xfId="0" applyFont="1" applyFill="1" applyBorder="1" applyAlignment="1" applyProtection="1">
      <alignment horizontal="center" wrapText="1" readingOrder="1"/>
      <protection hidden="1"/>
    </xf>
    <xf numFmtId="0" fontId="15" fillId="5" borderId="7" xfId="0" applyFont="1" applyFill="1" applyBorder="1" applyAlignment="1" applyProtection="1">
      <alignment horizontal="center" wrapText="1" readingOrder="1"/>
      <protection hidden="1"/>
    </xf>
    <xf numFmtId="0" fontId="19" fillId="11" borderId="9" xfId="0" applyFont="1" applyFill="1" applyBorder="1" applyAlignment="1" applyProtection="1">
      <alignment horizontal="center" wrapText="1" readingOrder="1"/>
      <protection hidden="1"/>
    </xf>
    <xf numFmtId="0" fontId="0" fillId="3" borderId="0" xfId="0" applyFill="1"/>
    <xf numFmtId="0" fontId="32" fillId="3" borderId="36" xfId="2" applyFont="1" applyFill="1" applyBorder="1" applyProtection="1"/>
    <xf numFmtId="0" fontId="32" fillId="3" borderId="37" xfId="2" applyFont="1" applyFill="1" applyBorder="1" applyProtection="1"/>
    <xf numFmtId="0" fontId="32" fillId="3" borderId="38" xfId="2" applyFont="1" applyFill="1" applyBorder="1" applyProtection="1"/>
    <xf numFmtId="0" fontId="12" fillId="3" borderId="0" xfId="0" applyFont="1" applyFill="1" applyAlignment="1">
      <alignment vertical="center"/>
    </xf>
    <xf numFmtId="0" fontId="5" fillId="3" borderId="0" xfId="0" applyFont="1" applyFill="1"/>
    <xf numFmtId="0" fontId="24" fillId="3" borderId="19" xfId="0" applyFont="1" applyFill="1" applyBorder="1" applyAlignment="1">
      <alignment horizontal="justify" vertical="center" wrapText="1" readingOrder="1"/>
    </xf>
    <xf numFmtId="9" fontId="23" fillId="3" borderId="28" xfId="0" applyNumberFormat="1" applyFont="1" applyFill="1" applyBorder="1" applyAlignment="1">
      <alignment horizontal="center" vertical="center" wrapText="1" readingOrder="1"/>
    </xf>
    <xf numFmtId="0" fontId="24" fillId="3" borderId="18" xfId="0" applyFont="1" applyFill="1" applyBorder="1" applyAlignment="1">
      <alignment horizontal="justify" vertical="center" wrapText="1" readingOrder="1"/>
    </xf>
    <xf numFmtId="9" fontId="23" fillId="3" borderId="23" xfId="0" applyNumberFormat="1" applyFont="1" applyFill="1" applyBorder="1" applyAlignment="1">
      <alignment horizontal="center" vertical="center" wrapText="1" readingOrder="1"/>
    </xf>
    <xf numFmtId="0" fontId="24" fillId="3" borderId="23" xfId="0" applyFont="1" applyFill="1" applyBorder="1" applyAlignment="1">
      <alignment horizontal="center" vertical="center" wrapText="1" readingOrder="1"/>
    </xf>
    <xf numFmtId="0" fontId="24" fillId="3" borderId="25" xfId="0" applyFont="1" applyFill="1" applyBorder="1" applyAlignment="1">
      <alignment horizontal="justify" vertical="center" wrapText="1" readingOrder="1"/>
    </xf>
    <xf numFmtId="0" fontId="24" fillId="3" borderId="26" xfId="0" applyFont="1" applyFill="1" applyBorder="1" applyAlignment="1">
      <alignment horizontal="center" vertical="center" wrapText="1" readingOrder="1"/>
    </xf>
    <xf numFmtId="0" fontId="29" fillId="3" borderId="0" xfId="0" applyFont="1" applyFill="1"/>
    <xf numFmtId="0" fontId="9" fillId="3" borderId="0" xfId="0" applyFont="1" applyFill="1" applyBorder="1" applyAlignment="1">
      <alignment horizontal="justify" vertical="center" wrapText="1" readingOrder="1"/>
    </xf>
    <xf numFmtId="0" fontId="4" fillId="3" borderId="0" xfId="0" applyFont="1" applyFill="1" applyAlignment="1">
      <alignment vertical="center"/>
    </xf>
    <xf numFmtId="0" fontId="4" fillId="3" borderId="0" xfId="0" applyFont="1" applyFill="1" applyAlignment="1">
      <alignment horizontal="left" vertical="center"/>
    </xf>
    <xf numFmtId="0" fontId="32" fillId="3" borderId="4" xfId="2" applyFont="1" applyFill="1" applyBorder="1" applyProtection="1"/>
    <xf numFmtId="0" fontId="37" fillId="3" borderId="0" xfId="0" applyFont="1" applyFill="1" applyBorder="1" applyAlignment="1" applyProtection="1">
      <alignment horizontal="left" vertical="center" wrapText="1"/>
    </xf>
    <xf numFmtId="0" fontId="38" fillId="3" borderId="0" xfId="0" applyFont="1" applyFill="1" applyBorder="1" applyAlignment="1" applyProtection="1">
      <alignment horizontal="left" vertical="top" wrapText="1"/>
    </xf>
    <xf numFmtId="0" fontId="32" fillId="3" borderId="0" xfId="2" applyFont="1" applyFill="1" applyBorder="1" applyProtection="1"/>
    <xf numFmtId="0" fontId="32" fillId="3" borderId="5" xfId="2" applyFont="1" applyFill="1" applyBorder="1" applyProtection="1"/>
    <xf numFmtId="0" fontId="32" fillId="3" borderId="6" xfId="2" applyFont="1" applyFill="1" applyBorder="1" applyProtection="1"/>
    <xf numFmtId="0" fontId="32" fillId="3" borderId="8" xfId="2" applyFont="1" applyFill="1" applyBorder="1" applyProtection="1"/>
    <xf numFmtId="0" fontId="32" fillId="3" borderId="7" xfId="2" applyFont="1" applyFill="1" applyBorder="1" applyProtection="1"/>
    <xf numFmtId="0" fontId="35" fillId="3" borderId="0" xfId="2" quotePrefix="1" applyFont="1" applyFill="1" applyBorder="1" applyAlignment="1" applyProtection="1">
      <alignment horizontal="left" vertical="top" wrapText="1"/>
    </xf>
    <xf numFmtId="0" fontId="40" fillId="0" borderId="0" xfId="0" applyFont="1" applyAlignment="1">
      <alignment horizontal="center" vertical="center"/>
    </xf>
    <xf numFmtId="0" fontId="40" fillId="0" borderId="0" xfId="0" applyFont="1"/>
    <xf numFmtId="0" fontId="40" fillId="0" borderId="0" xfId="0" applyFont="1" applyAlignment="1">
      <alignment horizontal="center"/>
    </xf>
    <xf numFmtId="0" fontId="18" fillId="3" borderId="0" xfId="0" applyFont="1" applyFill="1"/>
    <xf numFmtId="0" fontId="18" fillId="0" borderId="0" xfId="0" applyFont="1"/>
    <xf numFmtId="0" fontId="6" fillId="0" borderId="18" xfId="0" applyFont="1" applyBorder="1" applyAlignment="1" applyProtection="1">
      <alignment horizontal="justify" vertical="center" wrapText="1"/>
      <protection locked="0"/>
    </xf>
    <xf numFmtId="0" fontId="1" fillId="0" borderId="18" xfId="0" applyFont="1" applyBorder="1" applyAlignment="1" applyProtection="1">
      <alignment horizontal="center" vertical="center"/>
      <protection hidden="1"/>
    </xf>
    <xf numFmtId="0" fontId="1" fillId="0" borderId="18" xfId="0" applyFont="1" applyBorder="1" applyAlignment="1" applyProtection="1">
      <alignment horizontal="center" vertical="center" textRotation="90"/>
      <protection locked="0"/>
    </xf>
    <xf numFmtId="9" fontId="1" fillId="0" borderId="18" xfId="0" applyNumberFormat="1" applyFont="1" applyBorder="1" applyAlignment="1" applyProtection="1">
      <alignment horizontal="center" vertical="center"/>
      <protection hidden="1"/>
    </xf>
    <xf numFmtId="164" fontId="1" fillId="0" borderId="18" xfId="1" applyNumberFormat="1" applyFont="1" applyBorder="1" applyAlignment="1">
      <alignment horizontal="center" vertical="center"/>
    </xf>
    <xf numFmtId="0" fontId="4" fillId="0" borderId="18" xfId="0" applyFont="1" applyFill="1" applyBorder="1" applyAlignment="1" applyProtection="1">
      <alignment horizontal="center" vertical="center" textRotation="90" wrapText="1"/>
      <protection hidden="1"/>
    </xf>
    <xf numFmtId="0" fontId="4" fillId="0" borderId="18" xfId="0" applyFont="1" applyBorder="1" applyAlignment="1" applyProtection="1">
      <alignment horizontal="center" vertical="center" textRotation="90"/>
      <protection hidden="1"/>
    </xf>
    <xf numFmtId="14" fontId="1" fillId="0" borderId="18" xfId="0" applyNumberFormat="1" applyFont="1" applyBorder="1" applyAlignment="1" applyProtection="1">
      <alignment horizontal="center" vertical="center"/>
      <protection locked="0"/>
    </xf>
    <xf numFmtId="0" fontId="1" fillId="0" borderId="18" xfId="0" applyFont="1" applyBorder="1" applyAlignment="1" applyProtection="1">
      <alignment horizontal="justify" vertical="center"/>
      <protection locked="0"/>
    </xf>
    <xf numFmtId="164" fontId="1" fillId="8" borderId="18" xfId="1" applyNumberFormat="1" applyFont="1" applyFill="1" applyBorder="1" applyAlignment="1">
      <alignment horizontal="center" vertical="center"/>
    </xf>
    <xf numFmtId="0" fontId="22" fillId="0" borderId="18" xfId="0" applyFont="1" applyBorder="1" applyAlignment="1" applyProtection="1">
      <alignment horizontal="justify" vertical="center" wrapText="1"/>
      <protection locked="0"/>
    </xf>
    <xf numFmtId="0" fontId="22" fillId="0" borderId="18" xfId="0" applyFont="1" applyBorder="1" applyAlignment="1" applyProtection="1">
      <alignment horizontal="center" vertical="center"/>
      <protection hidden="1"/>
    </xf>
    <xf numFmtId="0" fontId="22" fillId="0" borderId="18" xfId="0" applyFont="1" applyBorder="1" applyAlignment="1" applyProtection="1">
      <alignment horizontal="center" vertical="center" textRotation="90"/>
      <protection locked="0"/>
    </xf>
    <xf numFmtId="9" fontId="22" fillId="0" borderId="18" xfId="0" applyNumberFormat="1" applyFont="1" applyBorder="1" applyAlignment="1" applyProtection="1">
      <alignment horizontal="center" vertical="center"/>
      <protection hidden="1"/>
    </xf>
    <xf numFmtId="164" fontId="22" fillId="0" borderId="18" xfId="1" applyNumberFormat="1" applyFont="1" applyBorder="1" applyAlignment="1">
      <alignment horizontal="center" vertical="center"/>
    </xf>
    <xf numFmtId="0" fontId="44" fillId="0" borderId="18" xfId="0" applyFont="1" applyFill="1" applyBorder="1" applyAlignment="1" applyProtection="1">
      <alignment horizontal="center" vertical="center" textRotation="90" wrapText="1"/>
      <protection hidden="1"/>
    </xf>
    <xf numFmtId="0" fontId="44" fillId="0" borderId="18" xfId="0" applyFont="1" applyBorder="1" applyAlignment="1" applyProtection="1">
      <alignment horizontal="center" vertical="center" textRotation="90"/>
      <protection hidden="1"/>
    </xf>
    <xf numFmtId="14" fontId="22" fillId="0" borderId="18" xfId="0" applyNumberFormat="1" applyFont="1" applyBorder="1" applyAlignment="1" applyProtection="1">
      <alignment horizontal="center" vertical="center"/>
      <protection locked="0"/>
    </xf>
    <xf numFmtId="0" fontId="22" fillId="0" borderId="18" xfId="0" applyFont="1" applyBorder="1" applyAlignment="1" applyProtection="1">
      <alignment horizontal="justify" vertical="center"/>
      <protection locked="0"/>
    </xf>
    <xf numFmtId="0" fontId="45" fillId="3" borderId="0" xfId="0" applyFont="1" applyFill="1" applyBorder="1" applyAlignment="1">
      <alignment horizontal="justify" vertical="center" wrapText="1" readingOrder="1"/>
    </xf>
    <xf numFmtId="0" fontId="45" fillId="0" borderId="0" xfId="0" applyFont="1" applyBorder="1" applyAlignment="1">
      <alignment horizontal="justify" vertical="center" wrapText="1" readingOrder="1"/>
    </xf>
    <xf numFmtId="0" fontId="46" fillId="9" borderId="2" xfId="0" applyFont="1" applyFill="1" applyBorder="1" applyAlignment="1" applyProtection="1">
      <alignment horizontal="center" vertical="center" wrapText="1" readingOrder="1"/>
      <protection hidden="1"/>
    </xf>
    <xf numFmtId="0" fontId="40" fillId="0" borderId="0" xfId="0" applyFont="1" applyAlignment="1">
      <alignment wrapText="1"/>
    </xf>
    <xf numFmtId="0" fontId="1" fillId="3" borderId="0" xfId="0" applyFont="1" applyFill="1" applyAlignment="1">
      <alignment wrapText="1"/>
    </xf>
    <xf numFmtId="0" fontId="1" fillId="0" borderId="0" xfId="0" applyFont="1" applyAlignment="1">
      <alignment wrapText="1"/>
    </xf>
    <xf numFmtId="0" fontId="1" fillId="0" borderId="0" xfId="0" applyFont="1"/>
    <xf numFmtId="0" fontId="1" fillId="0" borderId="18" xfId="0" applyFont="1" applyBorder="1" applyAlignment="1" applyProtection="1">
      <alignment horizontal="center" vertical="center"/>
    </xf>
    <xf numFmtId="0" fontId="1" fillId="0" borderId="18" xfId="0" applyFont="1" applyBorder="1" applyAlignment="1" applyProtection="1">
      <alignment horizontal="center" vertical="center" wrapText="1"/>
      <protection locked="0"/>
    </xf>
    <xf numFmtId="0" fontId="22" fillId="0" borderId="18" xfId="0" applyFont="1" applyBorder="1" applyAlignment="1" applyProtection="1">
      <alignment horizontal="center" vertical="center" wrapText="1"/>
      <protection locked="0"/>
    </xf>
    <xf numFmtId="0" fontId="22" fillId="0" borderId="18" xfId="0" applyFont="1" applyBorder="1" applyAlignment="1" applyProtection="1">
      <alignment horizontal="center" vertical="center"/>
    </xf>
    <xf numFmtId="0" fontId="4" fillId="12" borderId="18" xfId="0" applyFont="1" applyFill="1" applyBorder="1" applyAlignment="1">
      <alignment horizontal="center" vertical="center" textRotation="90"/>
    </xf>
    <xf numFmtId="0" fontId="43" fillId="0" borderId="67" xfId="0" applyFont="1" applyBorder="1" applyAlignment="1">
      <alignment horizontal="center" vertical="center" wrapText="1"/>
    </xf>
    <xf numFmtId="0" fontId="43" fillId="0" borderId="7" xfId="0" applyFont="1" applyBorder="1" applyAlignment="1">
      <alignment horizontal="center" vertical="center" wrapText="1"/>
    </xf>
    <xf numFmtId="0" fontId="1" fillId="0" borderId="23" xfId="0" applyFont="1" applyBorder="1" applyAlignment="1" applyProtection="1">
      <alignment horizontal="center" vertical="center"/>
      <protection locked="0"/>
    </xf>
    <xf numFmtId="0" fontId="1" fillId="0" borderId="0" xfId="0" applyFont="1" applyBorder="1"/>
    <xf numFmtId="0" fontId="1" fillId="0" borderId="0" xfId="0" applyFont="1" applyBorder="1" applyAlignment="1">
      <alignment wrapText="1"/>
    </xf>
    <xf numFmtId="0" fontId="1" fillId="0" borderId="5" xfId="0" applyFont="1" applyBorder="1"/>
    <xf numFmtId="0" fontId="32" fillId="3" borderId="4" xfId="2" applyFont="1" applyFill="1" applyBorder="1" applyAlignment="1" applyProtection="1">
      <alignment horizontal="left" vertical="top" wrapText="1"/>
    </xf>
    <xf numFmtId="0" fontId="32" fillId="3" borderId="0" xfId="2" applyFont="1" applyFill="1" applyBorder="1" applyAlignment="1" applyProtection="1">
      <alignment horizontal="left" vertical="top" wrapText="1"/>
    </xf>
    <xf numFmtId="0" fontId="32" fillId="3" borderId="5" xfId="2" applyFont="1" applyFill="1" applyBorder="1" applyAlignment="1" applyProtection="1">
      <alignment horizontal="left" vertical="top" wrapText="1"/>
    </xf>
    <xf numFmtId="0" fontId="23" fillId="3" borderId="19" xfId="0" applyFont="1" applyFill="1" applyBorder="1" applyAlignment="1">
      <alignment horizontal="center" vertical="center" wrapText="1" readingOrder="1"/>
    </xf>
    <xf numFmtId="0" fontId="23" fillId="3" borderId="18" xfId="0" applyFont="1" applyFill="1" applyBorder="1" applyAlignment="1">
      <alignment horizontal="center" vertical="center" wrapText="1" readingOrder="1"/>
    </xf>
    <xf numFmtId="0" fontId="23" fillId="3" borderId="25" xfId="0" applyFont="1" applyFill="1" applyBorder="1" applyAlignment="1">
      <alignment horizontal="center" vertical="center" wrapText="1" readingOrder="1"/>
    </xf>
    <xf numFmtId="0" fontId="32" fillId="3" borderId="0" xfId="2" quotePrefix="1" applyFont="1" applyFill="1" applyBorder="1" applyAlignment="1" applyProtection="1">
      <alignment horizontal="left" vertical="top" wrapText="1"/>
    </xf>
    <xf numFmtId="0" fontId="35" fillId="3" borderId="83" xfId="2" quotePrefix="1" applyFont="1" applyFill="1" applyBorder="1" applyAlignment="1" applyProtection="1">
      <alignment horizontal="left" vertical="top" wrapText="1"/>
    </xf>
    <xf numFmtId="0" fontId="32" fillId="0" borderId="83" xfId="2" quotePrefix="1" applyFont="1" applyBorder="1" applyAlignment="1" applyProtection="1">
      <alignment horizontal="left" vertical="top" wrapText="1"/>
    </xf>
    <xf numFmtId="0" fontId="32" fillId="3" borderId="83" xfId="2" quotePrefix="1" applyFont="1" applyFill="1" applyBorder="1" applyAlignment="1" applyProtection="1">
      <alignment horizontal="left" vertical="top" wrapText="1"/>
    </xf>
    <xf numFmtId="0" fontId="32" fillId="3" borderId="83" xfId="2" applyFont="1" applyFill="1" applyBorder="1" applyProtection="1"/>
    <xf numFmtId="0" fontId="0" fillId="3" borderId="5" xfId="0" applyFill="1" applyBorder="1"/>
    <xf numFmtId="0" fontId="34" fillId="3" borderId="0" xfId="2" quotePrefix="1" applyFont="1" applyFill="1" applyBorder="1" applyAlignment="1" applyProtection="1">
      <alignment horizontal="left" vertical="top" wrapText="1"/>
    </xf>
    <xf numFmtId="0" fontId="36" fillId="3" borderId="0" xfId="2" quotePrefix="1" applyFont="1" applyFill="1" applyBorder="1" applyAlignment="1" applyProtection="1">
      <alignment horizontal="left" vertical="top" wrapText="1"/>
    </xf>
    <xf numFmtId="0" fontId="36" fillId="3" borderId="83" xfId="2" quotePrefix="1" applyFont="1" applyFill="1" applyBorder="1" applyAlignment="1" applyProtection="1">
      <alignment horizontal="left" vertical="top" wrapText="1"/>
    </xf>
    <xf numFmtId="0" fontId="36" fillId="3" borderId="91" xfId="2" quotePrefix="1" applyFont="1" applyFill="1" applyBorder="1" applyAlignment="1" applyProtection="1">
      <alignment horizontal="left" vertical="top" wrapText="1"/>
    </xf>
    <xf numFmtId="0" fontId="32" fillId="3" borderId="91" xfId="2" applyFont="1" applyFill="1" applyBorder="1" applyProtection="1"/>
    <xf numFmtId="0" fontId="44" fillId="16" borderId="64" xfId="0" applyFont="1" applyFill="1" applyBorder="1" applyAlignment="1">
      <alignment horizontal="center" vertical="center" wrapText="1"/>
    </xf>
    <xf numFmtId="0" fontId="44" fillId="16" borderId="53" xfId="0" applyFont="1" applyFill="1" applyBorder="1" applyAlignment="1">
      <alignment horizontal="center" vertical="center" wrapText="1"/>
    </xf>
    <xf numFmtId="0" fontId="28" fillId="16" borderId="62" xfId="0" applyFont="1" applyFill="1" applyBorder="1" applyAlignment="1">
      <alignment horizontal="left" vertical="center" wrapText="1" indent="1"/>
    </xf>
    <xf numFmtId="0" fontId="28" fillId="16" borderId="92" xfId="0" applyFont="1" applyFill="1" applyBorder="1" applyAlignment="1">
      <alignment horizontal="left" vertical="center" wrapText="1" indent="1"/>
    </xf>
    <xf numFmtId="0" fontId="0" fillId="0" borderId="0" xfId="0" applyAlignment="1">
      <alignment vertical="center"/>
    </xf>
    <xf numFmtId="0" fontId="50" fillId="0" borderId="0" xfId="0" applyFont="1" applyAlignment="1">
      <alignment horizontal="center" vertical="center"/>
    </xf>
    <xf numFmtId="0" fontId="11" fillId="17" borderId="0" xfId="0" applyFont="1" applyFill="1" applyAlignment="1">
      <alignment wrapText="1"/>
    </xf>
    <xf numFmtId="0" fontId="40" fillId="0" borderId="0" xfId="0" applyFont="1" applyAlignment="1">
      <alignment vertical="center" wrapText="1"/>
    </xf>
    <xf numFmtId="0" fontId="51" fillId="0" borderId="0" xfId="0" applyFont="1" applyAlignment="1">
      <alignment horizontal="center" vertical="center" wrapText="1"/>
    </xf>
    <xf numFmtId="0" fontId="5" fillId="0" borderId="0" xfId="0" applyFont="1" applyAlignment="1">
      <alignment vertical="top" wrapText="1"/>
    </xf>
    <xf numFmtId="0" fontId="30" fillId="3" borderId="96" xfId="0" applyFont="1" applyFill="1" applyBorder="1" applyAlignment="1">
      <alignment vertical="center" wrapText="1"/>
    </xf>
    <xf numFmtId="0" fontId="11" fillId="17" borderId="0" xfId="0" applyFont="1" applyFill="1" applyAlignment="1">
      <alignment horizontal="left" vertical="top" wrapText="1"/>
    </xf>
    <xf numFmtId="0" fontId="30" fillId="3" borderId="97" xfId="0" applyFont="1" applyFill="1" applyBorder="1" applyAlignment="1">
      <alignment vertical="center" wrapText="1"/>
    </xf>
    <xf numFmtId="0" fontId="18" fillId="0" borderId="0" xfId="0" applyFont="1" applyBorder="1"/>
    <xf numFmtId="0" fontId="23" fillId="18" borderId="30" xfId="0" applyFont="1" applyFill="1" applyBorder="1" applyAlignment="1">
      <alignment horizontal="center" vertical="center" wrapText="1" readingOrder="1"/>
    </xf>
    <xf numFmtId="0" fontId="23" fillId="18" borderId="31" xfId="0" applyFont="1" applyFill="1" applyBorder="1" applyAlignment="1">
      <alignment horizontal="center" vertical="center" wrapText="1" readingOrder="1"/>
    </xf>
    <xf numFmtId="0" fontId="2" fillId="3" borderId="0" xfId="0" applyFont="1" applyFill="1"/>
    <xf numFmtId="0" fontId="53" fillId="3" borderId="0" xfId="0" applyFont="1" applyFill="1"/>
    <xf numFmtId="0" fontId="53" fillId="0" borderId="0" xfId="0" applyFont="1"/>
    <xf numFmtId="0" fontId="1" fillId="0" borderId="0" xfId="0" pivotButton="1" applyFont="1"/>
    <xf numFmtId="0" fontId="21" fillId="0" borderId="0" xfId="0" applyFont="1" applyFill="1"/>
    <xf numFmtId="0" fontId="54" fillId="0" borderId="0" xfId="0" applyFont="1"/>
    <xf numFmtId="0" fontId="55" fillId="0" borderId="0" xfId="0" applyFont="1"/>
    <xf numFmtId="0" fontId="2" fillId="0" borderId="0" xfId="0" applyFont="1"/>
    <xf numFmtId="0" fontId="6" fillId="3" borderId="0" xfId="0" applyFont="1" applyFill="1"/>
    <xf numFmtId="0" fontId="22" fillId="3" borderId="0" xfId="0" applyFont="1" applyFill="1"/>
    <xf numFmtId="0" fontId="57" fillId="0" borderId="0" xfId="0" applyFont="1" applyAlignment="1">
      <alignment horizontal="center" vertical="center" wrapText="1"/>
    </xf>
    <xf numFmtId="0" fontId="58" fillId="18" borderId="99" xfId="0" applyFont="1" applyFill="1" applyBorder="1" applyAlignment="1">
      <alignment horizontal="center" vertical="center" wrapText="1" readingOrder="1"/>
    </xf>
    <xf numFmtId="0" fontId="58" fillId="18" borderId="100" xfId="0" applyFont="1" applyFill="1" applyBorder="1" applyAlignment="1">
      <alignment horizontal="center" vertical="center" wrapText="1" readingOrder="1"/>
    </xf>
    <xf numFmtId="0" fontId="9" fillId="5" borderId="33" xfId="0" applyFont="1" applyFill="1" applyBorder="1" applyAlignment="1">
      <alignment horizontal="center" vertical="center" wrapText="1" readingOrder="1"/>
    </xf>
    <xf numFmtId="0" fontId="9" fillId="0" borderId="62" xfId="0" applyFont="1" applyBorder="1" applyAlignment="1">
      <alignment horizontal="justify" vertical="center" wrapText="1" readingOrder="1"/>
    </xf>
    <xf numFmtId="9" fontId="9" fillId="0" borderId="71" xfId="0" applyNumberFormat="1" applyFont="1" applyBorder="1" applyAlignment="1">
      <alignment horizontal="center" vertical="center" wrapText="1" readingOrder="1"/>
    </xf>
    <xf numFmtId="0" fontId="9" fillId="6" borderId="63" xfId="0" applyFont="1" applyFill="1" applyBorder="1" applyAlignment="1">
      <alignment horizontal="center" vertical="center" wrapText="1" readingOrder="1"/>
    </xf>
    <xf numFmtId="0" fontId="9" fillId="0" borderId="22" xfId="0" applyFont="1" applyBorder="1" applyAlignment="1">
      <alignment horizontal="justify" vertical="center" wrapText="1" readingOrder="1"/>
    </xf>
    <xf numFmtId="9" fontId="9" fillId="0" borderId="23" xfId="0" applyNumberFormat="1" applyFont="1" applyBorder="1" applyAlignment="1">
      <alignment horizontal="center" vertical="center" wrapText="1" readingOrder="1"/>
    </xf>
    <xf numFmtId="0" fontId="9" fillId="4" borderId="63" xfId="0" applyFont="1" applyFill="1" applyBorder="1" applyAlignment="1">
      <alignment horizontal="center" vertical="center" wrapText="1" readingOrder="1"/>
    </xf>
    <xf numFmtId="0" fontId="9" fillId="7" borderId="63" xfId="0" applyFont="1" applyFill="1" applyBorder="1" applyAlignment="1">
      <alignment horizontal="center" vertical="center" wrapText="1" readingOrder="1"/>
    </xf>
    <xf numFmtId="0" fontId="59" fillId="8" borderId="65" xfId="0" applyFont="1" applyFill="1" applyBorder="1" applyAlignment="1">
      <alignment horizontal="center" vertical="center" wrapText="1" readingOrder="1"/>
    </xf>
    <xf numFmtId="0" fontId="9" fillId="0" borderId="24" xfId="0" applyFont="1" applyBorder="1" applyAlignment="1">
      <alignment horizontal="justify" vertical="center" wrapText="1" readingOrder="1"/>
    </xf>
    <xf numFmtId="9" fontId="9" fillId="0" borderId="26" xfId="0" applyNumberFormat="1" applyFont="1" applyBorder="1" applyAlignment="1">
      <alignment horizontal="center" vertical="center" wrapText="1" readingOrder="1"/>
    </xf>
    <xf numFmtId="0" fontId="60" fillId="3" borderId="0" xfId="0" applyFont="1" applyFill="1" applyAlignment="1">
      <alignment horizontal="center" vertical="center" wrapText="1"/>
    </xf>
    <xf numFmtId="0" fontId="61" fillId="18" borderId="2" xfId="0" applyFont="1" applyFill="1" applyBorder="1" applyAlignment="1">
      <alignment horizontal="center" vertical="center" wrapText="1" readingOrder="1"/>
    </xf>
    <xf numFmtId="0" fontId="61" fillId="18" borderId="3" xfId="0" applyFont="1" applyFill="1" applyBorder="1" applyAlignment="1">
      <alignment horizontal="center" vertical="center" wrapText="1" readingOrder="1"/>
    </xf>
    <xf numFmtId="0" fontId="62" fillId="5" borderId="33" xfId="0" applyFont="1" applyFill="1" applyBorder="1" applyAlignment="1">
      <alignment horizontal="center" vertical="center" wrapText="1" readingOrder="1"/>
    </xf>
    <xf numFmtId="0" fontId="62" fillId="0" borderId="62" xfId="0" applyFont="1" applyBorder="1" applyAlignment="1">
      <alignment horizontal="center" vertical="center" wrapText="1" readingOrder="1"/>
    </xf>
    <xf numFmtId="0" fontId="62" fillId="0" borderId="71" xfId="0" applyFont="1" applyBorder="1" applyAlignment="1">
      <alignment horizontal="justify" vertical="center" wrapText="1" readingOrder="1"/>
    </xf>
    <xf numFmtId="0" fontId="62" fillId="6" borderId="63" xfId="0" applyFont="1" applyFill="1" applyBorder="1" applyAlignment="1">
      <alignment horizontal="center" vertical="center" wrapText="1" readingOrder="1"/>
    </xf>
    <xf numFmtId="0" fontId="62" fillId="0" borderId="22" xfId="0" applyFont="1" applyBorder="1" applyAlignment="1">
      <alignment horizontal="center" vertical="center" wrapText="1" readingOrder="1"/>
    </xf>
    <xf numFmtId="0" fontId="62" fillId="0" borderId="23" xfId="0" applyFont="1" applyBorder="1" applyAlignment="1">
      <alignment horizontal="justify" vertical="center" wrapText="1" readingOrder="1"/>
    </xf>
    <xf numFmtId="0" fontId="62" fillId="4" borderId="63" xfId="0" applyFont="1" applyFill="1" applyBorder="1" applyAlignment="1">
      <alignment horizontal="center" vertical="center" wrapText="1" readingOrder="1"/>
    </xf>
    <xf numFmtId="0" fontId="62" fillId="7" borderId="63" xfId="0" applyFont="1" applyFill="1" applyBorder="1" applyAlignment="1">
      <alignment horizontal="center" vertical="center" wrapText="1" readingOrder="1"/>
    </xf>
    <xf numFmtId="0" fontId="63" fillId="8" borderId="65" xfId="0" applyFont="1" applyFill="1" applyBorder="1" applyAlignment="1">
      <alignment horizontal="center" vertical="center" wrapText="1" readingOrder="1"/>
    </xf>
    <xf numFmtId="0" fontId="62" fillId="0" borderId="24" xfId="0" applyFont="1" applyBorder="1" applyAlignment="1">
      <alignment horizontal="center" vertical="center" wrapText="1" readingOrder="1"/>
    </xf>
    <xf numFmtId="0" fontId="62" fillId="0" borderId="26" xfId="0" applyFont="1" applyBorder="1" applyAlignment="1">
      <alignment horizontal="justify" vertical="center" wrapText="1" readingOrder="1"/>
    </xf>
    <xf numFmtId="0" fontId="22" fillId="0" borderId="18" xfId="0" applyFont="1" applyBorder="1" applyAlignment="1" applyProtection="1">
      <alignment horizontal="center" vertical="center" wrapText="1"/>
      <protection locked="0"/>
    </xf>
    <xf numFmtId="0" fontId="1" fillId="0" borderId="18" xfId="0" applyFont="1" applyBorder="1" applyAlignment="1" applyProtection="1">
      <alignment horizontal="center" vertical="center" wrapText="1"/>
      <protection locked="0"/>
    </xf>
    <xf numFmtId="0" fontId="1" fillId="0" borderId="18" xfId="0" applyFont="1" applyBorder="1" applyAlignment="1" applyProtection="1">
      <alignment horizontal="center" vertical="center" wrapText="1"/>
      <protection locked="0"/>
    </xf>
    <xf numFmtId="0" fontId="1" fillId="0" borderId="18" xfId="0" applyFont="1" applyBorder="1" applyAlignment="1" applyProtection="1">
      <alignment horizontal="justify" vertical="center" wrapText="1"/>
      <protection locked="0"/>
    </xf>
    <xf numFmtId="0" fontId="43" fillId="0" borderId="18" xfId="0" applyFont="1" applyBorder="1" applyAlignment="1" applyProtection="1">
      <alignment horizontal="justify" vertical="center" wrapText="1"/>
      <protection locked="0"/>
    </xf>
    <xf numFmtId="14" fontId="2" fillId="0" borderId="18" xfId="0" applyNumberFormat="1" applyFont="1" applyBorder="1" applyAlignment="1" applyProtection="1">
      <alignment horizontal="center" vertical="center"/>
      <protection locked="0"/>
    </xf>
    <xf numFmtId="0" fontId="1" fillId="0" borderId="101" xfId="0" applyFont="1" applyBorder="1" applyAlignment="1" applyProtection="1">
      <alignment horizontal="center" vertical="center" wrapText="1"/>
      <protection locked="0"/>
    </xf>
    <xf numFmtId="0" fontId="1" fillId="0" borderId="101" xfId="0" applyFont="1" applyBorder="1" applyAlignment="1" applyProtection="1">
      <alignment horizontal="center" vertical="center"/>
    </xf>
    <xf numFmtId="0" fontId="6" fillId="0" borderId="101" xfId="0" applyFont="1" applyBorder="1" applyAlignment="1" applyProtection="1">
      <alignment horizontal="justify" vertical="center" wrapText="1"/>
      <protection locked="0"/>
    </xf>
    <xf numFmtId="0" fontId="1" fillId="0" borderId="101" xfId="0" applyFont="1" applyBorder="1" applyAlignment="1" applyProtection="1">
      <alignment horizontal="center" vertical="center"/>
      <protection hidden="1"/>
    </xf>
    <xf numFmtId="0" fontId="1" fillId="0" borderId="101" xfId="0" applyFont="1" applyBorder="1" applyAlignment="1" applyProtection="1">
      <alignment horizontal="center" vertical="center" textRotation="90"/>
      <protection locked="0"/>
    </xf>
    <xf numFmtId="9" fontId="1" fillId="0" borderId="101" xfId="0" applyNumberFormat="1" applyFont="1" applyBorder="1" applyAlignment="1" applyProtection="1">
      <alignment horizontal="center" vertical="center"/>
      <protection hidden="1"/>
    </xf>
    <xf numFmtId="164" fontId="1" fillId="0" borderId="101" xfId="1" applyNumberFormat="1" applyFont="1" applyBorder="1" applyAlignment="1">
      <alignment horizontal="center" vertical="center"/>
    </xf>
    <xf numFmtId="0" fontId="4" fillId="0" borderId="101" xfId="0" applyFont="1" applyFill="1" applyBorder="1" applyAlignment="1" applyProtection="1">
      <alignment horizontal="center" vertical="center" textRotation="90" wrapText="1"/>
      <protection hidden="1"/>
    </xf>
    <xf numFmtId="0" fontId="4" fillId="0" borderId="101" xfId="0" applyFont="1" applyBorder="1" applyAlignment="1" applyProtection="1">
      <alignment horizontal="center" vertical="center" textRotation="90"/>
      <protection hidden="1"/>
    </xf>
    <xf numFmtId="14" fontId="1" fillId="0" borderId="101" xfId="0" applyNumberFormat="1" applyFont="1" applyBorder="1" applyAlignment="1" applyProtection="1">
      <alignment horizontal="center" vertical="center"/>
      <protection locked="0"/>
    </xf>
    <xf numFmtId="0" fontId="1" fillId="0" borderId="104" xfId="0" applyFont="1" applyBorder="1" applyAlignment="1" applyProtection="1">
      <alignment horizontal="center" vertical="center"/>
      <protection locked="0"/>
    </xf>
    <xf numFmtId="0" fontId="1" fillId="0" borderId="105" xfId="0" applyFont="1" applyBorder="1" applyAlignment="1">
      <alignment horizontal="center" vertical="center"/>
    </xf>
    <xf numFmtId="0" fontId="22" fillId="0" borderId="63" xfId="0" applyFont="1" applyBorder="1" applyAlignment="1">
      <alignment horizontal="left" vertical="center"/>
    </xf>
    <xf numFmtId="0" fontId="22" fillId="0" borderId="108" xfId="0" applyFont="1" applyBorder="1" applyAlignment="1">
      <alignment horizontal="left" vertical="center"/>
    </xf>
    <xf numFmtId="0" fontId="22" fillId="0" borderId="18" xfId="0" applyFont="1" applyBorder="1" applyAlignment="1" applyProtection="1">
      <alignment horizontal="left" vertical="center" wrapText="1"/>
      <protection locked="0"/>
    </xf>
    <xf numFmtId="9" fontId="22" fillId="0" borderId="18" xfId="0" applyNumberFormat="1" applyFont="1" applyBorder="1" applyAlignment="1" applyProtection="1">
      <alignment horizontal="center" vertical="center" wrapText="1"/>
      <protection locked="0"/>
    </xf>
    <xf numFmtId="0" fontId="37" fillId="3" borderId="88" xfId="3" applyFont="1" applyFill="1" applyBorder="1" applyAlignment="1" applyProtection="1">
      <alignment horizontal="left" vertical="top" wrapText="1" readingOrder="1"/>
    </xf>
    <xf numFmtId="0" fontId="37" fillId="3" borderId="42" xfId="3" applyFont="1" applyFill="1" applyBorder="1" applyAlignment="1" applyProtection="1">
      <alignment horizontal="left" vertical="top" wrapText="1" readingOrder="1"/>
    </xf>
    <xf numFmtId="0" fontId="38" fillId="3" borderId="73" xfId="2" applyFont="1" applyFill="1" applyBorder="1" applyAlignment="1" applyProtection="1">
      <alignment horizontal="justify" vertical="center" wrapText="1"/>
    </xf>
    <xf numFmtId="0" fontId="38" fillId="3" borderId="74" xfId="2" applyFont="1" applyFill="1" applyBorder="1" applyAlignment="1" applyProtection="1">
      <alignment horizontal="justify" vertical="center" wrapText="1"/>
    </xf>
    <xf numFmtId="0" fontId="38" fillId="3" borderId="47" xfId="2" applyFont="1" applyFill="1" applyBorder="1" applyAlignment="1" applyProtection="1">
      <alignment horizontal="justify" vertical="center" wrapText="1"/>
    </xf>
    <xf numFmtId="0" fontId="38" fillId="3" borderId="48" xfId="2" applyFont="1" applyFill="1" applyBorder="1" applyAlignment="1" applyProtection="1">
      <alignment horizontal="justify" vertical="center" wrapText="1"/>
    </xf>
    <xf numFmtId="0" fontId="37" fillId="3" borderId="45" xfId="0" applyFont="1" applyFill="1" applyBorder="1" applyAlignment="1" applyProtection="1">
      <alignment horizontal="left" vertical="center" wrapText="1"/>
    </xf>
    <xf numFmtId="0" fontId="37" fillId="3" borderId="46" xfId="0" applyFont="1" applyFill="1" applyBorder="1" applyAlignment="1" applyProtection="1">
      <alignment horizontal="left" vertical="center" wrapText="1"/>
    </xf>
    <xf numFmtId="0" fontId="37" fillId="3" borderId="54" xfId="0" applyFont="1" applyFill="1" applyBorder="1" applyAlignment="1" applyProtection="1">
      <alignment horizontal="left" vertical="center" wrapText="1"/>
    </xf>
    <xf numFmtId="0" fontId="37" fillId="3" borderId="55" xfId="0" applyFont="1" applyFill="1" applyBorder="1" applyAlignment="1" applyProtection="1">
      <alignment horizontal="left" vertical="center" wrapText="1"/>
    </xf>
    <xf numFmtId="0" fontId="37" fillId="3" borderId="56" xfId="0" applyFont="1" applyFill="1" applyBorder="1" applyAlignment="1" applyProtection="1">
      <alignment horizontal="left" vertical="center" wrapText="1"/>
    </xf>
    <xf numFmtId="0" fontId="37" fillId="3" borderId="57" xfId="0" applyFont="1" applyFill="1" applyBorder="1" applyAlignment="1" applyProtection="1">
      <alignment horizontal="left" vertical="center" wrapText="1"/>
    </xf>
    <xf numFmtId="0" fontId="38" fillId="3" borderId="49" xfId="0" applyFont="1" applyFill="1" applyBorder="1" applyAlignment="1" applyProtection="1">
      <alignment horizontal="justify" vertical="center" wrapText="1"/>
    </xf>
    <xf numFmtId="0" fontId="38" fillId="3" borderId="50" xfId="0" applyFont="1" applyFill="1" applyBorder="1" applyAlignment="1" applyProtection="1">
      <alignment horizontal="justify" vertical="center" wrapText="1"/>
    </xf>
    <xf numFmtId="0" fontId="37" fillId="3" borderId="87" xfId="3" applyFont="1" applyFill="1" applyBorder="1" applyAlignment="1" applyProtection="1">
      <alignment horizontal="left" vertical="top" wrapText="1" readingOrder="1"/>
    </xf>
    <xf numFmtId="0" fontId="37" fillId="3" borderId="80" xfId="3" applyFont="1" applyFill="1" applyBorder="1" applyAlignment="1" applyProtection="1">
      <alignment horizontal="left" vertical="top" wrapText="1" readingOrder="1"/>
    </xf>
    <xf numFmtId="0" fontId="38" fillId="3" borderId="81" xfId="2" applyFont="1" applyFill="1" applyBorder="1" applyAlignment="1" applyProtection="1">
      <alignment horizontal="justify" vertical="center" wrapText="1"/>
    </xf>
    <xf numFmtId="0" fontId="38" fillId="3" borderId="82" xfId="2" applyFont="1" applyFill="1" applyBorder="1" applyAlignment="1" applyProtection="1">
      <alignment horizontal="justify" vertical="center" wrapText="1"/>
    </xf>
    <xf numFmtId="0" fontId="38" fillId="3" borderId="43" xfId="2" applyFont="1" applyFill="1" applyBorder="1" applyAlignment="1" applyProtection="1">
      <alignment horizontal="justify" vertical="center" wrapText="1"/>
    </xf>
    <xf numFmtId="0" fontId="38" fillId="3" borderId="44" xfId="2" applyFont="1" applyFill="1" applyBorder="1" applyAlignment="1" applyProtection="1">
      <alignment horizontal="justify" vertical="center" wrapText="1"/>
    </xf>
    <xf numFmtId="0" fontId="33" fillId="14" borderId="33" xfId="2" applyFont="1" applyFill="1" applyBorder="1" applyAlignment="1" applyProtection="1">
      <alignment horizontal="center" vertical="center" wrapText="1"/>
    </xf>
    <xf numFmtId="0" fontId="33" fillId="14" borderId="34" xfId="2" applyFont="1" applyFill="1" applyBorder="1" applyAlignment="1" applyProtection="1">
      <alignment horizontal="center" vertical="center" wrapText="1"/>
    </xf>
    <xf numFmtId="0" fontId="33" fillId="14" borderId="35" xfId="2" applyFont="1" applyFill="1" applyBorder="1" applyAlignment="1" applyProtection="1">
      <alignment horizontal="center" vertical="center" wrapText="1"/>
    </xf>
    <xf numFmtId="0" fontId="32" fillId="0" borderId="4" xfId="2" quotePrefix="1" applyFont="1" applyBorder="1" applyAlignment="1" applyProtection="1">
      <alignment horizontal="left" vertical="center" wrapText="1"/>
    </xf>
    <xf numFmtId="0" fontId="32" fillId="0" borderId="0" xfId="2" quotePrefix="1" applyFont="1" applyBorder="1" applyAlignment="1" applyProtection="1">
      <alignment horizontal="left" vertical="center" wrapText="1"/>
    </xf>
    <xf numFmtId="0" fontId="32" fillId="0" borderId="5" xfId="2" quotePrefix="1" applyFont="1" applyBorder="1" applyAlignment="1" applyProtection="1">
      <alignment horizontal="left" vertical="center" wrapText="1"/>
    </xf>
    <xf numFmtId="0" fontId="32" fillId="0" borderId="51" xfId="2" quotePrefix="1" applyFont="1" applyBorder="1" applyAlignment="1" applyProtection="1">
      <alignment horizontal="left" vertical="center" wrapText="1"/>
    </xf>
    <xf numFmtId="0" fontId="32" fillId="0" borderId="52" xfId="2" quotePrefix="1" applyFont="1" applyBorder="1" applyAlignment="1" applyProtection="1">
      <alignment horizontal="left" vertical="center" wrapText="1"/>
    </xf>
    <xf numFmtId="0" fontId="32" fillId="0" borderId="53" xfId="2" quotePrefix="1" applyFont="1" applyBorder="1" applyAlignment="1" applyProtection="1">
      <alignment horizontal="left" vertical="center" wrapText="1"/>
    </xf>
    <xf numFmtId="0" fontId="34" fillId="3" borderId="37" xfId="2" quotePrefix="1" applyFont="1" applyFill="1" applyBorder="1" applyAlignment="1" applyProtection="1">
      <alignment horizontal="left" vertical="top" wrapText="1"/>
    </xf>
    <xf numFmtId="0" fontId="35" fillId="3" borderId="37" xfId="2" quotePrefix="1" applyFont="1" applyFill="1" applyBorder="1" applyAlignment="1" applyProtection="1">
      <alignment horizontal="left" vertical="top" wrapText="1"/>
    </xf>
    <xf numFmtId="0" fontId="35" fillId="3" borderId="75" xfId="2" quotePrefix="1" applyFont="1" applyFill="1" applyBorder="1" applyAlignment="1" applyProtection="1">
      <alignment horizontal="left" vertical="top" wrapText="1"/>
    </xf>
    <xf numFmtId="0" fontId="32" fillId="3" borderId="0" xfId="2" quotePrefix="1" applyFont="1" applyFill="1" applyBorder="1" applyAlignment="1" applyProtection="1">
      <alignment horizontal="left" vertical="top" wrapText="1"/>
    </xf>
    <xf numFmtId="0" fontId="32" fillId="3" borderId="83" xfId="2" quotePrefix="1" applyFont="1" applyFill="1" applyBorder="1" applyAlignment="1" applyProtection="1">
      <alignment horizontal="left" vertical="top" wrapText="1"/>
    </xf>
    <xf numFmtId="0" fontId="37" fillId="14" borderId="86" xfId="3" applyFont="1" applyFill="1" applyBorder="1" applyAlignment="1" applyProtection="1">
      <alignment horizontal="center" vertical="center" wrapText="1"/>
    </xf>
    <xf numFmtId="0" fontId="37" fillId="14" borderId="85" xfId="3" applyFont="1" applyFill="1" applyBorder="1" applyAlignment="1" applyProtection="1">
      <alignment horizontal="center" vertical="center" wrapText="1"/>
    </xf>
    <xf numFmtId="0" fontId="37" fillId="14" borderId="39" xfId="2" applyFont="1" applyFill="1" applyBorder="1" applyAlignment="1" applyProtection="1">
      <alignment horizontal="center" vertical="center"/>
    </xf>
    <xf numFmtId="0" fontId="37" fillId="14" borderId="40" xfId="2" applyFont="1" applyFill="1" applyBorder="1" applyAlignment="1" applyProtection="1">
      <alignment horizontal="center" vertical="center"/>
    </xf>
    <xf numFmtId="0" fontId="2" fillId="3" borderId="52" xfId="2" quotePrefix="1" applyFont="1" applyFill="1" applyBorder="1" applyAlignment="1" applyProtection="1">
      <alignment horizontal="justify" vertical="center" wrapText="1"/>
    </xf>
    <xf numFmtId="0" fontId="2" fillId="3" borderId="64" xfId="2" quotePrefix="1" applyFont="1" applyFill="1" applyBorder="1" applyAlignment="1" applyProtection="1">
      <alignment horizontal="justify" vertical="center" wrapText="1"/>
    </xf>
    <xf numFmtId="0" fontId="37" fillId="14" borderId="84" xfId="3" applyFont="1" applyFill="1" applyBorder="1" applyAlignment="1" applyProtection="1">
      <alignment horizontal="center" vertical="center" wrapText="1"/>
    </xf>
    <xf numFmtId="0" fontId="37" fillId="3" borderId="41" xfId="3" applyFont="1" applyFill="1" applyBorder="1" applyAlignment="1" applyProtection="1">
      <alignment horizontal="left" vertical="top" wrapText="1" readingOrder="1"/>
    </xf>
    <xf numFmtId="0" fontId="37" fillId="3" borderId="78" xfId="3" applyFont="1" applyFill="1" applyBorder="1" applyAlignment="1" applyProtection="1">
      <alignment horizontal="left" vertical="top" wrapText="1" readingOrder="1"/>
    </xf>
    <xf numFmtId="0" fontId="38" fillId="3" borderId="59" xfId="2" applyFont="1" applyFill="1" applyBorder="1" applyAlignment="1" applyProtection="1">
      <alignment horizontal="justify" vertical="center" wrapText="1"/>
    </xf>
    <xf numFmtId="0" fontId="36" fillId="3" borderId="4" xfId="2" quotePrefix="1" applyFont="1" applyFill="1" applyBorder="1" applyAlignment="1" applyProtection="1">
      <alignment horizontal="center" vertical="top" wrapText="1"/>
    </xf>
    <xf numFmtId="0" fontId="36" fillId="3" borderId="0" xfId="2" quotePrefix="1" applyFont="1" applyFill="1" applyBorder="1" applyAlignment="1" applyProtection="1">
      <alignment horizontal="center" vertical="top" wrapText="1"/>
    </xf>
    <xf numFmtId="0" fontId="36" fillId="3" borderId="83" xfId="2" quotePrefix="1" applyFont="1" applyFill="1" applyBorder="1" applyAlignment="1" applyProtection="1">
      <alignment horizontal="center" vertical="top" wrapText="1"/>
    </xf>
    <xf numFmtId="0" fontId="37" fillId="3" borderId="76" xfId="3" applyFont="1" applyFill="1" applyBorder="1" applyAlignment="1" applyProtection="1">
      <alignment horizontal="left" vertical="top" wrapText="1" readingOrder="1"/>
    </xf>
    <xf numFmtId="0" fontId="37" fillId="3" borderId="79" xfId="3" applyFont="1" applyFill="1" applyBorder="1" applyAlignment="1" applyProtection="1">
      <alignment horizontal="left" vertical="top" wrapText="1" readingOrder="1"/>
    </xf>
    <xf numFmtId="0" fontId="38" fillId="3" borderId="58" xfId="2" applyFont="1" applyFill="1" applyBorder="1" applyAlignment="1" applyProtection="1">
      <alignment horizontal="justify" vertical="center" wrapText="1"/>
    </xf>
    <xf numFmtId="0" fontId="38" fillId="3" borderId="89" xfId="2" applyFont="1" applyFill="1" applyBorder="1" applyAlignment="1" applyProtection="1">
      <alignment horizontal="justify" vertical="center" wrapText="1"/>
    </xf>
    <xf numFmtId="0" fontId="38" fillId="3" borderId="77" xfId="2" applyFont="1" applyFill="1" applyBorder="1" applyAlignment="1" applyProtection="1">
      <alignment horizontal="justify" vertical="center" wrapText="1"/>
    </xf>
    <xf numFmtId="0" fontId="43" fillId="0" borderId="63" xfId="0" applyFont="1" applyBorder="1" applyAlignment="1">
      <alignment horizontal="left" vertical="center" wrapText="1"/>
    </xf>
    <xf numFmtId="0" fontId="43" fillId="0" borderId="59" xfId="0" applyFont="1" applyBorder="1" applyAlignment="1">
      <alignment horizontal="left" vertical="center" wrapText="1"/>
    </xf>
    <xf numFmtId="0" fontId="43" fillId="0" borderId="108" xfId="0" applyFont="1" applyBorder="1" applyAlignment="1">
      <alignment horizontal="left" vertical="center" wrapText="1"/>
    </xf>
    <xf numFmtId="0" fontId="43" fillId="0" borderId="65" xfId="0" applyFont="1" applyBorder="1" applyAlignment="1">
      <alignment horizontal="left" vertical="top" wrapText="1"/>
    </xf>
    <xf numFmtId="0" fontId="43" fillId="0" borderId="94" xfId="0" applyFont="1" applyBorder="1" applyAlignment="1">
      <alignment horizontal="left" vertical="top" wrapText="1"/>
    </xf>
    <xf numFmtId="0" fontId="43" fillId="0" borderId="95" xfId="0" applyFont="1" applyBorder="1" applyAlignment="1">
      <alignment horizontal="left" vertical="top" wrapText="1"/>
    </xf>
    <xf numFmtId="0" fontId="22" fillId="0" borderId="33" xfId="0" applyFont="1" applyBorder="1" applyAlignment="1">
      <alignment horizontal="left" vertical="center" wrapText="1"/>
    </xf>
    <xf numFmtId="0" fontId="22" fillId="0" borderId="35" xfId="0" applyFont="1" applyBorder="1" applyAlignment="1">
      <alignment horizontal="left" vertical="center" wrapText="1"/>
    </xf>
    <xf numFmtId="0" fontId="22" fillId="0" borderId="63" xfId="0" applyFont="1" applyBorder="1" applyAlignment="1">
      <alignment horizontal="left" vertical="center" wrapText="1"/>
    </xf>
    <xf numFmtId="0" fontId="22" fillId="0" borderId="108" xfId="0" applyFont="1" applyBorder="1" applyAlignment="1">
      <alignment horizontal="left" vertical="center" wrapText="1"/>
    </xf>
    <xf numFmtId="0" fontId="22" fillId="0" borderId="63" xfId="0" applyFont="1" applyBorder="1" applyAlignment="1">
      <alignment horizontal="left" wrapText="1"/>
    </xf>
    <xf numFmtId="0" fontId="22" fillId="0" borderId="108" xfId="0" applyFont="1" applyBorder="1" applyAlignment="1">
      <alignment horizontal="left" wrapText="1"/>
    </xf>
    <xf numFmtId="0" fontId="22" fillId="0" borderId="65" xfId="0" applyFont="1" applyBorder="1" applyAlignment="1">
      <alignment horizontal="left" vertical="center" wrapText="1"/>
    </xf>
    <xf numFmtId="0" fontId="22" fillId="0" borderId="95" xfId="0" applyFont="1" applyBorder="1" applyAlignment="1">
      <alignment horizontal="left" vertical="center" wrapText="1"/>
    </xf>
    <xf numFmtId="0" fontId="43" fillId="0" borderId="33" xfId="0" applyFont="1" applyBorder="1" applyAlignment="1">
      <alignment vertical="top" wrapText="1"/>
    </xf>
    <xf numFmtId="0" fontId="43" fillId="0" borderId="34" xfId="0" applyFont="1" applyBorder="1" applyAlignment="1">
      <alignment vertical="top" wrapText="1"/>
    </xf>
    <xf numFmtId="0" fontId="43" fillId="0" borderId="35" xfId="0" applyFont="1" applyBorder="1" applyAlignment="1">
      <alignment vertical="top" wrapText="1"/>
    </xf>
    <xf numFmtId="0" fontId="43" fillId="0" borderId="63" xfId="0" applyFont="1" applyBorder="1" applyAlignment="1">
      <alignment horizontal="left" vertical="top" wrapText="1"/>
    </xf>
    <xf numFmtId="0" fontId="43" fillId="0" borderId="59" xfId="0" applyFont="1" applyBorder="1" applyAlignment="1">
      <alignment horizontal="left" vertical="top" wrapText="1"/>
    </xf>
    <xf numFmtId="0" fontId="43" fillId="0" borderId="108" xfId="0" applyFont="1" applyBorder="1" applyAlignment="1">
      <alignment horizontal="left" vertical="top" wrapText="1"/>
    </xf>
    <xf numFmtId="0" fontId="22" fillId="0" borderId="24" xfId="0" applyFont="1" applyBorder="1" applyAlignment="1">
      <alignment horizontal="left" vertical="center"/>
    </xf>
    <xf numFmtId="0" fontId="22" fillId="0" borderId="26" xfId="0" applyFont="1" applyBorder="1" applyAlignment="1">
      <alignment horizontal="left" vertical="center"/>
    </xf>
    <xf numFmtId="0" fontId="22" fillId="0" borderId="63" xfId="0" applyFont="1" applyBorder="1" applyAlignment="1">
      <alignment horizontal="center" vertical="center" wrapText="1"/>
    </xf>
    <xf numFmtId="0" fontId="22" fillId="0" borderId="59" xfId="0" applyFont="1" applyBorder="1" applyAlignment="1">
      <alignment horizontal="center" vertical="center" wrapText="1"/>
    </xf>
    <xf numFmtId="0" fontId="22" fillId="0" borderId="108" xfId="0" applyFont="1" applyBorder="1" applyAlignment="1">
      <alignment horizontal="center" vertical="center" wrapText="1"/>
    </xf>
    <xf numFmtId="0" fontId="22" fillId="0" borderId="65" xfId="0" applyFont="1" applyBorder="1" applyAlignment="1">
      <alignment horizontal="center" vertical="center" wrapText="1"/>
    </xf>
    <xf numFmtId="0" fontId="22" fillId="0" borderId="94" xfId="0" applyFont="1" applyBorder="1" applyAlignment="1">
      <alignment horizontal="center" vertical="center" wrapText="1"/>
    </xf>
    <xf numFmtId="0" fontId="22" fillId="0" borderId="95" xfId="0" applyFont="1" applyBorder="1" applyAlignment="1">
      <alignment horizontal="center" vertical="center" wrapText="1"/>
    </xf>
    <xf numFmtId="0" fontId="22" fillId="0" borderId="62" xfId="0" applyFont="1" applyBorder="1" applyAlignment="1">
      <alignment horizontal="left" vertical="center"/>
    </xf>
    <xf numFmtId="0" fontId="22" fillId="0" borderId="70" xfId="0" applyFont="1" applyBorder="1" applyAlignment="1">
      <alignment horizontal="left" vertical="center"/>
    </xf>
    <xf numFmtId="0" fontId="22" fillId="0" borderId="71" xfId="0" applyFont="1" applyBorder="1" applyAlignment="1">
      <alignment horizontal="left" vertical="center"/>
    </xf>
    <xf numFmtId="0" fontId="22" fillId="0" borderId="63" xfId="0" applyFont="1" applyBorder="1" applyAlignment="1">
      <alignment horizontal="left" vertical="center"/>
    </xf>
    <xf numFmtId="0" fontId="22" fillId="0" borderId="59" xfId="0" applyFont="1" applyBorder="1" applyAlignment="1">
      <alignment horizontal="left" vertical="center"/>
    </xf>
    <xf numFmtId="0" fontId="22" fillId="0" borderId="108" xfId="0" applyFont="1" applyBorder="1" applyAlignment="1">
      <alignment horizontal="left" vertical="center"/>
    </xf>
    <xf numFmtId="0" fontId="22" fillId="0" borderId="59" xfId="0" applyFont="1" applyBorder="1" applyAlignment="1">
      <alignment horizontal="left" vertical="center" wrapText="1"/>
    </xf>
    <xf numFmtId="0" fontId="22" fillId="0" borderId="22" xfId="0" applyFont="1" applyBorder="1" applyAlignment="1">
      <alignment horizontal="left" vertical="center" wrapText="1"/>
    </xf>
    <xf numFmtId="0" fontId="22" fillId="0" borderId="18" xfId="0" applyFont="1" applyBorder="1" applyAlignment="1">
      <alignment horizontal="left" vertical="center" wrapText="1"/>
    </xf>
    <xf numFmtId="0" fontId="22" fillId="0" borderId="23" xfId="0" applyFont="1" applyBorder="1" applyAlignment="1">
      <alignment horizontal="left" vertical="center" wrapText="1"/>
    </xf>
    <xf numFmtId="0" fontId="28" fillId="18" borderId="29" xfId="0" applyFont="1" applyFill="1" applyBorder="1" applyAlignment="1">
      <alignment horizontal="center" vertical="center" wrapText="1"/>
    </xf>
    <xf numFmtId="0" fontId="28" fillId="18" borderId="30" xfId="0" applyFont="1" applyFill="1" applyBorder="1" applyAlignment="1">
      <alignment horizontal="center" vertical="center" wrapText="1"/>
    </xf>
    <xf numFmtId="0" fontId="28" fillId="18" borderId="31" xfId="0" applyFont="1" applyFill="1" applyBorder="1" applyAlignment="1">
      <alignment horizontal="center" vertical="center" wrapText="1"/>
    </xf>
    <xf numFmtId="0" fontId="5" fillId="0" borderId="98" xfId="0" applyFont="1" applyBorder="1" applyAlignment="1">
      <alignment vertical="top" wrapText="1"/>
    </xf>
    <xf numFmtId="0" fontId="5" fillId="0" borderId="90" xfId="0" applyFont="1" applyBorder="1" applyAlignment="1">
      <alignment vertical="top" wrapText="1"/>
    </xf>
    <xf numFmtId="0" fontId="5" fillId="0" borderId="96" xfId="0" applyFont="1" applyBorder="1" applyAlignment="1">
      <alignment vertical="top" wrapText="1"/>
    </xf>
    <xf numFmtId="0" fontId="50" fillId="0" borderId="2" xfId="0" applyFont="1" applyBorder="1" applyAlignment="1">
      <alignment horizontal="center" vertical="center" wrapText="1"/>
    </xf>
    <xf numFmtId="0" fontId="50" fillId="0" borderId="9" xfId="0" applyFont="1" applyBorder="1" applyAlignment="1">
      <alignment horizontal="center" vertical="center" wrapText="1"/>
    </xf>
    <xf numFmtId="0" fontId="50" fillId="0" borderId="4" xfId="0" applyFont="1" applyBorder="1" applyAlignment="1">
      <alignment horizontal="center" vertical="center" wrapText="1"/>
    </xf>
    <xf numFmtId="0" fontId="50" fillId="0" borderId="0" xfId="0" applyFont="1" applyAlignment="1">
      <alignment horizontal="center" vertical="center" wrapText="1"/>
    </xf>
    <xf numFmtId="0" fontId="50" fillId="0" borderId="6" xfId="0" applyFont="1" applyBorder="1" applyAlignment="1">
      <alignment horizontal="center" vertical="center" wrapText="1"/>
    </xf>
    <xf numFmtId="0" fontId="50" fillId="0" borderId="8" xfId="0" applyFont="1" applyBorder="1" applyAlignment="1">
      <alignment horizontal="center" vertical="center" wrapText="1"/>
    </xf>
    <xf numFmtId="0" fontId="28" fillId="18" borderId="107" xfId="0" applyFont="1" applyFill="1" applyBorder="1" applyAlignment="1">
      <alignment horizontal="center" vertical="center" wrapText="1"/>
    </xf>
    <xf numFmtId="0" fontId="28" fillId="15" borderId="61" xfId="0" applyFont="1" applyFill="1" applyBorder="1" applyAlignment="1">
      <alignment horizontal="left" vertical="center" wrapText="1" indent="1"/>
    </xf>
    <xf numFmtId="0" fontId="28" fillId="15" borderId="34" xfId="0" applyFont="1" applyFill="1" applyBorder="1" applyAlignment="1">
      <alignment horizontal="left" vertical="center" wrapText="1" indent="1"/>
    </xf>
    <xf numFmtId="0" fontId="28" fillId="15" borderId="35" xfId="0" applyFont="1" applyFill="1" applyBorder="1" applyAlignment="1">
      <alignment horizontal="left" vertical="center" wrapText="1" indent="1"/>
    </xf>
    <xf numFmtId="0" fontId="43" fillId="15" borderId="93" xfId="0" applyFont="1" applyFill="1" applyBorder="1" applyAlignment="1">
      <alignment horizontal="left" vertical="center" wrapText="1" indent="1"/>
    </xf>
    <xf numFmtId="0" fontId="43" fillId="15" borderId="94" xfId="0" applyFont="1" applyFill="1" applyBorder="1" applyAlignment="1">
      <alignment horizontal="left" vertical="center" wrapText="1" indent="1"/>
    </xf>
    <xf numFmtId="0" fontId="43" fillId="15" borderId="95" xfId="0" applyFont="1" applyFill="1" applyBorder="1" applyAlignment="1">
      <alignment horizontal="left" vertical="center" wrapText="1" indent="1"/>
    </xf>
    <xf numFmtId="0" fontId="23" fillId="13" borderId="0" xfId="0" applyFont="1" applyFill="1" applyAlignment="1">
      <alignment horizontal="center" vertical="center" wrapText="1"/>
    </xf>
    <xf numFmtId="0" fontId="28" fillId="16" borderId="33" xfId="0" applyFont="1" applyFill="1" applyBorder="1" applyAlignment="1">
      <alignment horizontal="center" vertical="center" wrapText="1"/>
    </xf>
    <xf numFmtId="0" fontId="28" fillId="16" borderId="34" xfId="0" applyFont="1" applyFill="1" applyBorder="1" applyAlignment="1">
      <alignment horizontal="center" vertical="center" wrapText="1"/>
    </xf>
    <xf numFmtId="0" fontId="28" fillId="16" borderId="35" xfId="0" applyFont="1" applyFill="1" applyBorder="1" applyAlignment="1">
      <alignment horizontal="center" vertical="center" wrapText="1"/>
    </xf>
    <xf numFmtId="0" fontId="44" fillId="16" borderId="63" xfId="0" applyFont="1" applyFill="1" applyBorder="1" applyAlignment="1">
      <alignment horizontal="center" vertical="center" wrapText="1"/>
    </xf>
    <xf numFmtId="0" fontId="44" fillId="16" borderId="60" xfId="0" applyFont="1" applyFill="1" applyBorder="1" applyAlignment="1">
      <alignment horizontal="center" vertical="center" wrapText="1"/>
    </xf>
    <xf numFmtId="0" fontId="43" fillId="0" borderId="65" xfId="0" applyFont="1" applyBorder="1" applyAlignment="1">
      <alignment horizontal="left" vertical="center" wrapText="1"/>
    </xf>
    <xf numFmtId="0" fontId="43" fillId="0" borderId="66" xfId="0" applyFont="1" applyBorder="1" applyAlignment="1">
      <alignment horizontal="left" vertical="center" wrapText="1"/>
    </xf>
    <xf numFmtId="0" fontId="51" fillId="0" borderId="0" xfId="0" applyFont="1" applyAlignment="1">
      <alignment horizontal="center" vertical="center"/>
    </xf>
    <xf numFmtId="0" fontId="40" fillId="3" borderId="25" xfId="0" applyFont="1" applyFill="1" applyBorder="1" applyAlignment="1">
      <alignment horizontal="left"/>
    </xf>
    <xf numFmtId="0" fontId="40" fillId="3" borderId="26" xfId="0" applyFont="1" applyFill="1" applyBorder="1" applyAlignment="1">
      <alignment horizontal="left"/>
    </xf>
    <xf numFmtId="0" fontId="40" fillId="3" borderId="18" xfId="0" applyFont="1" applyFill="1" applyBorder="1" applyAlignment="1">
      <alignment horizontal="left"/>
    </xf>
    <xf numFmtId="0" fontId="40" fillId="3" borderId="23" xfId="0" applyFont="1" applyFill="1" applyBorder="1" applyAlignment="1">
      <alignment horizontal="left"/>
    </xf>
    <xf numFmtId="0" fontId="40" fillId="3" borderId="70" xfId="0" applyFont="1" applyFill="1" applyBorder="1" applyAlignment="1">
      <alignment horizontal="left"/>
    </xf>
    <xf numFmtId="0" fontId="40" fillId="3" borderId="71" xfId="0" applyFont="1" applyFill="1" applyBorder="1" applyAlignment="1">
      <alignment horizontal="left"/>
    </xf>
    <xf numFmtId="0" fontId="47" fillId="3" borderId="69" xfId="0" applyFont="1" applyFill="1" applyBorder="1" applyAlignment="1">
      <alignment horizontal="center" vertical="center"/>
    </xf>
    <xf numFmtId="0" fontId="47" fillId="3" borderId="9" xfId="0" applyFont="1" applyFill="1" applyBorder="1" applyAlignment="1">
      <alignment horizontal="center" vertical="center"/>
    </xf>
    <xf numFmtId="0" fontId="47" fillId="3" borderId="68" xfId="0" applyFont="1" applyFill="1" applyBorder="1" applyAlignment="1">
      <alignment horizontal="center" vertical="center"/>
    </xf>
    <xf numFmtId="0" fontId="47" fillId="3" borderId="0" xfId="0" applyFont="1" applyFill="1" applyBorder="1" applyAlignment="1">
      <alignment horizontal="center" vertical="center"/>
    </xf>
    <xf numFmtId="0" fontId="47" fillId="3" borderId="72" xfId="0" applyFont="1" applyFill="1" applyBorder="1" applyAlignment="1">
      <alignment horizontal="center" vertical="center"/>
    </xf>
    <xf numFmtId="0" fontId="47" fillId="3" borderId="8" xfId="0" applyFont="1" applyFill="1" applyBorder="1" applyAlignment="1">
      <alignment horizontal="center" vertical="center"/>
    </xf>
    <xf numFmtId="0" fontId="41" fillId="3" borderId="2" xfId="0" applyFont="1" applyFill="1" applyBorder="1" applyAlignment="1">
      <alignment horizontal="center" vertical="center"/>
    </xf>
    <xf numFmtId="0" fontId="41" fillId="3" borderId="9" xfId="0" applyFont="1" applyFill="1" applyBorder="1" applyAlignment="1">
      <alignment horizontal="center" vertical="center"/>
    </xf>
    <xf numFmtId="0" fontId="41" fillId="3" borderId="4" xfId="0" applyFont="1" applyFill="1" applyBorder="1" applyAlignment="1">
      <alignment horizontal="center" vertical="center"/>
    </xf>
    <xf numFmtId="0" fontId="41" fillId="3" borderId="0" xfId="0" applyFont="1" applyFill="1" applyBorder="1" applyAlignment="1">
      <alignment horizontal="center" vertical="center"/>
    </xf>
    <xf numFmtId="0" fontId="41" fillId="3" borderId="6" xfId="0" applyFont="1" applyFill="1" applyBorder="1" applyAlignment="1">
      <alignment horizontal="center" vertical="center"/>
    </xf>
    <xf numFmtId="0" fontId="41" fillId="3" borderId="8" xfId="0" applyFont="1" applyFill="1" applyBorder="1" applyAlignment="1">
      <alignment horizontal="center" vertical="center"/>
    </xf>
    <xf numFmtId="0" fontId="42" fillId="3" borderId="51" xfId="0" applyFont="1" applyFill="1" applyBorder="1" applyAlignment="1">
      <alignment horizontal="center" vertical="center"/>
    </xf>
    <xf numFmtId="0" fontId="42" fillId="3" borderId="52" xfId="0" applyFont="1" applyFill="1" applyBorder="1" applyAlignment="1">
      <alignment horizontal="center" vertical="center"/>
    </xf>
    <xf numFmtId="0" fontId="42" fillId="3" borderId="53" xfId="0" applyFont="1" applyFill="1" applyBorder="1" applyAlignment="1">
      <alignment horizontal="center" vertical="center"/>
    </xf>
    <xf numFmtId="0" fontId="28" fillId="16" borderId="62" xfId="0" applyFont="1" applyFill="1" applyBorder="1" applyAlignment="1">
      <alignment horizontal="left" vertical="center" wrapText="1" indent="1"/>
    </xf>
    <xf numFmtId="0" fontId="28" fillId="16" borderId="70" xfId="0" applyFont="1" applyFill="1" applyBorder="1" applyAlignment="1">
      <alignment horizontal="left" vertical="center" wrapText="1" indent="1"/>
    </xf>
    <xf numFmtId="0" fontId="28" fillId="16" borderId="22" xfId="0" applyFont="1" applyFill="1" applyBorder="1" applyAlignment="1">
      <alignment horizontal="left" vertical="center" wrapText="1" indent="1"/>
    </xf>
    <xf numFmtId="0" fontId="28" fillId="16" borderId="18" xfId="0" applyFont="1" applyFill="1" applyBorder="1" applyAlignment="1">
      <alignment horizontal="left" vertical="center" wrapText="1" indent="1"/>
    </xf>
    <xf numFmtId="0" fontId="28" fillId="16" borderId="24" xfId="0" applyFont="1" applyFill="1" applyBorder="1" applyAlignment="1">
      <alignment horizontal="left" vertical="center" wrapText="1" indent="1"/>
    </xf>
    <xf numFmtId="0" fontId="28" fillId="16" borderId="25" xfId="0" applyFont="1" applyFill="1" applyBorder="1" applyAlignment="1">
      <alignment horizontal="left" vertical="center" wrapText="1" indent="1"/>
    </xf>
    <xf numFmtId="0" fontId="48" fillId="3" borderId="70" xfId="0" applyFont="1" applyFill="1" applyBorder="1" applyAlignment="1" applyProtection="1">
      <alignment horizontal="left" vertical="center" indent="1"/>
      <protection locked="0"/>
    </xf>
    <xf numFmtId="0" fontId="48" fillId="3" borderId="71" xfId="0" applyFont="1" applyFill="1" applyBorder="1" applyAlignment="1" applyProtection="1">
      <alignment horizontal="left" vertical="center" indent="1"/>
      <protection locked="0"/>
    </xf>
    <xf numFmtId="0" fontId="8" fillId="3" borderId="18" xfId="0" applyFont="1" applyFill="1" applyBorder="1" applyAlignment="1" applyProtection="1">
      <alignment horizontal="left" vertical="center" indent="1"/>
      <protection locked="0"/>
    </xf>
    <xf numFmtId="0" fontId="8" fillId="3" borderId="23" xfId="0" applyFont="1" applyFill="1" applyBorder="1" applyAlignment="1" applyProtection="1">
      <alignment horizontal="left" vertical="center" indent="1"/>
      <protection locked="0"/>
    </xf>
    <xf numFmtId="0" fontId="8" fillId="3" borderId="25" xfId="0" applyFont="1" applyFill="1" applyBorder="1" applyAlignment="1" applyProtection="1">
      <alignment horizontal="left" vertical="center" indent="1"/>
      <protection locked="0"/>
    </xf>
    <xf numFmtId="0" fontId="8" fillId="3" borderId="26" xfId="0" applyFont="1" applyFill="1" applyBorder="1" applyAlignment="1" applyProtection="1">
      <alignment horizontal="left" vertical="center" indent="1"/>
      <protection locked="0"/>
    </xf>
    <xf numFmtId="0" fontId="33" fillId="14" borderId="22" xfId="0" applyFont="1" applyFill="1" applyBorder="1" applyAlignment="1">
      <alignment horizontal="center" vertical="center"/>
    </xf>
    <xf numFmtId="0" fontId="33" fillId="14" borderId="18" xfId="0" applyFont="1" applyFill="1" applyBorder="1" applyAlignment="1">
      <alignment horizontal="center" vertical="center"/>
    </xf>
    <xf numFmtId="0" fontId="33" fillId="14" borderId="23" xfId="0" applyFont="1" applyFill="1" applyBorder="1" applyAlignment="1">
      <alignment horizontal="center" vertical="center"/>
    </xf>
    <xf numFmtId="0" fontId="1" fillId="0" borderId="106" xfId="0" applyFont="1" applyBorder="1" applyAlignment="1">
      <alignment horizontal="left" vertical="center" wrapText="1"/>
    </xf>
    <xf numFmtId="0" fontId="1" fillId="0" borderId="21" xfId="0" applyFont="1" applyBorder="1" applyAlignment="1">
      <alignment horizontal="left" vertical="center" wrapText="1"/>
    </xf>
    <xf numFmtId="0" fontId="1" fillId="0" borderId="32" xfId="0" applyFont="1" applyBorder="1" applyAlignment="1">
      <alignment horizontal="left" vertical="center" wrapText="1"/>
    </xf>
    <xf numFmtId="9" fontId="1" fillId="0" borderId="18" xfId="0" applyNumberFormat="1" applyFont="1" applyBorder="1" applyAlignment="1" applyProtection="1">
      <alignment horizontal="center" vertical="center" wrapText="1"/>
      <protection hidden="1"/>
    </xf>
    <xf numFmtId="0" fontId="1" fillId="0" borderId="0" xfId="0" applyFont="1" applyBorder="1"/>
    <xf numFmtId="0" fontId="4" fillId="0" borderId="18" xfId="0" applyFont="1" applyBorder="1" applyAlignment="1" applyProtection="1">
      <alignment horizontal="center" vertical="center"/>
      <protection hidden="1"/>
    </xf>
    <xf numFmtId="0" fontId="1" fillId="0" borderId="22" xfId="0" applyFont="1" applyBorder="1" applyAlignment="1" applyProtection="1">
      <alignment horizontal="center" vertical="center"/>
    </xf>
    <xf numFmtId="0" fontId="1" fillId="0" borderId="103" xfId="0" applyFont="1" applyBorder="1" applyAlignment="1" applyProtection="1">
      <alignment horizontal="center" vertical="center"/>
    </xf>
    <xf numFmtId="0" fontId="1" fillId="0" borderId="18" xfId="0" applyFont="1" applyBorder="1" applyAlignment="1" applyProtection="1">
      <alignment horizontal="center" vertical="center" wrapText="1"/>
      <protection locked="0"/>
    </xf>
    <xf numFmtId="0" fontId="1" fillId="0" borderId="101" xfId="0" applyFont="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2" fillId="0" borderId="101" xfId="0" applyFont="1" applyBorder="1" applyAlignment="1" applyProtection="1">
      <alignment horizontal="center" vertical="center" wrapText="1"/>
      <protection locked="0"/>
    </xf>
    <xf numFmtId="0" fontId="1" fillId="0" borderId="18" xfId="0" applyFont="1" applyBorder="1" applyAlignment="1" applyProtection="1">
      <alignment horizontal="center" vertical="center"/>
      <protection locked="0"/>
    </xf>
    <xf numFmtId="0" fontId="1" fillId="0" borderId="101" xfId="0" applyFont="1" applyBorder="1" applyAlignment="1" applyProtection="1">
      <alignment horizontal="center" vertical="center"/>
      <protection locked="0"/>
    </xf>
    <xf numFmtId="0" fontId="4" fillId="0" borderId="18" xfId="0" applyFont="1" applyFill="1" applyBorder="1" applyAlignment="1" applyProtection="1">
      <alignment horizontal="center" vertical="center" wrapText="1"/>
      <protection hidden="1"/>
    </xf>
    <xf numFmtId="0" fontId="4" fillId="0" borderId="101" xfId="0" applyFont="1" applyFill="1" applyBorder="1" applyAlignment="1" applyProtection="1">
      <alignment horizontal="center" vertical="center" wrapText="1"/>
      <protection hidden="1"/>
    </xf>
    <xf numFmtId="9" fontId="1" fillId="0" borderId="101" xfId="0" applyNumberFormat="1" applyFont="1" applyBorder="1" applyAlignment="1" applyProtection="1">
      <alignment horizontal="center" vertical="center" wrapText="1"/>
      <protection hidden="1"/>
    </xf>
    <xf numFmtId="9" fontId="1" fillId="0" borderId="18" xfId="0" applyNumberFormat="1" applyFont="1" applyBorder="1" applyAlignment="1" applyProtection="1">
      <alignment horizontal="center" vertical="center" wrapText="1"/>
      <protection locked="0"/>
    </xf>
    <xf numFmtId="9" fontId="1" fillId="0" borderId="101" xfId="0" applyNumberFormat="1" applyFont="1" applyBorder="1" applyAlignment="1" applyProtection="1">
      <alignment horizontal="center" vertical="center" wrapText="1"/>
      <protection locked="0"/>
    </xf>
    <xf numFmtId="0" fontId="4" fillId="0" borderId="101" xfId="0" applyFont="1" applyBorder="1" applyAlignment="1" applyProtection="1">
      <alignment horizontal="center" vertical="center"/>
      <protection hidden="1"/>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horizontal="center"/>
    </xf>
    <xf numFmtId="9" fontId="22" fillId="0" borderId="18" xfId="0" applyNumberFormat="1" applyFont="1" applyBorder="1" applyAlignment="1" applyProtection="1">
      <alignment horizontal="center" vertical="center" wrapText="1"/>
      <protection hidden="1"/>
    </xf>
    <xf numFmtId="0" fontId="44" fillId="0" borderId="18" xfId="0" applyFont="1" applyBorder="1" applyAlignment="1" applyProtection="1">
      <alignment horizontal="center" vertical="center"/>
      <protection hidden="1"/>
    </xf>
    <xf numFmtId="0" fontId="1" fillId="0" borderId="102" xfId="0" applyFont="1" applyBorder="1" applyAlignment="1" applyProtection="1">
      <alignment horizontal="center" vertical="center" wrapText="1"/>
      <protection locked="0"/>
    </xf>
    <xf numFmtId="0" fontId="1" fillId="0" borderId="19" xfId="0" applyFont="1" applyBorder="1" applyAlignment="1" applyProtection="1">
      <alignment horizontal="center" vertical="center" wrapText="1"/>
      <protection locked="0"/>
    </xf>
    <xf numFmtId="0" fontId="2" fillId="0" borderId="102" xfId="0" applyFont="1" applyBorder="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44" fillId="0" borderId="18" xfId="0" applyFont="1" applyFill="1" applyBorder="1" applyAlignment="1" applyProtection="1">
      <alignment horizontal="center" vertical="center" wrapText="1"/>
      <protection hidden="1"/>
    </xf>
    <xf numFmtId="0" fontId="4" fillId="12" borderId="18" xfId="0" applyFont="1" applyFill="1" applyBorder="1" applyAlignment="1">
      <alignment horizontal="center" vertical="center" wrapText="1"/>
    </xf>
    <xf numFmtId="0" fontId="4" fillId="12" borderId="23" xfId="0" applyFont="1" applyFill="1" applyBorder="1" applyAlignment="1">
      <alignment horizontal="center" vertical="center" wrapText="1"/>
    </xf>
    <xf numFmtId="0" fontId="48" fillId="12" borderId="22" xfId="0" applyFont="1" applyFill="1" applyBorder="1" applyAlignment="1">
      <alignment horizontal="center" vertical="center" textRotation="90"/>
    </xf>
    <xf numFmtId="0" fontId="4" fillId="12" borderId="18" xfId="0" applyFont="1" applyFill="1" applyBorder="1" applyAlignment="1">
      <alignment horizontal="center" vertical="center"/>
    </xf>
    <xf numFmtId="0" fontId="4" fillId="12" borderId="18" xfId="0" applyFont="1" applyFill="1" applyBorder="1" applyAlignment="1">
      <alignment horizontal="center" vertical="center" textRotation="90" wrapText="1"/>
    </xf>
    <xf numFmtId="0" fontId="22" fillId="0" borderId="101" xfId="0" applyFont="1" applyBorder="1" applyAlignment="1" applyProtection="1">
      <alignment horizontal="center" vertical="center"/>
      <protection locked="0"/>
    </xf>
    <xf numFmtId="0" fontId="22" fillId="0" borderId="102" xfId="0" applyFont="1" applyBorder="1" applyAlignment="1" applyProtection="1">
      <alignment horizontal="center" vertical="center"/>
      <protection locked="0"/>
    </xf>
    <xf numFmtId="0" fontId="22" fillId="0" borderId="19" xfId="0" applyFont="1" applyBorder="1" applyAlignment="1" applyProtection="1">
      <alignment horizontal="center" vertical="center"/>
      <protection locked="0"/>
    </xf>
    <xf numFmtId="0" fontId="22" fillId="0" borderId="22" xfId="0" applyFont="1" applyBorder="1" applyAlignment="1" applyProtection="1">
      <alignment horizontal="center" vertical="center"/>
    </xf>
    <xf numFmtId="0" fontId="22" fillId="0" borderId="101" xfId="0" applyFont="1" applyBorder="1" applyAlignment="1" applyProtection="1">
      <alignment horizontal="center" vertical="center" wrapText="1"/>
      <protection locked="0"/>
    </xf>
    <xf numFmtId="0" fontId="22" fillId="0" borderId="102" xfId="0" applyFont="1" applyBorder="1" applyAlignment="1" applyProtection="1">
      <alignment horizontal="center" vertical="center" wrapText="1"/>
      <protection locked="0"/>
    </xf>
    <xf numFmtId="0" fontId="22" fillId="0" borderId="19" xfId="0" applyFont="1" applyBorder="1" applyAlignment="1" applyProtection="1">
      <alignment horizontal="center" vertical="center" wrapText="1"/>
      <protection locked="0"/>
    </xf>
    <xf numFmtId="0" fontId="43" fillId="0" borderId="101" xfId="0" applyFont="1" applyBorder="1" applyAlignment="1" applyProtection="1">
      <alignment horizontal="center" vertical="center" wrapText="1"/>
      <protection locked="0"/>
    </xf>
    <xf numFmtId="0" fontId="43" fillId="0" borderId="102" xfId="0" applyFont="1" applyBorder="1" applyAlignment="1" applyProtection="1">
      <alignment horizontal="center" vertical="center" wrapText="1"/>
      <protection locked="0"/>
    </xf>
    <xf numFmtId="0" fontId="43" fillId="0" borderId="19" xfId="0" applyFont="1" applyBorder="1" applyAlignment="1" applyProtection="1">
      <alignment horizontal="center" vertical="center" wrapText="1"/>
      <protection locked="0"/>
    </xf>
    <xf numFmtId="9" fontId="22" fillId="0" borderId="101" xfId="0" applyNumberFormat="1" applyFont="1" applyBorder="1" applyAlignment="1" applyProtection="1">
      <alignment horizontal="center" vertical="center" wrapText="1"/>
      <protection locked="0"/>
    </xf>
    <xf numFmtId="9" fontId="22" fillId="0" borderId="102" xfId="0" applyNumberFormat="1" applyFont="1" applyBorder="1" applyAlignment="1" applyProtection="1">
      <alignment horizontal="center" vertical="center" wrapText="1"/>
      <protection locked="0"/>
    </xf>
    <xf numFmtId="9" fontId="22" fillId="0" borderId="19" xfId="0" applyNumberFormat="1" applyFont="1" applyBorder="1" applyAlignment="1" applyProtection="1">
      <alignment horizontal="center" vertical="center" wrapText="1"/>
      <protection locked="0"/>
    </xf>
    <xf numFmtId="0" fontId="14" fillId="18" borderId="0" xfId="0" applyFont="1" applyFill="1" applyAlignment="1">
      <alignment horizontal="center" vertical="center" textRotation="90" wrapText="1" readingOrder="1"/>
    </xf>
    <xf numFmtId="0" fontId="14" fillId="18" borderId="5" xfId="0" applyFont="1" applyFill="1" applyBorder="1" applyAlignment="1">
      <alignment horizontal="center" vertical="center" textRotation="90" wrapText="1" readingOrder="1"/>
    </xf>
    <xf numFmtId="0" fontId="17" fillId="10" borderId="10" xfId="0" applyFont="1" applyFill="1" applyBorder="1" applyAlignment="1">
      <alignment horizontal="center" vertical="center" wrapText="1" readingOrder="1"/>
    </xf>
    <xf numFmtId="0" fontId="17" fillId="10" borderId="11" xfId="0" applyFont="1" applyFill="1" applyBorder="1" applyAlignment="1">
      <alignment horizontal="center" vertical="center" wrapText="1" readingOrder="1"/>
    </xf>
    <xf numFmtId="0" fontId="17" fillId="10" borderId="12" xfId="0" applyFont="1" applyFill="1" applyBorder="1" applyAlignment="1">
      <alignment horizontal="center" vertical="center" wrapText="1" readingOrder="1"/>
    </xf>
    <xf numFmtId="0" fontId="17" fillId="10" borderId="13" xfId="0" applyFont="1" applyFill="1" applyBorder="1" applyAlignment="1">
      <alignment horizontal="center" vertical="center" wrapText="1" readingOrder="1"/>
    </xf>
    <xf numFmtId="0" fontId="17" fillId="10" borderId="0" xfId="0" applyFont="1" applyFill="1" applyBorder="1" applyAlignment="1">
      <alignment horizontal="center" vertical="center" wrapText="1" readingOrder="1"/>
    </xf>
    <xf numFmtId="0" fontId="17" fillId="10" borderId="14" xfId="0" applyFont="1" applyFill="1" applyBorder="1" applyAlignment="1">
      <alignment horizontal="center" vertical="center" wrapText="1" readingOrder="1"/>
    </xf>
    <xf numFmtId="0" fontId="17" fillId="10" borderId="15" xfId="0" applyFont="1" applyFill="1" applyBorder="1" applyAlignment="1">
      <alignment horizontal="center" vertical="center" wrapText="1" readingOrder="1"/>
    </xf>
    <xf numFmtId="0" fontId="17" fillId="10" borderId="16" xfId="0" applyFont="1" applyFill="1" applyBorder="1" applyAlignment="1">
      <alignment horizontal="center" vertical="center" wrapText="1" readingOrder="1"/>
    </xf>
    <xf numFmtId="0" fontId="17" fillId="10" borderId="17" xfId="0" applyFont="1" applyFill="1" applyBorder="1" applyAlignment="1">
      <alignment horizontal="center" vertical="center" wrapText="1" readingOrder="1"/>
    </xf>
    <xf numFmtId="0" fontId="17" fillId="9" borderId="10" xfId="0" applyFont="1" applyFill="1" applyBorder="1" applyAlignment="1">
      <alignment horizontal="center" vertical="center" wrapText="1" readingOrder="1"/>
    </xf>
    <xf numFmtId="0" fontId="17" fillId="9" borderId="11" xfId="0" applyFont="1" applyFill="1" applyBorder="1" applyAlignment="1">
      <alignment horizontal="center" vertical="center" wrapText="1" readingOrder="1"/>
    </xf>
    <xf numFmtId="0" fontId="17" fillId="9" borderId="12" xfId="0" applyFont="1" applyFill="1" applyBorder="1" applyAlignment="1">
      <alignment horizontal="center" vertical="center" wrapText="1" readingOrder="1"/>
    </xf>
    <xf numFmtId="0" fontId="17" fillId="9" borderId="13" xfId="0" applyFont="1" applyFill="1" applyBorder="1" applyAlignment="1">
      <alignment horizontal="center" vertical="center" wrapText="1" readingOrder="1"/>
    </xf>
    <xf numFmtId="0" fontId="17" fillId="9" borderId="0" xfId="0" applyFont="1" applyFill="1" applyBorder="1" applyAlignment="1">
      <alignment horizontal="center" vertical="center" wrapText="1" readingOrder="1"/>
    </xf>
    <xf numFmtId="0" fontId="17" fillId="9" borderId="14" xfId="0" applyFont="1" applyFill="1" applyBorder="1" applyAlignment="1">
      <alignment horizontal="center" vertical="center" wrapText="1" readingOrder="1"/>
    </xf>
    <xf numFmtId="0" fontId="17" fillId="9" borderId="15" xfId="0" applyFont="1" applyFill="1" applyBorder="1" applyAlignment="1">
      <alignment horizontal="center" vertical="center" wrapText="1" readingOrder="1"/>
    </xf>
    <xf numFmtId="0" fontId="17" fillId="9" borderId="16" xfId="0" applyFont="1" applyFill="1" applyBorder="1" applyAlignment="1">
      <alignment horizontal="center" vertical="center" wrapText="1" readingOrder="1"/>
    </xf>
    <xf numFmtId="0" fontId="17" fillId="9" borderId="17" xfId="0" applyFont="1" applyFill="1" applyBorder="1" applyAlignment="1">
      <alignment horizontal="center" vertical="center" wrapText="1" readingOrder="1"/>
    </xf>
    <xf numFmtId="0" fontId="17" fillId="11" borderId="10" xfId="0" applyFont="1" applyFill="1" applyBorder="1" applyAlignment="1">
      <alignment horizontal="center" vertical="center" wrapText="1" readingOrder="1"/>
    </xf>
    <xf numFmtId="0" fontId="17" fillId="11" borderId="11" xfId="0" applyFont="1" applyFill="1" applyBorder="1" applyAlignment="1">
      <alignment horizontal="center" vertical="center" wrapText="1" readingOrder="1"/>
    </xf>
    <xf numFmtId="0" fontId="17" fillId="11" borderId="12" xfId="0" applyFont="1" applyFill="1" applyBorder="1" applyAlignment="1">
      <alignment horizontal="center" vertical="center" wrapText="1" readingOrder="1"/>
    </xf>
    <xf numFmtId="0" fontId="17" fillId="11" borderId="13" xfId="0" applyFont="1" applyFill="1" applyBorder="1" applyAlignment="1">
      <alignment horizontal="center" vertical="center" wrapText="1" readingOrder="1"/>
    </xf>
    <xf numFmtId="0" fontId="17" fillId="11" borderId="0" xfId="0" applyFont="1" applyFill="1" applyBorder="1" applyAlignment="1">
      <alignment horizontal="center" vertical="center" wrapText="1" readingOrder="1"/>
    </xf>
    <xf numFmtId="0" fontId="17" fillId="11" borderId="14" xfId="0" applyFont="1" applyFill="1" applyBorder="1" applyAlignment="1">
      <alignment horizontal="center" vertical="center" wrapText="1" readingOrder="1"/>
    </xf>
    <xf numFmtId="0" fontId="17" fillId="11" borderId="15" xfId="0" applyFont="1" applyFill="1" applyBorder="1" applyAlignment="1">
      <alignment horizontal="center" vertical="center" wrapText="1" readingOrder="1"/>
    </xf>
    <xf numFmtId="0" fontId="17" fillId="11" borderId="16" xfId="0" applyFont="1" applyFill="1" applyBorder="1" applyAlignment="1">
      <alignment horizontal="center" vertical="center" wrapText="1" readingOrder="1"/>
    </xf>
    <xf numFmtId="0" fontId="17" fillId="11" borderId="17" xfId="0" applyFont="1" applyFill="1" applyBorder="1" applyAlignment="1">
      <alignment horizontal="center" vertical="center" wrapText="1" readingOrder="1"/>
    </xf>
    <xf numFmtId="0" fontId="17" fillId="5" borderId="10" xfId="0" applyFont="1" applyFill="1" applyBorder="1" applyAlignment="1">
      <alignment horizontal="center" vertical="center" wrapText="1" readingOrder="1"/>
    </xf>
    <xf numFmtId="0" fontId="17" fillId="5" borderId="11" xfId="0" applyFont="1" applyFill="1" applyBorder="1" applyAlignment="1">
      <alignment horizontal="center" vertical="center" wrapText="1" readingOrder="1"/>
    </xf>
    <xf numFmtId="0" fontId="17" fillId="5" borderId="12" xfId="0" applyFont="1" applyFill="1" applyBorder="1" applyAlignment="1">
      <alignment horizontal="center" vertical="center" wrapText="1" readingOrder="1"/>
    </xf>
    <xf numFmtId="0" fontId="17" fillId="5" borderId="13" xfId="0" applyFont="1" applyFill="1" applyBorder="1" applyAlignment="1">
      <alignment horizontal="center" vertical="center" wrapText="1" readingOrder="1"/>
    </xf>
    <xf numFmtId="0" fontId="17" fillId="5" borderId="0" xfId="0" applyFont="1" applyFill="1" applyBorder="1" applyAlignment="1">
      <alignment horizontal="center" vertical="center" wrapText="1" readingOrder="1"/>
    </xf>
    <xf numFmtId="0" fontId="17" fillId="5" borderId="14" xfId="0" applyFont="1" applyFill="1" applyBorder="1" applyAlignment="1">
      <alignment horizontal="center" vertical="center" wrapText="1" readingOrder="1"/>
    </xf>
    <xf numFmtId="0" fontId="17" fillId="5" borderId="15" xfId="0" applyFont="1" applyFill="1" applyBorder="1" applyAlignment="1">
      <alignment horizontal="center" vertical="center" wrapText="1" readingOrder="1"/>
    </xf>
    <xf numFmtId="0" fontId="17" fillId="5" borderId="16" xfId="0" applyFont="1" applyFill="1" applyBorder="1" applyAlignment="1">
      <alignment horizontal="center" vertical="center" wrapText="1" readingOrder="1"/>
    </xf>
    <xf numFmtId="0" fontId="17" fillId="5" borderId="17" xfId="0" applyFont="1" applyFill="1" applyBorder="1" applyAlignment="1">
      <alignment horizontal="center" vertical="center" wrapText="1" readingOrder="1"/>
    </xf>
    <xf numFmtId="0" fontId="13" fillId="0" borderId="2" xfId="0" applyFont="1" applyBorder="1" applyAlignment="1">
      <alignment horizontal="center" vertical="center" wrapText="1"/>
    </xf>
    <xf numFmtId="0" fontId="13" fillId="0" borderId="9"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0" xfId="0" applyFont="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8" xfId="0" applyFont="1" applyBorder="1" applyAlignment="1">
      <alignment horizontal="center" vertical="center"/>
    </xf>
    <xf numFmtId="0" fontId="13" fillId="0" borderId="7" xfId="0" applyFont="1" applyBorder="1" applyAlignment="1">
      <alignment horizontal="center" vertical="center"/>
    </xf>
    <xf numFmtId="0" fontId="16" fillId="9" borderId="0" xfId="0" applyFont="1" applyFill="1" applyAlignment="1" applyProtection="1">
      <alignment horizontal="center" vertical="center" wrapText="1" readingOrder="1"/>
      <protection hidden="1"/>
    </xf>
    <xf numFmtId="0" fontId="16" fillId="9" borderId="5" xfId="0" applyFont="1" applyFill="1" applyBorder="1" applyAlignment="1" applyProtection="1">
      <alignment horizontal="center" vertical="center" wrapText="1" readingOrder="1"/>
      <protection hidden="1"/>
    </xf>
    <xf numFmtId="0" fontId="16" fillId="9" borderId="0" xfId="0" applyFont="1" applyFill="1" applyBorder="1" applyAlignment="1" applyProtection="1">
      <alignment horizontal="center" vertical="center" wrapText="1" readingOrder="1"/>
      <protection hidden="1"/>
    </xf>
    <xf numFmtId="0" fontId="16" fillId="9" borderId="2" xfId="0" applyFont="1" applyFill="1" applyBorder="1" applyAlignment="1" applyProtection="1">
      <alignment horizontal="center" vertical="center" wrapText="1" readingOrder="1"/>
      <protection hidden="1"/>
    </xf>
    <xf numFmtId="0" fontId="16" fillId="9" borderId="9" xfId="0" applyFont="1" applyFill="1" applyBorder="1" applyAlignment="1" applyProtection="1">
      <alignment horizontal="center" vertical="center" wrapText="1" readingOrder="1"/>
      <protection hidden="1"/>
    </xf>
    <xf numFmtId="0" fontId="16" fillId="9" borderId="4" xfId="0" applyFont="1" applyFill="1" applyBorder="1" applyAlignment="1" applyProtection="1">
      <alignment horizontal="center" vertical="center" wrapText="1" readingOrder="1"/>
      <protection hidden="1"/>
    </xf>
    <xf numFmtId="0" fontId="16" fillId="9" borderId="3" xfId="0" applyFont="1" applyFill="1" applyBorder="1" applyAlignment="1" applyProtection="1">
      <alignment horizontal="center" vertical="center" wrapText="1" readingOrder="1"/>
      <protection hidden="1"/>
    </xf>
    <xf numFmtId="0" fontId="14" fillId="18" borderId="0" xfId="0" applyFont="1" applyFill="1" applyAlignment="1">
      <alignment horizontal="center" vertical="center" wrapText="1" readingOrder="1"/>
    </xf>
    <xf numFmtId="0" fontId="13" fillId="0" borderId="0" xfId="0" applyFont="1" applyBorder="1" applyAlignment="1">
      <alignment horizontal="center" vertical="center"/>
    </xf>
    <xf numFmtId="0" fontId="13" fillId="0" borderId="9" xfId="0" applyFont="1" applyBorder="1" applyAlignment="1">
      <alignment horizontal="center" vertical="center" wrapText="1"/>
    </xf>
    <xf numFmtId="0" fontId="16" fillId="9" borderId="6" xfId="0" applyFont="1" applyFill="1" applyBorder="1" applyAlignment="1" applyProtection="1">
      <alignment horizontal="center" vertical="center" wrapText="1" readingOrder="1"/>
      <protection hidden="1"/>
    </xf>
    <xf numFmtId="0" fontId="16" fillId="9" borderId="8" xfId="0" applyFont="1" applyFill="1" applyBorder="1" applyAlignment="1" applyProtection="1">
      <alignment horizontal="center" vertical="center" wrapText="1" readingOrder="1"/>
      <protection hidden="1"/>
    </xf>
    <xf numFmtId="0" fontId="16" fillId="9" borderId="7" xfId="0" applyFont="1" applyFill="1" applyBorder="1" applyAlignment="1" applyProtection="1">
      <alignment horizontal="center" vertical="center" wrapText="1" readingOrder="1"/>
      <protection hidden="1"/>
    </xf>
    <xf numFmtId="0" fontId="16" fillId="10" borderId="4" xfId="0" applyFont="1" applyFill="1" applyBorder="1" applyAlignment="1" applyProtection="1">
      <alignment horizontal="center" wrapText="1" readingOrder="1"/>
      <protection hidden="1"/>
    </xf>
    <xf numFmtId="0" fontId="16" fillId="10" borderId="0" xfId="0" applyFont="1" applyFill="1" applyBorder="1" applyAlignment="1" applyProtection="1">
      <alignment horizontal="center" wrapText="1" readingOrder="1"/>
      <protection hidden="1"/>
    </xf>
    <xf numFmtId="0" fontId="16" fillId="10" borderId="5" xfId="0" applyFont="1" applyFill="1" applyBorder="1" applyAlignment="1" applyProtection="1">
      <alignment horizontal="center" wrapText="1" readingOrder="1"/>
      <protection hidden="1"/>
    </xf>
    <xf numFmtId="0" fontId="16" fillId="10" borderId="6" xfId="0" applyFont="1" applyFill="1" applyBorder="1" applyAlignment="1" applyProtection="1">
      <alignment horizontal="center" wrapText="1" readingOrder="1"/>
      <protection hidden="1"/>
    </xf>
    <xf numFmtId="0" fontId="16" fillId="10" borderId="8" xfId="0" applyFont="1" applyFill="1" applyBorder="1" applyAlignment="1" applyProtection="1">
      <alignment horizontal="center" wrapText="1" readingOrder="1"/>
      <protection hidden="1"/>
    </xf>
    <xf numFmtId="0" fontId="16" fillId="10" borderId="7" xfId="0" applyFont="1" applyFill="1" applyBorder="1" applyAlignment="1" applyProtection="1">
      <alignment horizontal="center" wrapText="1" readingOrder="1"/>
      <protection hidden="1"/>
    </xf>
    <xf numFmtId="0" fontId="16" fillId="10" borderId="2" xfId="0" applyFont="1" applyFill="1" applyBorder="1" applyAlignment="1" applyProtection="1">
      <alignment horizontal="center" wrapText="1" readingOrder="1"/>
      <protection hidden="1"/>
    </xf>
    <xf numFmtId="0" fontId="16" fillId="10" borderId="9" xfId="0" applyFont="1" applyFill="1" applyBorder="1" applyAlignment="1" applyProtection="1">
      <alignment horizontal="center" wrapText="1" readingOrder="1"/>
      <protection hidden="1"/>
    </xf>
    <xf numFmtId="0" fontId="16" fillId="10" borderId="3" xfId="0" applyFont="1" applyFill="1" applyBorder="1" applyAlignment="1" applyProtection="1">
      <alignment horizontal="center" wrapText="1" readingOrder="1"/>
      <protection hidden="1"/>
    </xf>
    <xf numFmtId="0" fontId="16" fillId="11" borderId="4" xfId="0" applyFont="1" applyFill="1" applyBorder="1" applyAlignment="1" applyProtection="1">
      <alignment horizontal="center" wrapText="1" readingOrder="1"/>
      <protection hidden="1"/>
    </xf>
    <xf numFmtId="0" fontId="16" fillId="11" borderId="0" xfId="0" applyFont="1" applyFill="1" applyBorder="1" applyAlignment="1" applyProtection="1">
      <alignment horizontal="center" wrapText="1" readingOrder="1"/>
      <protection hidden="1"/>
    </xf>
    <xf numFmtId="0" fontId="16" fillId="11" borderId="5" xfId="0" applyFont="1" applyFill="1" applyBorder="1" applyAlignment="1" applyProtection="1">
      <alignment horizontal="center" wrapText="1" readingOrder="1"/>
      <protection hidden="1"/>
    </xf>
    <xf numFmtId="0" fontId="16" fillId="11" borderId="6" xfId="0" applyFont="1" applyFill="1" applyBorder="1" applyAlignment="1" applyProtection="1">
      <alignment horizontal="center" wrapText="1" readingOrder="1"/>
      <protection hidden="1"/>
    </xf>
    <xf numFmtId="0" fontId="16" fillId="11" borderId="8" xfId="0" applyFont="1" applyFill="1" applyBorder="1" applyAlignment="1" applyProtection="1">
      <alignment horizontal="center" wrapText="1" readingOrder="1"/>
      <protection hidden="1"/>
    </xf>
    <xf numFmtId="0" fontId="16" fillId="11" borderId="7" xfId="0" applyFont="1" applyFill="1" applyBorder="1" applyAlignment="1" applyProtection="1">
      <alignment horizontal="center" wrapText="1" readingOrder="1"/>
      <protection hidden="1"/>
    </xf>
    <xf numFmtId="0" fontId="16" fillId="11" borderId="2" xfId="0" applyFont="1" applyFill="1" applyBorder="1" applyAlignment="1" applyProtection="1">
      <alignment horizontal="center" wrapText="1" readingOrder="1"/>
      <protection hidden="1"/>
    </xf>
    <xf numFmtId="0" fontId="16" fillId="11" borderId="9" xfId="0" applyFont="1" applyFill="1" applyBorder="1" applyAlignment="1" applyProtection="1">
      <alignment horizontal="center" wrapText="1" readingOrder="1"/>
      <protection hidden="1"/>
    </xf>
    <xf numFmtId="0" fontId="16" fillId="11" borderId="3" xfId="0" applyFont="1" applyFill="1" applyBorder="1" applyAlignment="1" applyProtection="1">
      <alignment horizontal="center" wrapText="1" readingOrder="1"/>
      <protection hidden="1"/>
    </xf>
    <xf numFmtId="0" fontId="16" fillId="5" borderId="0" xfId="0" applyFont="1" applyFill="1" applyBorder="1" applyAlignment="1" applyProtection="1">
      <alignment horizontal="center" wrapText="1" readingOrder="1"/>
      <protection hidden="1"/>
    </xf>
    <xf numFmtId="0" fontId="16" fillId="5" borderId="5" xfId="0" applyFont="1" applyFill="1" applyBorder="1" applyAlignment="1" applyProtection="1">
      <alignment horizontal="center" wrapText="1" readingOrder="1"/>
      <protection hidden="1"/>
    </xf>
    <xf numFmtId="0" fontId="16" fillId="5" borderId="4" xfId="0" applyFont="1" applyFill="1" applyBorder="1" applyAlignment="1" applyProtection="1">
      <alignment horizontal="center" wrapText="1" readingOrder="1"/>
      <protection hidden="1"/>
    </xf>
    <xf numFmtId="0" fontId="16" fillId="5" borderId="6" xfId="0" applyFont="1" applyFill="1" applyBorder="1" applyAlignment="1" applyProtection="1">
      <alignment horizontal="center" wrapText="1" readingOrder="1"/>
      <protection hidden="1"/>
    </xf>
    <xf numFmtId="0" fontId="16" fillId="5" borderId="8" xfId="0" applyFont="1" applyFill="1" applyBorder="1" applyAlignment="1" applyProtection="1">
      <alignment horizontal="center" wrapText="1" readingOrder="1"/>
      <protection hidden="1"/>
    </xf>
    <xf numFmtId="0" fontId="16" fillId="5" borderId="7" xfId="0" applyFont="1" applyFill="1" applyBorder="1" applyAlignment="1" applyProtection="1">
      <alignment horizontal="center" wrapText="1" readingOrder="1"/>
      <protection hidden="1"/>
    </xf>
    <xf numFmtId="0" fontId="16" fillId="5" borderId="2" xfId="0" applyFont="1" applyFill="1" applyBorder="1" applyAlignment="1" applyProtection="1">
      <alignment horizontal="center" wrapText="1" readingOrder="1"/>
      <protection hidden="1"/>
    </xf>
    <xf numFmtId="0" fontId="16" fillId="5" borderId="9" xfId="0" applyFont="1" applyFill="1" applyBorder="1" applyAlignment="1" applyProtection="1">
      <alignment horizontal="center" wrapText="1" readingOrder="1"/>
      <protection hidden="1"/>
    </xf>
    <xf numFmtId="0" fontId="16" fillId="5" borderId="3" xfId="0" applyFont="1" applyFill="1" applyBorder="1" applyAlignment="1" applyProtection="1">
      <alignment horizontal="center" wrapText="1" readingOrder="1"/>
      <protection hidden="1"/>
    </xf>
    <xf numFmtId="0" fontId="20" fillId="0" borderId="0" xfId="0" applyFont="1" applyAlignment="1">
      <alignment horizontal="center" vertical="center" wrapText="1"/>
    </xf>
    <xf numFmtId="0" fontId="26" fillId="9" borderId="10" xfId="0" applyFont="1" applyFill="1" applyBorder="1" applyAlignment="1">
      <alignment horizontal="center" vertical="center" wrapText="1" readingOrder="1"/>
    </xf>
    <xf numFmtId="0" fontId="26" fillId="9" borderId="11" xfId="0" applyFont="1" applyFill="1" applyBorder="1" applyAlignment="1">
      <alignment horizontal="center" vertical="center" wrapText="1" readingOrder="1"/>
    </xf>
    <xf numFmtId="0" fontId="26" fillId="9" borderId="12" xfId="0" applyFont="1" applyFill="1" applyBorder="1" applyAlignment="1">
      <alignment horizontal="center" vertical="center" wrapText="1" readingOrder="1"/>
    </xf>
    <xf numFmtId="0" fontId="26" fillId="9" borderId="13" xfId="0" applyFont="1" applyFill="1" applyBorder="1" applyAlignment="1">
      <alignment horizontal="center" vertical="center" wrapText="1" readingOrder="1"/>
    </xf>
    <xf numFmtId="0" fontId="26" fillId="9" borderId="0" xfId="0" applyFont="1" applyFill="1" applyBorder="1" applyAlignment="1">
      <alignment horizontal="center" vertical="center" wrapText="1" readingOrder="1"/>
    </xf>
    <xf numFmtId="0" fontId="26" fillId="9" borderId="14" xfId="0" applyFont="1" applyFill="1" applyBorder="1" applyAlignment="1">
      <alignment horizontal="center" vertical="center" wrapText="1" readingOrder="1"/>
    </xf>
    <xf numFmtId="0" fontId="26" fillId="9" borderId="15" xfId="0" applyFont="1" applyFill="1" applyBorder="1" applyAlignment="1">
      <alignment horizontal="center" vertical="center" wrapText="1" readingOrder="1"/>
    </xf>
    <xf numFmtId="0" fontId="26" fillId="9" borderId="16" xfId="0" applyFont="1" applyFill="1" applyBorder="1" applyAlignment="1">
      <alignment horizontal="center" vertical="center" wrapText="1" readingOrder="1"/>
    </xf>
    <xf numFmtId="0" fontId="26" fillId="9" borderId="17" xfId="0" applyFont="1" applyFill="1" applyBorder="1" applyAlignment="1">
      <alignment horizontal="center" vertical="center" wrapText="1" readingOrder="1"/>
    </xf>
    <xf numFmtId="0" fontId="27" fillId="0" borderId="2" xfId="0" applyFont="1" applyBorder="1" applyAlignment="1">
      <alignment horizontal="center" vertical="center" wrapText="1"/>
    </xf>
    <xf numFmtId="0" fontId="27" fillId="0" borderId="9" xfId="0" applyFont="1" applyBorder="1" applyAlignment="1">
      <alignment horizontal="center" vertical="center"/>
    </xf>
    <xf numFmtId="0" fontId="27" fillId="0" borderId="4" xfId="0" applyFont="1" applyBorder="1" applyAlignment="1">
      <alignment horizontal="center" vertical="center" wrapText="1"/>
    </xf>
    <xf numFmtId="0" fontId="27" fillId="0" borderId="0" xfId="0" applyFont="1" applyBorder="1" applyAlignment="1">
      <alignment horizontal="center" vertical="center"/>
    </xf>
    <xf numFmtId="0" fontId="27" fillId="0" borderId="4" xfId="0" applyFont="1" applyBorder="1" applyAlignment="1">
      <alignment horizontal="center" vertical="center"/>
    </xf>
    <xf numFmtId="0" fontId="27" fillId="0" borderId="0" xfId="0" applyFont="1" applyAlignment="1">
      <alignment horizontal="center" vertical="center"/>
    </xf>
    <xf numFmtId="0" fontId="27" fillId="0" borderId="6" xfId="0" applyFont="1" applyBorder="1" applyAlignment="1">
      <alignment horizontal="center" vertical="center"/>
    </xf>
    <xf numFmtId="0" fontId="27" fillId="0" borderId="8" xfId="0" applyFont="1" applyBorder="1" applyAlignment="1">
      <alignment horizontal="center" vertical="center"/>
    </xf>
    <xf numFmtId="0" fontId="26" fillId="10" borderId="10" xfId="0" applyFont="1" applyFill="1" applyBorder="1" applyAlignment="1">
      <alignment horizontal="center" vertical="center" wrapText="1" readingOrder="1"/>
    </xf>
    <xf numFmtId="0" fontId="26" fillId="10" borderId="11" xfId="0" applyFont="1" applyFill="1" applyBorder="1" applyAlignment="1">
      <alignment horizontal="center" vertical="center" wrapText="1" readingOrder="1"/>
    </xf>
    <xf numFmtId="0" fontId="26" fillId="10" borderId="12" xfId="0" applyFont="1" applyFill="1" applyBorder="1" applyAlignment="1">
      <alignment horizontal="center" vertical="center" wrapText="1" readingOrder="1"/>
    </xf>
    <xf numFmtId="0" fontId="26" fillId="10" borderId="13" xfId="0" applyFont="1" applyFill="1" applyBorder="1" applyAlignment="1">
      <alignment horizontal="center" vertical="center" wrapText="1" readingOrder="1"/>
    </xf>
    <xf numFmtId="0" fontId="26" fillId="10" borderId="0" xfId="0" applyFont="1" applyFill="1" applyBorder="1" applyAlignment="1">
      <alignment horizontal="center" vertical="center" wrapText="1" readingOrder="1"/>
    </xf>
    <xf numFmtId="0" fontId="26" fillId="10" borderId="14" xfId="0" applyFont="1" applyFill="1" applyBorder="1" applyAlignment="1">
      <alignment horizontal="center" vertical="center" wrapText="1" readingOrder="1"/>
    </xf>
    <xf numFmtId="0" fontId="26" fillId="10" borderId="15" xfId="0" applyFont="1" applyFill="1" applyBorder="1" applyAlignment="1">
      <alignment horizontal="center" vertical="center" wrapText="1" readingOrder="1"/>
    </xf>
    <xf numFmtId="0" fontId="26" fillId="10" borderId="16" xfId="0" applyFont="1" applyFill="1" applyBorder="1" applyAlignment="1">
      <alignment horizontal="center" vertical="center" wrapText="1" readingOrder="1"/>
    </xf>
    <xf numFmtId="0" fontId="26" fillId="10" borderId="17" xfId="0" applyFont="1" applyFill="1" applyBorder="1" applyAlignment="1">
      <alignment horizontal="center" vertical="center" wrapText="1" readingOrder="1"/>
    </xf>
    <xf numFmtId="0" fontId="27" fillId="0" borderId="3" xfId="0" applyFont="1" applyBorder="1" applyAlignment="1">
      <alignment horizontal="center" vertical="center"/>
    </xf>
    <xf numFmtId="0" fontId="27" fillId="0" borderId="5" xfId="0" applyFont="1" applyBorder="1" applyAlignment="1">
      <alignment horizontal="center" vertical="center"/>
    </xf>
    <xf numFmtId="0" fontId="27" fillId="0" borderId="7" xfId="0" applyFont="1" applyBorder="1" applyAlignment="1">
      <alignment horizontal="center" vertical="center"/>
    </xf>
    <xf numFmtId="0" fontId="26" fillId="5" borderId="10" xfId="0" applyFont="1" applyFill="1" applyBorder="1" applyAlignment="1">
      <alignment horizontal="center" vertical="center" wrapText="1" readingOrder="1"/>
    </xf>
    <xf numFmtId="0" fontId="26" fillId="5" borderId="11" xfId="0" applyFont="1" applyFill="1" applyBorder="1" applyAlignment="1">
      <alignment horizontal="center" vertical="center" wrapText="1" readingOrder="1"/>
    </xf>
    <xf numFmtId="0" fontId="26" fillId="5" borderId="12" xfId="0" applyFont="1" applyFill="1" applyBorder="1" applyAlignment="1">
      <alignment horizontal="center" vertical="center" wrapText="1" readingOrder="1"/>
    </xf>
    <xf numFmtId="0" fontId="26" fillId="5" borderId="13" xfId="0" applyFont="1" applyFill="1" applyBorder="1" applyAlignment="1">
      <alignment horizontal="center" vertical="center" wrapText="1" readingOrder="1"/>
    </xf>
    <xf numFmtId="0" fontId="26" fillId="5" borderId="0" xfId="0" applyFont="1" applyFill="1" applyBorder="1" applyAlignment="1">
      <alignment horizontal="center" vertical="center" wrapText="1" readingOrder="1"/>
    </xf>
    <xf numFmtId="0" fontId="26" fillId="5" borderId="14" xfId="0" applyFont="1" applyFill="1" applyBorder="1" applyAlignment="1">
      <alignment horizontal="center" vertical="center" wrapText="1" readingOrder="1"/>
    </xf>
    <xf numFmtId="0" fontId="26" fillId="5" borderId="15" xfId="0" applyFont="1" applyFill="1" applyBorder="1" applyAlignment="1">
      <alignment horizontal="center" vertical="center" wrapText="1" readingOrder="1"/>
    </xf>
    <xf numFmtId="0" fontId="26" fillId="5" borderId="16" xfId="0" applyFont="1" applyFill="1" applyBorder="1" applyAlignment="1">
      <alignment horizontal="center" vertical="center" wrapText="1" readingOrder="1"/>
    </xf>
    <xf numFmtId="0" fontId="26" fillId="5" borderId="17" xfId="0" applyFont="1" applyFill="1" applyBorder="1" applyAlignment="1">
      <alignment horizontal="center" vertical="center" wrapText="1" readingOrder="1"/>
    </xf>
    <xf numFmtId="0" fontId="26" fillId="11" borderId="10" xfId="0" applyFont="1" applyFill="1" applyBorder="1" applyAlignment="1">
      <alignment horizontal="center" vertical="center" wrapText="1" readingOrder="1"/>
    </xf>
    <xf numFmtId="0" fontId="26" fillId="11" borderId="11" xfId="0" applyFont="1" applyFill="1" applyBorder="1" applyAlignment="1">
      <alignment horizontal="center" vertical="center" wrapText="1" readingOrder="1"/>
    </xf>
    <xf numFmtId="0" fontId="26" fillId="11" borderId="12" xfId="0" applyFont="1" applyFill="1" applyBorder="1" applyAlignment="1">
      <alignment horizontal="center" vertical="center" wrapText="1" readingOrder="1"/>
    </xf>
    <xf numFmtId="0" fontId="26" fillId="11" borderId="13" xfId="0" applyFont="1" applyFill="1" applyBorder="1" applyAlignment="1">
      <alignment horizontal="center" vertical="center" wrapText="1" readingOrder="1"/>
    </xf>
    <xf numFmtId="0" fontId="26" fillId="11" borderId="0" xfId="0" applyFont="1" applyFill="1" applyBorder="1" applyAlignment="1">
      <alignment horizontal="center" vertical="center" wrapText="1" readingOrder="1"/>
    </xf>
    <xf numFmtId="0" fontId="26" fillId="11" borderId="14" xfId="0" applyFont="1" applyFill="1" applyBorder="1" applyAlignment="1">
      <alignment horizontal="center" vertical="center" wrapText="1" readingOrder="1"/>
    </xf>
    <xf numFmtId="0" fontId="26" fillId="11" borderId="15" xfId="0" applyFont="1" applyFill="1" applyBorder="1" applyAlignment="1">
      <alignment horizontal="center" vertical="center" wrapText="1" readingOrder="1"/>
    </xf>
    <xf numFmtId="0" fontId="26" fillId="11" borderId="16" xfId="0" applyFont="1" applyFill="1" applyBorder="1" applyAlignment="1">
      <alignment horizontal="center" vertical="center" wrapText="1" readingOrder="1"/>
    </xf>
    <xf numFmtId="0" fontId="26" fillId="11" borderId="17" xfId="0" applyFont="1" applyFill="1" applyBorder="1" applyAlignment="1">
      <alignment horizontal="center" vertical="center" wrapText="1" readingOrder="1"/>
    </xf>
    <xf numFmtId="0" fontId="27" fillId="0" borderId="9" xfId="0" applyFont="1" applyBorder="1" applyAlignment="1">
      <alignment horizontal="center" vertical="center" wrapText="1"/>
    </xf>
    <xf numFmtId="0" fontId="64" fillId="18" borderId="20" xfId="0" applyFont="1" applyFill="1" applyBorder="1" applyAlignment="1">
      <alignment horizontal="center" vertical="center" wrapText="1" readingOrder="1"/>
    </xf>
    <xf numFmtId="0" fontId="64" fillId="18" borderId="21" xfId="0" applyFont="1" applyFill="1" applyBorder="1" applyAlignment="1">
      <alignment horizontal="center" vertical="center" wrapText="1" readingOrder="1"/>
    </xf>
    <xf numFmtId="0" fontId="64" fillId="18" borderId="32" xfId="0" applyFont="1" applyFill="1" applyBorder="1" applyAlignment="1">
      <alignment horizontal="center" vertical="center" wrapText="1" readingOrder="1"/>
    </xf>
    <xf numFmtId="0" fontId="56" fillId="18" borderId="20" xfId="0" applyFont="1" applyFill="1" applyBorder="1" applyAlignment="1">
      <alignment horizontal="center" vertical="center" wrapText="1" readingOrder="1"/>
    </xf>
    <xf numFmtId="0" fontId="56" fillId="18" borderId="21" xfId="0" applyFont="1" applyFill="1" applyBorder="1" applyAlignment="1">
      <alignment horizontal="center" vertical="center" wrapText="1" readingOrder="1"/>
    </xf>
    <xf numFmtId="0" fontId="22" fillId="3" borderId="0" xfId="0" applyFont="1" applyFill="1" applyBorder="1" applyAlignment="1">
      <alignment horizontal="justify" vertical="center" wrapText="1"/>
    </xf>
    <xf numFmtId="0" fontId="23" fillId="18" borderId="29" xfId="0" applyFont="1" applyFill="1" applyBorder="1" applyAlignment="1">
      <alignment horizontal="center" vertical="center" wrapText="1" readingOrder="1"/>
    </xf>
    <xf numFmtId="0" fontId="23" fillId="18" borderId="30" xfId="0" applyFont="1" applyFill="1" applyBorder="1" applyAlignment="1">
      <alignment horizontal="center" vertical="center" wrapText="1" readingOrder="1"/>
    </xf>
    <xf numFmtId="0" fontId="23" fillId="3" borderId="27" xfId="0" applyFont="1" applyFill="1" applyBorder="1" applyAlignment="1">
      <alignment horizontal="center" vertical="center" wrapText="1" readingOrder="1"/>
    </xf>
    <xf numFmtId="0" fontId="23" fillId="3" borderId="22" xfId="0" applyFont="1" applyFill="1" applyBorder="1" applyAlignment="1">
      <alignment horizontal="center" vertical="center" wrapText="1" readingOrder="1"/>
    </xf>
    <xf numFmtId="0" fontId="23" fillId="3" borderId="19" xfId="0" applyFont="1" applyFill="1" applyBorder="1" applyAlignment="1">
      <alignment horizontal="center" vertical="center" wrapText="1" readingOrder="1"/>
    </xf>
    <xf numFmtId="0" fontId="23" fillId="3" borderId="18" xfId="0" applyFont="1" applyFill="1" applyBorder="1" applyAlignment="1">
      <alignment horizontal="center" vertical="center" wrapText="1" readingOrder="1"/>
    </xf>
    <xf numFmtId="0" fontId="23" fillId="3" borderId="24" xfId="0" applyFont="1" applyFill="1" applyBorder="1" applyAlignment="1">
      <alignment horizontal="center" vertical="center" wrapText="1" readingOrder="1"/>
    </xf>
    <xf numFmtId="0" fontId="23" fillId="3" borderId="25"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233">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00CD99"/>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139560</xdr:colOff>
      <xdr:row>1</xdr:row>
      <xdr:rowOff>104671</xdr:rowOff>
    </xdr:from>
    <xdr:to>
      <xdr:col>1</xdr:col>
      <xdr:colOff>964259</xdr:colOff>
      <xdr:row>4</xdr:row>
      <xdr:rowOff>69781</xdr:rowOff>
    </xdr:to>
    <xdr:pic>
      <xdr:nvPicPr>
        <xdr:cNvPr id="2" name="Imagen 2" descr="escudo">
          <a:extLst>
            <a:ext uri="{FF2B5EF4-FFF2-40B4-BE49-F238E27FC236}">
              <a16:creationId xmlns:a16="http://schemas.microsoft.com/office/drawing/2014/main" id="{62820551-2059-4016-8C7F-8FC244B9FB2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0164" y="495440"/>
          <a:ext cx="824699" cy="6559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251884</xdr:colOff>
      <xdr:row>3</xdr:row>
      <xdr:rowOff>69320</xdr:rowOff>
    </xdr:from>
    <xdr:to>
      <xdr:col>4</xdr:col>
      <xdr:colOff>144992</xdr:colOff>
      <xdr:row>6</xdr:row>
      <xdr:rowOff>151870</xdr:rowOff>
    </xdr:to>
    <xdr:pic>
      <xdr:nvPicPr>
        <xdr:cNvPr id="2" name="Imagen 1">
          <a:extLst>
            <a:ext uri="{FF2B5EF4-FFF2-40B4-BE49-F238E27FC236}">
              <a16:creationId xmlns:a16="http://schemas.microsoft.com/office/drawing/2014/main" id="{83986E98-DAE3-4EBD-975D-03EBC1966525}"/>
            </a:ext>
          </a:extLst>
        </xdr:cNvPr>
        <xdr:cNvPicPr>
          <a:picLocks noChangeAspect="1"/>
        </xdr:cNvPicPr>
      </xdr:nvPicPr>
      <xdr:blipFill>
        <a:blip xmlns:r="http://schemas.openxmlformats.org/officeDocument/2006/relationships" r:embed="rId1"/>
        <a:stretch>
          <a:fillRect/>
        </a:stretch>
      </xdr:blipFill>
      <xdr:spPr>
        <a:xfrm>
          <a:off x="1843617" y="611187"/>
          <a:ext cx="799042" cy="658283"/>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25"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10:E222"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formats count="6">
    <format dxfId="9">
      <pivotArea type="all" dataOnly="0" outline="0" fieldPosition="0"/>
    </format>
    <format dxfId="8">
      <pivotArea field="0" type="button" dataOnly="0" labelOnly="1" outline="0" axis="axisRow" fieldPosition="0"/>
    </format>
    <format dxfId="7">
      <pivotArea field="1" type="button" dataOnly="0" labelOnly="1" outline="0" axis="axisRow" fieldPosition="1"/>
    </format>
    <format dxfId="6">
      <pivotArea dataOnly="0" labelOnly="1" outline="0" fieldPosition="0">
        <references count="1">
          <reference field="0" count="0"/>
        </references>
      </pivotArea>
    </format>
    <format dxfId="5">
      <pivotArea dataOnly="0" labelOnly="1" outline="0" fieldPosition="0">
        <references count="2">
          <reference field="0" count="1" selected="0">
            <x v="0"/>
          </reference>
          <reference field="1" count="5">
            <x v="0"/>
            <x v="6"/>
            <x v="7"/>
            <x v="8"/>
            <x v="9"/>
          </reference>
        </references>
      </pivotArea>
    </format>
    <format dxfId="4">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10:C220" totalsRowShown="0" headerRowDxfId="3" dataDxfId="2">
  <autoFilter ref="B210:C220"/>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
  <sheetViews>
    <sheetView zoomScale="120" zoomScaleNormal="120" workbookViewId="0"/>
  </sheetViews>
  <sheetFormatPr baseColWidth="10" defaultColWidth="11.42578125" defaultRowHeight="15" x14ac:dyDescent="0.25"/>
  <cols>
    <col min="1" max="1" width="2.7109375" style="55" customWidth="1" collapsed="1"/>
    <col min="2" max="3" width="24.7109375" style="55" customWidth="1" collapsed="1"/>
    <col min="4" max="4" width="16" style="55" customWidth="1" collapsed="1"/>
    <col min="5" max="5" width="24.7109375" style="55" customWidth="1" collapsed="1"/>
    <col min="6" max="6" width="27.7109375" style="55" customWidth="1" collapsed="1"/>
    <col min="7" max="8" width="24.7109375" style="55" customWidth="1" collapsed="1"/>
    <col min="9" max="16384" width="11.42578125" style="55" collapsed="1"/>
  </cols>
  <sheetData>
    <row r="1" spans="1:8" ht="15.75" thickBot="1" x14ac:dyDescent="0.3"/>
    <row r="2" spans="1:8" ht="18" x14ac:dyDescent="0.25">
      <c r="B2" s="236" t="s">
        <v>147</v>
      </c>
      <c r="C2" s="237"/>
      <c r="D2" s="237"/>
      <c r="E2" s="237"/>
      <c r="F2" s="237"/>
      <c r="G2" s="237"/>
      <c r="H2" s="238"/>
    </row>
    <row r="3" spans="1:8" x14ac:dyDescent="0.25">
      <c r="B3" s="56"/>
      <c r="C3" s="57"/>
      <c r="D3" s="57"/>
      <c r="E3" s="57"/>
      <c r="F3" s="57"/>
      <c r="G3" s="57"/>
      <c r="H3" s="58"/>
    </row>
    <row r="4" spans="1:8" ht="63" customHeight="1" x14ac:dyDescent="0.25">
      <c r="B4" s="239" t="s">
        <v>204</v>
      </c>
      <c r="C4" s="240"/>
      <c r="D4" s="240"/>
      <c r="E4" s="240"/>
      <c r="F4" s="240"/>
      <c r="G4" s="240"/>
      <c r="H4" s="241"/>
    </row>
    <row r="5" spans="1:8" ht="63" customHeight="1" x14ac:dyDescent="0.25">
      <c r="B5" s="242"/>
      <c r="C5" s="243"/>
      <c r="D5" s="243"/>
      <c r="E5" s="243"/>
      <c r="F5" s="243"/>
      <c r="G5" s="243"/>
      <c r="H5" s="244"/>
    </row>
    <row r="6" spans="1:8" ht="16.5" x14ac:dyDescent="0.25">
      <c r="A6" s="134"/>
      <c r="B6" s="245" t="s">
        <v>145</v>
      </c>
      <c r="C6" s="246"/>
      <c r="D6" s="246"/>
      <c r="E6" s="246"/>
      <c r="F6" s="246"/>
      <c r="G6" s="246"/>
      <c r="H6" s="247"/>
    </row>
    <row r="7" spans="1:8" ht="95.25" customHeight="1" x14ac:dyDescent="0.25">
      <c r="A7" s="134"/>
      <c r="B7" s="254" t="s">
        <v>150</v>
      </c>
      <c r="C7" s="254"/>
      <c r="D7" s="254"/>
      <c r="E7" s="254"/>
      <c r="F7" s="254"/>
      <c r="G7" s="254"/>
      <c r="H7" s="255"/>
    </row>
    <row r="8" spans="1:8" ht="16.5" x14ac:dyDescent="0.25">
      <c r="A8" s="134"/>
      <c r="B8" s="135"/>
      <c r="C8" s="80"/>
      <c r="D8" s="80"/>
      <c r="E8" s="80"/>
      <c r="F8" s="80"/>
      <c r="G8" s="80"/>
      <c r="H8" s="130"/>
    </row>
    <row r="9" spans="1:8" ht="16.5" customHeight="1" x14ac:dyDescent="0.25">
      <c r="A9" s="134"/>
      <c r="B9" s="248" t="s">
        <v>223</v>
      </c>
      <c r="C9" s="248"/>
      <c r="D9" s="248"/>
      <c r="E9" s="248"/>
      <c r="F9" s="248"/>
      <c r="G9" s="248"/>
      <c r="H9" s="249"/>
    </row>
    <row r="10" spans="1:8" ht="16.5" customHeight="1" x14ac:dyDescent="0.25">
      <c r="A10" s="134"/>
      <c r="B10" s="248"/>
      <c r="C10" s="248"/>
      <c r="D10" s="248"/>
      <c r="E10" s="248"/>
      <c r="F10" s="248"/>
      <c r="G10" s="248"/>
      <c r="H10" s="249"/>
    </row>
    <row r="11" spans="1:8" ht="11.65" customHeight="1" x14ac:dyDescent="0.25">
      <c r="A11" s="134"/>
      <c r="B11" s="248"/>
      <c r="C11" s="248"/>
      <c r="D11" s="248"/>
      <c r="E11" s="248"/>
      <c r="F11" s="248"/>
      <c r="G11" s="248"/>
      <c r="H11" s="249"/>
    </row>
    <row r="12" spans="1:8" ht="11.65" customHeight="1" thickBot="1" x14ac:dyDescent="0.3">
      <c r="A12" s="134"/>
      <c r="B12" s="129"/>
      <c r="C12" s="129"/>
      <c r="D12" s="129"/>
      <c r="E12" s="129"/>
      <c r="F12" s="129"/>
      <c r="G12" s="129"/>
      <c r="H12" s="132"/>
    </row>
    <row r="13" spans="1:8" ht="15.4" customHeight="1" thickTop="1" x14ac:dyDescent="0.25">
      <c r="A13" s="134"/>
      <c r="B13" s="129"/>
      <c r="C13" s="256" t="s">
        <v>146</v>
      </c>
      <c r="D13" s="251"/>
      <c r="E13" s="252" t="s">
        <v>183</v>
      </c>
      <c r="F13" s="253"/>
      <c r="G13" s="129"/>
      <c r="H13" s="132"/>
    </row>
    <row r="14" spans="1:8" ht="11.65" customHeight="1" x14ac:dyDescent="0.25">
      <c r="A14" s="134"/>
      <c r="B14" s="129"/>
      <c r="C14" s="257" t="s">
        <v>177</v>
      </c>
      <c r="D14" s="258"/>
      <c r="E14" s="259" t="s">
        <v>182</v>
      </c>
      <c r="F14" s="219"/>
      <c r="G14" s="129"/>
      <c r="H14" s="132"/>
    </row>
    <row r="15" spans="1:8" ht="11.65" customHeight="1" x14ac:dyDescent="0.25">
      <c r="A15" s="134"/>
      <c r="B15" s="129"/>
      <c r="C15" s="257" t="s">
        <v>179</v>
      </c>
      <c r="D15" s="258"/>
      <c r="E15" s="259" t="s">
        <v>181</v>
      </c>
      <c r="F15" s="219"/>
      <c r="G15" s="129"/>
      <c r="H15" s="132"/>
    </row>
    <row r="16" spans="1:8" ht="11.65" customHeight="1" x14ac:dyDescent="0.25">
      <c r="A16" s="134"/>
      <c r="B16" s="129"/>
      <c r="C16" s="257" t="s">
        <v>216</v>
      </c>
      <c r="D16" s="258"/>
      <c r="E16" s="259" t="s">
        <v>220</v>
      </c>
      <c r="F16" s="219"/>
      <c r="G16" s="129"/>
      <c r="H16" s="132"/>
    </row>
    <row r="17" spans="1:8" ht="13.5" customHeight="1" x14ac:dyDescent="0.25">
      <c r="A17" s="134"/>
      <c r="B17" s="129"/>
      <c r="C17" s="257" t="s">
        <v>217</v>
      </c>
      <c r="D17" s="258"/>
      <c r="E17" s="259" t="s">
        <v>180</v>
      </c>
      <c r="F17" s="219"/>
      <c r="G17" s="129"/>
      <c r="H17" s="131"/>
    </row>
    <row r="18" spans="1:8" ht="12.4" customHeight="1" x14ac:dyDescent="0.25">
      <c r="A18" s="134"/>
      <c r="B18" s="129"/>
      <c r="C18" s="257" t="s">
        <v>218</v>
      </c>
      <c r="D18" s="258"/>
      <c r="E18" s="265" t="s">
        <v>221</v>
      </c>
      <c r="F18" s="219"/>
      <c r="G18" s="129"/>
      <c r="H18" s="132"/>
    </row>
    <row r="19" spans="1:8" ht="24" customHeight="1" thickBot="1" x14ac:dyDescent="0.3">
      <c r="A19" s="134"/>
      <c r="B19" s="129"/>
      <c r="C19" s="263" t="s">
        <v>219</v>
      </c>
      <c r="D19" s="264"/>
      <c r="E19" s="266" t="s">
        <v>222</v>
      </c>
      <c r="F19" s="267"/>
      <c r="G19" s="129"/>
      <c r="H19" s="132"/>
    </row>
    <row r="20" spans="1:8" ht="11.65" customHeight="1" thickTop="1" x14ac:dyDescent="0.25">
      <c r="A20" s="134"/>
      <c r="B20" s="129"/>
      <c r="C20" s="136"/>
      <c r="D20" s="136"/>
      <c r="E20" s="136"/>
      <c r="F20" s="136"/>
      <c r="G20" s="129"/>
      <c r="H20" s="132"/>
    </row>
    <row r="21" spans="1:8" ht="27.4" customHeight="1" thickBot="1" x14ac:dyDescent="0.3">
      <c r="A21" s="134"/>
      <c r="B21" s="260" t="s">
        <v>215</v>
      </c>
      <c r="C21" s="261"/>
      <c r="D21" s="261"/>
      <c r="E21" s="261"/>
      <c r="F21" s="261"/>
      <c r="G21" s="261"/>
      <c r="H21" s="262"/>
    </row>
    <row r="22" spans="1:8" ht="15.75" thickTop="1" x14ac:dyDescent="0.25">
      <c r="A22" s="134"/>
      <c r="B22" s="138"/>
      <c r="C22" s="250" t="s">
        <v>146</v>
      </c>
      <c r="D22" s="251"/>
      <c r="E22" s="252" t="s">
        <v>183</v>
      </c>
      <c r="F22" s="253"/>
      <c r="G22" s="136"/>
      <c r="H22" s="137"/>
    </row>
    <row r="23" spans="1:8" ht="13.5" customHeight="1" x14ac:dyDescent="0.25">
      <c r="A23" s="134"/>
      <c r="B23" s="139"/>
      <c r="C23" s="230" t="s">
        <v>177</v>
      </c>
      <c r="D23" s="231"/>
      <c r="E23" s="232" t="s">
        <v>182</v>
      </c>
      <c r="F23" s="233"/>
      <c r="G23" s="75"/>
      <c r="H23" s="133"/>
    </row>
    <row r="24" spans="1:8" ht="13.5" customHeight="1" x14ac:dyDescent="0.25">
      <c r="A24" s="134"/>
      <c r="B24" s="139"/>
      <c r="C24" s="216" t="s">
        <v>178</v>
      </c>
      <c r="D24" s="217"/>
      <c r="E24" s="218" t="s">
        <v>180</v>
      </c>
      <c r="F24" s="219"/>
      <c r="G24" s="75"/>
      <c r="H24" s="133"/>
    </row>
    <row r="25" spans="1:8" ht="13.5" customHeight="1" x14ac:dyDescent="0.25">
      <c r="A25" s="134"/>
      <c r="B25" s="139"/>
      <c r="C25" s="216" t="s">
        <v>179</v>
      </c>
      <c r="D25" s="217"/>
      <c r="E25" s="218" t="s">
        <v>181</v>
      </c>
      <c r="F25" s="219"/>
      <c r="G25" s="75"/>
      <c r="H25" s="133"/>
    </row>
    <row r="26" spans="1:8" ht="22.9" customHeight="1" x14ac:dyDescent="0.25">
      <c r="A26" s="134"/>
      <c r="B26" s="139"/>
      <c r="C26" s="216" t="s">
        <v>148</v>
      </c>
      <c r="D26" s="217"/>
      <c r="E26" s="234" t="s">
        <v>149</v>
      </c>
      <c r="F26" s="235"/>
      <c r="G26" s="75"/>
      <c r="H26" s="133"/>
    </row>
    <row r="27" spans="1:8" ht="69.75" customHeight="1" x14ac:dyDescent="0.25">
      <c r="A27" s="134"/>
      <c r="B27" s="139"/>
      <c r="C27" s="225" t="s">
        <v>2</v>
      </c>
      <c r="D27" s="223"/>
      <c r="E27" s="220" t="s">
        <v>184</v>
      </c>
      <c r="F27" s="221"/>
      <c r="G27" s="75"/>
      <c r="H27" s="76"/>
    </row>
    <row r="28" spans="1:8" ht="34.5" customHeight="1" x14ac:dyDescent="0.25">
      <c r="B28" s="72"/>
      <c r="C28" s="222" t="s">
        <v>3</v>
      </c>
      <c r="D28" s="223"/>
      <c r="E28" s="220" t="s">
        <v>185</v>
      </c>
      <c r="F28" s="221"/>
      <c r="G28" s="75"/>
      <c r="H28" s="76"/>
    </row>
    <row r="29" spans="1:8" ht="27.75" customHeight="1" x14ac:dyDescent="0.25">
      <c r="B29" s="72"/>
      <c r="C29" s="222" t="s">
        <v>42</v>
      </c>
      <c r="D29" s="223"/>
      <c r="E29" s="220" t="s">
        <v>186</v>
      </c>
      <c r="F29" s="221"/>
      <c r="G29" s="75"/>
      <c r="H29" s="76"/>
    </row>
    <row r="30" spans="1:8" ht="28.5" customHeight="1" x14ac:dyDescent="0.25">
      <c r="B30" s="72"/>
      <c r="C30" s="222" t="s">
        <v>1</v>
      </c>
      <c r="D30" s="223"/>
      <c r="E30" s="220" t="s">
        <v>187</v>
      </c>
      <c r="F30" s="221"/>
      <c r="G30" s="75"/>
      <c r="H30" s="76"/>
    </row>
    <row r="31" spans="1:8" ht="72.75" customHeight="1" x14ac:dyDescent="0.25">
      <c r="B31" s="72"/>
      <c r="C31" s="222" t="s">
        <v>48</v>
      </c>
      <c r="D31" s="223"/>
      <c r="E31" s="220" t="s">
        <v>152</v>
      </c>
      <c r="F31" s="221"/>
      <c r="G31" s="75"/>
      <c r="H31" s="76"/>
    </row>
    <row r="32" spans="1:8" ht="64.5" customHeight="1" x14ac:dyDescent="0.25">
      <c r="B32" s="72"/>
      <c r="C32" s="222" t="s">
        <v>151</v>
      </c>
      <c r="D32" s="223"/>
      <c r="E32" s="220" t="s">
        <v>153</v>
      </c>
      <c r="F32" s="221"/>
      <c r="G32" s="75"/>
      <c r="H32" s="76"/>
    </row>
    <row r="33" spans="2:8" ht="71.25" customHeight="1" x14ac:dyDescent="0.25">
      <c r="B33" s="72"/>
      <c r="C33" s="224" t="s">
        <v>154</v>
      </c>
      <c r="D33" s="225"/>
      <c r="E33" s="220" t="s">
        <v>155</v>
      </c>
      <c r="F33" s="221"/>
      <c r="G33" s="75"/>
      <c r="H33" s="76"/>
    </row>
    <row r="34" spans="2:8" ht="55.5" customHeight="1" x14ac:dyDescent="0.25">
      <c r="B34" s="72"/>
      <c r="C34" s="224" t="s">
        <v>46</v>
      </c>
      <c r="D34" s="225"/>
      <c r="E34" s="220" t="s">
        <v>156</v>
      </c>
      <c r="F34" s="221"/>
      <c r="G34" s="75"/>
      <c r="H34" s="76"/>
    </row>
    <row r="35" spans="2:8" ht="42" customHeight="1" x14ac:dyDescent="0.25">
      <c r="B35" s="72"/>
      <c r="C35" s="224" t="s">
        <v>144</v>
      </c>
      <c r="D35" s="225"/>
      <c r="E35" s="220" t="s">
        <v>157</v>
      </c>
      <c r="F35" s="221"/>
      <c r="G35" s="75"/>
      <c r="H35" s="76"/>
    </row>
    <row r="36" spans="2:8" ht="59.25" customHeight="1" x14ac:dyDescent="0.25">
      <c r="B36" s="72"/>
      <c r="C36" s="224" t="s">
        <v>12</v>
      </c>
      <c r="D36" s="225"/>
      <c r="E36" s="220" t="s">
        <v>158</v>
      </c>
      <c r="F36" s="221"/>
      <c r="G36" s="75"/>
      <c r="H36" s="76"/>
    </row>
    <row r="37" spans="2:8" ht="23.25" customHeight="1" x14ac:dyDescent="0.25">
      <c r="B37" s="72"/>
      <c r="C37" s="224" t="s">
        <v>162</v>
      </c>
      <c r="D37" s="225"/>
      <c r="E37" s="220" t="s">
        <v>159</v>
      </c>
      <c r="F37" s="221"/>
      <c r="G37" s="75"/>
      <c r="H37" s="76"/>
    </row>
    <row r="38" spans="2:8" ht="30.75" customHeight="1" x14ac:dyDescent="0.25">
      <c r="B38" s="72"/>
      <c r="C38" s="224" t="s">
        <v>163</v>
      </c>
      <c r="D38" s="225"/>
      <c r="E38" s="220" t="s">
        <v>160</v>
      </c>
      <c r="F38" s="221"/>
      <c r="G38" s="75"/>
      <c r="H38" s="76"/>
    </row>
    <row r="39" spans="2:8" ht="35.25" customHeight="1" x14ac:dyDescent="0.25">
      <c r="B39" s="72"/>
      <c r="C39" s="224" t="s">
        <v>163</v>
      </c>
      <c r="D39" s="225"/>
      <c r="E39" s="220" t="s">
        <v>160</v>
      </c>
      <c r="F39" s="221"/>
      <c r="G39" s="75"/>
      <c r="H39" s="76"/>
    </row>
    <row r="40" spans="2:8" ht="33" customHeight="1" x14ac:dyDescent="0.25">
      <c r="B40" s="72"/>
      <c r="C40" s="224" t="s">
        <v>164</v>
      </c>
      <c r="D40" s="225"/>
      <c r="E40" s="220" t="s">
        <v>161</v>
      </c>
      <c r="F40" s="221"/>
      <c r="G40" s="75"/>
      <c r="H40" s="76"/>
    </row>
    <row r="41" spans="2:8" ht="30" customHeight="1" x14ac:dyDescent="0.25">
      <c r="B41" s="72"/>
      <c r="C41" s="224" t="s">
        <v>165</v>
      </c>
      <c r="D41" s="225"/>
      <c r="E41" s="220" t="s">
        <v>166</v>
      </c>
      <c r="F41" s="221"/>
      <c r="G41" s="75"/>
      <c r="H41" s="76"/>
    </row>
    <row r="42" spans="2:8" ht="35.25" customHeight="1" x14ac:dyDescent="0.25">
      <c r="B42" s="72"/>
      <c r="C42" s="224" t="s">
        <v>167</v>
      </c>
      <c r="D42" s="225"/>
      <c r="E42" s="220" t="s">
        <v>168</v>
      </c>
      <c r="F42" s="221"/>
      <c r="G42" s="75"/>
      <c r="H42" s="76"/>
    </row>
    <row r="43" spans="2:8" ht="31.5" customHeight="1" x14ac:dyDescent="0.25">
      <c r="B43" s="72"/>
      <c r="C43" s="224" t="s">
        <v>169</v>
      </c>
      <c r="D43" s="225"/>
      <c r="E43" s="220" t="s">
        <v>170</v>
      </c>
      <c r="F43" s="221"/>
      <c r="G43" s="75"/>
      <c r="H43" s="76"/>
    </row>
    <row r="44" spans="2:8" ht="35.25" customHeight="1" x14ac:dyDescent="0.25">
      <c r="B44" s="72"/>
      <c r="C44" s="224" t="s">
        <v>171</v>
      </c>
      <c r="D44" s="225"/>
      <c r="E44" s="220" t="s">
        <v>172</v>
      </c>
      <c r="F44" s="221"/>
      <c r="G44" s="75"/>
      <c r="H44" s="76"/>
    </row>
    <row r="45" spans="2:8" ht="59.25" customHeight="1" x14ac:dyDescent="0.25">
      <c r="B45" s="72"/>
      <c r="C45" s="224" t="s">
        <v>29</v>
      </c>
      <c r="D45" s="225"/>
      <c r="E45" s="220" t="s">
        <v>173</v>
      </c>
      <c r="F45" s="221"/>
      <c r="G45" s="75"/>
      <c r="H45" s="76"/>
    </row>
    <row r="46" spans="2:8" ht="29.25" customHeight="1" x14ac:dyDescent="0.25">
      <c r="B46" s="72"/>
      <c r="C46" s="224" t="s">
        <v>175</v>
      </c>
      <c r="D46" s="225"/>
      <c r="E46" s="220" t="s">
        <v>174</v>
      </c>
      <c r="F46" s="221"/>
      <c r="G46" s="75"/>
      <c r="H46" s="76"/>
    </row>
    <row r="47" spans="2:8" ht="82.5" customHeight="1" x14ac:dyDescent="0.25">
      <c r="B47" s="72"/>
      <c r="C47" s="224" t="s">
        <v>39</v>
      </c>
      <c r="D47" s="225"/>
      <c r="E47" s="220" t="s">
        <v>176</v>
      </c>
      <c r="F47" s="221"/>
      <c r="G47" s="75"/>
      <c r="H47" s="76"/>
    </row>
    <row r="48" spans="2:8" ht="46.5" customHeight="1" thickBot="1" x14ac:dyDescent="0.3">
      <c r="B48" s="72"/>
      <c r="C48" s="226"/>
      <c r="D48" s="227"/>
      <c r="E48" s="228"/>
      <c r="F48" s="229"/>
      <c r="G48" s="75"/>
      <c r="H48" s="76"/>
    </row>
    <row r="49" spans="2:8" ht="6.75" customHeight="1" thickTop="1" x14ac:dyDescent="0.25">
      <c r="B49" s="72"/>
      <c r="C49" s="73"/>
      <c r="D49" s="73"/>
      <c r="E49" s="74"/>
      <c r="F49" s="74"/>
      <c r="G49" s="75"/>
      <c r="H49" s="76"/>
    </row>
    <row r="50" spans="2:8" x14ac:dyDescent="0.25">
      <c r="B50" s="72"/>
      <c r="C50" s="124"/>
      <c r="D50" s="124"/>
      <c r="E50" s="124"/>
      <c r="F50" s="124"/>
      <c r="G50" s="75"/>
      <c r="H50" s="76"/>
    </row>
    <row r="51" spans="2:8" ht="21" customHeight="1" x14ac:dyDescent="0.25">
      <c r="B51" s="123" t="s">
        <v>208</v>
      </c>
      <c r="C51" s="124"/>
      <c r="D51" s="124"/>
      <c r="E51" s="124"/>
      <c r="F51" s="124"/>
      <c r="G51" s="124"/>
      <c r="H51" s="125"/>
    </row>
    <row r="52" spans="2:8" ht="20.25" customHeight="1" x14ac:dyDescent="0.25">
      <c r="B52" s="123" t="s">
        <v>209</v>
      </c>
      <c r="C52" s="124"/>
      <c r="D52" s="124"/>
      <c r="E52" s="124"/>
      <c r="F52" s="124"/>
      <c r="G52" s="124"/>
      <c r="H52" s="125"/>
    </row>
    <row r="53" spans="2:8" ht="20.25" customHeight="1" x14ac:dyDescent="0.25">
      <c r="B53" s="123" t="s">
        <v>210</v>
      </c>
      <c r="C53" s="124"/>
      <c r="D53" s="124"/>
      <c r="E53" s="124"/>
      <c r="F53" s="124"/>
      <c r="G53" s="124"/>
      <c r="H53" s="125"/>
    </row>
    <row r="54" spans="2:8" ht="20.25" customHeight="1" x14ac:dyDescent="0.25">
      <c r="B54" s="123" t="s">
        <v>211</v>
      </c>
      <c r="C54" s="124"/>
      <c r="D54" s="124"/>
      <c r="E54" s="124"/>
      <c r="F54" s="124"/>
      <c r="G54" s="124"/>
      <c r="H54" s="125"/>
    </row>
    <row r="55" spans="2:8" ht="14.65" customHeight="1" x14ac:dyDescent="0.25">
      <c r="B55" s="123" t="s">
        <v>212</v>
      </c>
      <c r="C55" s="124"/>
      <c r="D55" s="124"/>
      <c r="E55" s="124"/>
      <c r="F55" s="124"/>
      <c r="G55" s="124"/>
      <c r="H55" s="125"/>
    </row>
    <row r="56" spans="2:8" ht="15.75" thickBot="1" x14ac:dyDescent="0.3">
      <c r="B56" s="77"/>
      <c r="C56" s="78"/>
      <c r="D56" s="78"/>
      <c r="E56" s="78"/>
      <c r="F56" s="78"/>
      <c r="G56" s="78"/>
      <c r="H56" s="79"/>
    </row>
  </sheetData>
  <mergeCells count="74">
    <mergeCell ref="C19:D19"/>
    <mergeCell ref="C18:D18"/>
    <mergeCell ref="C17:D17"/>
    <mergeCell ref="C16:D16"/>
    <mergeCell ref="E16:F16"/>
    <mergeCell ref="E17:F17"/>
    <mergeCell ref="E18:F18"/>
    <mergeCell ref="E19:F19"/>
    <mergeCell ref="C24:D24"/>
    <mergeCell ref="E24:F24"/>
    <mergeCell ref="B2:H2"/>
    <mergeCell ref="B4:H5"/>
    <mergeCell ref="B6:H6"/>
    <mergeCell ref="B9:H11"/>
    <mergeCell ref="C22:D22"/>
    <mergeCell ref="E22:F22"/>
    <mergeCell ref="B7:H7"/>
    <mergeCell ref="C13:D13"/>
    <mergeCell ref="E13:F13"/>
    <mergeCell ref="C14:D14"/>
    <mergeCell ref="C15:D15"/>
    <mergeCell ref="E14:F14"/>
    <mergeCell ref="E15:F15"/>
    <mergeCell ref="B21:H21"/>
    <mergeCell ref="C36:D36"/>
    <mergeCell ref="E36:F36"/>
    <mergeCell ref="C23:D23"/>
    <mergeCell ref="E23:F23"/>
    <mergeCell ref="C27:D27"/>
    <mergeCell ref="E27:F27"/>
    <mergeCell ref="C31:D31"/>
    <mergeCell ref="C28:D28"/>
    <mergeCell ref="C29:D29"/>
    <mergeCell ref="C30:D30"/>
    <mergeCell ref="E28:F28"/>
    <mergeCell ref="E29:F29"/>
    <mergeCell ref="E30:F30"/>
    <mergeCell ref="E31:F31"/>
    <mergeCell ref="C26:D26"/>
    <mergeCell ref="E26:F26"/>
    <mergeCell ref="E44:F44"/>
    <mergeCell ref="C42:D42"/>
    <mergeCell ref="C41:D41"/>
    <mergeCell ref="E41:F41"/>
    <mergeCell ref="E42:F42"/>
    <mergeCell ref="C44:D44"/>
    <mergeCell ref="C37:D37"/>
    <mergeCell ref="E37:F37"/>
    <mergeCell ref="C43:D43"/>
    <mergeCell ref="C39:D39"/>
    <mergeCell ref="E39:F39"/>
    <mergeCell ref="C40:D40"/>
    <mergeCell ref="E40:F40"/>
    <mergeCell ref="E43:F43"/>
    <mergeCell ref="E38:F38"/>
    <mergeCell ref="C38:D38"/>
    <mergeCell ref="C45:D45"/>
    <mergeCell ref="E45:F45"/>
    <mergeCell ref="C46:D46"/>
    <mergeCell ref="E46:F46"/>
    <mergeCell ref="C48:D48"/>
    <mergeCell ref="E48:F48"/>
    <mergeCell ref="C47:D47"/>
    <mergeCell ref="E47:F47"/>
    <mergeCell ref="C25:D25"/>
    <mergeCell ref="E25:F25"/>
    <mergeCell ref="E32:F32"/>
    <mergeCell ref="C32:D32"/>
    <mergeCell ref="C35:D35"/>
    <mergeCell ref="E35:F35"/>
    <mergeCell ref="E33:F33"/>
    <mergeCell ref="C33:D33"/>
    <mergeCell ref="C34:D34"/>
    <mergeCell ref="E34:F34"/>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ColWidth="11.42578125" defaultRowHeight="12.75" x14ac:dyDescent="0.2"/>
  <cols>
    <col min="1" max="1" width="32.7109375" style="7" customWidth="1" collapsed="1"/>
    <col min="2" max="16384" width="11.42578125" style="7" collapsed="1"/>
  </cols>
  <sheetData>
    <row r="3" spans="1:1" x14ac:dyDescent="0.2">
      <c r="A3" s="8" t="s">
        <v>14</v>
      </c>
    </row>
    <row r="4" spans="1:1" x14ac:dyDescent="0.2">
      <c r="A4" s="8" t="s">
        <v>15</v>
      </c>
    </row>
    <row r="5" spans="1:1" x14ac:dyDescent="0.2">
      <c r="A5" s="8" t="s">
        <v>16</v>
      </c>
    </row>
    <row r="6" spans="1:1" x14ac:dyDescent="0.2">
      <c r="A6" s="8" t="s">
        <v>10</v>
      </c>
    </row>
    <row r="7" spans="1:1" x14ac:dyDescent="0.2">
      <c r="A7" s="8" t="s">
        <v>9</v>
      </c>
    </row>
    <row r="8" spans="1:1" x14ac:dyDescent="0.2">
      <c r="A8" s="8" t="s">
        <v>19</v>
      </c>
    </row>
    <row r="9" spans="1:1" x14ac:dyDescent="0.2">
      <c r="A9" s="8" t="s">
        <v>20</v>
      </c>
    </row>
    <row r="10" spans="1:1" x14ac:dyDescent="0.2">
      <c r="A10" s="8" t="s">
        <v>22</v>
      </c>
    </row>
    <row r="11" spans="1:1" x14ac:dyDescent="0.2">
      <c r="A11" s="8" t="s">
        <v>23</v>
      </c>
    </row>
    <row r="12" spans="1:1" x14ac:dyDescent="0.2">
      <c r="A12" s="8" t="s">
        <v>25</v>
      </c>
    </row>
    <row r="13" spans="1:1" x14ac:dyDescent="0.2">
      <c r="A13" s="8" t="s">
        <v>26</v>
      </c>
    </row>
    <row r="14" spans="1:1" x14ac:dyDescent="0.2">
      <c r="A14" s="8" t="s">
        <v>27</v>
      </c>
    </row>
    <row r="16" spans="1:1" x14ac:dyDescent="0.2">
      <c r="A16" s="8" t="s">
        <v>30</v>
      </c>
    </row>
    <row r="17" spans="1:1" x14ac:dyDescent="0.2">
      <c r="A17" s="8" t="s">
        <v>31</v>
      </c>
    </row>
    <row r="18" spans="1:1" x14ac:dyDescent="0.2">
      <c r="A18" s="8" t="s">
        <v>32</v>
      </c>
    </row>
    <row r="20" spans="1:1" x14ac:dyDescent="0.2">
      <c r="A20" s="8" t="s">
        <v>40</v>
      </c>
    </row>
    <row r="21" spans="1:1" x14ac:dyDescent="0.2">
      <c r="A21" s="8"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B1:AZ35"/>
  <sheetViews>
    <sheetView showGridLines="0" zoomScale="91" zoomScaleNormal="91" workbookViewId="0">
      <selection activeCell="E33" sqref="E33:F33"/>
    </sheetView>
  </sheetViews>
  <sheetFormatPr baseColWidth="10" defaultRowHeight="15" x14ac:dyDescent="0.25"/>
  <cols>
    <col min="1" max="1" width="7.5703125" customWidth="1"/>
    <col min="2" max="2" width="16.7109375" customWidth="1" collapsed="1"/>
    <col min="3" max="3" width="29.7109375" customWidth="1" collapsed="1"/>
    <col min="4" max="4" width="43.7109375" customWidth="1" collapsed="1"/>
    <col min="5" max="5" width="62.5703125" customWidth="1" collapsed="1"/>
    <col min="6" max="6" width="39.28515625" customWidth="1"/>
    <col min="15" max="15" width="37" customWidth="1"/>
    <col min="51" max="51" width="6.140625" customWidth="1"/>
    <col min="52" max="52" width="130.5703125" customWidth="1"/>
  </cols>
  <sheetData>
    <row r="1" spans="2:52" ht="16.5" customHeight="1" thickBot="1" x14ac:dyDescent="0.3">
      <c r="AZ1" s="151" t="s">
        <v>235</v>
      </c>
    </row>
    <row r="2" spans="2:52" ht="18" customHeight="1" thickBot="1" x14ac:dyDescent="0.3">
      <c r="B2" s="309"/>
      <c r="C2" s="312" t="s">
        <v>205</v>
      </c>
      <c r="D2" s="313"/>
      <c r="E2" s="313"/>
      <c r="F2" s="152" t="s">
        <v>234</v>
      </c>
      <c r="AZ2" s="151" t="s">
        <v>233</v>
      </c>
    </row>
    <row r="3" spans="2:52" ht="18" customHeight="1" thickBot="1" x14ac:dyDescent="0.3">
      <c r="B3" s="310"/>
      <c r="C3" s="314"/>
      <c r="D3" s="315"/>
      <c r="E3" s="315"/>
      <c r="F3" s="150" t="s">
        <v>232</v>
      </c>
      <c r="AZ3" s="151" t="s">
        <v>231</v>
      </c>
    </row>
    <row r="4" spans="2:52" ht="18" customHeight="1" thickBot="1" x14ac:dyDescent="0.3">
      <c r="B4" s="310"/>
      <c r="C4" s="314"/>
      <c r="D4" s="315"/>
      <c r="E4" s="315"/>
      <c r="F4" s="150" t="s">
        <v>242</v>
      </c>
      <c r="AZ4" s="151" t="s">
        <v>230</v>
      </c>
    </row>
    <row r="5" spans="2:52" ht="18" customHeight="1" thickBot="1" x14ac:dyDescent="0.3">
      <c r="B5" s="311"/>
      <c r="C5" s="316"/>
      <c r="D5" s="317"/>
      <c r="E5" s="317"/>
      <c r="F5" s="150" t="s">
        <v>229</v>
      </c>
      <c r="AZ5" s="146"/>
    </row>
    <row r="6" spans="2:52" ht="18" customHeight="1" thickBot="1" x14ac:dyDescent="0.3">
      <c r="B6" s="149"/>
      <c r="C6" s="148"/>
      <c r="D6" s="148"/>
      <c r="E6" s="148"/>
      <c r="F6" s="147"/>
      <c r="AZ6" s="146"/>
    </row>
    <row r="7" spans="2:52" ht="33.4" customHeight="1" x14ac:dyDescent="0.25">
      <c r="B7" s="142" t="s">
        <v>199</v>
      </c>
      <c r="C7" s="319" t="s">
        <v>244</v>
      </c>
      <c r="D7" s="320"/>
      <c r="E7" s="320"/>
      <c r="F7" s="321"/>
      <c r="AZ7" s="146"/>
    </row>
    <row r="8" spans="2:52" ht="38.450000000000003" customHeight="1" thickBot="1" x14ac:dyDescent="0.3">
      <c r="B8" s="143" t="s">
        <v>200</v>
      </c>
      <c r="C8" s="322" t="s">
        <v>245</v>
      </c>
      <c r="D8" s="323"/>
      <c r="E8" s="323"/>
      <c r="F8" s="324"/>
      <c r="AZ8" s="146"/>
    </row>
    <row r="9" spans="2:52" ht="16.5" thickBot="1" x14ac:dyDescent="0.3">
      <c r="B9" s="325"/>
      <c r="C9" s="325"/>
      <c r="D9" s="325"/>
      <c r="E9" s="325"/>
      <c r="F9" s="325"/>
    </row>
    <row r="10" spans="2:52" ht="15.6" customHeight="1" x14ac:dyDescent="0.25">
      <c r="B10" s="326" t="s">
        <v>205</v>
      </c>
      <c r="C10" s="327"/>
      <c r="D10" s="327"/>
      <c r="E10" s="327"/>
      <c r="F10" s="328"/>
    </row>
    <row r="11" spans="2:52" ht="31.5" x14ac:dyDescent="0.25">
      <c r="B11" s="329" t="s">
        <v>198</v>
      </c>
      <c r="C11" s="330"/>
      <c r="D11" s="140" t="s">
        <v>213</v>
      </c>
      <c r="E11" s="140" t="s">
        <v>197</v>
      </c>
      <c r="F11" s="141" t="s">
        <v>207</v>
      </c>
    </row>
    <row r="12" spans="2:52" ht="327" customHeight="1" thickBot="1" x14ac:dyDescent="0.3">
      <c r="B12" s="331" t="s">
        <v>233</v>
      </c>
      <c r="C12" s="332"/>
      <c r="D12" s="117" t="s">
        <v>246</v>
      </c>
      <c r="E12" s="117" t="s">
        <v>247</v>
      </c>
      <c r="F12" s="118" t="s">
        <v>248</v>
      </c>
    </row>
    <row r="15" spans="2:52" ht="18" x14ac:dyDescent="0.25">
      <c r="B15" s="333" t="s">
        <v>228</v>
      </c>
      <c r="C15" s="333"/>
      <c r="D15" s="333"/>
      <c r="E15" s="333"/>
      <c r="F15" s="333"/>
    </row>
    <row r="16" spans="2:52" ht="16.5" thickBot="1" x14ac:dyDescent="0.3">
      <c r="B16" s="145"/>
    </row>
    <row r="17" spans="2:6" ht="16.5" thickBot="1" x14ac:dyDescent="0.3">
      <c r="B17" s="306" t="s">
        <v>227</v>
      </c>
      <c r="C17" s="307"/>
      <c r="D17" s="318"/>
      <c r="E17" s="306" t="s">
        <v>226</v>
      </c>
      <c r="F17" s="308"/>
    </row>
    <row r="18" spans="2:6" ht="16.5" customHeight="1" x14ac:dyDescent="0.25">
      <c r="B18" s="296" t="s">
        <v>249</v>
      </c>
      <c r="C18" s="297"/>
      <c r="D18" s="298"/>
      <c r="E18" s="296" t="s">
        <v>257</v>
      </c>
      <c r="F18" s="298"/>
    </row>
    <row r="19" spans="2:6" ht="16.5" customHeight="1" x14ac:dyDescent="0.25">
      <c r="B19" s="299" t="s">
        <v>250</v>
      </c>
      <c r="C19" s="300"/>
      <c r="D19" s="301"/>
      <c r="E19" s="299" t="s">
        <v>258</v>
      </c>
      <c r="F19" s="301"/>
    </row>
    <row r="20" spans="2:6" ht="16.5" customHeight="1" x14ac:dyDescent="0.25">
      <c r="B20" s="276" t="s">
        <v>251</v>
      </c>
      <c r="C20" s="302"/>
      <c r="D20" s="277"/>
      <c r="E20" s="276" t="s">
        <v>259</v>
      </c>
      <c r="F20" s="277"/>
    </row>
    <row r="21" spans="2:6" ht="16.5" customHeight="1" x14ac:dyDescent="0.25">
      <c r="B21" s="276" t="s">
        <v>252</v>
      </c>
      <c r="C21" s="302"/>
      <c r="D21" s="277"/>
      <c r="E21" s="276" t="s">
        <v>260</v>
      </c>
      <c r="F21" s="277"/>
    </row>
    <row r="22" spans="2:6" ht="16.5" customHeight="1" x14ac:dyDescent="0.25">
      <c r="B22" s="276" t="s">
        <v>253</v>
      </c>
      <c r="C22" s="302"/>
      <c r="D22" s="277"/>
      <c r="E22" s="299" t="s">
        <v>261</v>
      </c>
      <c r="F22" s="301"/>
    </row>
    <row r="23" spans="2:6" ht="16.5" customHeight="1" x14ac:dyDescent="0.25">
      <c r="B23" s="276" t="s">
        <v>254</v>
      </c>
      <c r="C23" s="302"/>
      <c r="D23" s="277"/>
      <c r="E23" s="276" t="s">
        <v>262</v>
      </c>
      <c r="F23" s="277"/>
    </row>
    <row r="24" spans="2:6" ht="16.5" customHeight="1" x14ac:dyDescent="0.25">
      <c r="B24" s="303" t="s">
        <v>255</v>
      </c>
      <c r="C24" s="304"/>
      <c r="D24" s="305"/>
      <c r="E24" s="276" t="s">
        <v>263</v>
      </c>
      <c r="F24" s="277"/>
    </row>
    <row r="25" spans="2:6" ht="16.5" customHeight="1" x14ac:dyDescent="0.25">
      <c r="B25" s="303" t="s">
        <v>256</v>
      </c>
      <c r="C25" s="304"/>
      <c r="D25" s="305"/>
      <c r="E25" s="212" t="s">
        <v>264</v>
      </c>
      <c r="F25" s="213"/>
    </row>
    <row r="26" spans="2:6" ht="16.5" customHeight="1" x14ac:dyDescent="0.25">
      <c r="B26" s="290"/>
      <c r="C26" s="291"/>
      <c r="D26" s="292"/>
      <c r="E26" s="276" t="s">
        <v>265</v>
      </c>
      <c r="F26" s="277"/>
    </row>
    <row r="27" spans="2:6" ht="16.5" customHeight="1" thickBot="1" x14ac:dyDescent="0.3">
      <c r="B27" s="293"/>
      <c r="C27" s="294"/>
      <c r="D27" s="295"/>
      <c r="E27" s="288" t="s">
        <v>266</v>
      </c>
      <c r="F27" s="289"/>
    </row>
    <row r="28" spans="2:6" ht="16.5" thickBot="1" x14ac:dyDescent="0.3">
      <c r="B28" s="306" t="s">
        <v>225</v>
      </c>
      <c r="C28" s="307"/>
      <c r="D28" s="308"/>
      <c r="E28" s="306" t="s">
        <v>224</v>
      </c>
      <c r="F28" s="308"/>
    </row>
    <row r="29" spans="2:6" ht="16.5" customHeight="1" x14ac:dyDescent="0.25">
      <c r="B29" s="282" t="s">
        <v>267</v>
      </c>
      <c r="C29" s="283"/>
      <c r="D29" s="284"/>
      <c r="E29" s="274" t="s">
        <v>273</v>
      </c>
      <c r="F29" s="275"/>
    </row>
    <row r="30" spans="2:6" ht="16.5" customHeight="1" x14ac:dyDescent="0.25">
      <c r="B30" s="285" t="s">
        <v>268</v>
      </c>
      <c r="C30" s="286"/>
      <c r="D30" s="287"/>
      <c r="E30" s="276" t="s">
        <v>274</v>
      </c>
      <c r="F30" s="277"/>
    </row>
    <row r="31" spans="2:6" ht="16.5" customHeight="1" x14ac:dyDescent="0.25">
      <c r="B31" s="285" t="s">
        <v>269</v>
      </c>
      <c r="C31" s="286"/>
      <c r="D31" s="287"/>
      <c r="E31" s="276" t="s">
        <v>275</v>
      </c>
      <c r="F31" s="277"/>
    </row>
    <row r="32" spans="2:6" ht="16.5" customHeight="1" x14ac:dyDescent="0.25">
      <c r="B32" s="285" t="s">
        <v>270</v>
      </c>
      <c r="C32" s="286"/>
      <c r="D32" s="287"/>
      <c r="E32" s="278" t="s">
        <v>276</v>
      </c>
      <c r="F32" s="279"/>
    </row>
    <row r="33" spans="2:6" ht="16.5" customHeight="1" x14ac:dyDescent="0.25">
      <c r="B33" s="268" t="s">
        <v>271</v>
      </c>
      <c r="C33" s="269"/>
      <c r="D33" s="270"/>
      <c r="E33" s="276" t="s">
        <v>277</v>
      </c>
      <c r="F33" s="277"/>
    </row>
    <row r="34" spans="2:6" ht="16.5" customHeight="1" thickBot="1" x14ac:dyDescent="0.3">
      <c r="B34" s="271" t="s">
        <v>272</v>
      </c>
      <c r="C34" s="272"/>
      <c r="D34" s="273"/>
      <c r="E34" s="280" t="s">
        <v>278</v>
      </c>
      <c r="F34" s="281"/>
    </row>
    <row r="35" spans="2:6" x14ac:dyDescent="0.25">
      <c r="B35" s="144"/>
    </row>
  </sheetData>
  <mergeCells count="44">
    <mergeCell ref="E22:F22"/>
    <mergeCell ref="E23:F23"/>
    <mergeCell ref="E24:F24"/>
    <mergeCell ref="B28:D28"/>
    <mergeCell ref="B2:B5"/>
    <mergeCell ref="C2:E5"/>
    <mergeCell ref="B17:D17"/>
    <mergeCell ref="E28:F28"/>
    <mergeCell ref="C7:F7"/>
    <mergeCell ref="C8:F8"/>
    <mergeCell ref="B9:F9"/>
    <mergeCell ref="B10:F10"/>
    <mergeCell ref="B11:C11"/>
    <mergeCell ref="B12:C12"/>
    <mergeCell ref="B15:F15"/>
    <mergeCell ref="E17:F17"/>
    <mergeCell ref="E26:F26"/>
    <mergeCell ref="E27:F27"/>
    <mergeCell ref="B26:D26"/>
    <mergeCell ref="B27:D27"/>
    <mergeCell ref="B18:D18"/>
    <mergeCell ref="B19:D19"/>
    <mergeCell ref="B20:D20"/>
    <mergeCell ref="B21:D21"/>
    <mergeCell ref="B22:D22"/>
    <mergeCell ref="B23:D23"/>
    <mergeCell ref="B24:D24"/>
    <mergeCell ref="B25:D25"/>
    <mergeCell ref="E18:F18"/>
    <mergeCell ref="E19:F19"/>
    <mergeCell ref="E20:F20"/>
    <mergeCell ref="E21:F21"/>
    <mergeCell ref="B33:D33"/>
    <mergeCell ref="B34:D34"/>
    <mergeCell ref="E29:F29"/>
    <mergeCell ref="E30:F30"/>
    <mergeCell ref="E31:F31"/>
    <mergeCell ref="E32:F32"/>
    <mergeCell ref="E33:F33"/>
    <mergeCell ref="E34:F34"/>
    <mergeCell ref="B29:D29"/>
    <mergeCell ref="B30:D30"/>
    <mergeCell ref="B31:D31"/>
    <mergeCell ref="B32:D32"/>
  </mergeCells>
  <dataValidations count="1">
    <dataValidation type="list" allowBlank="1" showInputMessage="1" showErrorMessage="1" sqref="B12:C12">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BQ78"/>
  <sheetViews>
    <sheetView showGridLines="0" tabSelected="1" topLeftCell="R16" zoomScale="80" zoomScaleNormal="80" workbookViewId="0">
      <selection activeCell="AI22" sqref="AI22:AI34"/>
    </sheetView>
  </sheetViews>
  <sheetFormatPr baseColWidth="10" defaultColWidth="11.42578125" defaultRowHeight="16.5" x14ac:dyDescent="0.3"/>
  <cols>
    <col min="1" max="1" width="5" style="111" customWidth="1"/>
    <col min="2" max="2" width="4" style="2" bestFit="1" customWidth="1" collapsed="1"/>
    <col min="3" max="3" width="14.28515625" style="2" customWidth="1" collapsed="1"/>
    <col min="4" max="4" width="13.28515625" style="2" customWidth="1" collapsed="1"/>
    <col min="5" max="5" width="25.85546875" style="2" customWidth="1" collapsed="1"/>
    <col min="6" max="6" width="32.42578125" style="1" customWidth="1" collapsed="1"/>
    <col min="7" max="7" width="19" style="5" customWidth="1" collapsed="1"/>
    <col min="8" max="8" width="17.7109375" style="1" customWidth="1" collapsed="1"/>
    <col min="9" max="9" width="16.5703125" style="1" customWidth="1" collapsed="1"/>
    <col min="10" max="10" width="6.28515625" style="1" bestFit="1" customWidth="1" collapsed="1"/>
    <col min="11" max="11" width="27.28515625" style="1" bestFit="1" customWidth="1" collapsed="1"/>
    <col min="12" max="12" width="30.5703125" style="1" hidden="1" customWidth="1" collapsed="1"/>
    <col min="13" max="13" width="17.5703125" style="1" customWidth="1" collapsed="1"/>
    <col min="14" max="14" width="6.28515625" style="1" bestFit="1" customWidth="1" collapsed="1"/>
    <col min="15" max="15" width="16" style="1" customWidth="1" collapsed="1"/>
    <col min="16" max="16" width="5.7109375" style="1" customWidth="1" collapsed="1"/>
    <col min="17" max="17" width="46.42578125" style="1" customWidth="1" collapsed="1"/>
    <col min="18" max="18" width="15.28515625" style="1" bestFit="1" customWidth="1" collapsed="1"/>
    <col min="19" max="19" width="6.7109375" style="1" customWidth="1" collapsed="1"/>
    <col min="20" max="20" width="5" style="1" customWidth="1" collapsed="1"/>
    <col min="21" max="21" width="5.5703125" style="1" customWidth="1" collapsed="1"/>
    <col min="22" max="22" width="7.28515625" style="1" customWidth="1" collapsed="1"/>
    <col min="23" max="23" width="6.7109375" style="1" customWidth="1" collapsed="1"/>
    <col min="24" max="24" width="7.5703125" style="1" customWidth="1" collapsed="1"/>
    <col min="25" max="25" width="8.42578125" style="1" customWidth="1" collapsed="1"/>
    <col min="26" max="26" width="8.7109375" style="1" customWidth="1" collapsed="1"/>
    <col min="27" max="27" width="7.42578125" style="1" customWidth="1" collapsed="1"/>
    <col min="28" max="28" width="9.28515625" style="1" customWidth="1" collapsed="1"/>
    <col min="29" max="29" width="7.28515625" style="1" customWidth="1" collapsed="1"/>
    <col min="30" max="30" width="8.42578125" style="1" customWidth="1" collapsed="1"/>
    <col min="31" max="31" width="7.28515625" style="1" customWidth="1" collapsed="1"/>
    <col min="32" max="32" width="27.28515625" style="1" customWidth="1" collapsed="1"/>
    <col min="33" max="33" width="18.7109375" style="110" customWidth="1" collapsed="1"/>
    <col min="34" max="34" width="16.7109375" style="1" customWidth="1" collapsed="1"/>
    <col min="35" max="35" width="14.7109375" style="1" customWidth="1" collapsed="1"/>
    <col min="36" max="36" width="18.5703125" style="1" customWidth="1" collapsed="1"/>
    <col min="37" max="37" width="21" style="1" customWidth="1" collapsed="1"/>
    <col min="38" max="16384" width="11.42578125" style="1" collapsed="1"/>
  </cols>
  <sheetData>
    <row r="1" spans="1:69" s="82" customFormat="1" ht="14.25" x14ac:dyDescent="0.2">
      <c r="B1" s="81"/>
      <c r="C1" s="81"/>
      <c r="D1" s="81"/>
      <c r="E1" s="81"/>
      <c r="G1" s="83"/>
      <c r="AG1" s="108"/>
    </row>
    <row r="2" spans="1:69" s="82" customFormat="1" ht="14.25" x14ac:dyDescent="0.2">
      <c r="B2" s="81"/>
      <c r="C2" s="81"/>
      <c r="D2" s="81"/>
      <c r="E2" s="81"/>
      <c r="G2" s="83"/>
      <c r="AG2" s="108"/>
    </row>
    <row r="3" spans="1:69" s="82" customFormat="1" ht="15" thickBot="1" x14ac:dyDescent="0.25">
      <c r="B3" s="81"/>
      <c r="C3" s="81"/>
      <c r="D3" s="81"/>
      <c r="E3" s="81"/>
      <c r="G3" s="83"/>
      <c r="AG3" s="108"/>
    </row>
    <row r="4" spans="1:69" s="82" customFormat="1" ht="14.65" customHeight="1" x14ac:dyDescent="0.2">
      <c r="B4" s="346"/>
      <c r="C4" s="347"/>
      <c r="D4" s="347"/>
      <c r="E4" s="347"/>
      <c r="F4" s="340" t="s">
        <v>214</v>
      </c>
      <c r="G4" s="341"/>
      <c r="H4" s="341"/>
      <c r="I4" s="341"/>
      <c r="J4" s="341"/>
      <c r="K4" s="341"/>
      <c r="L4" s="341"/>
      <c r="M4" s="341"/>
      <c r="N4" s="341"/>
      <c r="O4" s="341"/>
      <c r="P4" s="341"/>
      <c r="Q4" s="341"/>
      <c r="R4" s="341"/>
      <c r="S4" s="341"/>
      <c r="T4" s="341"/>
      <c r="U4" s="341"/>
      <c r="V4" s="341"/>
      <c r="W4" s="341"/>
      <c r="X4" s="341"/>
      <c r="Y4" s="341"/>
      <c r="Z4" s="341"/>
      <c r="AA4" s="341"/>
      <c r="AB4" s="341"/>
      <c r="AC4" s="341"/>
      <c r="AD4" s="341"/>
      <c r="AE4" s="341"/>
      <c r="AF4" s="341"/>
      <c r="AG4" s="341"/>
      <c r="AH4" s="341"/>
      <c r="AI4" s="341"/>
      <c r="AJ4" s="338" t="s">
        <v>201</v>
      </c>
      <c r="AK4" s="339"/>
    </row>
    <row r="5" spans="1:69" s="82" customFormat="1" ht="14.65" customHeight="1" x14ac:dyDescent="0.2">
      <c r="B5" s="348"/>
      <c r="C5" s="349"/>
      <c r="D5" s="349"/>
      <c r="E5" s="349"/>
      <c r="F5" s="342"/>
      <c r="G5" s="343"/>
      <c r="H5" s="343"/>
      <c r="I5" s="343"/>
      <c r="J5" s="343"/>
      <c r="K5" s="343"/>
      <c r="L5" s="343"/>
      <c r="M5" s="343"/>
      <c r="N5" s="343"/>
      <c r="O5" s="343"/>
      <c r="P5" s="343"/>
      <c r="Q5" s="343"/>
      <c r="R5" s="343"/>
      <c r="S5" s="343"/>
      <c r="T5" s="343"/>
      <c r="U5" s="343"/>
      <c r="V5" s="343"/>
      <c r="W5" s="343"/>
      <c r="X5" s="343"/>
      <c r="Y5" s="343"/>
      <c r="Z5" s="343"/>
      <c r="AA5" s="343"/>
      <c r="AB5" s="343"/>
      <c r="AC5" s="343"/>
      <c r="AD5" s="343"/>
      <c r="AE5" s="343"/>
      <c r="AF5" s="343"/>
      <c r="AG5" s="343"/>
      <c r="AH5" s="343"/>
      <c r="AI5" s="343"/>
      <c r="AJ5" s="336" t="s">
        <v>202</v>
      </c>
      <c r="AK5" s="337"/>
    </row>
    <row r="6" spans="1:69" ht="16.5" customHeight="1" x14ac:dyDescent="0.3">
      <c r="B6" s="348"/>
      <c r="C6" s="349"/>
      <c r="D6" s="349"/>
      <c r="E6" s="349"/>
      <c r="F6" s="342"/>
      <c r="G6" s="343"/>
      <c r="H6" s="343"/>
      <c r="I6" s="343"/>
      <c r="J6" s="343"/>
      <c r="K6" s="343"/>
      <c r="L6" s="343"/>
      <c r="M6" s="343"/>
      <c r="N6" s="343"/>
      <c r="O6" s="343"/>
      <c r="P6" s="343"/>
      <c r="Q6" s="343"/>
      <c r="R6" s="343"/>
      <c r="S6" s="343"/>
      <c r="T6" s="343"/>
      <c r="U6" s="343"/>
      <c r="V6" s="343"/>
      <c r="W6" s="343"/>
      <c r="X6" s="343"/>
      <c r="Y6" s="343"/>
      <c r="Z6" s="343"/>
      <c r="AA6" s="343"/>
      <c r="AB6" s="343"/>
      <c r="AC6" s="343"/>
      <c r="AD6" s="343"/>
      <c r="AE6" s="343"/>
      <c r="AF6" s="343"/>
      <c r="AG6" s="343"/>
      <c r="AH6" s="343"/>
      <c r="AI6" s="343"/>
      <c r="AJ6" s="336" t="s">
        <v>243</v>
      </c>
      <c r="AK6" s="337"/>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row>
    <row r="7" spans="1:69" ht="16.899999999999999" customHeight="1" thickBot="1" x14ac:dyDescent="0.35">
      <c r="B7" s="350"/>
      <c r="C7" s="351"/>
      <c r="D7" s="351"/>
      <c r="E7" s="351"/>
      <c r="F7" s="344"/>
      <c r="G7" s="345"/>
      <c r="H7" s="345"/>
      <c r="I7" s="345"/>
      <c r="J7" s="345"/>
      <c r="K7" s="345"/>
      <c r="L7" s="345"/>
      <c r="M7" s="345"/>
      <c r="N7" s="345"/>
      <c r="O7" s="345"/>
      <c r="P7" s="345"/>
      <c r="Q7" s="345"/>
      <c r="R7" s="345"/>
      <c r="S7" s="345"/>
      <c r="T7" s="345"/>
      <c r="U7" s="345"/>
      <c r="V7" s="345"/>
      <c r="W7" s="345"/>
      <c r="X7" s="345"/>
      <c r="Y7" s="345"/>
      <c r="Z7" s="345"/>
      <c r="AA7" s="345"/>
      <c r="AB7" s="345"/>
      <c r="AC7" s="345"/>
      <c r="AD7" s="345"/>
      <c r="AE7" s="345"/>
      <c r="AF7" s="345"/>
      <c r="AG7" s="345"/>
      <c r="AH7" s="345"/>
      <c r="AI7" s="345"/>
      <c r="AJ7" s="334" t="s">
        <v>203</v>
      </c>
      <c r="AK7" s="335"/>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row>
    <row r="8" spans="1:69" ht="12.6" customHeight="1" thickBot="1" x14ac:dyDescent="0.35">
      <c r="B8" s="13"/>
      <c r="C8" s="14"/>
      <c r="D8" s="13"/>
      <c r="E8" s="13"/>
      <c r="F8" s="6"/>
      <c r="G8" s="12"/>
      <c r="H8" s="6"/>
      <c r="I8" s="6"/>
      <c r="J8" s="6"/>
      <c r="K8" s="6"/>
      <c r="L8" s="6"/>
      <c r="M8" s="6"/>
      <c r="N8" s="6"/>
      <c r="O8" s="6"/>
      <c r="P8" s="6"/>
      <c r="Q8" s="6"/>
      <c r="R8" s="6"/>
      <c r="S8" s="6"/>
      <c r="T8" s="6"/>
      <c r="U8" s="6"/>
      <c r="V8" s="6"/>
      <c r="W8" s="6"/>
      <c r="X8" s="6"/>
      <c r="Y8" s="6"/>
      <c r="Z8" s="6"/>
      <c r="AA8" s="6"/>
      <c r="AB8" s="6"/>
      <c r="AC8" s="6"/>
      <c r="AD8" s="6"/>
      <c r="AE8" s="6"/>
      <c r="AF8" s="6"/>
      <c r="AG8" s="109"/>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row>
    <row r="9" spans="1:69" s="85" customFormat="1" ht="28.5" customHeight="1" x14ac:dyDescent="0.35">
      <c r="A9" s="153"/>
      <c r="B9" s="355" t="s">
        <v>199</v>
      </c>
      <c r="C9" s="356"/>
      <c r="D9" s="361" t="s">
        <v>244</v>
      </c>
      <c r="E9" s="361"/>
      <c r="F9" s="361"/>
      <c r="G9" s="361"/>
      <c r="H9" s="361"/>
      <c r="I9" s="361"/>
      <c r="J9" s="361"/>
      <c r="K9" s="361"/>
      <c r="L9" s="361"/>
      <c r="M9" s="361"/>
      <c r="N9" s="361"/>
      <c r="O9" s="361"/>
      <c r="P9" s="361"/>
      <c r="Q9" s="361"/>
      <c r="R9" s="361"/>
      <c r="S9" s="361"/>
      <c r="T9" s="361"/>
      <c r="U9" s="361"/>
      <c r="V9" s="361"/>
      <c r="W9" s="361"/>
      <c r="X9" s="361"/>
      <c r="Y9" s="361"/>
      <c r="Z9" s="361"/>
      <c r="AA9" s="361"/>
      <c r="AB9" s="361"/>
      <c r="AC9" s="361"/>
      <c r="AD9" s="361"/>
      <c r="AE9" s="361"/>
      <c r="AF9" s="361"/>
      <c r="AG9" s="361"/>
      <c r="AH9" s="361"/>
      <c r="AI9" s="361"/>
      <c r="AJ9" s="361"/>
      <c r="AK9" s="362"/>
      <c r="AL9" s="84"/>
      <c r="AM9" s="84"/>
      <c r="AN9" s="84"/>
      <c r="AO9" s="84"/>
      <c r="AP9" s="84"/>
      <c r="AQ9" s="84"/>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row>
    <row r="10" spans="1:69" s="85" customFormat="1" ht="28.5" customHeight="1" x14ac:dyDescent="0.35">
      <c r="A10" s="153"/>
      <c r="B10" s="357" t="s">
        <v>206</v>
      </c>
      <c r="C10" s="358"/>
      <c r="D10" s="363" t="s">
        <v>246</v>
      </c>
      <c r="E10" s="363"/>
      <c r="F10" s="363"/>
      <c r="G10" s="363"/>
      <c r="H10" s="363"/>
      <c r="I10" s="363"/>
      <c r="J10" s="363"/>
      <c r="K10" s="363"/>
      <c r="L10" s="363"/>
      <c r="M10" s="363"/>
      <c r="N10" s="363"/>
      <c r="O10" s="363"/>
      <c r="P10" s="363"/>
      <c r="Q10" s="363"/>
      <c r="R10" s="363"/>
      <c r="S10" s="363"/>
      <c r="T10" s="363"/>
      <c r="U10" s="363"/>
      <c r="V10" s="363"/>
      <c r="W10" s="363"/>
      <c r="X10" s="363"/>
      <c r="Y10" s="363"/>
      <c r="Z10" s="363"/>
      <c r="AA10" s="363"/>
      <c r="AB10" s="363"/>
      <c r="AC10" s="363"/>
      <c r="AD10" s="363"/>
      <c r="AE10" s="363"/>
      <c r="AF10" s="363"/>
      <c r="AG10" s="363"/>
      <c r="AH10" s="363"/>
      <c r="AI10" s="363"/>
      <c r="AJ10" s="363"/>
      <c r="AK10" s="364"/>
      <c r="AL10" s="84"/>
      <c r="AM10" s="84"/>
      <c r="AN10" s="84"/>
      <c r="AO10" s="84"/>
      <c r="AP10" s="84"/>
      <c r="AQ10" s="84"/>
      <c r="AR10" s="84"/>
      <c r="AS10" s="84"/>
      <c r="AT10" s="84"/>
      <c r="AU10" s="84"/>
      <c r="AV10" s="84"/>
      <c r="AW10" s="84"/>
      <c r="AX10" s="84"/>
      <c r="AY10" s="84"/>
      <c r="AZ10" s="84"/>
      <c r="BA10" s="84"/>
      <c r="BB10" s="84"/>
      <c r="BC10" s="84"/>
      <c r="BD10" s="84"/>
      <c r="BE10" s="84"/>
      <c r="BF10" s="84"/>
      <c r="BG10" s="84"/>
      <c r="BH10" s="84"/>
      <c r="BI10" s="84"/>
      <c r="BJ10" s="84"/>
      <c r="BK10" s="84"/>
      <c r="BL10" s="84"/>
      <c r="BM10" s="84"/>
      <c r="BN10" s="84"/>
      <c r="BO10" s="84"/>
      <c r="BP10" s="84"/>
      <c r="BQ10" s="84"/>
    </row>
    <row r="11" spans="1:69" s="85" customFormat="1" ht="28.5" customHeight="1" thickBot="1" x14ac:dyDescent="0.4">
      <c r="B11" s="359" t="s">
        <v>200</v>
      </c>
      <c r="C11" s="360"/>
      <c r="D11" s="365" t="s">
        <v>282</v>
      </c>
      <c r="E11" s="365"/>
      <c r="F11" s="365"/>
      <c r="G11" s="365"/>
      <c r="H11" s="365"/>
      <c r="I11" s="365"/>
      <c r="J11" s="365"/>
      <c r="K11" s="365"/>
      <c r="L11" s="365"/>
      <c r="M11" s="365"/>
      <c r="N11" s="365"/>
      <c r="O11" s="365"/>
      <c r="P11" s="365"/>
      <c r="Q11" s="365"/>
      <c r="R11" s="365"/>
      <c r="S11" s="365"/>
      <c r="T11" s="365"/>
      <c r="U11" s="365"/>
      <c r="V11" s="365"/>
      <c r="W11" s="365"/>
      <c r="X11" s="365"/>
      <c r="Y11" s="365"/>
      <c r="Z11" s="365"/>
      <c r="AA11" s="365"/>
      <c r="AB11" s="365"/>
      <c r="AC11" s="365"/>
      <c r="AD11" s="365"/>
      <c r="AE11" s="365"/>
      <c r="AF11" s="365"/>
      <c r="AG11" s="365"/>
      <c r="AH11" s="365"/>
      <c r="AI11" s="365"/>
      <c r="AJ11" s="365"/>
      <c r="AK11" s="366"/>
      <c r="AL11" s="84"/>
      <c r="AM11" s="84"/>
      <c r="AN11" s="84"/>
      <c r="AO11" s="84"/>
      <c r="AP11" s="84"/>
      <c r="AQ11" s="84"/>
      <c r="AR11" s="84"/>
      <c r="AS11" s="84"/>
      <c r="AT11" s="84"/>
      <c r="AU11" s="84"/>
      <c r="AV11" s="84"/>
      <c r="AW11" s="84"/>
      <c r="AX11" s="84"/>
      <c r="AY11" s="84"/>
      <c r="AZ11" s="84"/>
      <c r="BA11" s="84"/>
      <c r="BB11" s="84"/>
      <c r="BC11" s="84"/>
      <c r="BD11" s="84"/>
      <c r="BE11" s="84"/>
      <c r="BF11" s="84"/>
      <c r="BG11" s="84"/>
      <c r="BH11" s="84"/>
      <c r="BI11" s="84"/>
      <c r="BJ11" s="84"/>
      <c r="BK11" s="84"/>
      <c r="BL11" s="84"/>
      <c r="BM11" s="84"/>
      <c r="BN11" s="84"/>
      <c r="BO11" s="84"/>
      <c r="BP11" s="84"/>
      <c r="BQ11" s="84"/>
    </row>
    <row r="12" spans="1:69" s="85" customFormat="1" ht="15" customHeight="1" x14ac:dyDescent="0.35">
      <c r="B12" s="352"/>
      <c r="C12" s="353"/>
      <c r="D12" s="353"/>
      <c r="E12" s="353"/>
      <c r="F12" s="353"/>
      <c r="G12" s="353"/>
      <c r="H12" s="353"/>
      <c r="I12" s="353"/>
      <c r="J12" s="353"/>
      <c r="K12" s="353"/>
      <c r="L12" s="353"/>
      <c r="M12" s="353"/>
      <c r="N12" s="353"/>
      <c r="O12" s="353"/>
      <c r="P12" s="353"/>
      <c r="Q12" s="353"/>
      <c r="R12" s="353"/>
      <c r="S12" s="353"/>
      <c r="T12" s="353"/>
      <c r="U12" s="353"/>
      <c r="V12" s="353"/>
      <c r="W12" s="353"/>
      <c r="X12" s="353"/>
      <c r="Y12" s="353"/>
      <c r="Z12" s="353"/>
      <c r="AA12" s="353"/>
      <c r="AB12" s="353"/>
      <c r="AC12" s="353"/>
      <c r="AD12" s="353"/>
      <c r="AE12" s="353"/>
      <c r="AF12" s="353"/>
      <c r="AG12" s="353"/>
      <c r="AH12" s="353"/>
      <c r="AI12" s="353"/>
      <c r="AJ12" s="353"/>
      <c r="AK12" s="354"/>
      <c r="AL12" s="84"/>
      <c r="AM12" s="84"/>
      <c r="AN12" s="84"/>
      <c r="AO12" s="84"/>
      <c r="AP12" s="84"/>
      <c r="AQ12" s="84"/>
      <c r="AR12" s="84"/>
      <c r="AS12" s="84"/>
      <c r="AT12" s="84"/>
      <c r="AU12" s="84"/>
      <c r="AV12" s="84"/>
      <c r="AW12" s="84"/>
      <c r="AX12" s="84"/>
      <c r="AY12" s="84"/>
      <c r="AZ12" s="84"/>
      <c r="BA12" s="84"/>
      <c r="BB12" s="84"/>
      <c r="BC12" s="84"/>
      <c r="BD12" s="84"/>
      <c r="BE12" s="84"/>
      <c r="BF12" s="84"/>
      <c r="BG12" s="84"/>
      <c r="BH12" s="84"/>
      <c r="BI12" s="84"/>
      <c r="BJ12" s="84"/>
      <c r="BK12" s="84"/>
      <c r="BL12" s="84"/>
      <c r="BM12" s="84"/>
      <c r="BN12" s="84"/>
      <c r="BO12" s="84"/>
      <c r="BP12" s="84"/>
      <c r="BQ12" s="84"/>
    </row>
    <row r="13" spans="1:69" ht="18" x14ac:dyDescent="0.3">
      <c r="B13" s="367" t="s">
        <v>121</v>
      </c>
      <c r="C13" s="368"/>
      <c r="D13" s="368"/>
      <c r="E13" s="368"/>
      <c r="F13" s="368"/>
      <c r="G13" s="368"/>
      <c r="H13" s="368"/>
      <c r="I13" s="368" t="s">
        <v>122</v>
      </c>
      <c r="J13" s="368"/>
      <c r="K13" s="368"/>
      <c r="L13" s="368"/>
      <c r="M13" s="368"/>
      <c r="N13" s="368"/>
      <c r="O13" s="368"/>
      <c r="P13" s="368" t="s">
        <v>123</v>
      </c>
      <c r="Q13" s="368"/>
      <c r="R13" s="368"/>
      <c r="S13" s="368"/>
      <c r="T13" s="368"/>
      <c r="U13" s="368"/>
      <c r="V13" s="368"/>
      <c r="W13" s="368"/>
      <c r="X13" s="368"/>
      <c r="Y13" s="368" t="s">
        <v>124</v>
      </c>
      <c r="Z13" s="368"/>
      <c r="AA13" s="368"/>
      <c r="AB13" s="368"/>
      <c r="AC13" s="368"/>
      <c r="AD13" s="368"/>
      <c r="AE13" s="368"/>
      <c r="AF13" s="368" t="s">
        <v>34</v>
      </c>
      <c r="AG13" s="368"/>
      <c r="AH13" s="368"/>
      <c r="AI13" s="368"/>
      <c r="AJ13" s="368"/>
      <c r="AK13" s="369"/>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row>
    <row r="14" spans="1:69" ht="16.5" customHeight="1" x14ac:dyDescent="0.3">
      <c r="B14" s="402" t="s">
        <v>0</v>
      </c>
      <c r="C14" s="403" t="s">
        <v>2</v>
      </c>
      <c r="D14" s="400" t="s">
        <v>3</v>
      </c>
      <c r="E14" s="400" t="s">
        <v>42</v>
      </c>
      <c r="F14" s="403" t="s">
        <v>1</v>
      </c>
      <c r="G14" s="400" t="s">
        <v>48</v>
      </c>
      <c r="H14" s="400" t="s">
        <v>117</v>
      </c>
      <c r="I14" s="400" t="s">
        <v>33</v>
      </c>
      <c r="J14" s="403" t="s">
        <v>5</v>
      </c>
      <c r="K14" s="400" t="s">
        <v>78</v>
      </c>
      <c r="L14" s="400" t="s">
        <v>83</v>
      </c>
      <c r="M14" s="400" t="s">
        <v>43</v>
      </c>
      <c r="N14" s="403" t="s">
        <v>5</v>
      </c>
      <c r="O14" s="400" t="s">
        <v>46</v>
      </c>
      <c r="P14" s="404" t="s">
        <v>11</v>
      </c>
      <c r="Q14" s="400" t="s">
        <v>144</v>
      </c>
      <c r="R14" s="400" t="s">
        <v>12</v>
      </c>
      <c r="S14" s="400" t="s">
        <v>8</v>
      </c>
      <c r="T14" s="400"/>
      <c r="U14" s="400"/>
      <c r="V14" s="400"/>
      <c r="W14" s="400"/>
      <c r="X14" s="400"/>
      <c r="Y14" s="404" t="s">
        <v>120</v>
      </c>
      <c r="Z14" s="404" t="s">
        <v>44</v>
      </c>
      <c r="AA14" s="404" t="s">
        <v>5</v>
      </c>
      <c r="AB14" s="404" t="s">
        <v>45</v>
      </c>
      <c r="AC14" s="404" t="s">
        <v>5</v>
      </c>
      <c r="AD14" s="404" t="s">
        <v>47</v>
      </c>
      <c r="AE14" s="404" t="s">
        <v>29</v>
      </c>
      <c r="AF14" s="400" t="s">
        <v>34</v>
      </c>
      <c r="AG14" s="400" t="s">
        <v>35</v>
      </c>
      <c r="AH14" s="400" t="s">
        <v>36</v>
      </c>
      <c r="AI14" s="400" t="s">
        <v>38</v>
      </c>
      <c r="AJ14" s="400" t="s">
        <v>37</v>
      </c>
      <c r="AK14" s="401" t="s">
        <v>39</v>
      </c>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row>
    <row r="15" spans="1:69" s="4" customFormat="1" ht="94.5" customHeight="1" x14ac:dyDescent="0.3">
      <c r="A15" s="111"/>
      <c r="B15" s="402"/>
      <c r="C15" s="403"/>
      <c r="D15" s="400"/>
      <c r="E15" s="400"/>
      <c r="F15" s="403"/>
      <c r="G15" s="400"/>
      <c r="H15" s="400"/>
      <c r="I15" s="400"/>
      <c r="J15" s="403"/>
      <c r="K15" s="400"/>
      <c r="L15" s="400"/>
      <c r="M15" s="403"/>
      <c r="N15" s="403"/>
      <c r="O15" s="400"/>
      <c r="P15" s="404"/>
      <c r="Q15" s="400"/>
      <c r="R15" s="400"/>
      <c r="S15" s="116" t="s">
        <v>13</v>
      </c>
      <c r="T15" s="116" t="s">
        <v>17</v>
      </c>
      <c r="U15" s="116" t="s">
        <v>28</v>
      </c>
      <c r="V15" s="116" t="s">
        <v>18</v>
      </c>
      <c r="W15" s="116" t="s">
        <v>21</v>
      </c>
      <c r="X15" s="116" t="s">
        <v>24</v>
      </c>
      <c r="Y15" s="404"/>
      <c r="Z15" s="404"/>
      <c r="AA15" s="404"/>
      <c r="AB15" s="404"/>
      <c r="AC15" s="404"/>
      <c r="AD15" s="404"/>
      <c r="AE15" s="404"/>
      <c r="AF15" s="400"/>
      <c r="AG15" s="400"/>
      <c r="AH15" s="400"/>
      <c r="AI15" s="400"/>
      <c r="AJ15" s="400"/>
      <c r="AK15" s="401"/>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row>
    <row r="16" spans="1:69" s="3" customFormat="1" ht="134.25" customHeight="1" x14ac:dyDescent="0.25">
      <c r="B16" s="408">
        <v>1</v>
      </c>
      <c r="C16" s="378" t="s">
        <v>115</v>
      </c>
      <c r="D16" s="409" t="s">
        <v>279</v>
      </c>
      <c r="E16" s="409" t="s">
        <v>280</v>
      </c>
      <c r="F16" s="412" t="s">
        <v>286</v>
      </c>
      <c r="G16" s="378" t="s">
        <v>189</v>
      </c>
      <c r="H16" s="405">
        <f>300*2*19</f>
        <v>11400</v>
      </c>
      <c r="I16" s="399" t="str">
        <f>IF(H16&lt;=0,"",IF(H16&lt;=2,"Muy Baja",IF(H16&lt;=24,"Baja",IF(H16&lt;=500,"Media",IF(H16&lt;=5000,"Alta","Muy Alta")))))</f>
        <v>Muy Alta</v>
      </c>
      <c r="J16" s="393">
        <f>IF(I16="","",IF(I16="Muy Baja",0.2,IF(I16="Baja",0.4,IF(I16="Media",0.6,IF(I16="Alta",0.8,IF(I16="Muy Alta",1,))))))</f>
        <v>1</v>
      </c>
      <c r="K16" s="415" t="s">
        <v>136</v>
      </c>
      <c r="L16" s="393" t="str">
        <f ca="1">IF(NOT(ISERROR(MATCH(K16,'Tabla Impacto'!$B$222:$B$224,0))),'Tabla Impacto'!$F$224&amp;"Por favor no seleccionar los criterios de impacto(Afectación Económica o presupuestal y Pérdida Reputacional)",K16)</f>
        <v xml:space="preserve">     El riesgo afecta la imagen de la entidad con algunos usuarios de relevancia frente al logro de los objetivos</v>
      </c>
      <c r="M16" s="399" t="str">
        <f ca="1">IF(OR(L16='Tabla Impacto'!$C$12,L16='Tabla Impacto'!$D$12),"Leve",IF(OR(L16='Tabla Impacto'!$C$13,L16='Tabla Impacto'!$D$13),"Menor",IF(OR(L16='Tabla Impacto'!$C$14,L16='Tabla Impacto'!$D$14),"Moderado",IF(OR(L16='Tabla Impacto'!$C$15,L16='Tabla Impacto'!$D$15),"Mayor",IF(OR(L16='Tabla Impacto'!$C$16,L16='Tabla Impacto'!$D$16),"Catastrófico","")))))</f>
        <v>Moderado</v>
      </c>
      <c r="N16" s="393">
        <f ca="1">IF(M16="","",IF(M16="Leve",0.2,IF(M16="Menor",0.4,IF(M16="Moderado",0.6,IF(M16="Mayor",0.8,IF(M16="Catastrófico",1,))))))</f>
        <v>0.6</v>
      </c>
      <c r="O16" s="394" t="str">
        <f ca="1">IF(OR(AND(I16="Muy Baja",M16="Leve"),AND(I16="Muy Baja",M16="Menor"),AND(I16="Baja",M16="Leve")),"Bajo",IF(OR(AND(I16="Muy baja",M16="Moderado"),AND(I16="Baja",M16="Menor"),AND(I16="Baja",M16="Moderado"),AND(I16="Media",M16="Leve"),AND(I16="Media",M16="Menor"),AND(I16="Media",M16="Moderado"),AND(I16="Alta",M16="Leve"),AND(I16="Alta",M16="Menor")),"Moderado",IF(OR(AND(I16="Muy Baja",M16="Mayor"),AND(I16="Baja",M16="Mayor"),AND(I16="Media",M16="Mayor"),AND(I16="Alta",M16="Moderado"),AND(I16="Alta",M16="Mayor"),AND(I16="Muy Alta",M16="Leve"),AND(I16="Muy Alta",M16="Menor"),AND(I16="Muy Alta",M16="Moderado"),AND(I16="Muy Alta",M16="Mayor")),"Alto",IF(OR(AND(I16="Muy Baja",M16="Catastrófico"),AND(I16="Baja",M16="Catastrófico"),AND(I16="Media",M16="Catastrófico"),AND(I16="Alta",M16="Catastrófico"),AND(I16="Muy Alta",M16="Catastrófico")),"Extremo",""))))</f>
        <v>Alto</v>
      </c>
      <c r="P16" s="115">
        <v>1</v>
      </c>
      <c r="Q16" s="96" t="s">
        <v>283</v>
      </c>
      <c r="R16" s="97" t="str">
        <f>IF(OR(S16="Preventivo",S16="Detectivo"),"Probabilidad",IF(S16="Correctivo","Impacto",""))</f>
        <v>Probabilidad</v>
      </c>
      <c r="S16" s="98" t="s">
        <v>14</v>
      </c>
      <c r="T16" s="98" t="s">
        <v>9</v>
      </c>
      <c r="U16" s="99" t="str">
        <f t="shared" ref="U16" si="0">IF(AND(S16="Preventivo",T16="Automático"),"50%",IF(AND(S16="Preventivo",T16="Manual"),"40%",IF(AND(S16="Detectivo",T16="Automático"),"40%",IF(AND(S16="Detectivo",T16="Manual"),"30%",IF(AND(S16="Correctivo",T16="Automático"),"35%",IF(AND(S16="Correctivo",T16="Manual"),"25%",""))))))</f>
        <v>40%</v>
      </c>
      <c r="V16" s="98" t="s">
        <v>19</v>
      </c>
      <c r="W16" s="98" t="s">
        <v>22</v>
      </c>
      <c r="X16" s="98" t="s">
        <v>110</v>
      </c>
      <c r="Y16" s="100">
        <f>IFERROR(IF(R16="Probabilidad",(J16-(+J16*U16)),IF(R16="Impacto",J16,"")),"")</f>
        <v>0.6</v>
      </c>
      <c r="Z16" s="101" t="str">
        <f>IFERROR(IF(Y16="","",IF(Y16&lt;=0.2,"Muy Baja",IF(Y16&lt;=0.4,"Baja",IF(Y16&lt;=0.6,"Media",IF(Y16&lt;=0.8,"Alta","Muy Alta"))))),"")</f>
        <v>Media</v>
      </c>
      <c r="AA16" s="99">
        <f>+Y16</f>
        <v>0.6</v>
      </c>
      <c r="AB16" s="101" t="str">
        <f ca="1">IFERROR(IF(AC16="","",IF(AC16&lt;=0.2,"Leve",IF(AC16&lt;=0.4,"Menor",IF(AC16&lt;=0.6,"Moderado",IF(AC16&lt;=0.8,"Mayor","Catastrófico"))))),"")</f>
        <v>Moderado</v>
      </c>
      <c r="AC16" s="99">
        <f ca="1">IFERROR(IF(R16="Impacto",(N16-(+N16*U16)),IF(R16="Probabilidad",N16,"")),"")</f>
        <v>0.6</v>
      </c>
      <c r="AD16" s="102" t="str">
        <f ca="1">IFERROR(IF(OR(AND(Z16="Muy Baja",AB16="Leve"),AND(Z16="Muy Baja",AB16="Menor"),AND(Z16="Baja",AB16="Leve")),"Bajo",IF(OR(AND(Z16="Muy baja",AB16="Moderado"),AND(Z16="Baja",AB16="Menor"),AND(Z16="Baja",AB16="Moderado"),AND(Z16="Media",AB16="Leve"),AND(Z16="Media",AB16="Menor"),AND(Z16="Media",AB16="Moderado"),AND(Z16="Alta",AB16="Leve"),AND(Z16="Alta",AB16="Menor")),"Moderado",IF(OR(AND(Z16="Muy Baja",AB16="Mayor"),AND(Z16="Baja",AB16="Mayor"),AND(Z16="Media",AB16="Mayor"),AND(Z16="Alta",AB16="Moderado"),AND(Z16="Alta",AB16="Mayor"),AND(Z16="Muy Alta",AB16="Leve"),AND(Z16="Muy Alta",AB16="Menor"),AND(Z16="Muy Alta",AB16="Moderado"),AND(Z16="Muy Alta",AB16="Mayor")),"Alto",IF(OR(AND(Z16="Muy Baja",AB16="Catastrófico"),AND(Z16="Baja",AB16="Catastrófico"),AND(Z16="Media",AB16="Catastrófico"),AND(Z16="Alta",AB16="Catastrófico"),AND(Z16="Muy Alta",AB16="Catastrófico")),"Extremo","")))),"")</f>
        <v>Moderado</v>
      </c>
      <c r="AE16" s="98" t="s">
        <v>118</v>
      </c>
      <c r="AF16" s="194" t="s">
        <v>287</v>
      </c>
      <c r="AG16" s="194" t="s">
        <v>281</v>
      </c>
      <c r="AH16" s="103">
        <v>44469</v>
      </c>
      <c r="AI16" s="103">
        <v>44561</v>
      </c>
      <c r="AJ16" s="214" t="s">
        <v>306</v>
      </c>
      <c r="AK16" s="194" t="s">
        <v>307</v>
      </c>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row>
    <row r="17" spans="2:69" ht="9.6" hidden="1" customHeight="1" x14ac:dyDescent="0.3">
      <c r="B17" s="408"/>
      <c r="C17" s="378"/>
      <c r="D17" s="410"/>
      <c r="E17" s="410"/>
      <c r="F17" s="413"/>
      <c r="G17" s="378"/>
      <c r="H17" s="406"/>
      <c r="I17" s="399"/>
      <c r="J17" s="393"/>
      <c r="K17" s="416"/>
      <c r="L17" s="393">
        <f ca="1">IF(NOT(ISERROR(MATCH(K17,_xlfn.ANCHORARRAY(F28),0))),J30&amp;"Por favor no seleccionar los criterios de impacto",K17)</f>
        <v>0</v>
      </c>
      <c r="M17" s="399"/>
      <c r="N17" s="393"/>
      <c r="O17" s="394"/>
      <c r="P17" s="115">
        <v>2</v>
      </c>
      <c r="Q17" s="96"/>
      <c r="R17" s="97" t="str">
        <f t="shared" ref="R17:R20" si="1">IF(OR(S17="Preventivo",S17="Detectivo"),"Probabilidad",IF(S17="Correctivo","Impacto",""))</f>
        <v/>
      </c>
      <c r="S17" s="98"/>
      <c r="T17" s="98"/>
      <c r="U17" s="99"/>
      <c r="V17" s="98"/>
      <c r="W17" s="98"/>
      <c r="X17" s="98"/>
      <c r="Y17" s="100" t="str">
        <f>IFERROR(IF(AND(R16="Probabilidad",R17="Probabilidad"),(AA16-(+AA16*U17)),IF(R17="Probabilidad",(J16-(+J16*U17)),IF(R17="Impacto",AA16,""))),"")</f>
        <v/>
      </c>
      <c r="Z17" s="101" t="str">
        <f t="shared" ref="Z17:Z23" si="2">IFERROR(IF(Y17="","",IF(Y17&lt;=0.2,"Muy Baja",IF(Y17&lt;=0.4,"Baja",IF(Y17&lt;=0.6,"Media",IF(Y17&lt;=0.8,"Alta","Muy Alta"))))),"")</f>
        <v/>
      </c>
      <c r="AA17" s="99" t="str">
        <f t="shared" ref="AA17:AA22" si="3">+Y17</f>
        <v/>
      </c>
      <c r="AB17" s="101" t="str">
        <f t="shared" ref="AB17:AB23" si="4">IFERROR(IF(AC17="","",IF(AC17&lt;=0.2,"Leve",IF(AC17&lt;=0.4,"Menor",IF(AC17&lt;=0.6,"Moderado",IF(AC17&lt;=0.8,"Mayor","Catastrófico"))))),"")</f>
        <v/>
      </c>
      <c r="AC17" s="99" t="str">
        <f t="shared" ref="AC17:AC22" si="5">IFERROR(IF(R17="Impacto",(N17-(+N17*U17)),IF(R17="Probabilidad",N17,"")),"")</f>
        <v/>
      </c>
      <c r="AD17" s="102" t="str">
        <f t="shared" ref="AD17:AD23" si="6">IFERROR(IF(OR(AND(Z17="Muy Baja",AB17="Leve"),AND(Z17="Muy Baja",AB17="Menor"),AND(Z17="Baja",AB17="Leve")),"Bajo",IF(OR(AND(Z17="Muy baja",AB17="Moderado"),AND(Z17="Baja",AB17="Menor"),AND(Z17="Baja",AB17="Moderado"),AND(Z17="Media",AB17="Leve"),AND(Z17="Media",AB17="Menor"),AND(Z17="Media",AB17="Moderado"),AND(Z17="Alta",AB17="Leve"),AND(Z17="Alta",AB17="Menor")),"Moderado",IF(OR(AND(Z17="Muy Baja",AB17="Mayor"),AND(Z17="Baja",AB17="Mayor"),AND(Z17="Media",AB17="Mayor"),AND(Z17="Alta",AB17="Moderado"),AND(Z17="Alta",AB17="Mayor"),AND(Z17="Muy Alta",AB17="Leve"),AND(Z17="Muy Alta",AB17="Menor"),AND(Z17="Muy Alta",AB17="Moderado"),AND(Z17="Muy Alta",AB17="Mayor")),"Alto",IF(OR(AND(Z17="Muy Baja",AB17="Catastrófico"),AND(Z17="Baja",AB17="Catastrófico"),AND(Z17="Media",AB17="Catastrófico"),AND(Z17="Alta",AB17="Catastrófico"),AND(Z17="Muy Alta",AB17="Catastrófico")),"Extremo","")))),"")</f>
        <v/>
      </c>
      <c r="AE17" s="98"/>
      <c r="AF17" s="114"/>
      <c r="AG17" s="114"/>
      <c r="AH17" s="103"/>
      <c r="AI17" s="103">
        <v>44469</v>
      </c>
      <c r="AJ17" s="214"/>
      <c r="AK17" s="194"/>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row>
    <row r="18" spans="2:69" ht="9.6" hidden="1" customHeight="1" x14ac:dyDescent="0.3">
      <c r="B18" s="408"/>
      <c r="C18" s="378"/>
      <c r="D18" s="410"/>
      <c r="E18" s="410"/>
      <c r="F18" s="413"/>
      <c r="G18" s="378"/>
      <c r="H18" s="406"/>
      <c r="I18" s="399"/>
      <c r="J18" s="393"/>
      <c r="K18" s="416"/>
      <c r="L18" s="393">
        <f ca="1">IF(NOT(ISERROR(MATCH(K18,_xlfn.ANCHORARRAY(F29),0))),J31&amp;"Por favor no seleccionar los criterios de impacto",K18)</f>
        <v>0</v>
      </c>
      <c r="M18" s="399"/>
      <c r="N18" s="393"/>
      <c r="O18" s="394"/>
      <c r="P18" s="115">
        <v>3</v>
      </c>
      <c r="Q18" s="104"/>
      <c r="R18" s="97" t="str">
        <f t="shared" si="1"/>
        <v/>
      </c>
      <c r="S18" s="98"/>
      <c r="T18" s="98"/>
      <c r="U18" s="99" t="str">
        <f t="shared" ref="U18:U21" si="7">IF(AND(S18="Preventivo",T18="Automático"),"50%",IF(AND(S18="Preventivo",T18="Manual"),"40%",IF(AND(S18="Detectivo",T18="Automático"),"40%",IF(AND(S18="Detectivo",T18="Manual"),"30%",IF(AND(S18="Correctivo",T18="Automático"),"35%",IF(AND(S18="Correctivo",T18="Manual"),"25%",""))))))</f>
        <v/>
      </c>
      <c r="V18" s="98"/>
      <c r="W18" s="98"/>
      <c r="X18" s="98"/>
      <c r="Y18" s="100" t="str">
        <f>IFERROR(IF(AND(R17="Probabilidad",R18="Probabilidad"),(AA17-(+AA17*U18)),IF(AND(R17="Impacto",R18="Probabilidad"),(AA16-(+AA16*U18)),IF(R18="Impacto",AA17,""))),"")</f>
        <v/>
      </c>
      <c r="Z18" s="101" t="str">
        <f t="shared" si="2"/>
        <v/>
      </c>
      <c r="AA18" s="99" t="str">
        <f t="shared" si="3"/>
        <v/>
      </c>
      <c r="AB18" s="101" t="str">
        <f t="shared" si="4"/>
        <v/>
      </c>
      <c r="AC18" s="99" t="str">
        <f t="shared" si="5"/>
        <v/>
      </c>
      <c r="AD18" s="102" t="str">
        <f t="shared" si="6"/>
        <v/>
      </c>
      <c r="AE18" s="98"/>
      <c r="AF18" s="114"/>
      <c r="AG18" s="114"/>
      <c r="AH18" s="103"/>
      <c r="AI18" s="103">
        <v>44469</v>
      </c>
      <c r="AJ18" s="214"/>
      <c r="AK18" s="194"/>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row>
    <row r="19" spans="2:69" ht="9.6" hidden="1" customHeight="1" x14ac:dyDescent="0.3">
      <c r="B19" s="408"/>
      <c r="C19" s="378"/>
      <c r="D19" s="410"/>
      <c r="E19" s="410"/>
      <c r="F19" s="413"/>
      <c r="G19" s="378"/>
      <c r="H19" s="406"/>
      <c r="I19" s="399"/>
      <c r="J19" s="393"/>
      <c r="K19" s="416"/>
      <c r="L19" s="393">
        <f ca="1">IF(NOT(ISERROR(MATCH(K19,_xlfn.ANCHORARRAY(F30),0))),J32&amp;"Por favor no seleccionar los criterios de impacto",K19)</f>
        <v>0</v>
      </c>
      <c r="M19" s="399"/>
      <c r="N19" s="393"/>
      <c r="O19" s="394"/>
      <c r="P19" s="115">
        <v>4</v>
      </c>
      <c r="Q19" s="96"/>
      <c r="R19" s="97" t="str">
        <f t="shared" si="1"/>
        <v/>
      </c>
      <c r="S19" s="98"/>
      <c r="T19" s="98"/>
      <c r="U19" s="99" t="str">
        <f t="shared" si="7"/>
        <v/>
      </c>
      <c r="V19" s="98"/>
      <c r="W19" s="98"/>
      <c r="X19" s="98"/>
      <c r="Y19" s="100" t="str">
        <f t="shared" ref="Y19:Y21" si="8">IFERROR(IF(AND(R18="Probabilidad",R19="Probabilidad"),(AA18-(+AA18*U19)),IF(AND(R18="Impacto",R19="Probabilidad"),(AA17-(+AA17*U19)),IF(R19="Impacto",AA18,""))),"")</f>
        <v/>
      </c>
      <c r="Z19" s="101" t="str">
        <f t="shared" si="2"/>
        <v/>
      </c>
      <c r="AA19" s="99" t="str">
        <f t="shared" si="3"/>
        <v/>
      </c>
      <c r="AB19" s="101" t="str">
        <f t="shared" si="4"/>
        <v/>
      </c>
      <c r="AC19" s="99" t="str">
        <f t="shared" si="5"/>
        <v/>
      </c>
      <c r="AD19" s="102" t="str">
        <f t="shared" si="6"/>
        <v/>
      </c>
      <c r="AE19" s="98"/>
      <c r="AF19" s="114"/>
      <c r="AG19" s="114"/>
      <c r="AH19" s="103"/>
      <c r="AI19" s="103">
        <v>44469</v>
      </c>
      <c r="AJ19" s="214"/>
      <c r="AK19" s="194"/>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row>
    <row r="20" spans="2:69" ht="9.6" hidden="1" customHeight="1" x14ac:dyDescent="0.3">
      <c r="B20" s="408"/>
      <c r="C20" s="378"/>
      <c r="D20" s="410"/>
      <c r="E20" s="410"/>
      <c r="F20" s="413"/>
      <c r="G20" s="378"/>
      <c r="H20" s="406"/>
      <c r="I20" s="399"/>
      <c r="J20" s="393"/>
      <c r="K20" s="416"/>
      <c r="L20" s="393">
        <f ca="1">IF(NOT(ISERROR(MATCH(K20,_xlfn.ANCHORARRAY(F31),0))),J33&amp;"Por favor no seleccionar los criterios de impacto",K20)</f>
        <v>0</v>
      </c>
      <c r="M20" s="399"/>
      <c r="N20" s="393"/>
      <c r="O20" s="394"/>
      <c r="P20" s="115">
        <v>5</v>
      </c>
      <c r="Q20" s="96"/>
      <c r="R20" s="97" t="str">
        <f t="shared" si="1"/>
        <v/>
      </c>
      <c r="S20" s="98"/>
      <c r="T20" s="98"/>
      <c r="U20" s="99" t="str">
        <f t="shared" si="7"/>
        <v/>
      </c>
      <c r="V20" s="98"/>
      <c r="W20" s="98"/>
      <c r="X20" s="98"/>
      <c r="Y20" s="100" t="str">
        <f t="shared" si="8"/>
        <v/>
      </c>
      <c r="Z20" s="101" t="str">
        <f t="shared" si="2"/>
        <v/>
      </c>
      <c r="AA20" s="99" t="str">
        <f t="shared" si="3"/>
        <v/>
      </c>
      <c r="AB20" s="101" t="str">
        <f t="shared" si="4"/>
        <v/>
      </c>
      <c r="AC20" s="99" t="str">
        <f t="shared" si="5"/>
        <v/>
      </c>
      <c r="AD20" s="102" t="str">
        <f t="shared" si="6"/>
        <v/>
      </c>
      <c r="AE20" s="98"/>
      <c r="AF20" s="114"/>
      <c r="AG20" s="114"/>
      <c r="AH20" s="103"/>
      <c r="AI20" s="103">
        <v>44469</v>
      </c>
      <c r="AJ20" s="214"/>
      <c r="AK20" s="194"/>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row>
    <row r="21" spans="2:69" ht="30.75" hidden="1" customHeight="1" x14ac:dyDescent="0.3">
      <c r="B21" s="408"/>
      <c r="C21" s="378"/>
      <c r="D21" s="411"/>
      <c r="E21" s="411"/>
      <c r="F21" s="414"/>
      <c r="G21" s="378"/>
      <c r="H21" s="407"/>
      <c r="I21" s="399"/>
      <c r="J21" s="393"/>
      <c r="K21" s="417"/>
      <c r="L21" s="393">
        <f ca="1">IF(NOT(ISERROR(MATCH(K21,_xlfn.ANCHORARRAY(F32),0))),J34&amp;"Por favor no seleccionar los criterios de impacto",K21)</f>
        <v>0</v>
      </c>
      <c r="M21" s="399"/>
      <c r="N21" s="393"/>
      <c r="O21" s="394"/>
      <c r="P21" s="115">
        <v>6</v>
      </c>
      <c r="Q21" s="96"/>
      <c r="R21" s="97" t="str">
        <f t="shared" ref="R21" si="9">IF(OR(S21="Preventivo",S21="Detectivo"),"Probabilidad",IF(S21="Correctivo","Impacto",""))</f>
        <v/>
      </c>
      <c r="S21" s="98"/>
      <c r="T21" s="98"/>
      <c r="U21" s="99" t="str">
        <f t="shared" si="7"/>
        <v/>
      </c>
      <c r="V21" s="98"/>
      <c r="W21" s="98"/>
      <c r="X21" s="98"/>
      <c r="Y21" s="100" t="str">
        <f t="shared" si="8"/>
        <v/>
      </c>
      <c r="Z21" s="101" t="str">
        <f t="shared" si="2"/>
        <v/>
      </c>
      <c r="AA21" s="99" t="str">
        <f t="shared" si="3"/>
        <v/>
      </c>
      <c r="AB21" s="101" t="str">
        <f t="shared" si="4"/>
        <v/>
      </c>
      <c r="AC21" s="99" t="str">
        <f t="shared" si="5"/>
        <v/>
      </c>
      <c r="AD21" s="102" t="str">
        <f t="shared" si="6"/>
        <v/>
      </c>
      <c r="AE21" s="98"/>
      <c r="AF21" s="114"/>
      <c r="AG21" s="114"/>
      <c r="AH21" s="103"/>
      <c r="AI21" s="103">
        <v>44469</v>
      </c>
      <c r="AJ21" s="214"/>
      <c r="AK21" s="194"/>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row>
    <row r="22" spans="2:69" ht="129" customHeight="1" x14ac:dyDescent="0.3">
      <c r="B22" s="376">
        <v>2</v>
      </c>
      <c r="C22" s="378" t="s">
        <v>115</v>
      </c>
      <c r="D22" s="379" t="s">
        <v>279</v>
      </c>
      <c r="E22" s="381" t="s">
        <v>293</v>
      </c>
      <c r="F22" s="381" t="s">
        <v>294</v>
      </c>
      <c r="G22" s="378" t="s">
        <v>189</v>
      </c>
      <c r="H22" s="382">
        <v>11284</v>
      </c>
      <c r="I22" s="384" t="str">
        <f>IF(H22&lt;=0,"",IF(H22&lt;=2,"Muy Baja",IF(H22&lt;=24,"Baja",IF(H22&lt;=500,"Media",IF(H22&lt;=5000,"Alta","Muy Alta")))))</f>
        <v>Muy Alta</v>
      </c>
      <c r="J22" s="373">
        <f>IF(I22="","",IF(I22="Muy Baja",0.2,IF(I22="Baja",0.4,IF(I22="Media",0.6,IF(I22="Alta",0.8,IF(I22="Muy Alta",1,))))))</f>
        <v>1</v>
      </c>
      <c r="K22" s="387" t="s">
        <v>136</v>
      </c>
      <c r="L22" s="373" t="str">
        <f ca="1">IF(NOT(ISERROR(MATCH(K22,'Tabla Impacto'!$B$222:$B$224,0))),'Tabla Impacto'!$F$224&amp;"Por favor no seleccionar los criterios de impacto(Afectación Económica o presupuestal y Pérdida Reputacional)",K22)</f>
        <v xml:space="preserve">     El riesgo afecta la imagen de la entidad con algunos usuarios de relevancia frente al logro de los objetivos</v>
      </c>
      <c r="M22" s="399" t="str">
        <f ca="1">IF(OR(L22='Tabla Impacto'!$C$12,L22='Tabla Impacto'!$D$12),"Leve",IF(OR(L22='Tabla Impacto'!$C$13,L22='Tabla Impacto'!$D$13),"Menor",IF(OR(L22='Tabla Impacto'!$C$14,L22='Tabla Impacto'!$D$14),"Moderado",IF(OR(L22='Tabla Impacto'!$C$15,L22='Tabla Impacto'!$D$15),"Mayor",IF(OR(L22='Tabla Impacto'!$C$16,L22='Tabla Impacto'!$D$16),"Catastrófico","")))))</f>
        <v>Moderado</v>
      </c>
      <c r="N22" s="393">
        <f t="shared" ref="N22" ca="1" si="10">IF(M22="","",IF(M22="Leve",0.2,IF(M22="Menor",0.4,IF(M22="Moderado",0.6,IF(M22="Mayor",0.8,IF(M22="Catastrófico",1,))))))</f>
        <v>0.6</v>
      </c>
      <c r="O22" s="394" t="str">
        <f t="shared" ref="O22" ca="1" si="11">IF(OR(AND(I22="Muy Baja",M22="Leve"),AND(I22="Muy Baja",M22="Menor"),AND(I22="Baja",M22="Leve")),"Bajo",IF(OR(AND(I22="Muy baja",M22="Moderado"),AND(I22="Baja",M22="Menor"),AND(I22="Baja",M22="Moderado"),AND(I22="Media",M22="Leve"),AND(I22="Media",M22="Menor"),AND(I22="Media",M22="Moderado"),AND(I22="Alta",M22="Leve"),AND(I22="Alta",M22="Menor")),"Moderado",IF(OR(AND(I22="Muy Baja",M22="Mayor"),AND(I22="Baja",M22="Mayor"),AND(I22="Media",M22="Mayor"),AND(I22="Alta",M22="Moderado"),AND(I22="Alta",M22="Mayor"),AND(I22="Muy Alta",M22="Leve"),AND(I22="Muy Alta",M22="Menor"),AND(I22="Muy Alta",M22="Moderado"),AND(I22="Muy Alta",M22="Mayor")),"Alto",IF(OR(AND(I22="Muy Baja",M22="Catastrófico"),AND(I22="Baja",M22="Catastrófico"),AND(I22="Media",M22="Catastrófico"),AND(I22="Alta",M22="Catastrófico"),AND(I22="Muy Alta",M22="Catastrófico")),"Extremo",""))))</f>
        <v>Alto</v>
      </c>
      <c r="P22" s="112">
        <v>1</v>
      </c>
      <c r="Q22" s="96" t="s">
        <v>297</v>
      </c>
      <c r="R22" s="87" t="str">
        <f>IF(OR(S22="Preventivo",S22="Detectivo"),"Probabilidad",IF(S22="Correctivo","Impacto",""))</f>
        <v>Probabilidad</v>
      </c>
      <c r="S22" s="88" t="s">
        <v>14</v>
      </c>
      <c r="T22" s="88" t="s">
        <v>9</v>
      </c>
      <c r="U22" s="89" t="str">
        <f>IF(AND(S22="Preventivo",T22="Automático"),"50%",IF(AND(S22="Preventivo",T22="Manual"),"40%",IF(AND(S22="Detectivo",T22="Automático"),"40%",IF(AND(S22="Detectivo",T22="Manual"),"30%",IF(AND(S22="Correctivo",T22="Automático"),"35%",IF(AND(S22="Correctivo",T22="Manual"),"25%",""))))))</f>
        <v>40%</v>
      </c>
      <c r="V22" s="88" t="s">
        <v>19</v>
      </c>
      <c r="W22" s="88" t="s">
        <v>22</v>
      </c>
      <c r="X22" s="88" t="s">
        <v>110</v>
      </c>
      <c r="Y22" s="90">
        <f>IFERROR(IF(R22="Probabilidad",(J22-(+J22*U22)),IF(R22="Impacto",J22,"")),"")</f>
        <v>0.6</v>
      </c>
      <c r="Z22" s="101" t="str">
        <f>IFERROR(IF(Y22="","",IF(Y22&lt;=0.2,"Muy Baja",IF(Y22&lt;=0.4,"Baja",IF(Y22&lt;=0.6,"Media",IF(Y22&lt;=0.8,"Alta","Muy Alta"))))),"")</f>
        <v>Media</v>
      </c>
      <c r="AA22" s="99">
        <f t="shared" si="3"/>
        <v>0.6</v>
      </c>
      <c r="AB22" s="101" t="str">
        <f t="shared" ca="1" si="4"/>
        <v>Moderado</v>
      </c>
      <c r="AC22" s="99">
        <f t="shared" ca="1" si="5"/>
        <v>0.6</v>
      </c>
      <c r="AD22" s="102" t="str">
        <f t="shared" ca="1" si="6"/>
        <v>Moderado</v>
      </c>
      <c r="AE22" s="98" t="s">
        <v>118</v>
      </c>
      <c r="AF22" s="194" t="s">
        <v>288</v>
      </c>
      <c r="AG22" s="194" t="s">
        <v>284</v>
      </c>
      <c r="AH22" s="199">
        <v>44407</v>
      </c>
      <c r="AI22" s="103">
        <v>44561</v>
      </c>
      <c r="AJ22" s="214" t="s">
        <v>308</v>
      </c>
      <c r="AK22" s="215">
        <v>1</v>
      </c>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row>
    <row r="23" spans="2:69" ht="143.25" customHeight="1" x14ac:dyDescent="0.3">
      <c r="B23" s="376"/>
      <c r="C23" s="378"/>
      <c r="D23" s="395"/>
      <c r="E23" s="397"/>
      <c r="F23" s="397"/>
      <c r="G23" s="378"/>
      <c r="H23" s="382"/>
      <c r="I23" s="384"/>
      <c r="J23" s="373"/>
      <c r="K23" s="387"/>
      <c r="L23" s="373">
        <f ca="1">IF(NOT(ISERROR(MATCH(K23,_xlfn.ANCHORARRAY(F34),0))),J36&amp;"Por favor no seleccionar los criterios de impacto",K23)</f>
        <v>0</v>
      </c>
      <c r="M23" s="399"/>
      <c r="N23" s="393"/>
      <c r="O23" s="394"/>
      <c r="P23" s="112">
        <v>2</v>
      </c>
      <c r="Q23" s="198" t="s">
        <v>296</v>
      </c>
      <c r="R23" s="87" t="str">
        <f>IF(OR(S23="Preventivo",S23="Detectivo"),"Probabilidad",IF(S23="Correctivo","Impacto",""))</f>
        <v>Probabilidad</v>
      </c>
      <c r="S23" s="88" t="s">
        <v>15</v>
      </c>
      <c r="T23" s="88" t="s">
        <v>9</v>
      </c>
      <c r="U23" s="89" t="str">
        <f t="shared" ref="U23:U27" si="12">IF(AND(S23="Preventivo",T23="Automático"),"50%",IF(AND(S23="Preventivo",T23="Manual"),"40%",IF(AND(S23="Detectivo",T23="Automático"),"40%",IF(AND(S23="Detectivo",T23="Manual"),"30%",IF(AND(S23="Correctivo",T23="Automático"),"35%",IF(AND(S23="Correctivo",T23="Manual"),"25%",""))))))</f>
        <v>30%</v>
      </c>
      <c r="V23" s="88" t="s">
        <v>19</v>
      </c>
      <c r="W23" s="88" t="s">
        <v>22</v>
      </c>
      <c r="X23" s="88" t="s">
        <v>110</v>
      </c>
      <c r="Y23" s="90">
        <f>IFERROR(IF(AND(R22="Probabilidad",R23="Probabilidad"),(AA22-(+AA22*U23)),IF(R23="Probabilidad",(J22-(+J22*U23)),IF(R23="Impacto",AA22,""))),"")</f>
        <v>0.42</v>
      </c>
      <c r="Z23" s="101" t="str">
        <f t="shared" si="2"/>
        <v>Media</v>
      </c>
      <c r="AA23" s="99">
        <f>+Y23</f>
        <v>0.42</v>
      </c>
      <c r="AB23" s="101" t="str">
        <f t="shared" si="4"/>
        <v>Leve</v>
      </c>
      <c r="AC23" s="89">
        <v>0.2</v>
      </c>
      <c r="AD23" s="102" t="str">
        <f t="shared" si="6"/>
        <v>Moderado</v>
      </c>
      <c r="AE23" s="98" t="s">
        <v>118</v>
      </c>
      <c r="AF23" s="194" t="s">
        <v>289</v>
      </c>
      <c r="AG23" s="194" t="s">
        <v>284</v>
      </c>
      <c r="AH23" s="103">
        <v>44439</v>
      </c>
      <c r="AI23" s="103">
        <v>44561</v>
      </c>
      <c r="AJ23" s="214" t="s">
        <v>309</v>
      </c>
      <c r="AK23" s="215">
        <v>1</v>
      </c>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row>
    <row r="24" spans="2:69" ht="9.6" hidden="1" customHeight="1" x14ac:dyDescent="0.3">
      <c r="B24" s="376"/>
      <c r="C24" s="378"/>
      <c r="D24" s="395"/>
      <c r="E24" s="397"/>
      <c r="F24" s="397"/>
      <c r="G24" s="378"/>
      <c r="H24" s="382"/>
      <c r="I24" s="384"/>
      <c r="J24" s="373"/>
      <c r="K24" s="387"/>
      <c r="L24" s="373">
        <f ca="1">IF(NOT(ISERROR(MATCH(K24,_xlfn.ANCHORARRAY(F35),0))),J37&amp;"Por favor no seleccionar los criterios de impacto",K24)</f>
        <v>0</v>
      </c>
      <c r="M24" s="399"/>
      <c r="N24" s="393"/>
      <c r="O24" s="394"/>
      <c r="P24" s="112">
        <v>3</v>
      </c>
      <c r="Q24" s="94"/>
      <c r="R24" s="87"/>
      <c r="S24" s="88"/>
      <c r="T24" s="88"/>
      <c r="U24" s="89"/>
      <c r="V24" s="88"/>
      <c r="W24" s="88"/>
      <c r="X24" s="88"/>
      <c r="Y24" s="90"/>
      <c r="Z24" s="91"/>
      <c r="AA24" s="89"/>
      <c r="AB24" s="91"/>
      <c r="AC24" s="89"/>
      <c r="AD24" s="92"/>
      <c r="AE24" s="98"/>
      <c r="AF24" s="113"/>
      <c r="AG24" s="113"/>
      <c r="AH24" s="93"/>
      <c r="AI24" s="103">
        <v>44561</v>
      </c>
      <c r="AJ24" s="214"/>
      <c r="AK24" s="194"/>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row>
    <row r="25" spans="2:69" ht="9.6" hidden="1" customHeight="1" x14ac:dyDescent="0.3">
      <c r="B25" s="376"/>
      <c r="C25" s="378"/>
      <c r="D25" s="395"/>
      <c r="E25" s="397"/>
      <c r="F25" s="397"/>
      <c r="G25" s="378"/>
      <c r="H25" s="382"/>
      <c r="I25" s="384"/>
      <c r="J25" s="373"/>
      <c r="K25" s="387"/>
      <c r="L25" s="373">
        <f ca="1">IF(NOT(ISERROR(MATCH(K25,_xlfn.ANCHORARRAY(F36),0))),J38&amp;"Por favor no seleccionar los criterios de impacto",K25)</f>
        <v>0</v>
      </c>
      <c r="M25" s="399"/>
      <c r="N25" s="393"/>
      <c r="O25" s="394"/>
      <c r="P25" s="112">
        <v>4</v>
      </c>
      <c r="Q25" s="86"/>
      <c r="R25" s="87" t="str">
        <f t="shared" ref="R25:R27" si="13">IF(OR(S25="Preventivo",S25="Detectivo"),"Probabilidad",IF(S25="Correctivo","Impacto",""))</f>
        <v/>
      </c>
      <c r="S25" s="88"/>
      <c r="T25" s="88"/>
      <c r="U25" s="89" t="str">
        <f t="shared" si="12"/>
        <v/>
      </c>
      <c r="V25" s="88"/>
      <c r="W25" s="88"/>
      <c r="X25" s="88"/>
      <c r="Y25" s="90" t="str">
        <f t="shared" ref="Y25:Y27" si="14">IFERROR(IF(AND(R24="Probabilidad",R25="Probabilidad"),(AA24-(+AA24*U25)),IF(AND(R24="Impacto",R25="Probabilidad"),(AA23-(+AA23*U25)),IF(R25="Impacto",AA24,""))),"")</f>
        <v/>
      </c>
      <c r="Z25" s="91" t="str">
        <f t="shared" ref="Z25:Z75" si="15">IFERROR(IF(Y25="","",IF(Y25&lt;=0.2,"Muy Baja",IF(Y25&lt;=0.4,"Baja",IF(Y25&lt;=0.6,"Media",IF(Y25&lt;=0.8,"Alta","Muy Alta"))))),"")</f>
        <v/>
      </c>
      <c r="AA25" s="89" t="str">
        <f t="shared" ref="AA25:AA27" si="16">+Y25</f>
        <v/>
      </c>
      <c r="AB25" s="91" t="str">
        <f t="shared" ref="AB25:AB75" si="17">IFERROR(IF(AC25="","",IF(AC25&lt;=0.2,"Leve",IF(AC25&lt;=0.4,"Menor",IF(AC25&lt;=0.6,"Moderado",IF(AC25&lt;=0.8,"Mayor","Catastrófico"))))),"")</f>
        <v/>
      </c>
      <c r="AC25" s="89" t="str">
        <f t="shared" ref="AC25:AC27" si="18">IFERROR(IF(AND(R24="Impacto",R25="Impacto"),(AC24-(+AC24*U25)),IF(AND(R24="Probabilidad",R25="Impacto"),(AC23-(+AC23*U25)),IF(R25="Probabilidad",AC24,""))),"")</f>
        <v/>
      </c>
      <c r="AD25" s="92" t="str">
        <f>IFERROR(IF(OR(AND(Z25="Muy Baja",AB25="Leve"),AND(Z25="Muy Baja",AB25="Menor"),AND(Z25="Baja",AB25="Leve")),"Bajo",IF(OR(AND(Z25="Muy baja",AB25="Moderado"),AND(Z25="Baja",AB25="Menor"),AND(Z25="Baja",AB25="Moderado"),AND(Z25="Media",AB25="Leve"),AND(Z25="Media",AB25="Menor"),AND(Z25="Media",AB25="Moderado"),AND(Z25="Alta",AB25="Leve"),AND(Z25="Alta",AB25="Menor")),"Moderado",IF(OR(AND(Z25="Muy Baja",AB25="Mayor"),AND(Z25="Baja",AB25="Mayor"),AND(Z25="Media",AB25="Mayor"),AND(Z25="Alta",AB25="Moderado"),AND(Z25="Alta",AB25="Mayor"),AND(Z25="Muy Alta",AB25="Leve"),AND(Z25="Muy Alta",AB25="Menor"),AND(Z25="Muy Alta",AB25="Moderado"),AND(Z25="Muy Alta",AB25="Mayor")),"Alto",IF(OR(AND(Z25="Muy Baja",AB25="Catastrófico"),AND(Z25="Baja",AB25="Catastrófico"),AND(Z25="Media",AB25="Catastrófico"),AND(Z25="Alta",AB25="Catastrófico"),AND(Z25="Muy Alta",AB25="Catastrófico")),"Extremo","")))),"")</f>
        <v/>
      </c>
      <c r="AE25" s="98"/>
      <c r="AF25" s="113"/>
      <c r="AG25" s="113"/>
      <c r="AH25" s="93"/>
      <c r="AI25" s="103">
        <v>44561</v>
      </c>
      <c r="AJ25" s="214"/>
      <c r="AK25" s="194"/>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row>
    <row r="26" spans="2:69" ht="9.6" hidden="1" customHeight="1" x14ac:dyDescent="0.3">
      <c r="B26" s="376"/>
      <c r="C26" s="378"/>
      <c r="D26" s="395"/>
      <c r="E26" s="397"/>
      <c r="F26" s="397"/>
      <c r="G26" s="378"/>
      <c r="H26" s="382"/>
      <c r="I26" s="384"/>
      <c r="J26" s="373"/>
      <c r="K26" s="387"/>
      <c r="L26" s="373">
        <f ca="1">IF(NOT(ISERROR(MATCH(K26,_xlfn.ANCHORARRAY(F37),0))),J39&amp;"Por favor no seleccionar los criterios de impacto",K26)</f>
        <v>0</v>
      </c>
      <c r="M26" s="399"/>
      <c r="N26" s="393"/>
      <c r="O26" s="394"/>
      <c r="P26" s="112">
        <v>5</v>
      </c>
      <c r="Q26" s="86"/>
      <c r="R26" s="87" t="str">
        <f t="shared" si="13"/>
        <v/>
      </c>
      <c r="S26" s="88"/>
      <c r="T26" s="88"/>
      <c r="U26" s="89" t="str">
        <f t="shared" si="12"/>
        <v/>
      </c>
      <c r="V26" s="88"/>
      <c r="W26" s="88"/>
      <c r="X26" s="88"/>
      <c r="Y26" s="90" t="str">
        <f t="shared" si="14"/>
        <v/>
      </c>
      <c r="Z26" s="91" t="str">
        <f t="shared" si="15"/>
        <v/>
      </c>
      <c r="AA26" s="89" t="str">
        <f t="shared" si="16"/>
        <v/>
      </c>
      <c r="AB26" s="91" t="str">
        <f t="shared" si="17"/>
        <v/>
      </c>
      <c r="AC26" s="89" t="str">
        <f t="shared" si="18"/>
        <v/>
      </c>
      <c r="AD26" s="92" t="str">
        <f t="shared" ref="AD26:AD27" si="19">IFERROR(IF(OR(AND(Z26="Muy Baja",AB26="Leve"),AND(Z26="Muy Baja",AB26="Menor"),AND(Z26="Baja",AB26="Leve")),"Bajo",IF(OR(AND(Z26="Muy baja",AB26="Moderado"),AND(Z26="Baja",AB26="Menor"),AND(Z26="Baja",AB26="Moderado"),AND(Z26="Media",AB26="Leve"),AND(Z26="Media",AB26="Menor"),AND(Z26="Media",AB26="Moderado"),AND(Z26="Alta",AB26="Leve"),AND(Z26="Alta",AB26="Menor")),"Moderado",IF(OR(AND(Z26="Muy Baja",AB26="Mayor"),AND(Z26="Baja",AB26="Mayor"),AND(Z26="Media",AB26="Mayor"),AND(Z26="Alta",AB26="Moderado"),AND(Z26="Alta",AB26="Mayor"),AND(Z26="Muy Alta",AB26="Leve"),AND(Z26="Muy Alta",AB26="Menor"),AND(Z26="Muy Alta",AB26="Moderado"),AND(Z26="Muy Alta",AB26="Mayor")),"Alto",IF(OR(AND(Z26="Muy Baja",AB26="Catastrófico"),AND(Z26="Baja",AB26="Catastrófico"),AND(Z26="Media",AB26="Catastrófico"),AND(Z26="Alta",AB26="Catastrófico"),AND(Z26="Muy Alta",AB26="Catastrófico")),"Extremo","")))),"")</f>
        <v/>
      </c>
      <c r="AE26" s="98"/>
      <c r="AF26" s="113"/>
      <c r="AG26" s="113"/>
      <c r="AH26" s="93"/>
      <c r="AI26" s="103">
        <v>44561</v>
      </c>
      <c r="AJ26" s="214"/>
      <c r="AK26" s="194"/>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row>
    <row r="27" spans="2:69" ht="9.6" hidden="1" customHeight="1" x14ac:dyDescent="0.3">
      <c r="B27" s="376"/>
      <c r="C27" s="378"/>
      <c r="D27" s="396"/>
      <c r="E27" s="398"/>
      <c r="F27" s="398"/>
      <c r="G27" s="378"/>
      <c r="H27" s="382"/>
      <c r="I27" s="384"/>
      <c r="J27" s="373"/>
      <c r="K27" s="387"/>
      <c r="L27" s="373">
        <f ca="1">IF(NOT(ISERROR(MATCH(K27,_xlfn.ANCHORARRAY(F38),0))),J40&amp;"Por favor no seleccionar los criterios de impacto",K27)</f>
        <v>0</v>
      </c>
      <c r="M27" s="399"/>
      <c r="N27" s="393"/>
      <c r="O27" s="394"/>
      <c r="P27" s="112">
        <v>6</v>
      </c>
      <c r="Q27" s="86"/>
      <c r="R27" s="87" t="str">
        <f t="shared" si="13"/>
        <v/>
      </c>
      <c r="S27" s="88"/>
      <c r="T27" s="88"/>
      <c r="U27" s="89" t="str">
        <f t="shared" si="12"/>
        <v/>
      </c>
      <c r="V27" s="88"/>
      <c r="W27" s="88"/>
      <c r="X27" s="88"/>
      <c r="Y27" s="90" t="str">
        <f t="shared" si="14"/>
        <v/>
      </c>
      <c r="Z27" s="91" t="str">
        <f t="shared" si="15"/>
        <v/>
      </c>
      <c r="AA27" s="89" t="str">
        <f t="shared" si="16"/>
        <v/>
      </c>
      <c r="AB27" s="91" t="str">
        <f t="shared" si="17"/>
        <v/>
      </c>
      <c r="AC27" s="89" t="str">
        <f t="shared" si="18"/>
        <v/>
      </c>
      <c r="AD27" s="92" t="str">
        <f t="shared" si="19"/>
        <v/>
      </c>
      <c r="AE27" s="98"/>
      <c r="AF27" s="113"/>
      <c r="AG27" s="113"/>
      <c r="AH27" s="93"/>
      <c r="AI27" s="103">
        <v>44561</v>
      </c>
      <c r="AJ27" s="214"/>
      <c r="AK27" s="194"/>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row>
    <row r="28" spans="2:69" ht="91.15" customHeight="1" x14ac:dyDescent="0.3">
      <c r="B28" s="376">
        <v>3</v>
      </c>
      <c r="C28" s="378" t="s">
        <v>115</v>
      </c>
      <c r="D28" s="379" t="s">
        <v>279</v>
      </c>
      <c r="E28" s="381" t="s">
        <v>285</v>
      </c>
      <c r="F28" s="381" t="s">
        <v>290</v>
      </c>
      <c r="G28" s="378" t="s">
        <v>189</v>
      </c>
      <c r="H28" s="382">
        <v>1</v>
      </c>
      <c r="I28" s="384" t="str">
        <f>IF(H28&lt;=0,"",IF(H28&lt;=2,"Muy Baja",IF(H28&lt;=24,"Baja",IF(H28&lt;=500,"Media",IF(H28&lt;=5000,"Alta","Muy Alta")))))</f>
        <v>Muy Baja</v>
      </c>
      <c r="J28" s="373">
        <f>IF(I28="","",IF(I28="Muy Baja",0.2,IF(I28="Baja",0.4,IF(I28="Media",0.6,IF(I28="Alta",0.8,IF(I28="Muy Alta",1,))))))</f>
        <v>0.2</v>
      </c>
      <c r="K28" s="387" t="s">
        <v>137</v>
      </c>
      <c r="L28" s="373" t="str">
        <f ca="1">IF(NOT(ISERROR(MATCH(K28,'Tabla Impacto'!$B$222:$B$224,0))),'Tabla Impacto'!$F$224&amp;"Por favor no seleccionar los criterios de impacto(Afectación Económica o presupuestal y Pérdida Reputacional)",K28)</f>
        <v xml:space="preserve">     El riesgo afecta la imagen de de la entidad con efecto publicitario sostenido a nivel de sector administrativo, nivel departamental o municipal</v>
      </c>
      <c r="M28" s="399" t="str">
        <f ca="1">IF(OR(L28='Tabla Impacto'!$C$12,L28='Tabla Impacto'!$D$12),"Leve",IF(OR(L28='Tabla Impacto'!$C$13,L28='Tabla Impacto'!$D$13),"Menor",IF(OR(L28='Tabla Impacto'!$C$14,L28='Tabla Impacto'!$D$14),"Moderado",IF(OR(L28='Tabla Impacto'!$C$15,L28='Tabla Impacto'!$D$15),"Mayor",IF(OR(L28='Tabla Impacto'!$C$16,L28='Tabla Impacto'!$D$16),"Catastrófico","")))))</f>
        <v>Mayor</v>
      </c>
      <c r="N28" s="393">
        <f t="shared" ref="N28" ca="1" si="20">IF(M28="","",IF(M28="Leve",0.2,IF(M28="Menor",0.4,IF(M28="Moderado",0.6,IF(M28="Mayor",0.8,IF(M28="Catastrófico",1,))))))</f>
        <v>0.8</v>
      </c>
      <c r="O28" s="394" t="str">
        <f t="shared" ref="O28" ca="1" si="21">IF(OR(AND(I28="Muy Baja",M28="Leve"),AND(I28="Muy Baja",M28="Menor"),AND(I28="Baja",M28="Leve")),"Bajo",IF(OR(AND(I28="Muy baja",M28="Moderado"),AND(I28="Baja",M28="Menor"),AND(I28="Baja",M28="Moderado"),AND(I28="Media",M28="Leve"),AND(I28="Media",M28="Menor"),AND(I28="Media",M28="Moderado"),AND(I28="Alta",M28="Leve"),AND(I28="Alta",M28="Menor")),"Moderado",IF(OR(AND(I28="Muy Baja",M28="Mayor"),AND(I28="Baja",M28="Mayor"),AND(I28="Media",M28="Mayor"),AND(I28="Alta",M28="Moderado"),AND(I28="Alta",M28="Mayor"),AND(I28="Muy Alta",M28="Leve"),AND(I28="Muy Alta",M28="Menor"),AND(I28="Muy Alta",M28="Moderado"),AND(I28="Muy Alta",M28="Mayor")),"Alto",IF(OR(AND(I28="Muy Baja",M28="Catastrófico"),AND(I28="Baja",M28="Catastrófico"),AND(I28="Media",M28="Catastrófico"),AND(I28="Alta",M28="Catastrófico"),AND(I28="Muy Alta",M28="Catastrófico")),"Extremo",""))))</f>
        <v>Alto</v>
      </c>
      <c r="P28" s="112">
        <v>1</v>
      </c>
      <c r="Q28" s="197" t="s">
        <v>295</v>
      </c>
      <c r="R28" s="87" t="str">
        <f>IF(OR(S28="Preventivo",S28="Detectivo"),"Probabilidad",IF(S28="Correctivo","Impacto",""))</f>
        <v>Probabilidad</v>
      </c>
      <c r="S28" s="88" t="s">
        <v>14</v>
      </c>
      <c r="T28" s="88" t="s">
        <v>9</v>
      </c>
      <c r="U28" s="89" t="str">
        <f>IF(AND(S28="Preventivo",T28="Automático"),"50%",IF(AND(S28="Preventivo",T28="Manual"),"40%",IF(AND(S28="Detectivo",T28="Automático"),"40%",IF(AND(S28="Detectivo",T28="Manual"),"30%",IF(AND(S28="Correctivo",T28="Automático"),"35%",IF(AND(S28="Correctivo",T28="Manual"),"25%",""))))))</f>
        <v>40%</v>
      </c>
      <c r="V28" s="88" t="s">
        <v>19</v>
      </c>
      <c r="W28" s="88" t="s">
        <v>22</v>
      </c>
      <c r="X28" s="88" t="s">
        <v>110</v>
      </c>
      <c r="Y28" s="90">
        <f>IFERROR(IF(R28="Probabilidad",(J28-(+J28*U28)),IF(R28="Impacto",J28,"")),"")</f>
        <v>0.12</v>
      </c>
      <c r="Z28" s="91" t="str">
        <f>IFERROR(IF(Y28="","",IF(Y28&lt;=0.2,"Muy Baja",IF(Y28&lt;=0.4,"Baja",IF(Y28&lt;=0.6,"Media",IF(Y28&lt;=0.8,"Alta","Muy Alta"))))),"")</f>
        <v>Muy Baja</v>
      </c>
      <c r="AA28" s="89">
        <f>+Y28</f>
        <v>0.12</v>
      </c>
      <c r="AB28" s="91" t="str">
        <f ca="1">IFERROR(IF(AC28="","",IF(AC28&lt;=0.2,"Leve",IF(AC28&lt;=0.4,"Menor",IF(AC28&lt;=0.6,"Moderado",IF(AC28&lt;=0.8,"Mayor","Catastrófico"))))),"")</f>
        <v>Mayor</v>
      </c>
      <c r="AC28" s="89">
        <f ca="1">IFERROR(IF(R28="Impacto",(N28-(+N28*U28)),IF(R28="Probabilidad",N28,"")),"")</f>
        <v>0.8</v>
      </c>
      <c r="AD28" s="92" t="str">
        <f ca="1">IFERROR(IF(OR(AND(Z28="Muy Baja",AB28="Leve"),AND(Z28="Muy Baja",AB28="Menor"),AND(Z28="Baja",AB28="Leve")),"Bajo",IF(OR(AND(Z28="Muy baja",AB28="Moderado"),AND(Z28="Baja",AB28="Menor"),AND(Z28="Baja",AB28="Moderado"),AND(Z28="Media",AB28="Leve"),AND(Z28="Media",AB28="Menor"),AND(Z28="Media",AB28="Moderado"),AND(Z28="Alta",AB28="Leve"),AND(Z28="Alta",AB28="Menor")),"Moderado",IF(OR(AND(Z28="Muy Baja",AB28="Mayor"),AND(Z28="Baja",AB28="Mayor"),AND(Z28="Media",AB28="Mayor"),AND(Z28="Alta",AB28="Moderado"),AND(Z28="Alta",AB28="Mayor"),AND(Z28="Muy Alta",AB28="Leve"),AND(Z28="Muy Alta",AB28="Menor"),AND(Z28="Muy Alta",AB28="Moderado"),AND(Z28="Muy Alta",AB28="Mayor")),"Alto",IF(OR(AND(Z28="Muy Baja",AB28="Catastrófico"),AND(Z28="Baja",AB28="Catastrófico"),AND(Z28="Media",AB28="Catastrófico"),AND(Z28="Alta",AB28="Catastrófico"),AND(Z28="Muy Alta",AB28="Catastrófico")),"Extremo","")))),"")</f>
        <v>Alto</v>
      </c>
      <c r="AE28" s="98" t="s">
        <v>118</v>
      </c>
      <c r="AF28" s="196" t="s">
        <v>292</v>
      </c>
      <c r="AG28" s="195" t="s">
        <v>284</v>
      </c>
      <c r="AH28" s="93">
        <v>44378</v>
      </c>
      <c r="AI28" s="103">
        <v>44561</v>
      </c>
      <c r="AJ28" s="214" t="s">
        <v>310</v>
      </c>
      <c r="AK28" s="194" t="s">
        <v>311</v>
      </c>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row>
    <row r="29" spans="2:69" ht="135" customHeight="1" x14ac:dyDescent="0.3">
      <c r="B29" s="376"/>
      <c r="C29" s="378"/>
      <c r="D29" s="395"/>
      <c r="E29" s="397"/>
      <c r="F29" s="397"/>
      <c r="G29" s="378"/>
      <c r="H29" s="382"/>
      <c r="I29" s="384"/>
      <c r="J29" s="373"/>
      <c r="K29" s="387"/>
      <c r="L29" s="373">
        <f t="shared" ref="L29:L33" ca="1" si="22">IF(NOT(ISERROR(MATCH(K29,_xlfn.ANCHORARRAY(F40),0))),J42&amp;"Por favor no seleccionar los criterios de impacto",K29)</f>
        <v>0</v>
      </c>
      <c r="M29" s="399"/>
      <c r="N29" s="393"/>
      <c r="O29" s="394"/>
      <c r="P29" s="112">
        <v>2</v>
      </c>
      <c r="Q29" s="197" t="s">
        <v>291</v>
      </c>
      <c r="R29" s="87" t="str">
        <f>IF(OR(S29="Preventivo",S29="Detectivo"),"Probabilidad",IF(S29="Correctivo","Impacto",""))</f>
        <v>Probabilidad</v>
      </c>
      <c r="S29" s="88" t="s">
        <v>14</v>
      </c>
      <c r="T29" s="88" t="s">
        <v>9</v>
      </c>
      <c r="U29" s="89" t="str">
        <f t="shared" ref="U29:U33" si="23">IF(AND(S29="Preventivo",T29="Automático"),"50%",IF(AND(S29="Preventivo",T29="Manual"),"40%",IF(AND(S29="Detectivo",T29="Automático"),"40%",IF(AND(S29="Detectivo",T29="Manual"),"30%",IF(AND(S29="Correctivo",T29="Automático"),"35%",IF(AND(S29="Correctivo",T29="Manual"),"25%",""))))))</f>
        <v>40%</v>
      </c>
      <c r="V29" s="88" t="s">
        <v>19</v>
      </c>
      <c r="W29" s="88" t="s">
        <v>22</v>
      </c>
      <c r="X29" s="88" t="s">
        <v>110</v>
      </c>
      <c r="Y29" s="95">
        <f>IFERROR(IF(AND(R28="Probabilidad",R29="Probabilidad"),(AA28-(+AA28*U29)),IF(R29="Probabilidad",(J28-(+J28*U29)),IF(R29="Impacto",AA28,""))),"")</f>
        <v>7.1999999999999995E-2</v>
      </c>
      <c r="Z29" s="91" t="str">
        <f t="shared" si="15"/>
        <v>Muy Baja</v>
      </c>
      <c r="AA29" s="89">
        <f t="shared" ref="AA29:AA33" si="24">+Y29</f>
        <v>7.1999999999999995E-2</v>
      </c>
      <c r="AB29" s="91" t="str">
        <f t="shared" si="17"/>
        <v>Leve</v>
      </c>
      <c r="AC29" s="89">
        <v>0.2</v>
      </c>
      <c r="AD29" s="92" t="str">
        <f t="shared" ref="AD29:AD30" si="25">IFERROR(IF(OR(AND(Z29="Muy Baja",AB29="Leve"),AND(Z29="Muy Baja",AB29="Menor"),AND(Z29="Baja",AB29="Leve")),"Bajo",IF(OR(AND(Z29="Muy baja",AB29="Moderado"),AND(Z29="Baja",AB29="Menor"),AND(Z29="Baja",AB29="Moderado"),AND(Z29="Media",AB29="Leve"),AND(Z29="Media",AB29="Menor"),AND(Z29="Media",AB29="Moderado"),AND(Z29="Alta",AB29="Leve"),AND(Z29="Alta",AB29="Menor")),"Moderado",IF(OR(AND(Z29="Muy Baja",AB29="Mayor"),AND(Z29="Baja",AB29="Mayor"),AND(Z29="Media",AB29="Mayor"),AND(Z29="Alta",AB29="Moderado"),AND(Z29="Alta",AB29="Mayor"),AND(Z29="Muy Alta",AB29="Leve"),AND(Z29="Muy Alta",AB29="Menor"),AND(Z29="Muy Alta",AB29="Moderado"),AND(Z29="Muy Alta",AB29="Mayor")),"Alto",IF(OR(AND(Z29="Muy Baja",AB29="Catastrófico"),AND(Z29="Baja",AB29="Catastrófico"),AND(Z29="Media",AB29="Catastrófico"),AND(Z29="Alta",AB29="Catastrófico"),AND(Z29="Muy Alta",AB29="Catastrófico")),"Extremo","")))),"")</f>
        <v>Bajo</v>
      </c>
      <c r="AE29" s="98" t="s">
        <v>118</v>
      </c>
      <c r="AF29" s="196" t="s">
        <v>304</v>
      </c>
      <c r="AG29" s="196" t="s">
        <v>301</v>
      </c>
      <c r="AH29" s="93">
        <v>44500</v>
      </c>
      <c r="AI29" s="103">
        <v>44561</v>
      </c>
      <c r="AJ29" s="214" t="s">
        <v>312</v>
      </c>
      <c r="AK29" s="215">
        <v>1</v>
      </c>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row>
    <row r="30" spans="2:69" ht="82.9" hidden="1" customHeight="1" x14ac:dyDescent="0.3">
      <c r="B30" s="376"/>
      <c r="C30" s="378"/>
      <c r="D30" s="395"/>
      <c r="E30" s="397"/>
      <c r="F30" s="397"/>
      <c r="G30" s="378"/>
      <c r="H30" s="382"/>
      <c r="I30" s="384"/>
      <c r="J30" s="373"/>
      <c r="K30" s="387"/>
      <c r="L30" s="373">
        <f t="shared" ca="1" si="22"/>
        <v>0</v>
      </c>
      <c r="M30" s="399"/>
      <c r="N30" s="393"/>
      <c r="O30" s="394"/>
      <c r="P30" s="112">
        <v>3</v>
      </c>
      <c r="Q30" s="197"/>
      <c r="R30" s="87" t="str">
        <f>IF(OR(S30="Preventivo",S30="Detectivo"),"Probabilidad",IF(S30="Correctivo","Impacto",""))</f>
        <v/>
      </c>
      <c r="S30" s="88"/>
      <c r="T30" s="88"/>
      <c r="U30" s="89" t="str">
        <f t="shared" si="23"/>
        <v/>
      </c>
      <c r="V30" s="88"/>
      <c r="W30" s="88"/>
      <c r="X30" s="88"/>
      <c r="Y30" s="90" t="str">
        <f>IFERROR(IF(AND(R29="Probabilidad",R30="Probabilidad"),(AA29-(+AA29*U30)),IF(AND(R29="Impacto",R30="Probabilidad"),(AA28-(+AA28*U30)),IF(R30="Impacto",AA29,""))),"")</f>
        <v/>
      </c>
      <c r="Z30" s="91" t="str">
        <f t="shared" si="15"/>
        <v/>
      </c>
      <c r="AA30" s="89" t="str">
        <f t="shared" si="24"/>
        <v/>
      </c>
      <c r="AB30" s="91" t="str">
        <f t="shared" si="17"/>
        <v/>
      </c>
      <c r="AC30" s="89" t="str">
        <f>IFERROR(IF(AND(R29="Impacto",R30="Impacto"),(AC29-(+AC29*U30)),IF(AND(R29="Probabilidad",R30="Impacto"),(AC28-(+AC28*U30)),IF(R30="Probabilidad",AC29,""))),"")</f>
        <v/>
      </c>
      <c r="AD30" s="92" t="str">
        <f t="shared" si="25"/>
        <v/>
      </c>
      <c r="AE30" s="98"/>
      <c r="AF30" s="196" t="s">
        <v>305</v>
      </c>
      <c r="AG30" s="196" t="s">
        <v>301</v>
      </c>
      <c r="AH30" s="93">
        <v>44531</v>
      </c>
      <c r="AI30" s="103">
        <v>44561</v>
      </c>
      <c r="AJ30" s="214"/>
      <c r="AK30" s="194"/>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row>
    <row r="31" spans="2:69" ht="9.6" hidden="1" customHeight="1" x14ac:dyDescent="0.3">
      <c r="B31" s="376"/>
      <c r="C31" s="378"/>
      <c r="D31" s="395"/>
      <c r="E31" s="397"/>
      <c r="F31" s="397"/>
      <c r="G31" s="378"/>
      <c r="H31" s="382"/>
      <c r="I31" s="384"/>
      <c r="J31" s="373"/>
      <c r="K31" s="387"/>
      <c r="L31" s="373">
        <f t="shared" ca="1" si="22"/>
        <v>0</v>
      </c>
      <c r="M31" s="399"/>
      <c r="N31" s="393"/>
      <c r="O31" s="394"/>
      <c r="P31" s="112">
        <v>4</v>
      </c>
      <c r="Q31" s="86"/>
      <c r="R31" s="87" t="str">
        <f t="shared" ref="R31:R33" si="26">IF(OR(S31="Preventivo",S31="Detectivo"),"Probabilidad",IF(S31="Correctivo","Impacto",""))</f>
        <v/>
      </c>
      <c r="S31" s="88"/>
      <c r="T31" s="88"/>
      <c r="U31" s="89" t="str">
        <f t="shared" si="23"/>
        <v/>
      </c>
      <c r="V31" s="88"/>
      <c r="W31" s="88"/>
      <c r="X31" s="88"/>
      <c r="Y31" s="90" t="str">
        <f t="shared" ref="Y31:Y33" si="27">IFERROR(IF(AND(R30="Probabilidad",R31="Probabilidad"),(AA30-(+AA30*U31)),IF(AND(R30="Impacto",R31="Probabilidad"),(AA29-(+AA29*U31)),IF(R31="Impacto",AA30,""))),"")</f>
        <v/>
      </c>
      <c r="Z31" s="91" t="str">
        <f t="shared" si="15"/>
        <v/>
      </c>
      <c r="AA31" s="89" t="str">
        <f t="shared" si="24"/>
        <v/>
      </c>
      <c r="AB31" s="91" t="str">
        <f t="shared" si="17"/>
        <v/>
      </c>
      <c r="AC31" s="89" t="str">
        <f t="shared" ref="AC31:AC33" si="28">IFERROR(IF(AND(R30="Impacto",R31="Impacto"),(AC30-(+AC30*U31)),IF(AND(R30="Probabilidad",R31="Impacto"),(AC29-(+AC29*U31)),IF(R31="Probabilidad",AC30,""))),"")</f>
        <v/>
      </c>
      <c r="AD31" s="92" t="str">
        <f>IFERROR(IF(OR(AND(Z31="Muy Baja",AB31="Leve"),AND(Z31="Muy Baja",AB31="Menor"),AND(Z31="Baja",AB31="Leve")),"Bajo",IF(OR(AND(Z31="Muy baja",AB31="Moderado"),AND(Z31="Baja",AB31="Menor"),AND(Z31="Baja",AB31="Moderado"),AND(Z31="Media",AB31="Leve"),AND(Z31="Media",AB31="Menor"),AND(Z31="Media",AB31="Moderado"),AND(Z31="Alta",AB31="Leve"),AND(Z31="Alta",AB31="Menor")),"Moderado",IF(OR(AND(Z31="Muy Baja",AB31="Mayor"),AND(Z31="Baja",AB31="Mayor"),AND(Z31="Media",AB31="Mayor"),AND(Z31="Alta",AB31="Moderado"),AND(Z31="Alta",AB31="Mayor"),AND(Z31="Muy Alta",AB31="Leve"),AND(Z31="Muy Alta",AB31="Menor"),AND(Z31="Muy Alta",AB31="Moderado"),AND(Z31="Muy Alta",AB31="Mayor")),"Alto",IF(OR(AND(Z31="Muy Baja",AB31="Catastrófico"),AND(Z31="Baja",AB31="Catastrófico"),AND(Z31="Media",AB31="Catastrófico"),AND(Z31="Alta",AB31="Catastrófico"),AND(Z31="Muy Alta",AB31="Catastrófico")),"Extremo","")))),"")</f>
        <v/>
      </c>
      <c r="AE31" s="98"/>
      <c r="AF31" s="113"/>
      <c r="AG31" s="113"/>
      <c r="AH31" s="93"/>
      <c r="AI31" s="103">
        <v>44561</v>
      </c>
      <c r="AJ31" s="214"/>
      <c r="AK31" s="194"/>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row>
    <row r="32" spans="2:69" ht="9.6" hidden="1" customHeight="1" x14ac:dyDescent="0.3">
      <c r="B32" s="376"/>
      <c r="C32" s="378"/>
      <c r="D32" s="395"/>
      <c r="E32" s="397"/>
      <c r="F32" s="397"/>
      <c r="G32" s="378"/>
      <c r="H32" s="382"/>
      <c r="I32" s="384"/>
      <c r="J32" s="373"/>
      <c r="K32" s="387"/>
      <c r="L32" s="373">
        <f t="shared" ca="1" si="22"/>
        <v>0</v>
      </c>
      <c r="M32" s="399"/>
      <c r="N32" s="393"/>
      <c r="O32" s="394"/>
      <c r="P32" s="112">
        <v>5</v>
      </c>
      <c r="Q32" s="86"/>
      <c r="R32" s="87" t="str">
        <f t="shared" si="26"/>
        <v/>
      </c>
      <c r="S32" s="88"/>
      <c r="T32" s="88"/>
      <c r="U32" s="89" t="str">
        <f t="shared" si="23"/>
        <v/>
      </c>
      <c r="V32" s="88"/>
      <c r="W32" s="88"/>
      <c r="X32" s="88"/>
      <c r="Y32" s="90" t="str">
        <f t="shared" si="27"/>
        <v/>
      </c>
      <c r="Z32" s="91" t="str">
        <f t="shared" si="15"/>
        <v/>
      </c>
      <c r="AA32" s="89" t="str">
        <f t="shared" si="24"/>
        <v/>
      </c>
      <c r="AB32" s="91" t="str">
        <f t="shared" si="17"/>
        <v/>
      </c>
      <c r="AC32" s="89" t="str">
        <f t="shared" si="28"/>
        <v/>
      </c>
      <c r="AD32" s="92" t="str">
        <f t="shared" ref="AD32:AD33" si="29">IFERROR(IF(OR(AND(Z32="Muy Baja",AB32="Leve"),AND(Z32="Muy Baja",AB32="Menor"),AND(Z32="Baja",AB32="Leve")),"Bajo",IF(OR(AND(Z32="Muy baja",AB32="Moderado"),AND(Z32="Baja",AB32="Menor"),AND(Z32="Baja",AB32="Moderado"),AND(Z32="Media",AB32="Leve"),AND(Z32="Media",AB32="Menor"),AND(Z32="Media",AB32="Moderado"),AND(Z32="Alta",AB32="Leve"),AND(Z32="Alta",AB32="Menor")),"Moderado",IF(OR(AND(Z32="Muy Baja",AB32="Mayor"),AND(Z32="Baja",AB32="Mayor"),AND(Z32="Media",AB32="Mayor"),AND(Z32="Alta",AB32="Moderado"),AND(Z32="Alta",AB32="Mayor"),AND(Z32="Muy Alta",AB32="Leve"),AND(Z32="Muy Alta",AB32="Menor"),AND(Z32="Muy Alta",AB32="Moderado"),AND(Z32="Muy Alta",AB32="Mayor")),"Alto",IF(OR(AND(Z32="Muy Baja",AB32="Catastrófico"),AND(Z32="Baja",AB32="Catastrófico"),AND(Z32="Media",AB32="Catastrófico"),AND(Z32="Alta",AB32="Catastrófico"),AND(Z32="Muy Alta",AB32="Catastrófico")),"Extremo","")))),"")</f>
        <v/>
      </c>
      <c r="AE32" s="98"/>
      <c r="AF32" s="113"/>
      <c r="AG32" s="113"/>
      <c r="AH32" s="93"/>
      <c r="AI32" s="103">
        <v>44561</v>
      </c>
      <c r="AJ32" s="214"/>
      <c r="AK32" s="194"/>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row>
    <row r="33" spans="2:69" ht="9.6" hidden="1" customHeight="1" x14ac:dyDescent="0.3">
      <c r="B33" s="376"/>
      <c r="C33" s="378"/>
      <c r="D33" s="396"/>
      <c r="E33" s="398"/>
      <c r="F33" s="398"/>
      <c r="G33" s="378"/>
      <c r="H33" s="382"/>
      <c r="I33" s="384"/>
      <c r="J33" s="373"/>
      <c r="K33" s="387"/>
      <c r="L33" s="373">
        <f t="shared" ca="1" si="22"/>
        <v>0</v>
      </c>
      <c r="M33" s="399"/>
      <c r="N33" s="393"/>
      <c r="O33" s="394"/>
      <c r="P33" s="112">
        <v>6</v>
      </c>
      <c r="Q33" s="86"/>
      <c r="R33" s="87" t="str">
        <f t="shared" si="26"/>
        <v/>
      </c>
      <c r="S33" s="88"/>
      <c r="T33" s="88"/>
      <c r="U33" s="89" t="str">
        <f t="shared" si="23"/>
        <v/>
      </c>
      <c r="V33" s="88"/>
      <c r="W33" s="88"/>
      <c r="X33" s="88"/>
      <c r="Y33" s="90" t="str">
        <f t="shared" si="27"/>
        <v/>
      </c>
      <c r="Z33" s="91" t="str">
        <f t="shared" si="15"/>
        <v/>
      </c>
      <c r="AA33" s="89" t="str">
        <f t="shared" si="24"/>
        <v/>
      </c>
      <c r="AB33" s="91" t="str">
        <f t="shared" si="17"/>
        <v/>
      </c>
      <c r="AC33" s="89" t="str">
        <f t="shared" si="28"/>
        <v/>
      </c>
      <c r="AD33" s="92" t="str">
        <f t="shared" si="29"/>
        <v/>
      </c>
      <c r="AE33" s="88"/>
      <c r="AF33" s="113"/>
      <c r="AG33" s="113"/>
      <c r="AH33" s="93"/>
      <c r="AI33" s="103">
        <v>44561</v>
      </c>
      <c r="AJ33" s="214"/>
      <c r="AK33" s="194"/>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row>
    <row r="34" spans="2:69" ht="160.5" customHeight="1" thickBot="1" x14ac:dyDescent="0.35">
      <c r="B34" s="376">
        <v>4</v>
      </c>
      <c r="C34" s="378" t="s">
        <v>196</v>
      </c>
      <c r="D34" s="379" t="s">
        <v>298</v>
      </c>
      <c r="E34" s="379" t="s">
        <v>299</v>
      </c>
      <c r="F34" s="381" t="s">
        <v>300</v>
      </c>
      <c r="G34" s="378" t="s">
        <v>189</v>
      </c>
      <c r="H34" s="382">
        <v>8</v>
      </c>
      <c r="I34" s="384" t="str">
        <f>IF(H34&lt;=0,"",IF(H34&lt;=2,"Muy Baja",IF(H34&lt;=24,"Baja",IF(H34&lt;=500,"Media",IF(H34&lt;=5000,"Alta","Muy Alta")))))</f>
        <v>Baja</v>
      </c>
      <c r="J34" s="373">
        <f>IF(I34="","",IF(I34="Muy Baja",0.2,IF(I34="Baja",0.4,IF(I34="Media",0.6,IF(I34="Alta",0.8,IF(I34="Muy Alta",1,))))))</f>
        <v>0.4</v>
      </c>
      <c r="K34" s="387" t="s">
        <v>136</v>
      </c>
      <c r="L34" s="373" t="str">
        <f ca="1">IF(NOT(ISERROR(MATCH(K34,'Tabla Impacto'!$B$222:$B$224,0))),'Tabla Impacto'!$F$224&amp;"Por favor no seleccionar los criterios de impacto(Afectación Económica o presupuestal y Pérdida Reputacional)",K34)</f>
        <v xml:space="preserve">     El riesgo afecta la imagen de la entidad con algunos usuarios de relevancia frente al logro de los objetivos</v>
      </c>
      <c r="M34" s="384" t="str">
        <f ca="1">IF(OR(L34='Tabla Impacto'!$C$12,L34='Tabla Impacto'!$D$12),"Leve",IF(OR(L34='Tabla Impacto'!$C$13,L34='Tabla Impacto'!$D$13),"Menor",IF(OR(L34='Tabla Impacto'!$C$14,L34='Tabla Impacto'!$D$14),"Moderado",IF(OR(L34='Tabla Impacto'!$C$15,L34='Tabla Impacto'!$D$15),"Mayor",IF(OR(L34='Tabla Impacto'!$C$16,L34='Tabla Impacto'!$D$16),"Catastrófico","")))))</f>
        <v>Moderado</v>
      </c>
      <c r="N34" s="373">
        <f ca="1">IF(M34="","",IF(M34="Leve",0.2,IF(M34="Menor",0.4,IF(M34="Moderado",0.6,IF(M34="Mayor",0.8,IF(M34="Catastrófico",1,))))))</f>
        <v>0.6</v>
      </c>
      <c r="O34" s="375" t="str">
        <f ca="1">IF(OR(AND(I34="Muy Baja",M34="Leve"),AND(I34="Muy Baja",M34="Menor"),AND(I34="Baja",M34="Leve")),"Bajo",IF(OR(AND(I34="Muy baja",M34="Moderado"),AND(I34="Baja",M34="Menor"),AND(I34="Baja",M34="Moderado"),AND(I34="Media",M34="Leve"),AND(I34="Media",M34="Menor"),AND(I34="Media",M34="Moderado"),AND(I34="Alta",M34="Leve"),AND(I34="Alta",M34="Menor")),"Moderado",IF(OR(AND(I34="Muy Baja",M34="Mayor"),AND(I34="Baja",M34="Mayor"),AND(I34="Media",M34="Mayor"),AND(I34="Alta",M34="Moderado"),AND(I34="Alta",M34="Mayor"),AND(I34="Muy Alta",M34="Leve"),AND(I34="Muy Alta",M34="Menor"),AND(I34="Muy Alta",M34="Moderado"),AND(I34="Muy Alta",M34="Mayor")),"Alto",IF(OR(AND(I34="Muy Baja",M34="Catastrófico"),AND(I34="Baja",M34="Catastrófico"),AND(I34="Media",M34="Catastrófico"),AND(I34="Alta",M34="Catastrófico"),AND(I34="Muy Alta",M34="Catastrófico")),"Extremo",""))))</f>
        <v>Moderado</v>
      </c>
      <c r="P34" s="112">
        <v>1</v>
      </c>
      <c r="Q34" s="197" t="s">
        <v>303</v>
      </c>
      <c r="R34" s="87" t="str">
        <f>IF(OR(S34="Preventivo",S34="Detectivo"),"Probabilidad",IF(S34="Correctivo","Impacto",""))</f>
        <v>Probabilidad</v>
      </c>
      <c r="S34" s="88" t="s">
        <v>14</v>
      </c>
      <c r="T34" s="88" t="s">
        <v>9</v>
      </c>
      <c r="U34" s="89" t="str">
        <f>IF(AND(S34="Preventivo",T34="Automático"),"50%",IF(AND(S34="Preventivo",T34="Manual"),"40%",IF(AND(S34="Detectivo",T34="Automático"),"40%",IF(AND(S34="Detectivo",T34="Manual"),"30%",IF(AND(S34="Correctivo",T34="Automático"),"35%",IF(AND(S34="Correctivo",T34="Manual"),"25%",""))))))</f>
        <v>40%</v>
      </c>
      <c r="V34" s="88" t="s">
        <v>19</v>
      </c>
      <c r="W34" s="88" t="s">
        <v>22</v>
      </c>
      <c r="X34" s="88" t="s">
        <v>110</v>
      </c>
      <c r="Y34" s="90">
        <f>IFERROR(IF(R34="Probabilidad",(J34-(+J34*U34)),IF(R34="Impacto",J34,"")),"")</f>
        <v>0.24</v>
      </c>
      <c r="Z34" s="91" t="str">
        <f>IFERROR(IF(Y34="","",IF(Y34&lt;=0.2,"Muy Baja",IF(Y34&lt;=0.4,"Baja",IF(Y34&lt;=0.6,"Media",IF(Y34&lt;=0.8,"Alta","Muy Alta"))))),"")</f>
        <v>Baja</v>
      </c>
      <c r="AA34" s="89">
        <f>+Y34</f>
        <v>0.24</v>
      </c>
      <c r="AB34" s="91" t="str">
        <f ca="1">IFERROR(IF(AC34="","",IF(AC34&lt;=0.2,"Leve",IF(AC34&lt;=0.4,"Menor",IF(AC34&lt;=0.6,"Moderado",IF(AC34&lt;=0.8,"Mayor","Catastrófico"))))),"")</f>
        <v>Moderado</v>
      </c>
      <c r="AC34" s="89">
        <f ca="1">IFERROR(IF(R34="Impacto",(N34-(+N34*U34)),IF(R34="Probabilidad",N34,"")),"")</f>
        <v>0.6</v>
      </c>
      <c r="AD34" s="92" t="str">
        <f ca="1">IFERROR(IF(OR(AND(Z34="Muy Baja",AB34="Leve"),AND(Z34="Muy Baja",AB34="Menor"),AND(Z34="Baja",AB34="Leve")),"Bajo",IF(OR(AND(Z34="Muy baja",AB34="Moderado"),AND(Z34="Baja",AB34="Menor"),AND(Z34="Baja",AB34="Moderado"),AND(Z34="Media",AB34="Leve"),AND(Z34="Media",AB34="Menor"),AND(Z34="Media",AB34="Moderado"),AND(Z34="Alta",AB34="Leve"),AND(Z34="Alta",AB34="Menor")),"Moderado",IF(OR(AND(Z34="Muy Baja",AB34="Mayor"),AND(Z34="Baja",AB34="Mayor"),AND(Z34="Media",AB34="Mayor"),AND(Z34="Alta",AB34="Moderado"),AND(Z34="Alta",AB34="Mayor"),AND(Z34="Muy Alta",AB34="Leve"),AND(Z34="Muy Alta",AB34="Menor"),AND(Z34="Muy Alta",AB34="Moderado"),AND(Z34="Muy Alta",AB34="Mayor")),"Alto",IF(OR(AND(Z34="Muy Baja",AB34="Catastrófico"),AND(Z34="Baja",AB34="Catastrófico"),AND(Z34="Media",AB34="Catastrófico"),AND(Z34="Alta",AB34="Catastrófico"),AND(Z34="Muy Alta",AB34="Catastrófico")),"Extremo","")))),"")</f>
        <v>Moderado</v>
      </c>
      <c r="AE34" s="88"/>
      <c r="AF34" s="113" t="s">
        <v>302</v>
      </c>
      <c r="AG34" s="113" t="s">
        <v>301</v>
      </c>
      <c r="AH34" s="93">
        <v>44378</v>
      </c>
      <c r="AI34" s="103">
        <v>44561</v>
      </c>
      <c r="AJ34" s="214" t="s">
        <v>313</v>
      </c>
      <c r="AK34" s="215">
        <v>1</v>
      </c>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row>
    <row r="35" spans="2:69" ht="12.6" hidden="1" customHeight="1" x14ac:dyDescent="0.3">
      <c r="B35" s="376"/>
      <c r="C35" s="378"/>
      <c r="D35" s="395"/>
      <c r="E35" s="395"/>
      <c r="F35" s="397"/>
      <c r="G35" s="378"/>
      <c r="H35" s="382"/>
      <c r="I35" s="384"/>
      <c r="J35" s="373"/>
      <c r="K35" s="387"/>
      <c r="L35" s="373">
        <f t="shared" ref="L35:L39" ca="1" si="30">IF(NOT(ISERROR(MATCH(K35,_xlfn.ANCHORARRAY(F46),0))),J48&amp;"Por favor no seleccionar los criterios de impacto",K35)</f>
        <v>0</v>
      </c>
      <c r="M35" s="384"/>
      <c r="N35" s="373"/>
      <c r="O35" s="375"/>
      <c r="P35" s="112">
        <v>2</v>
      </c>
      <c r="Q35" s="86"/>
      <c r="R35" s="87" t="str">
        <f>IF(OR(S35="Preventivo",S35="Detectivo"),"Probabilidad",IF(S35="Correctivo","Impacto",""))</f>
        <v/>
      </c>
      <c r="S35" s="88"/>
      <c r="T35" s="88"/>
      <c r="U35" s="89" t="str">
        <f t="shared" ref="U35:U39" si="31">IF(AND(S35="Preventivo",T35="Automático"),"50%",IF(AND(S35="Preventivo",T35="Manual"),"40%",IF(AND(S35="Detectivo",T35="Automático"),"40%",IF(AND(S35="Detectivo",T35="Manual"),"30%",IF(AND(S35="Correctivo",T35="Automático"),"35%",IF(AND(S35="Correctivo",T35="Manual"),"25%",""))))))</f>
        <v/>
      </c>
      <c r="V35" s="88"/>
      <c r="W35" s="88"/>
      <c r="X35" s="88"/>
      <c r="Y35" s="90" t="str">
        <f>IFERROR(IF(AND(R34="Probabilidad",R35="Probabilidad"),(AA34-(+AA34*U35)),IF(R35="Probabilidad",(J34-(+J34*U35)),IF(R35="Impacto",AA34,""))),"")</f>
        <v/>
      </c>
      <c r="Z35" s="91" t="str">
        <f t="shared" si="15"/>
        <v/>
      </c>
      <c r="AA35" s="89" t="str">
        <f t="shared" ref="AA35:AA39" si="32">+Y35</f>
        <v/>
      </c>
      <c r="AB35" s="91" t="str">
        <f t="shared" si="17"/>
        <v/>
      </c>
      <c r="AC35" s="89" t="str">
        <f>IFERROR(IF(AND(R34="Impacto",R35="Impacto"),(AC28-(+AC28*U35)),IF(R35="Impacto",($N$34-(+$N$34*U35)),IF(R35="Probabilidad",AC28,""))),"")</f>
        <v/>
      </c>
      <c r="AD35" s="92" t="str">
        <f t="shared" ref="AD35:AD36" si="33">IFERROR(IF(OR(AND(Z35="Muy Baja",AB35="Leve"),AND(Z35="Muy Baja",AB35="Menor"),AND(Z35="Baja",AB35="Leve")),"Bajo",IF(OR(AND(Z35="Muy baja",AB35="Moderado"),AND(Z35="Baja",AB35="Menor"),AND(Z35="Baja",AB35="Moderado"),AND(Z35="Media",AB35="Leve"),AND(Z35="Media",AB35="Menor"),AND(Z35="Media",AB35="Moderado"),AND(Z35="Alta",AB35="Leve"),AND(Z35="Alta",AB35="Menor")),"Moderado",IF(OR(AND(Z35="Muy Baja",AB35="Mayor"),AND(Z35="Baja",AB35="Mayor"),AND(Z35="Media",AB35="Mayor"),AND(Z35="Alta",AB35="Moderado"),AND(Z35="Alta",AB35="Mayor"),AND(Z35="Muy Alta",AB35="Leve"),AND(Z35="Muy Alta",AB35="Menor"),AND(Z35="Muy Alta",AB35="Moderado"),AND(Z35="Muy Alta",AB35="Mayor")),"Alto",IF(OR(AND(Z35="Muy Baja",AB35="Catastrófico"),AND(Z35="Baja",AB35="Catastrófico"),AND(Z35="Media",AB35="Catastrófico"),AND(Z35="Alta",AB35="Catastrófico"),AND(Z35="Muy Alta",AB35="Catastrófico")),"Extremo","")))),"")</f>
        <v/>
      </c>
      <c r="AE35" s="88"/>
      <c r="AF35" s="113"/>
      <c r="AG35" s="113"/>
      <c r="AH35" s="93"/>
      <c r="AI35" s="93"/>
      <c r="AJ35" s="113"/>
      <c r="AK35" s="119"/>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row>
    <row r="36" spans="2:69" ht="12.6" hidden="1" customHeight="1" x14ac:dyDescent="0.3">
      <c r="B36" s="376"/>
      <c r="C36" s="378"/>
      <c r="D36" s="395"/>
      <c r="E36" s="395"/>
      <c r="F36" s="397"/>
      <c r="G36" s="378"/>
      <c r="H36" s="382"/>
      <c r="I36" s="384"/>
      <c r="J36" s="373"/>
      <c r="K36" s="387"/>
      <c r="L36" s="373">
        <f t="shared" ca="1" si="30"/>
        <v>0</v>
      </c>
      <c r="M36" s="384"/>
      <c r="N36" s="373"/>
      <c r="O36" s="375"/>
      <c r="P36" s="112">
        <v>3</v>
      </c>
      <c r="Q36" s="94"/>
      <c r="R36" s="87" t="str">
        <f>IF(OR(S36="Preventivo",S36="Detectivo"),"Probabilidad",IF(S36="Correctivo","Impacto",""))</f>
        <v/>
      </c>
      <c r="S36" s="88"/>
      <c r="T36" s="88"/>
      <c r="U36" s="89" t="str">
        <f t="shared" si="31"/>
        <v/>
      </c>
      <c r="V36" s="88"/>
      <c r="W36" s="88"/>
      <c r="X36" s="88"/>
      <c r="Y36" s="90" t="str">
        <f>IFERROR(IF(AND(R35="Probabilidad",R36="Probabilidad"),(AA35-(+AA35*U36)),IF(AND(R35="Impacto",R36="Probabilidad"),(AA34-(+AA34*U36)),IF(R36="Impacto",AA35,""))),"")</f>
        <v/>
      </c>
      <c r="Z36" s="91" t="str">
        <f t="shared" si="15"/>
        <v/>
      </c>
      <c r="AA36" s="89" t="str">
        <f t="shared" si="32"/>
        <v/>
      </c>
      <c r="AB36" s="91" t="str">
        <f t="shared" si="17"/>
        <v/>
      </c>
      <c r="AC36" s="89" t="str">
        <f>IFERROR(IF(AND(R35="Impacto",R36="Impacto"),(AC35-(+AC35*U36)),IF(AND(R35="Probabilidad",R36="Impacto"),(AC34-(+AC34*U36)),IF(R36="Probabilidad",AC35,""))),"")</f>
        <v/>
      </c>
      <c r="AD36" s="92" t="str">
        <f t="shared" si="33"/>
        <v/>
      </c>
      <c r="AE36" s="88"/>
      <c r="AF36" s="113"/>
      <c r="AG36" s="113"/>
      <c r="AH36" s="93"/>
      <c r="AI36" s="93"/>
      <c r="AJ36" s="113"/>
      <c r="AK36" s="119"/>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row>
    <row r="37" spans="2:69" ht="12.6" hidden="1" customHeight="1" x14ac:dyDescent="0.3">
      <c r="B37" s="376"/>
      <c r="C37" s="378"/>
      <c r="D37" s="395"/>
      <c r="E37" s="395"/>
      <c r="F37" s="397"/>
      <c r="G37" s="378"/>
      <c r="H37" s="382"/>
      <c r="I37" s="384"/>
      <c r="J37" s="373"/>
      <c r="K37" s="387"/>
      <c r="L37" s="373">
        <f t="shared" ca="1" si="30"/>
        <v>0</v>
      </c>
      <c r="M37" s="384"/>
      <c r="N37" s="373"/>
      <c r="O37" s="375"/>
      <c r="P37" s="112">
        <v>4</v>
      </c>
      <c r="Q37" s="86"/>
      <c r="R37" s="87" t="str">
        <f t="shared" ref="R37:R39" si="34">IF(OR(S37="Preventivo",S37="Detectivo"),"Probabilidad",IF(S37="Correctivo","Impacto",""))</f>
        <v/>
      </c>
      <c r="S37" s="88"/>
      <c r="T37" s="88"/>
      <c r="U37" s="89" t="str">
        <f t="shared" si="31"/>
        <v/>
      </c>
      <c r="V37" s="88"/>
      <c r="W37" s="88"/>
      <c r="X37" s="88"/>
      <c r="Y37" s="90" t="str">
        <f t="shared" ref="Y37:Y39" si="35">IFERROR(IF(AND(R36="Probabilidad",R37="Probabilidad"),(AA36-(+AA36*U37)),IF(AND(R36="Impacto",R37="Probabilidad"),(AA35-(+AA35*U37)),IF(R37="Impacto",AA36,""))),"")</f>
        <v/>
      </c>
      <c r="Z37" s="91" t="str">
        <f t="shared" si="15"/>
        <v/>
      </c>
      <c r="AA37" s="89" t="str">
        <f t="shared" si="32"/>
        <v/>
      </c>
      <c r="AB37" s="91" t="str">
        <f t="shared" si="17"/>
        <v/>
      </c>
      <c r="AC37" s="89" t="str">
        <f t="shared" ref="AC37:AC39" si="36">IFERROR(IF(AND(R36="Impacto",R37="Impacto"),(AC36-(+AC36*U37)),IF(AND(R36="Probabilidad",R37="Impacto"),(AC35-(+AC35*U37)),IF(R37="Probabilidad",AC36,""))),"")</f>
        <v/>
      </c>
      <c r="AD37" s="92" t="str">
        <f>IFERROR(IF(OR(AND(Z37="Muy Baja",AB37="Leve"),AND(Z37="Muy Baja",AB37="Menor"),AND(Z37="Baja",AB37="Leve")),"Bajo",IF(OR(AND(Z37="Muy baja",AB37="Moderado"),AND(Z37="Baja",AB37="Menor"),AND(Z37="Baja",AB37="Moderado"),AND(Z37="Media",AB37="Leve"),AND(Z37="Media",AB37="Menor"),AND(Z37="Media",AB37="Moderado"),AND(Z37="Alta",AB37="Leve"),AND(Z37="Alta",AB37="Menor")),"Moderado",IF(OR(AND(Z37="Muy Baja",AB37="Mayor"),AND(Z37="Baja",AB37="Mayor"),AND(Z37="Media",AB37="Mayor"),AND(Z37="Alta",AB37="Moderado"),AND(Z37="Alta",AB37="Mayor"),AND(Z37="Muy Alta",AB37="Leve"),AND(Z37="Muy Alta",AB37="Menor"),AND(Z37="Muy Alta",AB37="Moderado"),AND(Z37="Muy Alta",AB37="Mayor")),"Alto",IF(OR(AND(Z37="Muy Baja",AB37="Catastrófico"),AND(Z37="Baja",AB37="Catastrófico"),AND(Z37="Media",AB37="Catastrófico"),AND(Z37="Alta",AB37="Catastrófico"),AND(Z37="Muy Alta",AB37="Catastrófico")),"Extremo","")))),"")</f>
        <v/>
      </c>
      <c r="AE37" s="88"/>
      <c r="AF37" s="113"/>
      <c r="AG37" s="113"/>
      <c r="AH37" s="93"/>
      <c r="AI37" s="93"/>
      <c r="AJ37" s="113"/>
      <c r="AK37" s="119"/>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row>
    <row r="38" spans="2:69" ht="12.6" hidden="1" customHeight="1" x14ac:dyDescent="0.3">
      <c r="B38" s="376"/>
      <c r="C38" s="378"/>
      <c r="D38" s="395"/>
      <c r="E38" s="395"/>
      <c r="F38" s="397"/>
      <c r="G38" s="378"/>
      <c r="H38" s="382"/>
      <c r="I38" s="384"/>
      <c r="J38" s="373"/>
      <c r="K38" s="387"/>
      <c r="L38" s="373">
        <f t="shared" ca="1" si="30"/>
        <v>0</v>
      </c>
      <c r="M38" s="384"/>
      <c r="N38" s="373"/>
      <c r="O38" s="375"/>
      <c r="P38" s="112">
        <v>5</v>
      </c>
      <c r="Q38" s="86"/>
      <c r="R38" s="87" t="str">
        <f t="shared" si="34"/>
        <v/>
      </c>
      <c r="S38" s="88"/>
      <c r="T38" s="88"/>
      <c r="U38" s="89" t="str">
        <f t="shared" si="31"/>
        <v/>
      </c>
      <c r="V38" s="88"/>
      <c r="W38" s="88"/>
      <c r="X38" s="88"/>
      <c r="Y38" s="95" t="str">
        <f t="shared" si="35"/>
        <v/>
      </c>
      <c r="Z38" s="91" t="str">
        <f>IFERROR(IF(Y38="","",IF(Y38&lt;=0.2,"Muy Baja",IF(Y38&lt;=0.4,"Baja",IF(Y38&lt;=0.6,"Media",IF(Y38&lt;=0.8,"Alta","Muy Alta"))))),"")</f>
        <v/>
      </c>
      <c r="AA38" s="89" t="str">
        <f t="shared" si="32"/>
        <v/>
      </c>
      <c r="AB38" s="91" t="str">
        <f t="shared" si="17"/>
        <v/>
      </c>
      <c r="AC38" s="89" t="str">
        <f t="shared" si="36"/>
        <v/>
      </c>
      <c r="AD38" s="92" t="str">
        <f t="shared" ref="AD38:AD39" si="37">IFERROR(IF(OR(AND(Z38="Muy Baja",AB38="Leve"),AND(Z38="Muy Baja",AB38="Menor"),AND(Z38="Baja",AB38="Leve")),"Bajo",IF(OR(AND(Z38="Muy baja",AB38="Moderado"),AND(Z38="Baja",AB38="Menor"),AND(Z38="Baja",AB38="Moderado"),AND(Z38="Media",AB38="Leve"),AND(Z38="Media",AB38="Menor"),AND(Z38="Media",AB38="Moderado"),AND(Z38="Alta",AB38="Leve"),AND(Z38="Alta",AB38="Menor")),"Moderado",IF(OR(AND(Z38="Muy Baja",AB38="Mayor"),AND(Z38="Baja",AB38="Mayor"),AND(Z38="Media",AB38="Mayor"),AND(Z38="Alta",AB38="Moderado"),AND(Z38="Alta",AB38="Mayor"),AND(Z38="Muy Alta",AB38="Leve"),AND(Z38="Muy Alta",AB38="Menor"),AND(Z38="Muy Alta",AB38="Moderado"),AND(Z38="Muy Alta",AB38="Mayor")),"Alto",IF(OR(AND(Z38="Muy Baja",AB38="Catastrófico"),AND(Z38="Baja",AB38="Catastrófico"),AND(Z38="Media",AB38="Catastrófico"),AND(Z38="Alta",AB38="Catastrófico"),AND(Z38="Muy Alta",AB38="Catastrófico")),"Extremo","")))),"")</f>
        <v/>
      </c>
      <c r="AE38" s="88"/>
      <c r="AF38" s="113"/>
      <c r="AG38" s="113"/>
      <c r="AH38" s="93"/>
      <c r="AI38" s="93"/>
      <c r="AJ38" s="113"/>
      <c r="AK38" s="119"/>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row>
    <row r="39" spans="2:69" ht="12.6" hidden="1" customHeight="1" x14ac:dyDescent="0.3">
      <c r="B39" s="376"/>
      <c r="C39" s="378"/>
      <c r="D39" s="396"/>
      <c r="E39" s="396"/>
      <c r="F39" s="398"/>
      <c r="G39" s="378"/>
      <c r="H39" s="382"/>
      <c r="I39" s="384"/>
      <c r="J39" s="373"/>
      <c r="K39" s="387"/>
      <c r="L39" s="373">
        <f t="shared" ca="1" si="30"/>
        <v>0</v>
      </c>
      <c r="M39" s="384"/>
      <c r="N39" s="373"/>
      <c r="O39" s="375"/>
      <c r="P39" s="112">
        <v>6</v>
      </c>
      <c r="Q39" s="86"/>
      <c r="R39" s="87" t="str">
        <f t="shared" si="34"/>
        <v/>
      </c>
      <c r="S39" s="88"/>
      <c r="T39" s="88"/>
      <c r="U39" s="89" t="str">
        <f t="shared" si="31"/>
        <v/>
      </c>
      <c r="V39" s="88"/>
      <c r="W39" s="88"/>
      <c r="X39" s="88"/>
      <c r="Y39" s="90" t="str">
        <f t="shared" si="35"/>
        <v/>
      </c>
      <c r="Z39" s="91" t="str">
        <f t="shared" si="15"/>
        <v/>
      </c>
      <c r="AA39" s="89" t="str">
        <f t="shared" si="32"/>
        <v/>
      </c>
      <c r="AB39" s="91" t="str">
        <f t="shared" si="17"/>
        <v/>
      </c>
      <c r="AC39" s="89" t="str">
        <f t="shared" si="36"/>
        <v/>
      </c>
      <c r="AD39" s="92" t="str">
        <f t="shared" si="37"/>
        <v/>
      </c>
      <c r="AE39" s="88"/>
      <c r="AF39" s="113"/>
      <c r="AG39" s="113"/>
      <c r="AH39" s="93"/>
      <c r="AI39" s="93"/>
      <c r="AJ39" s="113"/>
      <c r="AK39" s="119"/>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row>
    <row r="40" spans="2:69" ht="24.6" hidden="1" customHeight="1" x14ac:dyDescent="0.3">
      <c r="B40" s="376">
        <v>5</v>
      </c>
      <c r="C40" s="378"/>
      <c r="D40" s="378"/>
      <c r="E40" s="378"/>
      <c r="F40" s="380"/>
      <c r="G40" s="378"/>
      <c r="H40" s="382"/>
      <c r="I40" s="384" t="str">
        <f>IF(H40&lt;=0,"",IF(H40&lt;=2,"Muy Baja",IF(H40&lt;=24,"Baja",IF(H40&lt;=500,"Media",IF(H40&lt;=5000,"Alta","Muy Alta")))))</f>
        <v/>
      </c>
      <c r="J40" s="373" t="str">
        <f>IF(I40="","",IF(I40="Muy Baja",0.2,IF(I40="Baja",0.4,IF(I40="Media",0.6,IF(I40="Alta",0.8,IF(I40="Muy Alta",1,))))))</f>
        <v/>
      </c>
      <c r="K40" s="387"/>
      <c r="L40" s="373">
        <f ca="1">IF(NOT(ISERROR(MATCH(K40,'Tabla Impacto'!$B$222:$B$224,0))),'Tabla Impacto'!$F$224&amp;"Por favor no seleccionar los criterios de impacto(Afectación Económica o presupuestal y Pérdida Reputacional)",K40)</f>
        <v>0</v>
      </c>
      <c r="M40" s="384" t="str">
        <f ca="1">IF(OR(L40='Tabla Impacto'!$C$12,L40='Tabla Impacto'!$D$12),"Leve",IF(OR(L40='Tabla Impacto'!$C$13,L40='Tabla Impacto'!$D$13),"Menor",IF(OR(L40='Tabla Impacto'!$C$14,L40='Tabla Impacto'!$D$14),"Moderado",IF(OR(L40='Tabla Impacto'!$C$15,L40='Tabla Impacto'!$D$15),"Mayor",IF(OR(L40='Tabla Impacto'!$C$16,L40='Tabla Impacto'!$D$16),"Catastrófico","")))))</f>
        <v/>
      </c>
      <c r="N40" s="373" t="str">
        <f ca="1">IF(M40="","",IF(M40="Leve",0.2,IF(M40="Menor",0.4,IF(M40="Moderado",0.6,IF(M40="Mayor",0.8,IF(M40="Catastrófico",1,))))))</f>
        <v/>
      </c>
      <c r="O40" s="375" t="str">
        <f ca="1">IF(OR(AND(I40="Muy Baja",M40="Leve"),AND(I40="Muy Baja",M40="Menor"),AND(I40="Baja",M40="Leve")),"Bajo",IF(OR(AND(I40="Muy baja",M40="Moderado"),AND(I40="Baja",M40="Menor"),AND(I40="Baja",M40="Moderado"),AND(I40="Media",M40="Leve"),AND(I40="Media",M40="Menor"),AND(I40="Media",M40="Moderado"),AND(I40="Alta",M40="Leve"),AND(I40="Alta",M40="Menor")),"Moderado",IF(OR(AND(I40="Muy Baja",M40="Mayor"),AND(I40="Baja",M40="Mayor"),AND(I40="Media",M40="Mayor"),AND(I40="Alta",M40="Moderado"),AND(I40="Alta",M40="Mayor"),AND(I40="Muy Alta",M40="Leve"),AND(I40="Muy Alta",M40="Menor"),AND(I40="Muy Alta",M40="Moderado"),AND(I40="Muy Alta",M40="Mayor")),"Alto",IF(OR(AND(I40="Muy Baja",M40="Catastrófico"),AND(I40="Baja",M40="Catastrófico"),AND(I40="Media",M40="Catastrófico"),AND(I40="Alta",M40="Catastrófico"),AND(I40="Muy Alta",M40="Catastrófico")),"Extremo",""))))</f>
        <v/>
      </c>
      <c r="P40" s="112">
        <v>1</v>
      </c>
      <c r="Q40" s="86"/>
      <c r="R40" s="87" t="str">
        <f>IF(OR(S40="Preventivo",S40="Detectivo"),"Probabilidad",IF(S40="Correctivo","Impacto",""))</f>
        <v/>
      </c>
      <c r="S40" s="88"/>
      <c r="T40" s="88"/>
      <c r="U40" s="89" t="str">
        <f>IF(AND(S40="Preventivo",T40="Automático"),"50%",IF(AND(S40="Preventivo",T40="Manual"),"40%",IF(AND(S40="Detectivo",T40="Automático"),"40%",IF(AND(S40="Detectivo",T40="Manual"),"30%",IF(AND(S40="Correctivo",T40="Automático"),"35%",IF(AND(S40="Correctivo",T40="Manual"),"25%",""))))))</f>
        <v/>
      </c>
      <c r="V40" s="88"/>
      <c r="W40" s="88"/>
      <c r="X40" s="88"/>
      <c r="Y40" s="90" t="str">
        <f>IFERROR(IF(R40="Probabilidad",(J40-(+J40*U40)),IF(R40="Impacto",J40,"")),"")</f>
        <v/>
      </c>
      <c r="Z40" s="91" t="str">
        <f>IFERROR(IF(Y40="","",IF(Y40&lt;=0.2,"Muy Baja",IF(Y40&lt;=0.4,"Baja",IF(Y40&lt;=0.6,"Media",IF(Y40&lt;=0.8,"Alta","Muy Alta"))))),"")</f>
        <v/>
      </c>
      <c r="AA40" s="89" t="str">
        <f>+Y40</f>
        <v/>
      </c>
      <c r="AB40" s="91" t="str">
        <f>IFERROR(IF(AC40="","",IF(AC40&lt;=0.2,"Leve",IF(AC40&lt;=0.4,"Menor",IF(AC40&lt;=0.6,"Moderado",IF(AC40&lt;=0.8,"Mayor","Catastrófico"))))),"")</f>
        <v/>
      </c>
      <c r="AC40" s="89" t="str">
        <f>IFERROR(IF(R40="Impacto",(N40-(+N40*U40)),IF(R40="Probabilidad",N40,"")),"")</f>
        <v/>
      </c>
      <c r="AD40" s="92" t="str">
        <f>IFERROR(IF(OR(AND(Z40="Muy Baja",AB40="Leve"),AND(Z40="Muy Baja",AB40="Menor"),AND(Z40="Baja",AB40="Leve")),"Bajo",IF(OR(AND(Z40="Muy baja",AB40="Moderado"),AND(Z40="Baja",AB40="Menor"),AND(Z40="Baja",AB40="Moderado"),AND(Z40="Media",AB40="Leve"),AND(Z40="Media",AB40="Menor"),AND(Z40="Media",AB40="Moderado"),AND(Z40="Alta",AB40="Leve"),AND(Z40="Alta",AB40="Menor")),"Moderado",IF(OR(AND(Z40="Muy Baja",AB40="Mayor"),AND(Z40="Baja",AB40="Mayor"),AND(Z40="Media",AB40="Mayor"),AND(Z40="Alta",AB40="Moderado"),AND(Z40="Alta",AB40="Mayor"),AND(Z40="Muy Alta",AB40="Leve"),AND(Z40="Muy Alta",AB40="Menor"),AND(Z40="Muy Alta",AB40="Moderado"),AND(Z40="Muy Alta",AB40="Mayor")),"Alto",IF(OR(AND(Z40="Muy Baja",AB40="Catastrófico"),AND(Z40="Baja",AB40="Catastrófico"),AND(Z40="Media",AB40="Catastrófico"),AND(Z40="Alta",AB40="Catastrófico"),AND(Z40="Muy Alta",AB40="Catastrófico")),"Extremo","")))),"")</f>
        <v/>
      </c>
      <c r="AE40" s="88"/>
      <c r="AF40" s="113"/>
      <c r="AG40" s="113"/>
      <c r="AH40" s="93"/>
      <c r="AI40" s="93"/>
      <c r="AJ40" s="113"/>
      <c r="AK40" s="119"/>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row>
    <row r="41" spans="2:69" ht="24.6" hidden="1" customHeight="1" x14ac:dyDescent="0.3">
      <c r="B41" s="376"/>
      <c r="C41" s="378"/>
      <c r="D41" s="378"/>
      <c r="E41" s="378"/>
      <c r="F41" s="380"/>
      <c r="G41" s="378"/>
      <c r="H41" s="382"/>
      <c r="I41" s="384"/>
      <c r="J41" s="373"/>
      <c r="K41" s="387"/>
      <c r="L41" s="373">
        <f t="shared" ref="L41:L45" ca="1" si="38">IF(NOT(ISERROR(MATCH(K41,_xlfn.ANCHORARRAY(F52),0))),J54&amp;"Por favor no seleccionar los criterios de impacto",K41)</f>
        <v>0</v>
      </c>
      <c r="M41" s="384"/>
      <c r="N41" s="373"/>
      <c r="O41" s="375"/>
      <c r="P41" s="112">
        <v>2</v>
      </c>
      <c r="Q41" s="86"/>
      <c r="R41" s="87" t="str">
        <f>IF(OR(S41="Preventivo",S41="Detectivo"),"Probabilidad",IF(S41="Correctivo","Impacto",""))</f>
        <v/>
      </c>
      <c r="S41" s="88"/>
      <c r="T41" s="88"/>
      <c r="U41" s="89" t="str">
        <f t="shared" ref="U41:U45" si="39">IF(AND(S41="Preventivo",T41="Automático"),"50%",IF(AND(S41="Preventivo",T41="Manual"),"40%",IF(AND(S41="Detectivo",T41="Automático"),"40%",IF(AND(S41="Detectivo",T41="Manual"),"30%",IF(AND(S41="Correctivo",T41="Automático"),"35%",IF(AND(S41="Correctivo",T41="Manual"),"25%",""))))))</f>
        <v/>
      </c>
      <c r="V41" s="88"/>
      <c r="W41" s="88"/>
      <c r="X41" s="88"/>
      <c r="Y41" s="90" t="str">
        <f>IFERROR(IF(AND(R40="Probabilidad",R41="Probabilidad"),(AA40-(+AA40*U41)),IF(R41="Probabilidad",(J40-(+J40*U41)),IF(R41="Impacto",AA40,""))),"")</f>
        <v/>
      </c>
      <c r="Z41" s="91" t="str">
        <f t="shared" si="15"/>
        <v/>
      </c>
      <c r="AA41" s="89" t="str">
        <f t="shared" ref="AA41:AA45" si="40">+Y41</f>
        <v/>
      </c>
      <c r="AB41" s="91" t="str">
        <f t="shared" si="17"/>
        <v/>
      </c>
      <c r="AC41" s="89" t="str">
        <f>IFERROR(IF(AND(R40="Impacto",R41="Impacto"),(AC34-(+AC34*U41)),IF(R41="Impacto",($N$40-(+$N$40*U41)),IF(R41="Probabilidad",AC34,""))),"")</f>
        <v/>
      </c>
      <c r="AD41" s="92" t="str">
        <f t="shared" ref="AD41:AD42" si="41">IFERROR(IF(OR(AND(Z41="Muy Baja",AB41="Leve"),AND(Z41="Muy Baja",AB41="Menor"),AND(Z41="Baja",AB41="Leve")),"Bajo",IF(OR(AND(Z41="Muy baja",AB41="Moderado"),AND(Z41="Baja",AB41="Menor"),AND(Z41="Baja",AB41="Moderado"),AND(Z41="Media",AB41="Leve"),AND(Z41="Media",AB41="Menor"),AND(Z41="Media",AB41="Moderado"),AND(Z41="Alta",AB41="Leve"),AND(Z41="Alta",AB41="Menor")),"Moderado",IF(OR(AND(Z41="Muy Baja",AB41="Mayor"),AND(Z41="Baja",AB41="Mayor"),AND(Z41="Media",AB41="Mayor"),AND(Z41="Alta",AB41="Moderado"),AND(Z41="Alta",AB41="Mayor"),AND(Z41="Muy Alta",AB41="Leve"),AND(Z41="Muy Alta",AB41="Menor"),AND(Z41="Muy Alta",AB41="Moderado"),AND(Z41="Muy Alta",AB41="Mayor")),"Alto",IF(OR(AND(Z41="Muy Baja",AB41="Catastrófico"),AND(Z41="Baja",AB41="Catastrófico"),AND(Z41="Media",AB41="Catastrófico"),AND(Z41="Alta",AB41="Catastrófico"),AND(Z41="Muy Alta",AB41="Catastrófico")),"Extremo","")))),"")</f>
        <v/>
      </c>
      <c r="AE41" s="88"/>
      <c r="AF41" s="113"/>
      <c r="AG41" s="113"/>
      <c r="AH41" s="93"/>
      <c r="AI41" s="93"/>
      <c r="AJ41" s="113"/>
      <c r="AK41" s="119"/>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row>
    <row r="42" spans="2:69" ht="24.6" hidden="1" customHeight="1" x14ac:dyDescent="0.3">
      <c r="B42" s="376"/>
      <c r="C42" s="378"/>
      <c r="D42" s="378"/>
      <c r="E42" s="378"/>
      <c r="F42" s="380"/>
      <c r="G42" s="378"/>
      <c r="H42" s="382"/>
      <c r="I42" s="384"/>
      <c r="J42" s="373"/>
      <c r="K42" s="387"/>
      <c r="L42" s="373">
        <f t="shared" ca="1" si="38"/>
        <v>0</v>
      </c>
      <c r="M42" s="384"/>
      <c r="N42" s="373"/>
      <c r="O42" s="375"/>
      <c r="P42" s="112">
        <v>3</v>
      </c>
      <c r="Q42" s="94"/>
      <c r="R42" s="87" t="str">
        <f>IF(OR(S42="Preventivo",S42="Detectivo"),"Probabilidad",IF(S42="Correctivo","Impacto",""))</f>
        <v/>
      </c>
      <c r="S42" s="88"/>
      <c r="T42" s="88"/>
      <c r="U42" s="89" t="str">
        <f t="shared" si="39"/>
        <v/>
      </c>
      <c r="V42" s="88"/>
      <c r="W42" s="88"/>
      <c r="X42" s="88"/>
      <c r="Y42" s="90" t="str">
        <f>IFERROR(IF(AND(R41="Probabilidad",R42="Probabilidad"),(AA41-(+AA41*U42)),IF(AND(R41="Impacto",R42="Probabilidad"),(AA40-(+AA40*U42)),IF(R42="Impacto",AA41,""))),"")</f>
        <v/>
      </c>
      <c r="Z42" s="91" t="str">
        <f t="shared" si="15"/>
        <v/>
      </c>
      <c r="AA42" s="89" t="str">
        <f t="shared" si="40"/>
        <v/>
      </c>
      <c r="AB42" s="91" t="str">
        <f t="shared" si="17"/>
        <v/>
      </c>
      <c r="AC42" s="89" t="str">
        <f>IFERROR(IF(AND(R41="Impacto",R42="Impacto"),(AC41-(+AC41*U42)),IF(AND(R41="Probabilidad",R42="Impacto"),(AC40-(+AC40*U42)),IF(R42="Probabilidad",AC41,""))),"")</f>
        <v/>
      </c>
      <c r="AD42" s="92" t="str">
        <f t="shared" si="41"/>
        <v/>
      </c>
      <c r="AE42" s="88"/>
      <c r="AF42" s="113"/>
      <c r="AG42" s="113"/>
      <c r="AH42" s="93"/>
      <c r="AI42" s="93"/>
      <c r="AJ42" s="113"/>
      <c r="AK42" s="119"/>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row>
    <row r="43" spans="2:69" ht="24.6" hidden="1" customHeight="1" x14ac:dyDescent="0.3">
      <c r="B43" s="376"/>
      <c r="C43" s="378"/>
      <c r="D43" s="378"/>
      <c r="E43" s="378"/>
      <c r="F43" s="380"/>
      <c r="G43" s="378"/>
      <c r="H43" s="382"/>
      <c r="I43" s="384"/>
      <c r="J43" s="373"/>
      <c r="K43" s="387"/>
      <c r="L43" s="373">
        <f t="shared" ca="1" si="38"/>
        <v>0</v>
      </c>
      <c r="M43" s="384"/>
      <c r="N43" s="373"/>
      <c r="O43" s="375"/>
      <c r="P43" s="112">
        <v>4</v>
      </c>
      <c r="Q43" s="86"/>
      <c r="R43" s="87" t="str">
        <f t="shared" ref="R43:R45" si="42">IF(OR(S43="Preventivo",S43="Detectivo"),"Probabilidad",IF(S43="Correctivo","Impacto",""))</f>
        <v/>
      </c>
      <c r="S43" s="88"/>
      <c r="T43" s="88"/>
      <c r="U43" s="89" t="str">
        <f t="shared" si="39"/>
        <v/>
      </c>
      <c r="V43" s="88"/>
      <c r="W43" s="88"/>
      <c r="X43" s="88"/>
      <c r="Y43" s="90" t="str">
        <f t="shared" ref="Y43:Y45" si="43">IFERROR(IF(AND(R42="Probabilidad",R43="Probabilidad"),(AA42-(+AA42*U43)),IF(AND(R42="Impacto",R43="Probabilidad"),(AA41-(+AA41*U43)),IF(R43="Impacto",AA42,""))),"")</f>
        <v/>
      </c>
      <c r="Z43" s="91" t="str">
        <f t="shared" si="15"/>
        <v/>
      </c>
      <c r="AA43" s="89" t="str">
        <f t="shared" si="40"/>
        <v/>
      </c>
      <c r="AB43" s="91" t="str">
        <f t="shared" si="17"/>
        <v/>
      </c>
      <c r="AC43" s="89" t="str">
        <f t="shared" ref="AC43:AC45" si="44">IFERROR(IF(AND(R42="Impacto",R43="Impacto"),(AC42-(+AC42*U43)),IF(AND(R42="Probabilidad",R43="Impacto"),(AC41-(+AC41*U43)),IF(R43="Probabilidad",AC42,""))),"")</f>
        <v/>
      </c>
      <c r="AD43" s="92" t="str">
        <f>IFERROR(IF(OR(AND(Z43="Muy Baja",AB43="Leve"),AND(Z43="Muy Baja",AB43="Menor"),AND(Z43="Baja",AB43="Leve")),"Bajo",IF(OR(AND(Z43="Muy baja",AB43="Moderado"),AND(Z43="Baja",AB43="Menor"),AND(Z43="Baja",AB43="Moderado"),AND(Z43="Media",AB43="Leve"),AND(Z43="Media",AB43="Menor"),AND(Z43="Media",AB43="Moderado"),AND(Z43="Alta",AB43="Leve"),AND(Z43="Alta",AB43="Menor")),"Moderado",IF(OR(AND(Z43="Muy Baja",AB43="Mayor"),AND(Z43="Baja",AB43="Mayor"),AND(Z43="Media",AB43="Mayor"),AND(Z43="Alta",AB43="Moderado"),AND(Z43="Alta",AB43="Mayor"),AND(Z43="Muy Alta",AB43="Leve"),AND(Z43="Muy Alta",AB43="Menor"),AND(Z43="Muy Alta",AB43="Moderado"),AND(Z43="Muy Alta",AB43="Mayor")),"Alto",IF(OR(AND(Z43="Muy Baja",AB43="Catastrófico"),AND(Z43="Baja",AB43="Catastrófico"),AND(Z43="Media",AB43="Catastrófico"),AND(Z43="Alta",AB43="Catastrófico"),AND(Z43="Muy Alta",AB43="Catastrófico")),"Extremo","")))),"")</f>
        <v/>
      </c>
      <c r="AE43" s="88"/>
      <c r="AF43" s="113"/>
      <c r="AG43" s="113"/>
      <c r="AH43" s="93"/>
      <c r="AI43" s="93"/>
      <c r="AJ43" s="113"/>
      <c r="AK43" s="119"/>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row>
    <row r="44" spans="2:69" ht="24.6" hidden="1" customHeight="1" x14ac:dyDescent="0.3">
      <c r="B44" s="376"/>
      <c r="C44" s="378"/>
      <c r="D44" s="378"/>
      <c r="E44" s="378"/>
      <c r="F44" s="380"/>
      <c r="G44" s="378"/>
      <c r="H44" s="382"/>
      <c r="I44" s="384"/>
      <c r="J44" s="373"/>
      <c r="K44" s="387"/>
      <c r="L44" s="373">
        <f t="shared" ca="1" si="38"/>
        <v>0</v>
      </c>
      <c r="M44" s="384"/>
      <c r="N44" s="373"/>
      <c r="O44" s="375"/>
      <c r="P44" s="112">
        <v>5</v>
      </c>
      <c r="Q44" s="86"/>
      <c r="R44" s="87" t="str">
        <f t="shared" si="42"/>
        <v/>
      </c>
      <c r="S44" s="88"/>
      <c r="T44" s="88"/>
      <c r="U44" s="89" t="str">
        <f t="shared" si="39"/>
        <v/>
      </c>
      <c r="V44" s="88"/>
      <c r="W44" s="88"/>
      <c r="X44" s="88"/>
      <c r="Y44" s="90" t="str">
        <f t="shared" si="43"/>
        <v/>
      </c>
      <c r="Z44" s="91" t="str">
        <f t="shared" si="15"/>
        <v/>
      </c>
      <c r="AA44" s="89" t="str">
        <f t="shared" si="40"/>
        <v/>
      </c>
      <c r="AB44" s="91" t="str">
        <f t="shared" si="17"/>
        <v/>
      </c>
      <c r="AC44" s="89" t="str">
        <f t="shared" si="44"/>
        <v/>
      </c>
      <c r="AD44" s="92" t="str">
        <f t="shared" ref="AD44:AD45" si="45">IFERROR(IF(OR(AND(Z44="Muy Baja",AB44="Leve"),AND(Z44="Muy Baja",AB44="Menor"),AND(Z44="Baja",AB44="Leve")),"Bajo",IF(OR(AND(Z44="Muy baja",AB44="Moderado"),AND(Z44="Baja",AB44="Menor"),AND(Z44="Baja",AB44="Moderado"),AND(Z44="Media",AB44="Leve"),AND(Z44="Media",AB44="Menor"),AND(Z44="Media",AB44="Moderado"),AND(Z44="Alta",AB44="Leve"),AND(Z44="Alta",AB44="Menor")),"Moderado",IF(OR(AND(Z44="Muy Baja",AB44="Mayor"),AND(Z44="Baja",AB44="Mayor"),AND(Z44="Media",AB44="Mayor"),AND(Z44="Alta",AB44="Moderado"),AND(Z44="Alta",AB44="Mayor"),AND(Z44="Muy Alta",AB44="Leve"),AND(Z44="Muy Alta",AB44="Menor"),AND(Z44="Muy Alta",AB44="Moderado"),AND(Z44="Muy Alta",AB44="Mayor")),"Alto",IF(OR(AND(Z44="Muy Baja",AB44="Catastrófico"),AND(Z44="Baja",AB44="Catastrófico"),AND(Z44="Media",AB44="Catastrófico"),AND(Z44="Alta",AB44="Catastrófico"),AND(Z44="Muy Alta",AB44="Catastrófico")),"Extremo","")))),"")</f>
        <v/>
      </c>
      <c r="AE44" s="88"/>
      <c r="AF44" s="113"/>
      <c r="AG44" s="113"/>
      <c r="AH44" s="93"/>
      <c r="AI44" s="93"/>
      <c r="AJ44" s="113"/>
      <c r="AK44" s="119"/>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row>
    <row r="45" spans="2:69" ht="24.6" hidden="1" customHeight="1" x14ac:dyDescent="0.3">
      <c r="B45" s="376"/>
      <c r="C45" s="378"/>
      <c r="D45" s="378"/>
      <c r="E45" s="378"/>
      <c r="F45" s="380"/>
      <c r="G45" s="378"/>
      <c r="H45" s="382"/>
      <c r="I45" s="384"/>
      <c r="J45" s="373"/>
      <c r="K45" s="387"/>
      <c r="L45" s="373">
        <f t="shared" ca="1" si="38"/>
        <v>0</v>
      </c>
      <c r="M45" s="384"/>
      <c r="N45" s="373"/>
      <c r="O45" s="375"/>
      <c r="P45" s="112">
        <v>6</v>
      </c>
      <c r="Q45" s="86"/>
      <c r="R45" s="87" t="str">
        <f t="shared" si="42"/>
        <v/>
      </c>
      <c r="S45" s="88"/>
      <c r="T45" s="88"/>
      <c r="U45" s="89" t="str">
        <f t="shared" si="39"/>
        <v/>
      </c>
      <c r="V45" s="88"/>
      <c r="W45" s="88"/>
      <c r="X45" s="88"/>
      <c r="Y45" s="90" t="str">
        <f t="shared" si="43"/>
        <v/>
      </c>
      <c r="Z45" s="91" t="str">
        <f t="shared" si="15"/>
        <v/>
      </c>
      <c r="AA45" s="89" t="str">
        <f t="shared" si="40"/>
        <v/>
      </c>
      <c r="AB45" s="91" t="str">
        <f t="shared" si="17"/>
        <v/>
      </c>
      <c r="AC45" s="89" t="str">
        <f t="shared" si="44"/>
        <v/>
      </c>
      <c r="AD45" s="92" t="str">
        <f t="shared" si="45"/>
        <v/>
      </c>
      <c r="AE45" s="88"/>
      <c r="AF45" s="113"/>
      <c r="AG45" s="113"/>
      <c r="AH45" s="93"/>
      <c r="AI45" s="93"/>
      <c r="AJ45" s="113"/>
      <c r="AK45" s="119"/>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row>
    <row r="46" spans="2:69" ht="24.6" hidden="1" customHeight="1" x14ac:dyDescent="0.3">
      <c r="B46" s="376">
        <v>6</v>
      </c>
      <c r="C46" s="378"/>
      <c r="D46" s="378"/>
      <c r="E46" s="378"/>
      <c r="F46" s="380"/>
      <c r="G46" s="378"/>
      <c r="H46" s="382"/>
      <c r="I46" s="384" t="str">
        <f>IF(H46&lt;=0,"",IF(H46&lt;=2,"Muy Baja",IF(H46&lt;=24,"Baja",IF(H46&lt;=500,"Media",IF(H46&lt;=5000,"Alta","Muy Alta")))))</f>
        <v/>
      </c>
      <c r="J46" s="373" t="str">
        <f>IF(I46="","",IF(I46="Muy Baja",0.2,IF(I46="Baja",0.4,IF(I46="Media",0.6,IF(I46="Alta",0.8,IF(I46="Muy Alta",1,))))))</f>
        <v/>
      </c>
      <c r="K46" s="387"/>
      <c r="L46" s="373">
        <f ca="1">IF(NOT(ISERROR(MATCH(K46,'Tabla Impacto'!$B$222:$B$224,0))),'Tabla Impacto'!$F$224&amp;"Por favor no seleccionar los criterios de impacto(Afectación Económica o presupuestal y Pérdida Reputacional)",K46)</f>
        <v>0</v>
      </c>
      <c r="M46" s="384" t="str">
        <f ca="1">IF(OR(L46='Tabla Impacto'!$C$12,L46='Tabla Impacto'!$D$12),"Leve",IF(OR(L46='Tabla Impacto'!$C$13,L46='Tabla Impacto'!$D$13),"Menor",IF(OR(L46='Tabla Impacto'!$C$14,L46='Tabla Impacto'!$D$14),"Moderado",IF(OR(L46='Tabla Impacto'!$C$15,L46='Tabla Impacto'!$D$15),"Mayor",IF(OR(L46='Tabla Impacto'!$C$16,L46='Tabla Impacto'!$D$16),"Catastrófico","")))))</f>
        <v/>
      </c>
      <c r="N46" s="373" t="str">
        <f ca="1">IF(M46="","",IF(M46="Leve",0.2,IF(M46="Menor",0.4,IF(M46="Moderado",0.6,IF(M46="Mayor",0.8,IF(M46="Catastrófico",1,))))))</f>
        <v/>
      </c>
      <c r="O46" s="375" t="str">
        <f ca="1">IF(OR(AND(I46="Muy Baja",M46="Leve"),AND(I46="Muy Baja",M46="Menor"),AND(I46="Baja",M46="Leve")),"Bajo",IF(OR(AND(I46="Muy baja",M46="Moderado"),AND(I46="Baja",M46="Menor"),AND(I46="Baja",M46="Moderado"),AND(I46="Media",M46="Leve"),AND(I46="Media",M46="Menor"),AND(I46="Media",M46="Moderado"),AND(I46="Alta",M46="Leve"),AND(I46="Alta",M46="Menor")),"Moderado",IF(OR(AND(I46="Muy Baja",M46="Mayor"),AND(I46="Baja",M46="Mayor"),AND(I46="Media",M46="Mayor"),AND(I46="Alta",M46="Moderado"),AND(I46="Alta",M46="Mayor"),AND(I46="Muy Alta",M46="Leve"),AND(I46="Muy Alta",M46="Menor"),AND(I46="Muy Alta",M46="Moderado"),AND(I46="Muy Alta",M46="Mayor")),"Alto",IF(OR(AND(I46="Muy Baja",M46="Catastrófico"),AND(I46="Baja",M46="Catastrófico"),AND(I46="Media",M46="Catastrófico"),AND(I46="Alta",M46="Catastrófico"),AND(I46="Muy Alta",M46="Catastrófico")),"Extremo",""))))</f>
        <v/>
      </c>
      <c r="P46" s="112">
        <v>1</v>
      </c>
      <c r="Q46" s="86"/>
      <c r="R46" s="87" t="str">
        <f>IF(OR(S46="Preventivo",S46="Detectivo"),"Probabilidad",IF(S46="Correctivo","Impacto",""))</f>
        <v/>
      </c>
      <c r="S46" s="88"/>
      <c r="T46" s="88"/>
      <c r="U46" s="89" t="str">
        <f>IF(AND(S46="Preventivo",T46="Automático"),"50%",IF(AND(S46="Preventivo",T46="Manual"),"40%",IF(AND(S46="Detectivo",T46="Automático"),"40%",IF(AND(S46="Detectivo",T46="Manual"),"30%",IF(AND(S46="Correctivo",T46="Automático"),"35%",IF(AND(S46="Correctivo",T46="Manual"),"25%",""))))))</f>
        <v/>
      </c>
      <c r="V46" s="88"/>
      <c r="W46" s="88"/>
      <c r="X46" s="88"/>
      <c r="Y46" s="90" t="str">
        <f>IFERROR(IF(R46="Probabilidad",(J46-(+J46*U46)),IF(R46="Impacto",J46,"")),"")</f>
        <v/>
      </c>
      <c r="Z46" s="91" t="str">
        <f>IFERROR(IF(Y46="","",IF(Y46&lt;=0.2,"Muy Baja",IF(Y46&lt;=0.4,"Baja",IF(Y46&lt;=0.6,"Media",IF(Y46&lt;=0.8,"Alta","Muy Alta"))))),"")</f>
        <v/>
      </c>
      <c r="AA46" s="89" t="str">
        <f>+Y46</f>
        <v/>
      </c>
      <c r="AB46" s="91" t="str">
        <f>IFERROR(IF(AC46="","",IF(AC46&lt;=0.2,"Leve",IF(AC46&lt;=0.4,"Menor",IF(AC46&lt;=0.6,"Moderado",IF(AC46&lt;=0.8,"Mayor","Catastrófico"))))),"")</f>
        <v/>
      </c>
      <c r="AC46" s="89" t="str">
        <f>IFERROR(IF(R46="Impacto",(N46-(+N46*U46)),IF(R46="Probabilidad",N46,"")),"")</f>
        <v/>
      </c>
      <c r="AD46" s="92" t="str">
        <f>IFERROR(IF(OR(AND(Z46="Muy Baja",AB46="Leve"),AND(Z46="Muy Baja",AB46="Menor"),AND(Z46="Baja",AB46="Leve")),"Bajo",IF(OR(AND(Z46="Muy baja",AB46="Moderado"),AND(Z46="Baja",AB46="Menor"),AND(Z46="Baja",AB46="Moderado"),AND(Z46="Media",AB46="Leve"),AND(Z46="Media",AB46="Menor"),AND(Z46="Media",AB46="Moderado"),AND(Z46="Alta",AB46="Leve"),AND(Z46="Alta",AB46="Menor")),"Moderado",IF(OR(AND(Z46="Muy Baja",AB46="Mayor"),AND(Z46="Baja",AB46="Mayor"),AND(Z46="Media",AB46="Mayor"),AND(Z46="Alta",AB46="Moderado"),AND(Z46="Alta",AB46="Mayor"),AND(Z46="Muy Alta",AB46="Leve"),AND(Z46="Muy Alta",AB46="Menor"),AND(Z46="Muy Alta",AB46="Moderado"),AND(Z46="Muy Alta",AB46="Mayor")),"Alto",IF(OR(AND(Z46="Muy Baja",AB46="Catastrófico"),AND(Z46="Baja",AB46="Catastrófico"),AND(Z46="Media",AB46="Catastrófico"),AND(Z46="Alta",AB46="Catastrófico"),AND(Z46="Muy Alta",AB46="Catastrófico")),"Extremo","")))),"")</f>
        <v/>
      </c>
      <c r="AE46" s="88"/>
      <c r="AF46" s="113"/>
      <c r="AG46" s="113"/>
      <c r="AH46" s="93"/>
      <c r="AI46" s="93"/>
      <c r="AJ46" s="113"/>
      <c r="AK46" s="119"/>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row>
    <row r="47" spans="2:69" ht="24.6" hidden="1" customHeight="1" x14ac:dyDescent="0.3">
      <c r="B47" s="376"/>
      <c r="C47" s="378"/>
      <c r="D47" s="378"/>
      <c r="E47" s="378"/>
      <c r="F47" s="380"/>
      <c r="G47" s="378"/>
      <c r="H47" s="382"/>
      <c r="I47" s="384"/>
      <c r="J47" s="373"/>
      <c r="K47" s="387"/>
      <c r="L47" s="373">
        <f t="shared" ref="L47:L51" ca="1" si="46">IF(NOT(ISERROR(MATCH(K47,_xlfn.ANCHORARRAY(F58),0))),J60&amp;"Por favor no seleccionar los criterios de impacto",K47)</f>
        <v>0</v>
      </c>
      <c r="M47" s="384"/>
      <c r="N47" s="373"/>
      <c r="O47" s="375"/>
      <c r="P47" s="112">
        <v>2</v>
      </c>
      <c r="Q47" s="86"/>
      <c r="R47" s="87" t="str">
        <f>IF(OR(S47="Preventivo",S47="Detectivo"),"Probabilidad",IF(S47="Correctivo","Impacto",""))</f>
        <v/>
      </c>
      <c r="S47" s="88"/>
      <c r="T47" s="88"/>
      <c r="U47" s="89" t="str">
        <f t="shared" ref="U47:U51" si="47">IF(AND(S47="Preventivo",T47="Automático"),"50%",IF(AND(S47="Preventivo",T47="Manual"),"40%",IF(AND(S47="Detectivo",T47="Automático"),"40%",IF(AND(S47="Detectivo",T47="Manual"),"30%",IF(AND(S47="Correctivo",T47="Automático"),"35%",IF(AND(S47="Correctivo",T47="Manual"),"25%",""))))))</f>
        <v/>
      </c>
      <c r="V47" s="88"/>
      <c r="W47" s="88"/>
      <c r="X47" s="88"/>
      <c r="Y47" s="90" t="str">
        <f>IFERROR(IF(AND(R46="Probabilidad",R47="Probabilidad"),(AA46-(+AA46*U47)),IF(R47="Probabilidad",(J46-(+J46*U47)),IF(R47="Impacto",AA46,""))),"")</f>
        <v/>
      </c>
      <c r="Z47" s="91" t="str">
        <f t="shared" si="15"/>
        <v/>
      </c>
      <c r="AA47" s="89" t="str">
        <f t="shared" ref="AA47:AA51" si="48">+Y47</f>
        <v/>
      </c>
      <c r="AB47" s="91" t="str">
        <f t="shared" si="17"/>
        <v/>
      </c>
      <c r="AC47" s="89" t="str">
        <f>IFERROR(IF(AND(R46="Impacto",R47="Impacto"),(AC40-(+AC40*U47)),IF(R47="Impacto",($N$46-(+$N$46*U47)),IF(R47="Probabilidad",AC40,""))),"")</f>
        <v/>
      </c>
      <c r="AD47" s="92" t="str">
        <f t="shared" ref="AD47:AD48" si="49">IFERROR(IF(OR(AND(Z47="Muy Baja",AB47="Leve"),AND(Z47="Muy Baja",AB47="Menor"),AND(Z47="Baja",AB47="Leve")),"Bajo",IF(OR(AND(Z47="Muy baja",AB47="Moderado"),AND(Z47="Baja",AB47="Menor"),AND(Z47="Baja",AB47="Moderado"),AND(Z47="Media",AB47="Leve"),AND(Z47="Media",AB47="Menor"),AND(Z47="Media",AB47="Moderado"),AND(Z47="Alta",AB47="Leve"),AND(Z47="Alta",AB47="Menor")),"Moderado",IF(OR(AND(Z47="Muy Baja",AB47="Mayor"),AND(Z47="Baja",AB47="Mayor"),AND(Z47="Media",AB47="Mayor"),AND(Z47="Alta",AB47="Moderado"),AND(Z47="Alta",AB47="Mayor"),AND(Z47="Muy Alta",AB47="Leve"),AND(Z47="Muy Alta",AB47="Menor"),AND(Z47="Muy Alta",AB47="Moderado"),AND(Z47="Muy Alta",AB47="Mayor")),"Alto",IF(OR(AND(Z47="Muy Baja",AB47="Catastrófico"),AND(Z47="Baja",AB47="Catastrófico"),AND(Z47="Media",AB47="Catastrófico"),AND(Z47="Alta",AB47="Catastrófico"),AND(Z47="Muy Alta",AB47="Catastrófico")),"Extremo","")))),"")</f>
        <v/>
      </c>
      <c r="AE47" s="88"/>
      <c r="AF47" s="113"/>
      <c r="AG47" s="113"/>
      <c r="AH47" s="93"/>
      <c r="AI47" s="93"/>
      <c r="AJ47" s="113"/>
      <c r="AK47" s="119"/>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row>
    <row r="48" spans="2:69" ht="24.6" hidden="1" customHeight="1" x14ac:dyDescent="0.3">
      <c r="B48" s="376"/>
      <c r="C48" s="378"/>
      <c r="D48" s="378"/>
      <c r="E48" s="378"/>
      <c r="F48" s="380"/>
      <c r="G48" s="378"/>
      <c r="H48" s="382"/>
      <c r="I48" s="384"/>
      <c r="J48" s="373"/>
      <c r="K48" s="387"/>
      <c r="L48" s="373">
        <f t="shared" ca="1" si="46"/>
        <v>0</v>
      </c>
      <c r="M48" s="384"/>
      <c r="N48" s="373"/>
      <c r="O48" s="375"/>
      <c r="P48" s="112">
        <v>3</v>
      </c>
      <c r="Q48" s="94"/>
      <c r="R48" s="87" t="str">
        <f>IF(OR(S48="Preventivo",S48="Detectivo"),"Probabilidad",IF(S48="Correctivo","Impacto",""))</f>
        <v/>
      </c>
      <c r="S48" s="88"/>
      <c r="T48" s="88"/>
      <c r="U48" s="89" t="str">
        <f t="shared" si="47"/>
        <v/>
      </c>
      <c r="V48" s="88"/>
      <c r="W48" s="88"/>
      <c r="X48" s="88"/>
      <c r="Y48" s="90" t="str">
        <f>IFERROR(IF(AND(R47="Probabilidad",R48="Probabilidad"),(AA47-(+AA47*U48)),IF(AND(R47="Impacto",R48="Probabilidad"),(AA46-(+AA46*U48)),IF(R48="Impacto",AA47,""))),"")</f>
        <v/>
      </c>
      <c r="Z48" s="91" t="str">
        <f t="shared" si="15"/>
        <v/>
      </c>
      <c r="AA48" s="89" t="str">
        <f t="shared" si="48"/>
        <v/>
      </c>
      <c r="AB48" s="91" t="str">
        <f t="shared" si="17"/>
        <v/>
      </c>
      <c r="AC48" s="89" t="str">
        <f>IFERROR(IF(AND(R47="Impacto",R48="Impacto"),(AC47-(+AC47*U48)),IF(AND(R47="Probabilidad",R48="Impacto"),(AC46-(+AC46*U48)),IF(R48="Probabilidad",AC47,""))),"")</f>
        <v/>
      </c>
      <c r="AD48" s="92" t="str">
        <f t="shared" si="49"/>
        <v/>
      </c>
      <c r="AE48" s="88"/>
      <c r="AF48" s="113"/>
      <c r="AG48" s="113"/>
      <c r="AH48" s="93"/>
      <c r="AI48" s="93"/>
      <c r="AJ48" s="113"/>
      <c r="AK48" s="119"/>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row>
    <row r="49" spans="2:69" ht="24.6" hidden="1" customHeight="1" x14ac:dyDescent="0.3">
      <c r="B49" s="376"/>
      <c r="C49" s="378"/>
      <c r="D49" s="378"/>
      <c r="E49" s="378"/>
      <c r="F49" s="380"/>
      <c r="G49" s="378"/>
      <c r="H49" s="382"/>
      <c r="I49" s="384"/>
      <c r="J49" s="373"/>
      <c r="K49" s="387"/>
      <c r="L49" s="373">
        <f t="shared" ca="1" si="46"/>
        <v>0</v>
      </c>
      <c r="M49" s="384"/>
      <c r="N49" s="373"/>
      <c r="O49" s="375"/>
      <c r="P49" s="112">
        <v>4</v>
      </c>
      <c r="Q49" s="86"/>
      <c r="R49" s="87" t="str">
        <f t="shared" ref="R49:R51" si="50">IF(OR(S49="Preventivo",S49="Detectivo"),"Probabilidad",IF(S49="Correctivo","Impacto",""))</f>
        <v/>
      </c>
      <c r="S49" s="88"/>
      <c r="T49" s="88"/>
      <c r="U49" s="89" t="str">
        <f t="shared" si="47"/>
        <v/>
      </c>
      <c r="V49" s="88"/>
      <c r="W49" s="88"/>
      <c r="X49" s="88"/>
      <c r="Y49" s="90" t="str">
        <f t="shared" ref="Y49:Y51" si="51">IFERROR(IF(AND(R48="Probabilidad",R49="Probabilidad"),(AA48-(+AA48*U49)),IF(AND(R48="Impacto",R49="Probabilidad"),(AA47-(+AA47*U49)),IF(R49="Impacto",AA48,""))),"")</f>
        <v/>
      </c>
      <c r="Z49" s="91" t="str">
        <f t="shared" si="15"/>
        <v/>
      </c>
      <c r="AA49" s="89" t="str">
        <f t="shared" si="48"/>
        <v/>
      </c>
      <c r="AB49" s="91" t="str">
        <f t="shared" si="17"/>
        <v/>
      </c>
      <c r="AC49" s="89" t="str">
        <f t="shared" ref="AC49:AC51" si="52">IFERROR(IF(AND(R48="Impacto",R49="Impacto"),(AC48-(+AC48*U49)),IF(AND(R48="Probabilidad",R49="Impacto"),(AC47-(+AC47*U49)),IF(R49="Probabilidad",AC48,""))),"")</f>
        <v/>
      </c>
      <c r="AD49" s="92" t="str">
        <f>IFERROR(IF(OR(AND(Z49="Muy Baja",AB49="Leve"),AND(Z49="Muy Baja",AB49="Menor"),AND(Z49="Baja",AB49="Leve")),"Bajo",IF(OR(AND(Z49="Muy baja",AB49="Moderado"),AND(Z49="Baja",AB49="Menor"),AND(Z49="Baja",AB49="Moderado"),AND(Z49="Media",AB49="Leve"),AND(Z49="Media",AB49="Menor"),AND(Z49="Media",AB49="Moderado"),AND(Z49="Alta",AB49="Leve"),AND(Z49="Alta",AB49="Menor")),"Moderado",IF(OR(AND(Z49="Muy Baja",AB49="Mayor"),AND(Z49="Baja",AB49="Mayor"),AND(Z49="Media",AB49="Mayor"),AND(Z49="Alta",AB49="Moderado"),AND(Z49="Alta",AB49="Mayor"),AND(Z49="Muy Alta",AB49="Leve"),AND(Z49="Muy Alta",AB49="Menor"),AND(Z49="Muy Alta",AB49="Moderado"),AND(Z49="Muy Alta",AB49="Mayor")),"Alto",IF(OR(AND(Z49="Muy Baja",AB49="Catastrófico"),AND(Z49="Baja",AB49="Catastrófico"),AND(Z49="Media",AB49="Catastrófico"),AND(Z49="Alta",AB49="Catastrófico"),AND(Z49="Muy Alta",AB49="Catastrófico")),"Extremo","")))),"")</f>
        <v/>
      </c>
      <c r="AE49" s="88"/>
      <c r="AF49" s="113"/>
      <c r="AG49" s="113"/>
      <c r="AH49" s="93"/>
      <c r="AI49" s="93"/>
      <c r="AJ49" s="113"/>
      <c r="AK49" s="119"/>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row>
    <row r="50" spans="2:69" ht="24.6" hidden="1" customHeight="1" x14ac:dyDescent="0.3">
      <c r="B50" s="376"/>
      <c r="C50" s="378"/>
      <c r="D50" s="378"/>
      <c r="E50" s="378"/>
      <c r="F50" s="380"/>
      <c r="G50" s="378"/>
      <c r="H50" s="382"/>
      <c r="I50" s="384"/>
      <c r="J50" s="373"/>
      <c r="K50" s="387"/>
      <c r="L50" s="373">
        <f t="shared" ca="1" si="46"/>
        <v>0</v>
      </c>
      <c r="M50" s="384"/>
      <c r="N50" s="373"/>
      <c r="O50" s="375"/>
      <c r="P50" s="112">
        <v>5</v>
      </c>
      <c r="Q50" s="86"/>
      <c r="R50" s="87" t="str">
        <f t="shared" si="50"/>
        <v/>
      </c>
      <c r="S50" s="88"/>
      <c r="T50" s="88"/>
      <c r="U50" s="89" t="str">
        <f t="shared" si="47"/>
        <v/>
      </c>
      <c r="V50" s="88"/>
      <c r="W50" s="88"/>
      <c r="X50" s="88"/>
      <c r="Y50" s="90" t="str">
        <f t="shared" si="51"/>
        <v/>
      </c>
      <c r="Z50" s="91" t="str">
        <f t="shared" si="15"/>
        <v/>
      </c>
      <c r="AA50" s="89" t="str">
        <f t="shared" si="48"/>
        <v/>
      </c>
      <c r="AB50" s="91" t="str">
        <f t="shared" si="17"/>
        <v/>
      </c>
      <c r="AC50" s="89" t="str">
        <f t="shared" si="52"/>
        <v/>
      </c>
      <c r="AD50" s="92" t="str">
        <f t="shared" ref="AD50" si="53">IFERROR(IF(OR(AND(Z50="Muy Baja",AB50="Leve"),AND(Z50="Muy Baja",AB50="Menor"),AND(Z50="Baja",AB50="Leve")),"Bajo",IF(OR(AND(Z50="Muy baja",AB50="Moderado"),AND(Z50="Baja",AB50="Menor"),AND(Z50="Baja",AB50="Moderado"),AND(Z50="Media",AB50="Leve"),AND(Z50="Media",AB50="Menor"),AND(Z50="Media",AB50="Moderado"),AND(Z50="Alta",AB50="Leve"),AND(Z50="Alta",AB50="Menor")),"Moderado",IF(OR(AND(Z50="Muy Baja",AB50="Mayor"),AND(Z50="Baja",AB50="Mayor"),AND(Z50="Media",AB50="Mayor"),AND(Z50="Alta",AB50="Moderado"),AND(Z50="Alta",AB50="Mayor"),AND(Z50="Muy Alta",AB50="Leve"),AND(Z50="Muy Alta",AB50="Menor"),AND(Z50="Muy Alta",AB50="Moderado"),AND(Z50="Muy Alta",AB50="Mayor")),"Alto",IF(OR(AND(Z50="Muy Baja",AB50="Catastrófico"),AND(Z50="Baja",AB50="Catastrófico"),AND(Z50="Media",AB50="Catastrófico"),AND(Z50="Alta",AB50="Catastrófico"),AND(Z50="Muy Alta",AB50="Catastrófico")),"Extremo","")))),"")</f>
        <v/>
      </c>
      <c r="AE50" s="88"/>
      <c r="AF50" s="113"/>
      <c r="AG50" s="113"/>
      <c r="AH50" s="93"/>
      <c r="AI50" s="93"/>
      <c r="AJ50" s="113"/>
      <c r="AK50" s="119"/>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row>
    <row r="51" spans="2:69" ht="24.6" hidden="1" customHeight="1" x14ac:dyDescent="0.3">
      <c r="B51" s="376"/>
      <c r="C51" s="378"/>
      <c r="D51" s="378"/>
      <c r="E51" s="378"/>
      <c r="F51" s="380"/>
      <c r="G51" s="378"/>
      <c r="H51" s="382"/>
      <c r="I51" s="384"/>
      <c r="J51" s="373"/>
      <c r="K51" s="387"/>
      <c r="L51" s="373">
        <f t="shared" ca="1" si="46"/>
        <v>0</v>
      </c>
      <c r="M51" s="384"/>
      <c r="N51" s="373"/>
      <c r="O51" s="375"/>
      <c r="P51" s="112">
        <v>6</v>
      </c>
      <c r="Q51" s="86"/>
      <c r="R51" s="87" t="str">
        <f t="shared" si="50"/>
        <v/>
      </c>
      <c r="S51" s="88"/>
      <c r="T51" s="88"/>
      <c r="U51" s="89" t="str">
        <f t="shared" si="47"/>
        <v/>
      </c>
      <c r="V51" s="88"/>
      <c r="W51" s="88"/>
      <c r="X51" s="88"/>
      <c r="Y51" s="90" t="str">
        <f t="shared" si="51"/>
        <v/>
      </c>
      <c r="Z51" s="91" t="str">
        <f t="shared" si="15"/>
        <v/>
      </c>
      <c r="AA51" s="89" t="str">
        <f t="shared" si="48"/>
        <v/>
      </c>
      <c r="AB51" s="91" t="str">
        <f>IFERROR(IF(AC51="","",IF(AC51&lt;=0.2,"Leve",IF(AC51&lt;=0.4,"Menor",IF(AC51&lt;=0.6,"Moderado",IF(AC51&lt;=0.8,"Mayor","Catastrófico"))))),"")</f>
        <v/>
      </c>
      <c r="AC51" s="89" t="str">
        <f t="shared" si="52"/>
        <v/>
      </c>
      <c r="AD51" s="92" t="str">
        <f>IFERROR(IF(OR(AND(Z51="Muy Baja",AB51="Leve"),AND(Z51="Muy Baja",AB51="Menor"),AND(Z51="Baja",AB51="Leve")),"Bajo",IF(OR(AND(Z51="Muy baja",AB51="Moderado"),AND(Z51="Baja",AB51="Menor"),AND(Z51="Baja",AB51="Moderado"),AND(Z51="Media",AB51="Leve"),AND(Z51="Media",AB51="Menor"),AND(Z51="Media",AB51="Moderado"),AND(Z51="Alta",AB51="Leve"),AND(Z51="Alta",AB51="Menor")),"Moderado",IF(OR(AND(Z51="Muy Baja",AB51="Mayor"),AND(Z51="Baja",AB51="Mayor"),AND(Z51="Media",AB51="Mayor"),AND(Z51="Alta",AB51="Moderado"),AND(Z51="Alta",AB51="Mayor"),AND(Z51="Muy Alta",AB51="Leve"),AND(Z51="Muy Alta",AB51="Menor"),AND(Z51="Muy Alta",AB51="Moderado"),AND(Z51="Muy Alta",AB51="Mayor")),"Alto",IF(OR(AND(Z51="Muy Baja",AB51="Catastrófico"),AND(Z51="Baja",AB51="Catastrófico"),AND(Z51="Media",AB51="Catastrófico"),AND(Z51="Alta",AB51="Catastrófico"),AND(Z51="Muy Alta",AB51="Catastrófico")),"Extremo","")))),"")</f>
        <v/>
      </c>
      <c r="AE51" s="88"/>
      <c r="AF51" s="113"/>
      <c r="AG51" s="113"/>
      <c r="AH51" s="93"/>
      <c r="AI51" s="93"/>
      <c r="AJ51" s="113"/>
      <c r="AK51" s="119"/>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row>
    <row r="52" spans="2:69" ht="24.6" hidden="1" customHeight="1" x14ac:dyDescent="0.3">
      <c r="B52" s="376">
        <v>7</v>
      </c>
      <c r="C52" s="378"/>
      <c r="D52" s="378"/>
      <c r="E52" s="378"/>
      <c r="F52" s="380"/>
      <c r="G52" s="378"/>
      <c r="H52" s="382"/>
      <c r="I52" s="384" t="str">
        <f>IF(H52&lt;=0,"",IF(H52&lt;=2,"Muy Baja",IF(H52&lt;=24,"Baja",IF(H52&lt;=500,"Media",IF(H52&lt;=5000,"Alta","Muy Alta")))))</f>
        <v/>
      </c>
      <c r="J52" s="373" t="str">
        <f>IF(I52="","",IF(I52="Muy Baja",0.2,IF(I52="Baja",0.4,IF(I52="Media",0.6,IF(I52="Alta",0.8,IF(I52="Muy Alta",1,))))))</f>
        <v/>
      </c>
      <c r="K52" s="387"/>
      <c r="L52" s="373">
        <f ca="1">IF(NOT(ISERROR(MATCH(K52,'Tabla Impacto'!$B$222:$B$224,0))),'Tabla Impacto'!$F$224&amp;"Por favor no seleccionar los criterios de impacto(Afectación Económica o presupuestal y Pérdida Reputacional)",K52)</f>
        <v>0</v>
      </c>
      <c r="M52" s="384" t="str">
        <f ca="1">IF(OR(L52='Tabla Impacto'!$C$12,L52='Tabla Impacto'!$D$12),"Leve",IF(OR(L52='Tabla Impacto'!$C$13,L52='Tabla Impacto'!$D$13),"Menor",IF(OR(L52='Tabla Impacto'!$C$14,L52='Tabla Impacto'!$D$14),"Moderado",IF(OR(L52='Tabla Impacto'!$C$15,L52='Tabla Impacto'!$D$15),"Mayor",IF(OR(L52='Tabla Impacto'!$C$16,L52='Tabla Impacto'!$D$16),"Catastrófico","")))))</f>
        <v/>
      </c>
      <c r="N52" s="373" t="str">
        <f ca="1">IF(M52="","",IF(M52="Leve",0.2,IF(M52="Menor",0.4,IF(M52="Moderado",0.6,IF(M52="Mayor",0.8,IF(M52="Catastrófico",1,))))))</f>
        <v/>
      </c>
      <c r="O52" s="375" t="str">
        <f ca="1">IF(OR(AND(I52="Muy Baja",M52="Leve"),AND(I52="Muy Baja",M52="Menor"),AND(I52="Baja",M52="Leve")),"Bajo",IF(OR(AND(I52="Muy baja",M52="Moderado"),AND(I52="Baja",M52="Menor"),AND(I52="Baja",M52="Moderado"),AND(I52="Media",M52="Leve"),AND(I52="Media",M52="Menor"),AND(I52="Media",M52="Moderado"),AND(I52="Alta",M52="Leve"),AND(I52="Alta",M52="Menor")),"Moderado",IF(OR(AND(I52="Muy Baja",M52="Mayor"),AND(I52="Baja",M52="Mayor"),AND(I52="Media",M52="Mayor"),AND(I52="Alta",M52="Moderado"),AND(I52="Alta",M52="Mayor"),AND(I52="Muy Alta",M52="Leve"),AND(I52="Muy Alta",M52="Menor"),AND(I52="Muy Alta",M52="Moderado"),AND(I52="Muy Alta",M52="Mayor")),"Alto",IF(OR(AND(I52="Muy Baja",M52="Catastrófico"),AND(I52="Baja",M52="Catastrófico"),AND(I52="Media",M52="Catastrófico"),AND(I52="Alta",M52="Catastrófico"),AND(I52="Muy Alta",M52="Catastrófico")),"Extremo",""))))</f>
        <v/>
      </c>
      <c r="P52" s="112">
        <v>1</v>
      </c>
      <c r="Q52" s="86"/>
      <c r="R52" s="87" t="str">
        <f>IF(OR(S52="Preventivo",S52="Detectivo"),"Probabilidad",IF(S52="Correctivo","Impacto",""))</f>
        <v/>
      </c>
      <c r="S52" s="88"/>
      <c r="T52" s="88"/>
      <c r="U52" s="89" t="str">
        <f>IF(AND(S52="Preventivo",T52="Automático"),"50%",IF(AND(S52="Preventivo",T52="Manual"),"40%",IF(AND(S52="Detectivo",T52="Automático"),"40%",IF(AND(S52="Detectivo",T52="Manual"),"30%",IF(AND(S52="Correctivo",T52="Automático"),"35%",IF(AND(S52="Correctivo",T52="Manual"),"25%",""))))))</f>
        <v/>
      </c>
      <c r="V52" s="88"/>
      <c r="W52" s="88"/>
      <c r="X52" s="88"/>
      <c r="Y52" s="90" t="str">
        <f>IFERROR(IF(R52="Probabilidad",(J52-(+J52*U52)),IF(R52="Impacto",J52,"")),"")</f>
        <v/>
      </c>
      <c r="Z52" s="91" t="str">
        <f>IFERROR(IF(Y52="","",IF(Y52&lt;=0.2,"Muy Baja",IF(Y52&lt;=0.4,"Baja",IF(Y52&lt;=0.6,"Media",IF(Y52&lt;=0.8,"Alta","Muy Alta"))))),"")</f>
        <v/>
      </c>
      <c r="AA52" s="89" t="str">
        <f>+Y52</f>
        <v/>
      </c>
      <c r="AB52" s="91" t="str">
        <f>IFERROR(IF(AC52="","",IF(AC52&lt;=0.2,"Leve",IF(AC52&lt;=0.4,"Menor",IF(AC52&lt;=0.6,"Moderado",IF(AC52&lt;=0.8,"Mayor","Catastrófico"))))),"")</f>
        <v/>
      </c>
      <c r="AC52" s="89" t="str">
        <f>IFERROR(IF(R52="Impacto",(N52-(+N52*U52)),IF(R52="Probabilidad",N52,"")),"")</f>
        <v/>
      </c>
      <c r="AD52" s="92" t="str">
        <f>IFERROR(IF(OR(AND(Z52="Muy Baja",AB52="Leve"),AND(Z52="Muy Baja",AB52="Menor"),AND(Z52="Baja",AB52="Leve")),"Bajo",IF(OR(AND(Z52="Muy baja",AB52="Moderado"),AND(Z52="Baja",AB52="Menor"),AND(Z52="Baja",AB52="Moderado"),AND(Z52="Media",AB52="Leve"),AND(Z52="Media",AB52="Menor"),AND(Z52="Media",AB52="Moderado"),AND(Z52="Alta",AB52="Leve"),AND(Z52="Alta",AB52="Menor")),"Moderado",IF(OR(AND(Z52="Muy Baja",AB52="Mayor"),AND(Z52="Baja",AB52="Mayor"),AND(Z52="Media",AB52="Mayor"),AND(Z52="Alta",AB52="Moderado"),AND(Z52="Alta",AB52="Mayor"),AND(Z52="Muy Alta",AB52="Leve"),AND(Z52="Muy Alta",AB52="Menor"),AND(Z52="Muy Alta",AB52="Moderado"),AND(Z52="Muy Alta",AB52="Mayor")),"Alto",IF(OR(AND(Z52="Muy Baja",AB52="Catastrófico"),AND(Z52="Baja",AB52="Catastrófico"),AND(Z52="Media",AB52="Catastrófico"),AND(Z52="Alta",AB52="Catastrófico"),AND(Z52="Muy Alta",AB52="Catastrófico")),"Extremo","")))),"")</f>
        <v/>
      </c>
      <c r="AE52" s="88"/>
      <c r="AF52" s="113"/>
      <c r="AG52" s="113"/>
      <c r="AH52" s="93"/>
      <c r="AI52" s="93"/>
      <c r="AJ52" s="113"/>
      <c r="AK52" s="119"/>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row>
    <row r="53" spans="2:69" ht="24.6" hidden="1" customHeight="1" x14ac:dyDescent="0.3">
      <c r="B53" s="376"/>
      <c r="C53" s="378"/>
      <c r="D53" s="378"/>
      <c r="E53" s="378"/>
      <c r="F53" s="380"/>
      <c r="G53" s="378"/>
      <c r="H53" s="382"/>
      <c r="I53" s="384"/>
      <c r="J53" s="373"/>
      <c r="K53" s="387"/>
      <c r="L53" s="373">
        <f t="shared" ref="L53:L57" ca="1" si="54">IF(NOT(ISERROR(MATCH(K53,_xlfn.ANCHORARRAY(F64),0))),J66&amp;"Por favor no seleccionar los criterios de impacto",K53)</f>
        <v>0</v>
      </c>
      <c r="M53" s="384"/>
      <c r="N53" s="373"/>
      <c r="O53" s="375"/>
      <c r="P53" s="112">
        <v>2</v>
      </c>
      <c r="Q53" s="86"/>
      <c r="R53" s="87" t="str">
        <f>IF(OR(S53="Preventivo",S53="Detectivo"),"Probabilidad",IF(S53="Correctivo","Impacto",""))</f>
        <v/>
      </c>
      <c r="S53" s="88"/>
      <c r="T53" s="88"/>
      <c r="U53" s="89" t="str">
        <f t="shared" ref="U53:U57" si="55">IF(AND(S53="Preventivo",T53="Automático"),"50%",IF(AND(S53="Preventivo",T53="Manual"),"40%",IF(AND(S53="Detectivo",T53="Automático"),"40%",IF(AND(S53="Detectivo",T53="Manual"),"30%",IF(AND(S53="Correctivo",T53="Automático"),"35%",IF(AND(S53="Correctivo",T53="Manual"),"25%",""))))))</f>
        <v/>
      </c>
      <c r="V53" s="88"/>
      <c r="W53" s="88"/>
      <c r="X53" s="88"/>
      <c r="Y53" s="90" t="str">
        <f>IFERROR(IF(AND(R52="Probabilidad",R53="Probabilidad"),(AA52-(+AA52*U53)),IF(R53="Probabilidad",(J52-(+J52*U53)),IF(R53="Impacto",AA52,""))),"")</f>
        <v/>
      </c>
      <c r="Z53" s="91" t="str">
        <f t="shared" si="15"/>
        <v/>
      </c>
      <c r="AA53" s="89" t="str">
        <f t="shared" ref="AA53:AA57" si="56">+Y53</f>
        <v/>
      </c>
      <c r="AB53" s="91" t="str">
        <f t="shared" si="17"/>
        <v/>
      </c>
      <c r="AC53" s="89" t="str">
        <f>IFERROR(IF(AND(R52="Impacto",R53="Impacto"),(AC46-(+AC46*U53)),IF(R53="Impacto",($N$52-(+$N$52*U53)),IF(R53="Probabilidad",AC46,""))),"")</f>
        <v/>
      </c>
      <c r="AD53" s="92" t="str">
        <f t="shared" ref="AD53:AD54" si="57">IFERROR(IF(OR(AND(Z53="Muy Baja",AB53="Leve"),AND(Z53="Muy Baja",AB53="Menor"),AND(Z53="Baja",AB53="Leve")),"Bajo",IF(OR(AND(Z53="Muy baja",AB53="Moderado"),AND(Z53="Baja",AB53="Menor"),AND(Z53="Baja",AB53="Moderado"),AND(Z53="Media",AB53="Leve"),AND(Z53="Media",AB53="Menor"),AND(Z53="Media",AB53="Moderado"),AND(Z53="Alta",AB53="Leve"),AND(Z53="Alta",AB53="Menor")),"Moderado",IF(OR(AND(Z53="Muy Baja",AB53="Mayor"),AND(Z53="Baja",AB53="Mayor"),AND(Z53="Media",AB53="Mayor"),AND(Z53="Alta",AB53="Moderado"),AND(Z53="Alta",AB53="Mayor"),AND(Z53="Muy Alta",AB53="Leve"),AND(Z53="Muy Alta",AB53="Menor"),AND(Z53="Muy Alta",AB53="Moderado"),AND(Z53="Muy Alta",AB53="Mayor")),"Alto",IF(OR(AND(Z53="Muy Baja",AB53="Catastrófico"),AND(Z53="Baja",AB53="Catastrófico"),AND(Z53="Media",AB53="Catastrófico"),AND(Z53="Alta",AB53="Catastrófico"),AND(Z53="Muy Alta",AB53="Catastrófico")),"Extremo","")))),"")</f>
        <v/>
      </c>
      <c r="AE53" s="88"/>
      <c r="AF53" s="113"/>
      <c r="AG53" s="113"/>
      <c r="AH53" s="93"/>
      <c r="AI53" s="93"/>
      <c r="AJ53" s="113"/>
      <c r="AK53" s="119"/>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row>
    <row r="54" spans="2:69" ht="24.6" hidden="1" customHeight="1" x14ac:dyDescent="0.3">
      <c r="B54" s="376"/>
      <c r="C54" s="378"/>
      <c r="D54" s="378"/>
      <c r="E54" s="378"/>
      <c r="F54" s="380"/>
      <c r="G54" s="378"/>
      <c r="H54" s="382"/>
      <c r="I54" s="384"/>
      <c r="J54" s="373"/>
      <c r="K54" s="387"/>
      <c r="L54" s="373">
        <f t="shared" ca="1" si="54"/>
        <v>0</v>
      </c>
      <c r="M54" s="384"/>
      <c r="N54" s="373"/>
      <c r="O54" s="375"/>
      <c r="P54" s="112">
        <v>3</v>
      </c>
      <c r="Q54" s="94"/>
      <c r="R54" s="87" t="str">
        <f>IF(OR(S54="Preventivo",S54="Detectivo"),"Probabilidad",IF(S54="Correctivo","Impacto",""))</f>
        <v/>
      </c>
      <c r="S54" s="88"/>
      <c r="T54" s="88"/>
      <c r="U54" s="89" t="str">
        <f t="shared" si="55"/>
        <v/>
      </c>
      <c r="V54" s="88"/>
      <c r="W54" s="88"/>
      <c r="X54" s="88"/>
      <c r="Y54" s="90" t="str">
        <f>IFERROR(IF(AND(R53="Probabilidad",R54="Probabilidad"),(AA53-(+AA53*U54)),IF(AND(R53="Impacto",R54="Probabilidad"),(AA52-(+AA52*U54)),IF(R54="Impacto",AA53,""))),"")</f>
        <v/>
      </c>
      <c r="Z54" s="91" t="str">
        <f t="shared" si="15"/>
        <v/>
      </c>
      <c r="AA54" s="89" t="str">
        <f t="shared" si="56"/>
        <v/>
      </c>
      <c r="AB54" s="91" t="str">
        <f t="shared" si="17"/>
        <v/>
      </c>
      <c r="AC54" s="89" t="str">
        <f>IFERROR(IF(AND(R53="Impacto",R54="Impacto"),(AC53-(+AC53*U54)),IF(AND(R53="Probabilidad",R54="Impacto"),(AC52-(+AC52*U54)),IF(R54="Probabilidad",AC53,""))),"")</f>
        <v/>
      </c>
      <c r="AD54" s="92" t="str">
        <f t="shared" si="57"/>
        <v/>
      </c>
      <c r="AE54" s="88"/>
      <c r="AF54" s="113"/>
      <c r="AG54" s="113"/>
      <c r="AH54" s="93"/>
      <c r="AI54" s="93"/>
      <c r="AJ54" s="113"/>
      <c r="AK54" s="119"/>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row>
    <row r="55" spans="2:69" ht="24.6" hidden="1" customHeight="1" x14ac:dyDescent="0.3">
      <c r="B55" s="376"/>
      <c r="C55" s="378"/>
      <c r="D55" s="378"/>
      <c r="E55" s="378"/>
      <c r="F55" s="380"/>
      <c r="G55" s="378"/>
      <c r="H55" s="382"/>
      <c r="I55" s="384"/>
      <c r="J55" s="373"/>
      <c r="K55" s="387"/>
      <c r="L55" s="373">
        <f t="shared" ca="1" si="54"/>
        <v>0</v>
      </c>
      <c r="M55" s="384"/>
      <c r="N55" s="373"/>
      <c r="O55" s="375"/>
      <c r="P55" s="112">
        <v>4</v>
      </c>
      <c r="Q55" s="86"/>
      <c r="R55" s="87" t="str">
        <f t="shared" ref="R55:R57" si="58">IF(OR(S55="Preventivo",S55="Detectivo"),"Probabilidad",IF(S55="Correctivo","Impacto",""))</f>
        <v/>
      </c>
      <c r="S55" s="88"/>
      <c r="T55" s="88"/>
      <c r="U55" s="89" t="str">
        <f t="shared" si="55"/>
        <v/>
      </c>
      <c r="V55" s="88"/>
      <c r="W55" s="88"/>
      <c r="X55" s="88"/>
      <c r="Y55" s="90" t="str">
        <f t="shared" ref="Y55:Y57" si="59">IFERROR(IF(AND(R54="Probabilidad",R55="Probabilidad"),(AA54-(+AA54*U55)),IF(AND(R54="Impacto",R55="Probabilidad"),(AA53-(+AA53*U55)),IF(R55="Impacto",AA54,""))),"")</f>
        <v/>
      </c>
      <c r="Z55" s="91" t="str">
        <f t="shared" si="15"/>
        <v/>
      </c>
      <c r="AA55" s="89" t="str">
        <f t="shared" si="56"/>
        <v/>
      </c>
      <c r="AB55" s="91" t="str">
        <f t="shared" si="17"/>
        <v/>
      </c>
      <c r="AC55" s="89" t="str">
        <f t="shared" ref="AC55:AC57" si="60">IFERROR(IF(AND(R54="Impacto",R55="Impacto"),(AC54-(+AC54*U55)),IF(AND(R54="Probabilidad",R55="Impacto"),(AC53-(+AC53*U55)),IF(R55="Probabilidad",AC54,""))),"")</f>
        <v/>
      </c>
      <c r="AD55" s="92" t="str">
        <f>IFERROR(IF(OR(AND(Z55="Muy Baja",AB55="Leve"),AND(Z55="Muy Baja",AB55="Menor"),AND(Z55="Baja",AB55="Leve")),"Bajo",IF(OR(AND(Z55="Muy baja",AB55="Moderado"),AND(Z55="Baja",AB55="Menor"),AND(Z55="Baja",AB55="Moderado"),AND(Z55="Media",AB55="Leve"),AND(Z55="Media",AB55="Menor"),AND(Z55="Media",AB55="Moderado"),AND(Z55="Alta",AB55="Leve"),AND(Z55="Alta",AB55="Menor")),"Moderado",IF(OR(AND(Z55="Muy Baja",AB55="Mayor"),AND(Z55="Baja",AB55="Mayor"),AND(Z55="Media",AB55="Mayor"),AND(Z55="Alta",AB55="Moderado"),AND(Z55="Alta",AB55="Mayor"),AND(Z55="Muy Alta",AB55="Leve"),AND(Z55="Muy Alta",AB55="Menor"),AND(Z55="Muy Alta",AB55="Moderado"),AND(Z55="Muy Alta",AB55="Mayor")),"Alto",IF(OR(AND(Z55="Muy Baja",AB55="Catastrófico"),AND(Z55="Baja",AB55="Catastrófico"),AND(Z55="Media",AB55="Catastrófico"),AND(Z55="Alta",AB55="Catastrófico"),AND(Z55="Muy Alta",AB55="Catastrófico")),"Extremo","")))),"")</f>
        <v/>
      </c>
      <c r="AE55" s="88"/>
      <c r="AF55" s="113"/>
      <c r="AG55" s="113"/>
      <c r="AH55" s="93"/>
      <c r="AI55" s="93"/>
      <c r="AJ55" s="113"/>
      <c r="AK55" s="119"/>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row>
    <row r="56" spans="2:69" ht="24.6" hidden="1" customHeight="1" x14ac:dyDescent="0.3">
      <c r="B56" s="376"/>
      <c r="C56" s="378"/>
      <c r="D56" s="378"/>
      <c r="E56" s="378"/>
      <c r="F56" s="380"/>
      <c r="G56" s="378"/>
      <c r="H56" s="382"/>
      <c r="I56" s="384"/>
      <c r="J56" s="373"/>
      <c r="K56" s="387"/>
      <c r="L56" s="373">
        <f t="shared" ca="1" si="54"/>
        <v>0</v>
      </c>
      <c r="M56" s="384"/>
      <c r="N56" s="373"/>
      <c r="O56" s="375"/>
      <c r="P56" s="112">
        <v>5</v>
      </c>
      <c r="Q56" s="86"/>
      <c r="R56" s="87" t="str">
        <f t="shared" si="58"/>
        <v/>
      </c>
      <c r="S56" s="88"/>
      <c r="T56" s="88"/>
      <c r="U56" s="89" t="str">
        <f t="shared" si="55"/>
        <v/>
      </c>
      <c r="V56" s="88"/>
      <c r="W56" s="88"/>
      <c r="X56" s="88"/>
      <c r="Y56" s="90" t="str">
        <f t="shared" si="59"/>
        <v/>
      </c>
      <c r="Z56" s="91" t="str">
        <f t="shared" si="15"/>
        <v/>
      </c>
      <c r="AA56" s="89" t="str">
        <f t="shared" si="56"/>
        <v/>
      </c>
      <c r="AB56" s="91" t="str">
        <f t="shared" si="17"/>
        <v/>
      </c>
      <c r="AC56" s="89" t="str">
        <f t="shared" si="60"/>
        <v/>
      </c>
      <c r="AD56" s="92" t="str">
        <f t="shared" ref="AD56:AD57" si="61">IFERROR(IF(OR(AND(Z56="Muy Baja",AB56="Leve"),AND(Z56="Muy Baja",AB56="Menor"),AND(Z56="Baja",AB56="Leve")),"Bajo",IF(OR(AND(Z56="Muy baja",AB56="Moderado"),AND(Z56="Baja",AB56="Menor"),AND(Z56="Baja",AB56="Moderado"),AND(Z56="Media",AB56="Leve"),AND(Z56="Media",AB56="Menor"),AND(Z56="Media",AB56="Moderado"),AND(Z56="Alta",AB56="Leve"),AND(Z56="Alta",AB56="Menor")),"Moderado",IF(OR(AND(Z56="Muy Baja",AB56="Mayor"),AND(Z56="Baja",AB56="Mayor"),AND(Z56="Media",AB56="Mayor"),AND(Z56="Alta",AB56="Moderado"),AND(Z56="Alta",AB56="Mayor"),AND(Z56="Muy Alta",AB56="Leve"),AND(Z56="Muy Alta",AB56="Menor"),AND(Z56="Muy Alta",AB56="Moderado"),AND(Z56="Muy Alta",AB56="Mayor")),"Alto",IF(OR(AND(Z56="Muy Baja",AB56="Catastrófico"),AND(Z56="Baja",AB56="Catastrófico"),AND(Z56="Media",AB56="Catastrófico"),AND(Z56="Alta",AB56="Catastrófico"),AND(Z56="Muy Alta",AB56="Catastrófico")),"Extremo","")))),"")</f>
        <v/>
      </c>
      <c r="AE56" s="88"/>
      <c r="AF56" s="113"/>
      <c r="AG56" s="113"/>
      <c r="AH56" s="93"/>
      <c r="AI56" s="93"/>
      <c r="AJ56" s="113"/>
      <c r="AK56" s="119"/>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row>
    <row r="57" spans="2:69" ht="24.6" hidden="1" customHeight="1" x14ac:dyDescent="0.3">
      <c r="B57" s="376"/>
      <c r="C57" s="378"/>
      <c r="D57" s="378"/>
      <c r="E57" s="378"/>
      <c r="F57" s="380"/>
      <c r="G57" s="378"/>
      <c r="H57" s="382"/>
      <c r="I57" s="384"/>
      <c r="J57" s="373"/>
      <c r="K57" s="387"/>
      <c r="L57" s="373">
        <f t="shared" ca="1" si="54"/>
        <v>0</v>
      </c>
      <c r="M57" s="384"/>
      <c r="N57" s="373"/>
      <c r="O57" s="375"/>
      <c r="P57" s="112">
        <v>6</v>
      </c>
      <c r="Q57" s="86"/>
      <c r="R57" s="87" t="str">
        <f t="shared" si="58"/>
        <v/>
      </c>
      <c r="S57" s="88"/>
      <c r="T57" s="88"/>
      <c r="U57" s="89" t="str">
        <f t="shared" si="55"/>
        <v/>
      </c>
      <c r="V57" s="88"/>
      <c r="W57" s="88"/>
      <c r="X57" s="88"/>
      <c r="Y57" s="90" t="str">
        <f t="shared" si="59"/>
        <v/>
      </c>
      <c r="Z57" s="91" t="str">
        <f t="shared" si="15"/>
        <v/>
      </c>
      <c r="AA57" s="89" t="str">
        <f t="shared" si="56"/>
        <v/>
      </c>
      <c r="AB57" s="91" t="str">
        <f t="shared" si="17"/>
        <v/>
      </c>
      <c r="AC57" s="89" t="str">
        <f t="shared" si="60"/>
        <v/>
      </c>
      <c r="AD57" s="92" t="str">
        <f t="shared" si="61"/>
        <v/>
      </c>
      <c r="AE57" s="88"/>
      <c r="AF57" s="113"/>
      <c r="AG57" s="113"/>
      <c r="AH57" s="93"/>
      <c r="AI57" s="93"/>
      <c r="AJ57" s="113"/>
      <c r="AK57" s="119"/>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row>
    <row r="58" spans="2:69" ht="24.6" hidden="1" customHeight="1" x14ac:dyDescent="0.3">
      <c r="B58" s="376">
        <v>8</v>
      </c>
      <c r="C58" s="378"/>
      <c r="D58" s="378"/>
      <c r="E58" s="378"/>
      <c r="F58" s="380"/>
      <c r="G58" s="378"/>
      <c r="H58" s="382"/>
      <c r="I58" s="384" t="str">
        <f>IF(H58&lt;=0,"",IF(H58&lt;=2,"Muy Baja",IF(H58&lt;=24,"Baja",IF(H58&lt;=500,"Media",IF(H58&lt;=5000,"Alta","Muy Alta")))))</f>
        <v/>
      </c>
      <c r="J58" s="373" t="str">
        <f>IF(I58="","",IF(I58="Muy Baja",0.2,IF(I58="Baja",0.4,IF(I58="Media",0.6,IF(I58="Alta",0.8,IF(I58="Muy Alta",1,))))))</f>
        <v/>
      </c>
      <c r="K58" s="387"/>
      <c r="L58" s="373">
        <f ca="1">IF(NOT(ISERROR(MATCH(K58,'Tabla Impacto'!$B$222:$B$224,0))),'Tabla Impacto'!$F$224&amp;"Por favor no seleccionar los criterios de impacto(Afectación Económica o presupuestal y Pérdida Reputacional)",K58)</f>
        <v>0</v>
      </c>
      <c r="M58" s="384" t="str">
        <f ca="1">IF(OR(L58='Tabla Impacto'!$C$12,L58='Tabla Impacto'!$D$12),"Leve",IF(OR(L58='Tabla Impacto'!$C$13,L58='Tabla Impacto'!$D$13),"Menor",IF(OR(L58='Tabla Impacto'!$C$14,L58='Tabla Impacto'!$D$14),"Moderado",IF(OR(L58='Tabla Impacto'!$C$15,L58='Tabla Impacto'!$D$15),"Mayor",IF(OR(L58='Tabla Impacto'!$C$16,L58='Tabla Impacto'!$D$16),"Catastrófico","")))))</f>
        <v/>
      </c>
      <c r="N58" s="373" t="str">
        <f ca="1">IF(M58="","",IF(M58="Leve",0.2,IF(M58="Menor",0.4,IF(M58="Moderado",0.6,IF(M58="Mayor",0.8,IF(M58="Catastrófico",1,))))))</f>
        <v/>
      </c>
      <c r="O58" s="375" t="str">
        <f ca="1">IF(OR(AND(I58="Muy Baja",M58="Leve"),AND(I58="Muy Baja",M58="Menor"),AND(I58="Baja",M58="Leve")),"Bajo",IF(OR(AND(I58="Muy baja",M58="Moderado"),AND(I58="Baja",M58="Menor"),AND(I58="Baja",M58="Moderado"),AND(I58="Media",M58="Leve"),AND(I58="Media",M58="Menor"),AND(I58="Media",M58="Moderado"),AND(I58="Alta",M58="Leve"),AND(I58="Alta",M58="Menor")),"Moderado",IF(OR(AND(I58="Muy Baja",M58="Mayor"),AND(I58="Baja",M58="Mayor"),AND(I58="Media",M58="Mayor"),AND(I58="Alta",M58="Moderado"),AND(I58="Alta",M58="Mayor"),AND(I58="Muy Alta",M58="Leve"),AND(I58="Muy Alta",M58="Menor"),AND(I58="Muy Alta",M58="Moderado"),AND(I58="Muy Alta",M58="Mayor")),"Alto",IF(OR(AND(I58="Muy Baja",M58="Catastrófico"),AND(I58="Baja",M58="Catastrófico"),AND(I58="Media",M58="Catastrófico"),AND(I58="Alta",M58="Catastrófico"),AND(I58="Muy Alta",M58="Catastrófico")),"Extremo",""))))</f>
        <v/>
      </c>
      <c r="P58" s="112">
        <v>1</v>
      </c>
      <c r="Q58" s="86"/>
      <c r="R58" s="87" t="str">
        <f>IF(OR(S58="Preventivo",S58="Detectivo"),"Probabilidad",IF(S58="Correctivo","Impacto",""))</f>
        <v/>
      </c>
      <c r="S58" s="88"/>
      <c r="T58" s="88"/>
      <c r="U58" s="89" t="str">
        <f>IF(AND(S58="Preventivo",T58="Automático"),"50%",IF(AND(S58="Preventivo",T58="Manual"),"40%",IF(AND(S58="Detectivo",T58="Automático"),"40%",IF(AND(S58="Detectivo",T58="Manual"),"30%",IF(AND(S58="Correctivo",T58="Automático"),"35%",IF(AND(S58="Correctivo",T58="Manual"),"25%",""))))))</f>
        <v/>
      </c>
      <c r="V58" s="88"/>
      <c r="W58" s="88"/>
      <c r="X58" s="88"/>
      <c r="Y58" s="90" t="str">
        <f>IFERROR(IF(R58="Probabilidad",(J58-(+J58*U58)),IF(R58="Impacto",J58,"")),"")</f>
        <v/>
      </c>
      <c r="Z58" s="91" t="str">
        <f>IFERROR(IF(Y58="","",IF(Y58&lt;=0.2,"Muy Baja",IF(Y58&lt;=0.4,"Baja",IF(Y58&lt;=0.6,"Media",IF(Y58&lt;=0.8,"Alta","Muy Alta"))))),"")</f>
        <v/>
      </c>
      <c r="AA58" s="89" t="str">
        <f>+Y58</f>
        <v/>
      </c>
      <c r="AB58" s="91" t="str">
        <f>IFERROR(IF(AC58="","",IF(AC58&lt;=0.2,"Leve",IF(AC58&lt;=0.4,"Menor",IF(AC58&lt;=0.6,"Moderado",IF(AC58&lt;=0.8,"Mayor","Catastrófico"))))),"")</f>
        <v/>
      </c>
      <c r="AC58" s="89" t="str">
        <f>IFERROR(IF(R58="Impacto",(N58-(+N58*U58)),IF(R58="Probabilidad",N58,"")),"")</f>
        <v/>
      </c>
      <c r="AD58" s="92" t="str">
        <f>IFERROR(IF(OR(AND(Z58="Muy Baja",AB58="Leve"),AND(Z58="Muy Baja",AB58="Menor"),AND(Z58="Baja",AB58="Leve")),"Bajo",IF(OR(AND(Z58="Muy baja",AB58="Moderado"),AND(Z58="Baja",AB58="Menor"),AND(Z58="Baja",AB58="Moderado"),AND(Z58="Media",AB58="Leve"),AND(Z58="Media",AB58="Menor"),AND(Z58="Media",AB58="Moderado"),AND(Z58="Alta",AB58="Leve"),AND(Z58="Alta",AB58="Menor")),"Moderado",IF(OR(AND(Z58="Muy Baja",AB58="Mayor"),AND(Z58="Baja",AB58="Mayor"),AND(Z58="Media",AB58="Mayor"),AND(Z58="Alta",AB58="Moderado"),AND(Z58="Alta",AB58="Mayor"),AND(Z58="Muy Alta",AB58="Leve"),AND(Z58="Muy Alta",AB58="Menor"),AND(Z58="Muy Alta",AB58="Moderado"),AND(Z58="Muy Alta",AB58="Mayor")),"Alto",IF(OR(AND(Z58="Muy Baja",AB58="Catastrófico"),AND(Z58="Baja",AB58="Catastrófico"),AND(Z58="Media",AB58="Catastrófico"),AND(Z58="Alta",AB58="Catastrófico"),AND(Z58="Muy Alta",AB58="Catastrófico")),"Extremo","")))),"")</f>
        <v/>
      </c>
      <c r="AE58" s="88"/>
      <c r="AF58" s="113"/>
      <c r="AG58" s="113"/>
      <c r="AH58" s="93"/>
      <c r="AI58" s="93"/>
      <c r="AJ58" s="113"/>
      <c r="AK58" s="119"/>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row>
    <row r="59" spans="2:69" ht="24.6" hidden="1" customHeight="1" x14ac:dyDescent="0.3">
      <c r="B59" s="376"/>
      <c r="C59" s="378"/>
      <c r="D59" s="378"/>
      <c r="E59" s="378"/>
      <c r="F59" s="380"/>
      <c r="G59" s="378"/>
      <c r="H59" s="382"/>
      <c r="I59" s="384"/>
      <c r="J59" s="373"/>
      <c r="K59" s="387"/>
      <c r="L59" s="373">
        <f ca="1">IF(NOT(ISERROR(MATCH(K59,_xlfn.ANCHORARRAY(F70),0))),J72&amp;"Por favor no seleccionar los criterios de impacto",K59)</f>
        <v>0</v>
      </c>
      <c r="M59" s="384"/>
      <c r="N59" s="373"/>
      <c r="O59" s="375"/>
      <c r="P59" s="112">
        <v>2</v>
      </c>
      <c r="Q59" s="86"/>
      <c r="R59" s="87" t="str">
        <f>IF(OR(S59="Preventivo",S59="Detectivo"),"Probabilidad",IF(S59="Correctivo","Impacto",""))</f>
        <v/>
      </c>
      <c r="S59" s="88"/>
      <c r="T59" s="88"/>
      <c r="U59" s="89" t="str">
        <f t="shared" ref="U59:U63" si="62">IF(AND(S59="Preventivo",T59="Automático"),"50%",IF(AND(S59="Preventivo",T59="Manual"),"40%",IF(AND(S59="Detectivo",T59="Automático"),"40%",IF(AND(S59="Detectivo",T59="Manual"),"30%",IF(AND(S59="Correctivo",T59="Automático"),"35%",IF(AND(S59="Correctivo",T59="Manual"),"25%",""))))))</f>
        <v/>
      </c>
      <c r="V59" s="88"/>
      <c r="W59" s="88"/>
      <c r="X59" s="88"/>
      <c r="Y59" s="90" t="str">
        <f>IFERROR(IF(AND(R58="Probabilidad",R59="Probabilidad"),(AA58-(+AA58*U59)),IF(R59="Probabilidad",(J58-(+J58*U59)),IF(R59="Impacto",AA58,""))),"")</f>
        <v/>
      </c>
      <c r="Z59" s="91" t="str">
        <f t="shared" si="15"/>
        <v/>
      </c>
      <c r="AA59" s="89" t="str">
        <f t="shared" ref="AA59:AA63" si="63">+Y59</f>
        <v/>
      </c>
      <c r="AB59" s="91" t="str">
        <f t="shared" si="17"/>
        <v/>
      </c>
      <c r="AC59" s="89" t="str">
        <f>IFERROR(IF(AND(R58="Impacto",R59="Impacto"),(AC52-(+AC52*U59)),IF(R59="Impacto",($N$58-(+$N$58*U59)),IF(R59="Probabilidad",AC52,""))),"")</f>
        <v/>
      </c>
      <c r="AD59" s="92" t="str">
        <f t="shared" ref="AD59:AD60" si="64">IFERROR(IF(OR(AND(Z59="Muy Baja",AB59="Leve"),AND(Z59="Muy Baja",AB59="Menor"),AND(Z59="Baja",AB59="Leve")),"Bajo",IF(OR(AND(Z59="Muy baja",AB59="Moderado"),AND(Z59="Baja",AB59="Menor"),AND(Z59="Baja",AB59="Moderado"),AND(Z59="Media",AB59="Leve"),AND(Z59="Media",AB59="Menor"),AND(Z59="Media",AB59="Moderado"),AND(Z59="Alta",AB59="Leve"),AND(Z59="Alta",AB59="Menor")),"Moderado",IF(OR(AND(Z59="Muy Baja",AB59="Mayor"),AND(Z59="Baja",AB59="Mayor"),AND(Z59="Media",AB59="Mayor"),AND(Z59="Alta",AB59="Moderado"),AND(Z59="Alta",AB59="Mayor"),AND(Z59="Muy Alta",AB59="Leve"),AND(Z59="Muy Alta",AB59="Menor"),AND(Z59="Muy Alta",AB59="Moderado"),AND(Z59="Muy Alta",AB59="Mayor")),"Alto",IF(OR(AND(Z59="Muy Baja",AB59="Catastrófico"),AND(Z59="Baja",AB59="Catastrófico"),AND(Z59="Media",AB59="Catastrófico"),AND(Z59="Alta",AB59="Catastrófico"),AND(Z59="Muy Alta",AB59="Catastrófico")),"Extremo","")))),"")</f>
        <v/>
      </c>
      <c r="AE59" s="88"/>
      <c r="AF59" s="113"/>
      <c r="AG59" s="113"/>
      <c r="AH59" s="93"/>
      <c r="AI59" s="93"/>
      <c r="AJ59" s="113"/>
      <c r="AK59" s="119"/>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row>
    <row r="60" spans="2:69" ht="24.6" hidden="1" customHeight="1" x14ac:dyDescent="0.3">
      <c r="B60" s="376"/>
      <c r="C60" s="378"/>
      <c r="D60" s="378"/>
      <c r="E60" s="378"/>
      <c r="F60" s="380"/>
      <c r="G60" s="378"/>
      <c r="H60" s="382"/>
      <c r="I60" s="384"/>
      <c r="J60" s="373"/>
      <c r="K60" s="387"/>
      <c r="L60" s="373">
        <f ca="1">IF(NOT(ISERROR(MATCH(K60,_xlfn.ANCHORARRAY(F71),0))),J73&amp;"Por favor no seleccionar los criterios de impacto",K60)</f>
        <v>0</v>
      </c>
      <c r="M60" s="384"/>
      <c r="N60" s="373"/>
      <c r="O60" s="375"/>
      <c r="P60" s="112">
        <v>3</v>
      </c>
      <c r="Q60" s="94"/>
      <c r="R60" s="87" t="str">
        <f>IF(OR(S60="Preventivo",S60="Detectivo"),"Probabilidad",IF(S60="Correctivo","Impacto",""))</f>
        <v/>
      </c>
      <c r="S60" s="88"/>
      <c r="T60" s="88"/>
      <c r="U60" s="89" t="str">
        <f t="shared" si="62"/>
        <v/>
      </c>
      <c r="V60" s="88"/>
      <c r="W60" s="88"/>
      <c r="X60" s="88"/>
      <c r="Y60" s="90" t="str">
        <f>IFERROR(IF(AND(R59="Probabilidad",R60="Probabilidad"),(AA59-(+AA59*U60)),IF(AND(R59="Impacto",R60="Probabilidad"),(AA58-(+AA58*U60)),IF(R60="Impacto",AA59,""))),"")</f>
        <v/>
      </c>
      <c r="Z60" s="91" t="str">
        <f t="shared" si="15"/>
        <v/>
      </c>
      <c r="AA60" s="89" t="str">
        <f t="shared" si="63"/>
        <v/>
      </c>
      <c r="AB60" s="91" t="str">
        <f t="shared" si="17"/>
        <v/>
      </c>
      <c r="AC60" s="89" t="str">
        <f>IFERROR(IF(AND(R59="Impacto",R60="Impacto"),(AC59-(+AC59*U60)),IF(AND(R59="Probabilidad",R60="Impacto"),(AC58-(+AC58*U60)),IF(R60="Probabilidad",AC59,""))),"")</f>
        <v/>
      </c>
      <c r="AD60" s="92" t="str">
        <f t="shared" si="64"/>
        <v/>
      </c>
      <c r="AE60" s="88"/>
      <c r="AF60" s="113"/>
      <c r="AG60" s="113"/>
      <c r="AH60" s="93"/>
      <c r="AI60" s="93"/>
      <c r="AJ60" s="113"/>
      <c r="AK60" s="119"/>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row>
    <row r="61" spans="2:69" ht="24.6" hidden="1" customHeight="1" x14ac:dyDescent="0.3">
      <c r="B61" s="376"/>
      <c r="C61" s="378"/>
      <c r="D61" s="378"/>
      <c r="E61" s="378"/>
      <c r="F61" s="380"/>
      <c r="G61" s="378"/>
      <c r="H61" s="382"/>
      <c r="I61" s="384"/>
      <c r="J61" s="373"/>
      <c r="K61" s="387"/>
      <c r="L61" s="373">
        <f ca="1">IF(NOT(ISERROR(MATCH(K61,_xlfn.ANCHORARRAY(F72),0))),J74&amp;"Por favor no seleccionar los criterios de impacto",K61)</f>
        <v>0</v>
      </c>
      <c r="M61" s="384"/>
      <c r="N61" s="373"/>
      <c r="O61" s="375"/>
      <c r="P61" s="112">
        <v>4</v>
      </c>
      <c r="Q61" s="86"/>
      <c r="R61" s="87" t="str">
        <f t="shared" ref="R61:R63" si="65">IF(OR(S61="Preventivo",S61="Detectivo"),"Probabilidad",IF(S61="Correctivo","Impacto",""))</f>
        <v/>
      </c>
      <c r="S61" s="88"/>
      <c r="T61" s="88"/>
      <c r="U61" s="89" t="str">
        <f t="shared" si="62"/>
        <v/>
      </c>
      <c r="V61" s="88"/>
      <c r="W61" s="88"/>
      <c r="X61" s="88"/>
      <c r="Y61" s="90" t="str">
        <f t="shared" ref="Y61:Y63" si="66">IFERROR(IF(AND(R60="Probabilidad",R61="Probabilidad"),(AA60-(+AA60*U61)),IF(AND(R60="Impacto",R61="Probabilidad"),(AA59-(+AA59*U61)),IF(R61="Impacto",AA60,""))),"")</f>
        <v/>
      </c>
      <c r="Z61" s="91" t="str">
        <f t="shared" si="15"/>
        <v/>
      </c>
      <c r="AA61" s="89" t="str">
        <f t="shared" si="63"/>
        <v/>
      </c>
      <c r="AB61" s="91" t="str">
        <f t="shared" si="17"/>
        <v/>
      </c>
      <c r="AC61" s="89" t="str">
        <f t="shared" ref="AC61:AC63" si="67">IFERROR(IF(AND(R60="Impacto",R61="Impacto"),(AC60-(+AC60*U61)),IF(AND(R60="Probabilidad",R61="Impacto"),(AC59-(+AC59*U61)),IF(R61="Probabilidad",AC60,""))),"")</f>
        <v/>
      </c>
      <c r="AD61" s="92" t="str">
        <f>IFERROR(IF(OR(AND(Z61="Muy Baja",AB61="Leve"),AND(Z61="Muy Baja",AB61="Menor"),AND(Z61="Baja",AB61="Leve")),"Bajo",IF(OR(AND(Z61="Muy baja",AB61="Moderado"),AND(Z61="Baja",AB61="Menor"),AND(Z61="Baja",AB61="Moderado"),AND(Z61="Media",AB61="Leve"),AND(Z61="Media",AB61="Menor"),AND(Z61="Media",AB61="Moderado"),AND(Z61="Alta",AB61="Leve"),AND(Z61="Alta",AB61="Menor")),"Moderado",IF(OR(AND(Z61="Muy Baja",AB61="Mayor"),AND(Z61="Baja",AB61="Mayor"),AND(Z61="Media",AB61="Mayor"),AND(Z61="Alta",AB61="Moderado"),AND(Z61="Alta",AB61="Mayor"),AND(Z61="Muy Alta",AB61="Leve"),AND(Z61="Muy Alta",AB61="Menor"),AND(Z61="Muy Alta",AB61="Moderado"),AND(Z61="Muy Alta",AB61="Mayor")),"Alto",IF(OR(AND(Z61="Muy Baja",AB61="Catastrófico"),AND(Z61="Baja",AB61="Catastrófico"),AND(Z61="Media",AB61="Catastrófico"),AND(Z61="Alta",AB61="Catastrófico"),AND(Z61="Muy Alta",AB61="Catastrófico")),"Extremo","")))),"")</f>
        <v/>
      </c>
      <c r="AE61" s="88"/>
      <c r="AF61" s="113"/>
      <c r="AG61" s="113"/>
      <c r="AH61" s="93"/>
      <c r="AI61" s="93"/>
      <c r="AJ61" s="113"/>
      <c r="AK61" s="119"/>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row>
    <row r="62" spans="2:69" ht="24.6" hidden="1" customHeight="1" x14ac:dyDescent="0.3">
      <c r="B62" s="376"/>
      <c r="C62" s="378"/>
      <c r="D62" s="378"/>
      <c r="E62" s="378"/>
      <c r="F62" s="380"/>
      <c r="G62" s="378"/>
      <c r="H62" s="382"/>
      <c r="I62" s="384"/>
      <c r="J62" s="373"/>
      <c r="K62" s="387"/>
      <c r="L62" s="373">
        <f ca="1">IF(NOT(ISERROR(MATCH(K62,_xlfn.ANCHORARRAY(F73),0))),J75&amp;"Por favor no seleccionar los criterios de impacto",K62)</f>
        <v>0</v>
      </c>
      <c r="M62" s="384"/>
      <c r="N62" s="373"/>
      <c r="O62" s="375"/>
      <c r="P62" s="112">
        <v>5</v>
      </c>
      <c r="Q62" s="86"/>
      <c r="R62" s="87" t="str">
        <f t="shared" si="65"/>
        <v/>
      </c>
      <c r="S62" s="88"/>
      <c r="T62" s="88"/>
      <c r="U62" s="89" t="str">
        <f t="shared" si="62"/>
        <v/>
      </c>
      <c r="V62" s="88"/>
      <c r="W62" s="88"/>
      <c r="X62" s="88"/>
      <c r="Y62" s="90" t="str">
        <f t="shared" si="66"/>
        <v/>
      </c>
      <c r="Z62" s="91" t="str">
        <f t="shared" si="15"/>
        <v/>
      </c>
      <c r="AA62" s="89" t="str">
        <f t="shared" si="63"/>
        <v/>
      </c>
      <c r="AB62" s="91" t="str">
        <f t="shared" si="17"/>
        <v/>
      </c>
      <c r="AC62" s="89" t="str">
        <f t="shared" si="67"/>
        <v/>
      </c>
      <c r="AD62" s="92" t="str">
        <f t="shared" ref="AD62:AD63" si="68">IFERROR(IF(OR(AND(Z62="Muy Baja",AB62="Leve"),AND(Z62="Muy Baja",AB62="Menor"),AND(Z62="Baja",AB62="Leve")),"Bajo",IF(OR(AND(Z62="Muy baja",AB62="Moderado"),AND(Z62="Baja",AB62="Menor"),AND(Z62="Baja",AB62="Moderado"),AND(Z62="Media",AB62="Leve"),AND(Z62="Media",AB62="Menor"),AND(Z62="Media",AB62="Moderado"),AND(Z62="Alta",AB62="Leve"),AND(Z62="Alta",AB62="Menor")),"Moderado",IF(OR(AND(Z62="Muy Baja",AB62="Mayor"),AND(Z62="Baja",AB62="Mayor"),AND(Z62="Media",AB62="Mayor"),AND(Z62="Alta",AB62="Moderado"),AND(Z62="Alta",AB62="Mayor"),AND(Z62="Muy Alta",AB62="Leve"),AND(Z62="Muy Alta",AB62="Menor"),AND(Z62="Muy Alta",AB62="Moderado"),AND(Z62="Muy Alta",AB62="Mayor")),"Alto",IF(OR(AND(Z62="Muy Baja",AB62="Catastrófico"),AND(Z62="Baja",AB62="Catastrófico"),AND(Z62="Media",AB62="Catastrófico"),AND(Z62="Alta",AB62="Catastrófico"),AND(Z62="Muy Alta",AB62="Catastrófico")),"Extremo","")))),"")</f>
        <v/>
      </c>
      <c r="AE62" s="88"/>
      <c r="AF62" s="113"/>
      <c r="AG62" s="113"/>
      <c r="AH62" s="93"/>
      <c r="AI62" s="93"/>
      <c r="AJ62" s="113"/>
      <c r="AK62" s="119"/>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row>
    <row r="63" spans="2:69" ht="24.6" hidden="1" customHeight="1" x14ac:dyDescent="0.3">
      <c r="B63" s="376"/>
      <c r="C63" s="378"/>
      <c r="D63" s="378"/>
      <c r="E63" s="378"/>
      <c r="F63" s="380"/>
      <c r="G63" s="378"/>
      <c r="H63" s="382"/>
      <c r="I63" s="384"/>
      <c r="J63" s="373"/>
      <c r="K63" s="387"/>
      <c r="L63" s="373">
        <f ca="1">IF(NOT(ISERROR(MATCH(K63,_xlfn.ANCHORARRAY(F74),0))),J76&amp;"Por favor no seleccionar los criterios de impacto",K63)</f>
        <v>0</v>
      </c>
      <c r="M63" s="384"/>
      <c r="N63" s="373"/>
      <c r="O63" s="375"/>
      <c r="P63" s="112">
        <v>6</v>
      </c>
      <c r="Q63" s="86"/>
      <c r="R63" s="87" t="str">
        <f t="shared" si="65"/>
        <v/>
      </c>
      <c r="S63" s="88"/>
      <c r="T63" s="88"/>
      <c r="U63" s="89" t="str">
        <f t="shared" si="62"/>
        <v/>
      </c>
      <c r="V63" s="88"/>
      <c r="W63" s="88"/>
      <c r="X63" s="88"/>
      <c r="Y63" s="90" t="str">
        <f t="shared" si="66"/>
        <v/>
      </c>
      <c r="Z63" s="91" t="str">
        <f t="shared" si="15"/>
        <v/>
      </c>
      <c r="AA63" s="89" t="str">
        <f t="shared" si="63"/>
        <v/>
      </c>
      <c r="AB63" s="91" t="str">
        <f t="shared" si="17"/>
        <v/>
      </c>
      <c r="AC63" s="89" t="str">
        <f t="shared" si="67"/>
        <v/>
      </c>
      <c r="AD63" s="92" t="str">
        <f t="shared" si="68"/>
        <v/>
      </c>
      <c r="AE63" s="88"/>
      <c r="AF63" s="113"/>
      <c r="AG63" s="113"/>
      <c r="AH63" s="93"/>
      <c r="AI63" s="93"/>
      <c r="AJ63" s="113"/>
      <c r="AK63" s="119"/>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row>
    <row r="64" spans="2:69" ht="24.6" hidden="1" customHeight="1" x14ac:dyDescent="0.3">
      <c r="B64" s="376">
        <v>9</v>
      </c>
      <c r="C64" s="378"/>
      <c r="D64" s="378"/>
      <c r="E64" s="378"/>
      <c r="F64" s="380"/>
      <c r="G64" s="378"/>
      <c r="H64" s="382"/>
      <c r="I64" s="384" t="str">
        <f>IF(H64&lt;=0,"",IF(H64&lt;=2,"Muy Baja",IF(H64&lt;=24,"Baja",IF(H64&lt;=500,"Media",IF(H64&lt;=5000,"Alta","Muy Alta")))))</f>
        <v/>
      </c>
      <c r="J64" s="373" t="str">
        <f>IF(I64="","",IF(I64="Muy Baja",0.2,IF(I64="Baja",0.4,IF(I64="Media",0.6,IF(I64="Alta",0.8,IF(I64="Muy Alta",1,))))))</f>
        <v/>
      </c>
      <c r="K64" s="387"/>
      <c r="L64" s="373">
        <f ca="1">IF(NOT(ISERROR(MATCH(K64,'Tabla Impacto'!$B$222:$B$224,0))),'Tabla Impacto'!$F$224&amp;"Por favor no seleccionar los criterios de impacto(Afectación Económica o presupuestal y Pérdida Reputacional)",K64)</f>
        <v>0</v>
      </c>
      <c r="M64" s="384" t="str">
        <f ca="1">IF(OR(L64='Tabla Impacto'!$C$12,L64='Tabla Impacto'!$D$12),"Leve",IF(OR(L64='Tabla Impacto'!$C$13,L64='Tabla Impacto'!$D$13),"Menor",IF(OR(L64='Tabla Impacto'!$C$14,L64='Tabla Impacto'!$D$14),"Moderado",IF(OR(L64='Tabla Impacto'!$C$15,L64='Tabla Impacto'!$D$15),"Mayor",IF(OR(L64='Tabla Impacto'!$C$16,L64='Tabla Impacto'!$D$16),"Catastrófico","")))))</f>
        <v/>
      </c>
      <c r="N64" s="373" t="str">
        <f ca="1">IF(M64="","",IF(M64="Leve",0.2,IF(M64="Menor",0.4,IF(M64="Moderado",0.6,IF(M64="Mayor",0.8,IF(M64="Catastrófico",1,))))))</f>
        <v/>
      </c>
      <c r="O64" s="375" t="str">
        <f ca="1">IF(OR(AND(I64="Muy Baja",M64="Leve"),AND(I64="Muy Baja",M64="Menor"),AND(I64="Baja",M64="Leve")),"Bajo",IF(OR(AND(I64="Muy baja",M64="Moderado"),AND(I64="Baja",M64="Menor"),AND(I64="Baja",M64="Moderado"),AND(I64="Media",M64="Leve"),AND(I64="Media",M64="Menor"),AND(I64="Media",M64="Moderado"),AND(I64="Alta",M64="Leve"),AND(I64="Alta",M64="Menor")),"Moderado",IF(OR(AND(I64="Muy Baja",M64="Mayor"),AND(I64="Baja",M64="Mayor"),AND(I64="Media",M64="Mayor"),AND(I64="Alta",M64="Moderado"),AND(I64="Alta",M64="Mayor"),AND(I64="Muy Alta",M64="Leve"),AND(I64="Muy Alta",M64="Menor"),AND(I64="Muy Alta",M64="Moderado"),AND(I64="Muy Alta",M64="Mayor")),"Alto",IF(OR(AND(I64="Muy Baja",M64="Catastrófico"),AND(I64="Baja",M64="Catastrófico"),AND(I64="Media",M64="Catastrófico"),AND(I64="Alta",M64="Catastrófico"),AND(I64="Muy Alta",M64="Catastrófico")),"Extremo",""))))</f>
        <v/>
      </c>
      <c r="P64" s="112">
        <v>1</v>
      </c>
      <c r="Q64" s="86"/>
      <c r="R64" s="87" t="str">
        <f>IF(OR(S64="Preventivo",S64="Detectivo"),"Probabilidad",IF(S64="Correctivo","Impacto",""))</f>
        <v/>
      </c>
      <c r="S64" s="88"/>
      <c r="T64" s="88"/>
      <c r="U64" s="89" t="str">
        <f>IF(AND(S64="Preventivo",T64="Automático"),"50%",IF(AND(S64="Preventivo",T64="Manual"),"40%",IF(AND(S64="Detectivo",T64="Automático"),"40%",IF(AND(S64="Detectivo",T64="Manual"),"30%",IF(AND(S64="Correctivo",T64="Automático"),"35%",IF(AND(S64="Correctivo",T64="Manual"),"25%",""))))))</f>
        <v/>
      </c>
      <c r="V64" s="88"/>
      <c r="W64" s="88"/>
      <c r="X64" s="88"/>
      <c r="Y64" s="90" t="str">
        <f>IFERROR(IF(R64="Probabilidad",(J64-(+J64*U64)),IF(R64="Impacto",J64,"")),"")</f>
        <v/>
      </c>
      <c r="Z64" s="91" t="str">
        <f>IFERROR(IF(Y64="","",IF(Y64&lt;=0.2,"Muy Baja",IF(Y64&lt;=0.4,"Baja",IF(Y64&lt;=0.6,"Media",IF(Y64&lt;=0.8,"Alta","Muy Alta"))))),"")</f>
        <v/>
      </c>
      <c r="AA64" s="89" t="str">
        <f>+Y64</f>
        <v/>
      </c>
      <c r="AB64" s="91" t="str">
        <f>IFERROR(IF(AC64="","",IF(AC64&lt;=0.2,"Leve",IF(AC64&lt;=0.4,"Menor",IF(AC64&lt;=0.6,"Moderado",IF(AC64&lt;=0.8,"Mayor","Catastrófico"))))),"")</f>
        <v/>
      </c>
      <c r="AC64" s="89" t="str">
        <f>IFERROR(IF(R64="Impacto",(N64-(+N64*U64)),IF(R64="Probabilidad",N64,"")),"")</f>
        <v/>
      </c>
      <c r="AD64" s="92" t="str">
        <f>IFERROR(IF(OR(AND(Z64="Muy Baja",AB64="Leve"),AND(Z64="Muy Baja",AB64="Menor"),AND(Z64="Baja",AB64="Leve")),"Bajo",IF(OR(AND(Z64="Muy baja",AB64="Moderado"),AND(Z64="Baja",AB64="Menor"),AND(Z64="Baja",AB64="Moderado"),AND(Z64="Media",AB64="Leve"),AND(Z64="Media",AB64="Menor"),AND(Z64="Media",AB64="Moderado"),AND(Z64="Alta",AB64="Leve"),AND(Z64="Alta",AB64="Menor")),"Moderado",IF(OR(AND(Z64="Muy Baja",AB64="Mayor"),AND(Z64="Baja",AB64="Mayor"),AND(Z64="Media",AB64="Mayor"),AND(Z64="Alta",AB64="Moderado"),AND(Z64="Alta",AB64="Mayor"),AND(Z64="Muy Alta",AB64="Leve"),AND(Z64="Muy Alta",AB64="Menor"),AND(Z64="Muy Alta",AB64="Moderado"),AND(Z64="Muy Alta",AB64="Mayor")),"Alto",IF(OR(AND(Z64="Muy Baja",AB64="Catastrófico"),AND(Z64="Baja",AB64="Catastrófico"),AND(Z64="Media",AB64="Catastrófico"),AND(Z64="Alta",AB64="Catastrófico"),AND(Z64="Muy Alta",AB64="Catastrófico")),"Extremo","")))),"")</f>
        <v/>
      </c>
      <c r="AE64" s="88"/>
      <c r="AF64" s="113"/>
      <c r="AG64" s="113"/>
      <c r="AH64" s="93"/>
      <c r="AI64" s="93"/>
      <c r="AJ64" s="113"/>
      <c r="AK64" s="119"/>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row>
    <row r="65" spans="2:69" ht="24.6" hidden="1" customHeight="1" x14ac:dyDescent="0.3">
      <c r="B65" s="376"/>
      <c r="C65" s="378"/>
      <c r="D65" s="378"/>
      <c r="E65" s="378"/>
      <c r="F65" s="380"/>
      <c r="G65" s="378"/>
      <c r="H65" s="382"/>
      <c r="I65" s="384"/>
      <c r="J65" s="373"/>
      <c r="K65" s="387"/>
      <c r="L65" s="373">
        <f ca="1">IF(NOT(ISERROR(MATCH(K65,_xlfn.ANCHORARRAY(F76),0))),J78&amp;"Por favor no seleccionar los criterios de impacto",K65)</f>
        <v>0</v>
      </c>
      <c r="M65" s="384"/>
      <c r="N65" s="373"/>
      <c r="O65" s="375"/>
      <c r="P65" s="112">
        <v>2</v>
      </c>
      <c r="Q65" s="86"/>
      <c r="R65" s="87" t="str">
        <f>IF(OR(S65="Preventivo",S65="Detectivo"),"Probabilidad",IF(S65="Correctivo","Impacto",""))</f>
        <v/>
      </c>
      <c r="S65" s="88"/>
      <c r="T65" s="88"/>
      <c r="U65" s="89" t="str">
        <f t="shared" ref="U65:U69" si="69">IF(AND(S65="Preventivo",T65="Automático"),"50%",IF(AND(S65="Preventivo",T65="Manual"),"40%",IF(AND(S65="Detectivo",T65="Automático"),"40%",IF(AND(S65="Detectivo",T65="Manual"),"30%",IF(AND(S65="Correctivo",T65="Automático"),"35%",IF(AND(S65="Correctivo",T65="Manual"),"25%",""))))))</f>
        <v/>
      </c>
      <c r="V65" s="88"/>
      <c r="W65" s="88"/>
      <c r="X65" s="88"/>
      <c r="Y65" s="90" t="str">
        <f>IFERROR(IF(AND(R64="Probabilidad",R65="Probabilidad"),(AA64-(+AA64*U65)),IF(R65="Probabilidad",(J64-(+J64*U65)),IF(R65="Impacto",AA64,""))),"")</f>
        <v/>
      </c>
      <c r="Z65" s="91" t="str">
        <f t="shared" si="15"/>
        <v/>
      </c>
      <c r="AA65" s="89" t="str">
        <f t="shared" ref="AA65:AA69" si="70">+Y65</f>
        <v/>
      </c>
      <c r="AB65" s="91" t="str">
        <f t="shared" si="17"/>
        <v/>
      </c>
      <c r="AC65" s="89" t="str">
        <f>IFERROR(IF(AND(R64="Impacto",R65="Impacto"),(AC58-(+AC58*U65)),IF(R65="Impacto",($N$64-(+$N$64*U65)),IF(R65="Probabilidad",AC58,""))),"")</f>
        <v/>
      </c>
      <c r="AD65" s="92" t="str">
        <f t="shared" ref="AD65:AD66" si="71">IFERROR(IF(OR(AND(Z65="Muy Baja",AB65="Leve"),AND(Z65="Muy Baja",AB65="Menor"),AND(Z65="Baja",AB65="Leve")),"Bajo",IF(OR(AND(Z65="Muy baja",AB65="Moderado"),AND(Z65="Baja",AB65="Menor"),AND(Z65="Baja",AB65="Moderado"),AND(Z65="Media",AB65="Leve"),AND(Z65="Media",AB65="Menor"),AND(Z65="Media",AB65="Moderado"),AND(Z65="Alta",AB65="Leve"),AND(Z65="Alta",AB65="Menor")),"Moderado",IF(OR(AND(Z65="Muy Baja",AB65="Mayor"),AND(Z65="Baja",AB65="Mayor"),AND(Z65="Media",AB65="Mayor"),AND(Z65="Alta",AB65="Moderado"),AND(Z65="Alta",AB65="Mayor"),AND(Z65="Muy Alta",AB65="Leve"),AND(Z65="Muy Alta",AB65="Menor"),AND(Z65="Muy Alta",AB65="Moderado"),AND(Z65="Muy Alta",AB65="Mayor")),"Alto",IF(OR(AND(Z65="Muy Baja",AB65="Catastrófico"),AND(Z65="Baja",AB65="Catastrófico"),AND(Z65="Media",AB65="Catastrófico"),AND(Z65="Alta",AB65="Catastrófico"),AND(Z65="Muy Alta",AB65="Catastrófico")),"Extremo","")))),"")</f>
        <v/>
      </c>
      <c r="AE65" s="88"/>
      <c r="AF65" s="113"/>
      <c r="AG65" s="113"/>
      <c r="AH65" s="93"/>
      <c r="AI65" s="93"/>
      <c r="AJ65" s="113"/>
      <c r="AK65" s="119"/>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row>
    <row r="66" spans="2:69" ht="24.6" hidden="1" customHeight="1" x14ac:dyDescent="0.3">
      <c r="B66" s="376"/>
      <c r="C66" s="378"/>
      <c r="D66" s="378"/>
      <c r="E66" s="378"/>
      <c r="F66" s="380"/>
      <c r="G66" s="378"/>
      <c r="H66" s="382"/>
      <c r="I66" s="384"/>
      <c r="J66" s="373"/>
      <c r="K66" s="387"/>
      <c r="L66" s="373">
        <f ca="1">IF(NOT(ISERROR(MATCH(K66,_xlfn.ANCHORARRAY(F77),0))),J79&amp;"Por favor no seleccionar los criterios de impacto",K66)</f>
        <v>0</v>
      </c>
      <c r="M66" s="384"/>
      <c r="N66" s="373"/>
      <c r="O66" s="375"/>
      <c r="P66" s="112">
        <v>3</v>
      </c>
      <c r="Q66" s="94"/>
      <c r="R66" s="87" t="str">
        <f>IF(OR(S66="Preventivo",S66="Detectivo"),"Probabilidad",IF(S66="Correctivo","Impacto",""))</f>
        <v/>
      </c>
      <c r="S66" s="88"/>
      <c r="T66" s="88"/>
      <c r="U66" s="89" t="str">
        <f t="shared" si="69"/>
        <v/>
      </c>
      <c r="V66" s="88"/>
      <c r="W66" s="88"/>
      <c r="X66" s="88"/>
      <c r="Y66" s="90" t="str">
        <f>IFERROR(IF(AND(R65="Probabilidad",R66="Probabilidad"),(AA65-(+AA65*U66)),IF(AND(R65="Impacto",R66="Probabilidad"),(AA64-(+AA64*U66)),IF(R66="Impacto",AA65,""))),"")</f>
        <v/>
      </c>
      <c r="Z66" s="91" t="str">
        <f t="shared" si="15"/>
        <v/>
      </c>
      <c r="AA66" s="89" t="str">
        <f t="shared" si="70"/>
        <v/>
      </c>
      <c r="AB66" s="91" t="str">
        <f t="shared" si="17"/>
        <v/>
      </c>
      <c r="AC66" s="89" t="str">
        <f>IFERROR(IF(AND(R65="Impacto",R66="Impacto"),(AC65-(+AC65*U66)),IF(AND(R65="Probabilidad",R66="Impacto"),(AC64-(+AC64*U66)),IF(R66="Probabilidad",AC65,""))),"")</f>
        <v/>
      </c>
      <c r="AD66" s="92" t="str">
        <f t="shared" si="71"/>
        <v/>
      </c>
      <c r="AE66" s="88"/>
      <c r="AF66" s="113"/>
      <c r="AG66" s="113"/>
      <c r="AH66" s="93"/>
      <c r="AI66" s="93"/>
      <c r="AJ66" s="113"/>
      <c r="AK66" s="119"/>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row>
    <row r="67" spans="2:69" ht="24.6" hidden="1" customHeight="1" x14ac:dyDescent="0.3">
      <c r="B67" s="390"/>
      <c r="C67" s="391"/>
      <c r="D67" s="391"/>
      <c r="E67" s="391"/>
      <c r="F67" s="374"/>
      <c r="G67" s="392"/>
      <c r="H67" s="374"/>
      <c r="I67" s="374"/>
      <c r="J67" s="374"/>
      <c r="K67" s="374"/>
      <c r="L67" s="374"/>
      <c r="M67" s="374"/>
      <c r="N67" s="374"/>
      <c r="O67" s="374"/>
      <c r="P67" s="120"/>
      <c r="Q67" s="120"/>
      <c r="R67" s="120"/>
      <c r="S67" s="120"/>
      <c r="T67" s="120"/>
      <c r="U67" s="120"/>
      <c r="V67" s="120"/>
      <c r="W67" s="120"/>
      <c r="X67" s="120"/>
      <c r="Y67" s="120"/>
      <c r="Z67" s="120"/>
      <c r="AA67" s="120"/>
      <c r="AB67" s="120"/>
      <c r="AC67" s="120"/>
      <c r="AD67" s="120"/>
      <c r="AE67" s="120"/>
      <c r="AF67" s="120"/>
      <c r="AG67" s="121"/>
      <c r="AH67" s="120"/>
      <c r="AI67" s="120"/>
      <c r="AJ67" s="120"/>
      <c r="AK67" s="122"/>
    </row>
    <row r="68" spans="2:69" ht="24.6" hidden="1" customHeight="1" x14ac:dyDescent="0.3">
      <c r="B68" s="376"/>
      <c r="C68" s="378"/>
      <c r="D68" s="378"/>
      <c r="E68" s="378"/>
      <c r="F68" s="380"/>
      <c r="G68" s="378"/>
      <c r="H68" s="382"/>
      <c r="I68" s="384"/>
      <c r="J68" s="373"/>
      <c r="K68" s="387"/>
      <c r="L68" s="373">
        <f ca="1">IF(NOT(ISERROR(MATCH(K68,_xlfn.ANCHORARRAY(F79),0))),J81&amp;"Por favor no seleccionar los criterios de impacto",K68)</f>
        <v>0</v>
      </c>
      <c r="M68" s="384"/>
      <c r="N68" s="373"/>
      <c r="O68" s="375"/>
      <c r="P68" s="112">
        <v>5</v>
      </c>
      <c r="Q68" s="86"/>
      <c r="R68" s="87" t="str">
        <f t="shared" ref="R68:R69" si="72">IF(OR(S68="Preventivo",S68="Detectivo"),"Probabilidad",IF(S68="Correctivo","Impacto",""))</f>
        <v/>
      </c>
      <c r="S68" s="88"/>
      <c r="T68" s="88"/>
      <c r="U68" s="89" t="str">
        <f t="shared" si="69"/>
        <v/>
      </c>
      <c r="V68" s="88"/>
      <c r="W68" s="88"/>
      <c r="X68" s="88"/>
      <c r="Y68" s="90" t="str">
        <f t="shared" ref="Y68:Y69" si="73">IFERROR(IF(AND(R67="Probabilidad",R68="Probabilidad"),(AA67-(+AA67*U68)),IF(AND(R67="Impacto",R68="Probabilidad"),(AA66-(+AA66*U68)),IF(R68="Impacto",AA67,""))),"")</f>
        <v/>
      </c>
      <c r="Z68" s="91" t="str">
        <f t="shared" si="15"/>
        <v/>
      </c>
      <c r="AA68" s="89" t="str">
        <f t="shared" si="70"/>
        <v/>
      </c>
      <c r="AB68" s="91" t="str">
        <f t="shared" si="17"/>
        <v/>
      </c>
      <c r="AC68" s="89" t="str">
        <f t="shared" ref="AC68:AC69" si="74">IFERROR(IF(AND(R67="Impacto",R68="Impacto"),(AC67-(+AC67*U68)),IF(AND(R67="Probabilidad",R68="Impacto"),(AC66-(+AC66*U68)),IF(R68="Probabilidad",AC67,""))),"")</f>
        <v/>
      </c>
      <c r="AD68" s="92" t="str">
        <f t="shared" ref="AD68:AD69" si="75">IFERROR(IF(OR(AND(Z68="Muy Baja",AB68="Leve"),AND(Z68="Muy Baja",AB68="Menor"),AND(Z68="Baja",AB68="Leve")),"Bajo",IF(OR(AND(Z68="Muy baja",AB68="Moderado"),AND(Z68="Baja",AB68="Menor"),AND(Z68="Baja",AB68="Moderado"),AND(Z68="Media",AB68="Leve"),AND(Z68="Media",AB68="Menor"),AND(Z68="Media",AB68="Moderado"),AND(Z68="Alta",AB68="Leve"),AND(Z68="Alta",AB68="Menor")),"Moderado",IF(OR(AND(Z68="Muy Baja",AB68="Mayor"),AND(Z68="Baja",AB68="Mayor"),AND(Z68="Media",AB68="Mayor"),AND(Z68="Alta",AB68="Moderado"),AND(Z68="Alta",AB68="Mayor"),AND(Z68="Muy Alta",AB68="Leve"),AND(Z68="Muy Alta",AB68="Menor"),AND(Z68="Muy Alta",AB68="Moderado"),AND(Z68="Muy Alta",AB68="Mayor")),"Alto",IF(OR(AND(Z68="Muy Baja",AB68="Catastrófico"),AND(Z68="Baja",AB68="Catastrófico"),AND(Z68="Media",AB68="Catastrófico"),AND(Z68="Alta",AB68="Catastrófico"),AND(Z68="Muy Alta",AB68="Catastrófico")),"Extremo","")))),"")</f>
        <v/>
      </c>
      <c r="AE68" s="88"/>
      <c r="AF68" s="113"/>
      <c r="AG68" s="113"/>
      <c r="AH68" s="93"/>
      <c r="AI68" s="93"/>
      <c r="AJ68" s="113"/>
      <c r="AK68" s="119"/>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row>
    <row r="69" spans="2:69" ht="24.6" hidden="1" customHeight="1" x14ac:dyDescent="0.3">
      <c r="B69" s="376"/>
      <c r="C69" s="378"/>
      <c r="D69" s="378"/>
      <c r="E69" s="378"/>
      <c r="F69" s="380"/>
      <c r="G69" s="378"/>
      <c r="H69" s="382"/>
      <c r="I69" s="384"/>
      <c r="J69" s="373"/>
      <c r="K69" s="387"/>
      <c r="L69" s="373">
        <f ca="1">IF(NOT(ISERROR(MATCH(K69,_xlfn.ANCHORARRAY(F80),0))),J82&amp;"Por favor no seleccionar los criterios de impacto",K69)</f>
        <v>0</v>
      </c>
      <c r="M69" s="384"/>
      <c r="N69" s="373"/>
      <c r="O69" s="375"/>
      <c r="P69" s="112">
        <v>6</v>
      </c>
      <c r="Q69" s="86"/>
      <c r="R69" s="87" t="str">
        <f t="shared" si="72"/>
        <v/>
      </c>
      <c r="S69" s="88"/>
      <c r="T69" s="88"/>
      <c r="U69" s="89" t="str">
        <f t="shared" si="69"/>
        <v/>
      </c>
      <c r="V69" s="88"/>
      <c r="W69" s="88"/>
      <c r="X69" s="88"/>
      <c r="Y69" s="90" t="str">
        <f t="shared" si="73"/>
        <v/>
      </c>
      <c r="Z69" s="91" t="str">
        <f t="shared" si="15"/>
        <v/>
      </c>
      <c r="AA69" s="89" t="str">
        <f t="shared" si="70"/>
        <v/>
      </c>
      <c r="AB69" s="91" t="str">
        <f t="shared" si="17"/>
        <v/>
      </c>
      <c r="AC69" s="89" t="str">
        <f t="shared" si="74"/>
        <v/>
      </c>
      <c r="AD69" s="92" t="str">
        <f t="shared" si="75"/>
        <v/>
      </c>
      <c r="AE69" s="88"/>
      <c r="AF69" s="113"/>
      <c r="AG69" s="113"/>
      <c r="AH69" s="93"/>
      <c r="AI69" s="93"/>
      <c r="AJ69" s="113"/>
      <c r="AK69" s="119"/>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row>
    <row r="70" spans="2:69" ht="24.6" hidden="1" customHeight="1" x14ac:dyDescent="0.3">
      <c r="B70" s="376">
        <v>10</v>
      </c>
      <c r="C70" s="378"/>
      <c r="D70" s="378"/>
      <c r="E70" s="378"/>
      <c r="F70" s="380"/>
      <c r="G70" s="378"/>
      <c r="H70" s="382"/>
      <c r="I70" s="384" t="str">
        <f>IF(H70&lt;=0,"",IF(H70&lt;=2,"Muy Baja",IF(H70&lt;=24,"Baja",IF(H70&lt;=500,"Media",IF(H70&lt;=5000,"Alta","Muy Alta")))))</f>
        <v/>
      </c>
      <c r="J70" s="373" t="str">
        <f>IF(I70="","",IF(I70="Muy Baja",0.2,IF(I70="Baja",0.4,IF(I70="Media",0.6,IF(I70="Alta",0.8,IF(I70="Muy Alta",1,))))))</f>
        <v/>
      </c>
      <c r="K70" s="387"/>
      <c r="L70" s="373">
        <f ca="1">IF(NOT(ISERROR(MATCH(K70,'Tabla Impacto'!$B$222:$B$224,0))),'Tabla Impacto'!$F$224&amp;"Por favor no seleccionar los criterios de impacto(Afectación Económica o presupuestal y Pérdida Reputacional)",K70)</f>
        <v>0</v>
      </c>
      <c r="M70" s="384" t="str">
        <f ca="1">IF(OR(L70='Tabla Impacto'!$C$12,L70='Tabla Impacto'!$D$12),"Leve",IF(OR(L70='Tabla Impacto'!$C$13,L70='Tabla Impacto'!$D$13),"Menor",IF(OR(L70='Tabla Impacto'!$C$14,L70='Tabla Impacto'!$D$14),"Moderado",IF(OR(L70='Tabla Impacto'!$C$15,L70='Tabla Impacto'!$D$15),"Mayor",IF(OR(L70='Tabla Impacto'!$C$16,L70='Tabla Impacto'!$D$16),"Catastrófico","")))))</f>
        <v/>
      </c>
      <c r="N70" s="373" t="str">
        <f ca="1">IF(M70="","",IF(M70="Leve",0.2,IF(M70="Menor",0.4,IF(M70="Moderado",0.6,IF(M70="Mayor",0.8,IF(M70="Catastrófico",1,))))))</f>
        <v/>
      </c>
      <c r="O70" s="375" t="str">
        <f ca="1">IF(OR(AND(I70="Muy Baja",M70="Leve"),AND(I70="Muy Baja",M70="Menor"),AND(I70="Baja",M70="Leve")),"Bajo",IF(OR(AND(I70="Muy baja",M70="Moderado"),AND(I70="Baja",M70="Menor"),AND(I70="Baja",M70="Moderado"),AND(I70="Media",M70="Leve"),AND(I70="Media",M70="Menor"),AND(I70="Media",M70="Moderado"),AND(I70="Alta",M70="Leve"),AND(I70="Alta",M70="Menor")),"Moderado",IF(OR(AND(I70="Muy Baja",M70="Mayor"),AND(I70="Baja",M70="Mayor"),AND(I70="Media",M70="Mayor"),AND(I70="Alta",M70="Moderado"),AND(I70="Alta",M70="Mayor"),AND(I70="Muy Alta",M70="Leve"),AND(I70="Muy Alta",M70="Menor"),AND(I70="Muy Alta",M70="Moderado"),AND(I70="Muy Alta",M70="Mayor")),"Alto",IF(OR(AND(I70="Muy Baja",M70="Catastrófico"),AND(I70="Baja",M70="Catastrófico"),AND(I70="Media",M70="Catastrófico"),AND(I70="Alta",M70="Catastrófico"),AND(I70="Muy Alta",M70="Catastrófico")),"Extremo",""))))</f>
        <v/>
      </c>
      <c r="P70" s="112">
        <v>1</v>
      </c>
      <c r="Q70" s="86"/>
      <c r="R70" s="87" t="str">
        <f>IF(OR(S70="Preventivo",S70="Detectivo"),"Probabilidad",IF(S70="Correctivo","Impacto",""))</f>
        <v/>
      </c>
      <c r="S70" s="88"/>
      <c r="T70" s="88"/>
      <c r="U70" s="89" t="str">
        <f>IF(AND(S70="Preventivo",T70="Automático"),"50%",IF(AND(S70="Preventivo",T70="Manual"),"40%",IF(AND(S70="Detectivo",T70="Automático"),"40%",IF(AND(S70="Detectivo",T70="Manual"),"30%",IF(AND(S70="Correctivo",T70="Automático"),"35%",IF(AND(S70="Correctivo",T70="Manual"),"25%",""))))))</f>
        <v/>
      </c>
      <c r="V70" s="88"/>
      <c r="W70" s="88"/>
      <c r="X70" s="88"/>
      <c r="Y70" s="90" t="str">
        <f>IFERROR(IF(R70="Probabilidad",(J70-(+J70*U70)),IF(R70="Impacto",J70,"")),"")</f>
        <v/>
      </c>
      <c r="Z70" s="91" t="str">
        <f>IFERROR(IF(Y70="","",IF(Y70&lt;=0.2,"Muy Baja",IF(Y70&lt;=0.4,"Baja",IF(Y70&lt;=0.6,"Media",IF(Y70&lt;=0.8,"Alta","Muy Alta"))))),"")</f>
        <v/>
      </c>
      <c r="AA70" s="89" t="str">
        <f>+Y70</f>
        <v/>
      </c>
      <c r="AB70" s="91" t="str">
        <f>IFERROR(IF(AC70="","",IF(AC70&lt;=0.2,"Leve",IF(AC70&lt;=0.4,"Menor",IF(AC70&lt;=0.6,"Moderado",IF(AC70&lt;=0.8,"Mayor","Catastrófico"))))),"")</f>
        <v/>
      </c>
      <c r="AC70" s="89" t="str">
        <f>IFERROR(IF(R70="Impacto",(N70-(+N70*U70)),IF(R70="Probabilidad",N70,"")),"")</f>
        <v/>
      </c>
      <c r="AD70" s="92" t="str">
        <f>IFERROR(IF(OR(AND(Z70="Muy Baja",AB70="Leve"),AND(Z70="Muy Baja",AB70="Menor"),AND(Z70="Baja",AB70="Leve")),"Bajo",IF(OR(AND(Z70="Muy baja",AB70="Moderado"),AND(Z70="Baja",AB70="Menor"),AND(Z70="Baja",AB70="Moderado"),AND(Z70="Media",AB70="Leve"),AND(Z70="Media",AB70="Menor"),AND(Z70="Media",AB70="Moderado"),AND(Z70="Alta",AB70="Leve"),AND(Z70="Alta",AB70="Menor")),"Moderado",IF(OR(AND(Z70="Muy Baja",AB70="Mayor"),AND(Z70="Baja",AB70="Mayor"),AND(Z70="Media",AB70="Mayor"),AND(Z70="Alta",AB70="Moderado"),AND(Z70="Alta",AB70="Mayor"),AND(Z70="Muy Alta",AB70="Leve"),AND(Z70="Muy Alta",AB70="Menor"),AND(Z70="Muy Alta",AB70="Moderado"),AND(Z70="Muy Alta",AB70="Mayor")),"Alto",IF(OR(AND(Z70="Muy Baja",AB70="Catastrófico"),AND(Z70="Baja",AB70="Catastrófico"),AND(Z70="Media",AB70="Catastrófico"),AND(Z70="Alta",AB70="Catastrófico"),AND(Z70="Muy Alta",AB70="Catastrófico")),"Extremo","")))),"")</f>
        <v/>
      </c>
      <c r="AE70" s="88"/>
      <c r="AF70" s="113"/>
      <c r="AG70" s="113"/>
      <c r="AH70" s="93"/>
      <c r="AI70" s="93"/>
      <c r="AJ70" s="113"/>
      <c r="AK70" s="119"/>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row>
    <row r="71" spans="2:69" ht="24.6" hidden="1" customHeight="1" x14ac:dyDescent="0.3">
      <c r="B71" s="376"/>
      <c r="C71" s="378"/>
      <c r="D71" s="378"/>
      <c r="E71" s="378"/>
      <c r="F71" s="380"/>
      <c r="G71" s="378"/>
      <c r="H71" s="382"/>
      <c r="I71" s="384"/>
      <c r="J71" s="373"/>
      <c r="K71" s="387"/>
      <c r="L71" s="373">
        <f ca="1">IF(NOT(ISERROR(MATCH(K71,_xlfn.ANCHORARRAY(F82),0))),J84&amp;"Por favor no seleccionar los criterios de impacto",K71)</f>
        <v>0</v>
      </c>
      <c r="M71" s="384"/>
      <c r="N71" s="373"/>
      <c r="O71" s="375"/>
      <c r="P71" s="112">
        <v>2</v>
      </c>
      <c r="Q71" s="86"/>
      <c r="R71" s="87" t="str">
        <f>IF(OR(S71="Preventivo",S71="Detectivo"),"Probabilidad",IF(S71="Correctivo","Impacto",""))</f>
        <v/>
      </c>
      <c r="S71" s="88"/>
      <c r="T71" s="88"/>
      <c r="U71" s="89" t="str">
        <f t="shared" ref="U71:U75" si="76">IF(AND(S71="Preventivo",T71="Automático"),"50%",IF(AND(S71="Preventivo",T71="Manual"),"40%",IF(AND(S71="Detectivo",T71="Automático"),"40%",IF(AND(S71="Detectivo",T71="Manual"),"30%",IF(AND(S71="Correctivo",T71="Automático"),"35%",IF(AND(S71="Correctivo",T71="Manual"),"25%",""))))))</f>
        <v/>
      </c>
      <c r="V71" s="88"/>
      <c r="W71" s="88"/>
      <c r="X71" s="88"/>
      <c r="Y71" s="90" t="str">
        <f>IFERROR(IF(AND(R70="Probabilidad",R71="Probabilidad"),(AA70-(+AA70*U71)),IF(R71="Probabilidad",(J70-(+J70*U71)),IF(R71="Impacto",AA70,""))),"")</f>
        <v/>
      </c>
      <c r="Z71" s="91" t="str">
        <f t="shared" si="15"/>
        <v/>
      </c>
      <c r="AA71" s="89" t="str">
        <f t="shared" ref="AA71:AA75" si="77">+Y71</f>
        <v/>
      </c>
      <c r="AB71" s="91" t="str">
        <f t="shared" si="17"/>
        <v/>
      </c>
      <c r="AC71" s="89" t="str">
        <f>IFERROR(IF(AND(R70="Impacto",R71="Impacto"),(AC64-(+AC64*U71)),IF(R71="Impacto",($N$70-(+$N$70*U71)),IF(R71="Probabilidad",AC64,""))),"")</f>
        <v/>
      </c>
      <c r="AD71" s="92" t="str">
        <f t="shared" ref="AD71:AD72" si="78">IFERROR(IF(OR(AND(Z71="Muy Baja",AB71="Leve"),AND(Z71="Muy Baja",AB71="Menor"),AND(Z71="Baja",AB71="Leve")),"Bajo",IF(OR(AND(Z71="Muy baja",AB71="Moderado"),AND(Z71="Baja",AB71="Menor"),AND(Z71="Baja",AB71="Moderado"),AND(Z71="Media",AB71="Leve"),AND(Z71="Media",AB71="Menor"),AND(Z71="Media",AB71="Moderado"),AND(Z71="Alta",AB71="Leve"),AND(Z71="Alta",AB71="Menor")),"Moderado",IF(OR(AND(Z71="Muy Baja",AB71="Mayor"),AND(Z71="Baja",AB71="Mayor"),AND(Z71="Media",AB71="Mayor"),AND(Z71="Alta",AB71="Moderado"),AND(Z71="Alta",AB71="Mayor"),AND(Z71="Muy Alta",AB71="Leve"),AND(Z71="Muy Alta",AB71="Menor"),AND(Z71="Muy Alta",AB71="Moderado"),AND(Z71="Muy Alta",AB71="Mayor")),"Alto",IF(OR(AND(Z71="Muy Baja",AB71="Catastrófico"),AND(Z71="Baja",AB71="Catastrófico"),AND(Z71="Media",AB71="Catastrófico"),AND(Z71="Alta",AB71="Catastrófico"),AND(Z71="Muy Alta",AB71="Catastrófico")),"Extremo","")))),"")</f>
        <v/>
      </c>
      <c r="AE71" s="88"/>
      <c r="AF71" s="113"/>
      <c r="AG71" s="113"/>
      <c r="AH71" s="93"/>
      <c r="AI71" s="93"/>
      <c r="AJ71" s="113"/>
      <c r="AK71" s="119"/>
    </row>
    <row r="72" spans="2:69" ht="24.6" hidden="1" customHeight="1" x14ac:dyDescent="0.3">
      <c r="B72" s="376"/>
      <c r="C72" s="378"/>
      <c r="D72" s="378"/>
      <c r="E72" s="378"/>
      <c r="F72" s="380"/>
      <c r="G72" s="378"/>
      <c r="H72" s="382"/>
      <c r="I72" s="384"/>
      <c r="J72" s="373"/>
      <c r="K72" s="387"/>
      <c r="L72" s="373">
        <f ca="1">IF(NOT(ISERROR(MATCH(K72,_xlfn.ANCHORARRAY(F83),0))),J85&amp;"Por favor no seleccionar los criterios de impacto",K72)</f>
        <v>0</v>
      </c>
      <c r="M72" s="384"/>
      <c r="N72" s="373"/>
      <c r="O72" s="375"/>
      <c r="P72" s="112">
        <v>3</v>
      </c>
      <c r="Q72" s="94"/>
      <c r="R72" s="87" t="str">
        <f>IF(OR(S72="Preventivo",S72="Detectivo"),"Probabilidad",IF(S72="Correctivo","Impacto",""))</f>
        <v/>
      </c>
      <c r="S72" s="88"/>
      <c r="T72" s="88"/>
      <c r="U72" s="89" t="str">
        <f t="shared" si="76"/>
        <v/>
      </c>
      <c r="V72" s="88"/>
      <c r="W72" s="88"/>
      <c r="X72" s="88"/>
      <c r="Y72" s="90" t="str">
        <f>IFERROR(IF(AND(R71="Probabilidad",R72="Probabilidad"),(AA71-(+AA71*U72)),IF(AND(R71="Impacto",R72="Probabilidad"),(AA70-(+AA70*U72)),IF(R72="Impacto",AA71,""))),"")</f>
        <v/>
      </c>
      <c r="Z72" s="91" t="str">
        <f t="shared" si="15"/>
        <v/>
      </c>
      <c r="AA72" s="89" t="str">
        <f t="shared" si="77"/>
        <v/>
      </c>
      <c r="AB72" s="91" t="str">
        <f t="shared" si="17"/>
        <v/>
      </c>
      <c r="AC72" s="89" t="str">
        <f>IFERROR(IF(AND(R71="Impacto",R72="Impacto"),(AC71-(+AC71*U72)),IF(AND(R71="Probabilidad",R72="Impacto"),(AC70-(+AC70*U72)),IF(R72="Probabilidad",AC71,""))),"")</f>
        <v/>
      </c>
      <c r="AD72" s="92" t="str">
        <f t="shared" si="78"/>
        <v/>
      </c>
      <c r="AE72" s="88"/>
      <c r="AF72" s="113"/>
      <c r="AG72" s="113"/>
      <c r="AH72" s="93"/>
      <c r="AI72" s="93"/>
      <c r="AJ72" s="113"/>
      <c r="AK72" s="119"/>
    </row>
    <row r="73" spans="2:69" ht="24.6" hidden="1" customHeight="1" x14ac:dyDescent="0.3">
      <c r="B73" s="376"/>
      <c r="C73" s="378"/>
      <c r="D73" s="378"/>
      <c r="E73" s="378"/>
      <c r="F73" s="380"/>
      <c r="G73" s="378"/>
      <c r="H73" s="382"/>
      <c r="I73" s="384"/>
      <c r="J73" s="373"/>
      <c r="K73" s="387"/>
      <c r="L73" s="373">
        <f ca="1">IF(NOT(ISERROR(MATCH(K73,_xlfn.ANCHORARRAY(F84),0))),J86&amp;"Por favor no seleccionar los criterios de impacto",K73)</f>
        <v>0</v>
      </c>
      <c r="M73" s="384"/>
      <c r="N73" s="373"/>
      <c r="O73" s="375"/>
      <c r="P73" s="112">
        <v>4</v>
      </c>
      <c r="Q73" s="86"/>
      <c r="R73" s="87" t="str">
        <f t="shared" ref="R73:R75" si="79">IF(OR(S73="Preventivo",S73="Detectivo"),"Probabilidad",IF(S73="Correctivo","Impacto",""))</f>
        <v/>
      </c>
      <c r="S73" s="88"/>
      <c r="T73" s="88"/>
      <c r="U73" s="89" t="str">
        <f t="shared" si="76"/>
        <v/>
      </c>
      <c r="V73" s="88"/>
      <c r="W73" s="88"/>
      <c r="X73" s="88"/>
      <c r="Y73" s="90" t="str">
        <f t="shared" ref="Y73:Y75" si="80">IFERROR(IF(AND(R72="Probabilidad",R73="Probabilidad"),(AA72-(+AA72*U73)),IF(AND(R72="Impacto",R73="Probabilidad"),(AA71-(+AA71*U73)),IF(R73="Impacto",AA72,""))),"")</f>
        <v/>
      </c>
      <c r="Z73" s="91" t="str">
        <f t="shared" si="15"/>
        <v/>
      </c>
      <c r="AA73" s="89" t="str">
        <f t="shared" si="77"/>
        <v/>
      </c>
      <c r="AB73" s="91" t="str">
        <f t="shared" si="17"/>
        <v/>
      </c>
      <c r="AC73" s="89" t="str">
        <f t="shared" ref="AC73:AC75" si="81">IFERROR(IF(AND(R72="Impacto",R73="Impacto"),(AC72-(+AC72*U73)),IF(AND(R72="Probabilidad",R73="Impacto"),(AC71-(+AC71*U73)),IF(R73="Probabilidad",AC72,""))),"")</f>
        <v/>
      </c>
      <c r="AD73" s="92" t="str">
        <f>IFERROR(IF(OR(AND(Z73="Muy Baja",AB73="Leve"),AND(Z73="Muy Baja",AB73="Menor"),AND(Z73="Baja",AB73="Leve")),"Bajo",IF(OR(AND(Z73="Muy baja",AB73="Moderado"),AND(Z73="Baja",AB73="Menor"),AND(Z73="Baja",AB73="Moderado"),AND(Z73="Media",AB73="Leve"),AND(Z73="Media",AB73="Menor"),AND(Z73="Media",AB73="Moderado"),AND(Z73="Alta",AB73="Leve"),AND(Z73="Alta",AB73="Menor")),"Moderado",IF(OR(AND(Z73="Muy Baja",AB73="Mayor"),AND(Z73="Baja",AB73="Mayor"),AND(Z73="Media",AB73="Mayor"),AND(Z73="Alta",AB73="Moderado"),AND(Z73="Alta",AB73="Mayor"),AND(Z73="Muy Alta",AB73="Leve"),AND(Z73="Muy Alta",AB73="Menor"),AND(Z73="Muy Alta",AB73="Moderado"),AND(Z73="Muy Alta",AB73="Mayor")),"Alto",IF(OR(AND(Z73="Muy Baja",AB73="Catastrófico"),AND(Z73="Baja",AB73="Catastrófico"),AND(Z73="Media",AB73="Catastrófico"),AND(Z73="Alta",AB73="Catastrófico"),AND(Z73="Muy Alta",AB73="Catastrófico")),"Extremo","")))),"")</f>
        <v/>
      </c>
      <c r="AE73" s="88"/>
      <c r="AF73" s="113"/>
      <c r="AG73" s="113"/>
      <c r="AH73" s="93"/>
      <c r="AI73" s="93"/>
      <c r="AJ73" s="113"/>
      <c r="AK73" s="119"/>
    </row>
    <row r="74" spans="2:69" ht="24.6" hidden="1" customHeight="1" x14ac:dyDescent="0.3">
      <c r="B74" s="376"/>
      <c r="C74" s="378"/>
      <c r="D74" s="378"/>
      <c r="E74" s="378"/>
      <c r="F74" s="380"/>
      <c r="G74" s="378"/>
      <c r="H74" s="382"/>
      <c r="I74" s="384"/>
      <c r="J74" s="373"/>
      <c r="K74" s="387"/>
      <c r="L74" s="373">
        <f ca="1">IF(NOT(ISERROR(MATCH(K74,_xlfn.ANCHORARRAY(F85),0))),J87&amp;"Por favor no seleccionar los criterios de impacto",K74)</f>
        <v>0</v>
      </c>
      <c r="M74" s="384"/>
      <c r="N74" s="373"/>
      <c r="O74" s="375"/>
      <c r="P74" s="112">
        <v>5</v>
      </c>
      <c r="Q74" s="86"/>
      <c r="R74" s="87" t="str">
        <f t="shared" si="79"/>
        <v/>
      </c>
      <c r="S74" s="88"/>
      <c r="T74" s="88"/>
      <c r="U74" s="89" t="str">
        <f t="shared" si="76"/>
        <v/>
      </c>
      <c r="V74" s="88"/>
      <c r="W74" s="88"/>
      <c r="X74" s="88"/>
      <c r="Y74" s="90" t="str">
        <f t="shared" si="80"/>
        <v/>
      </c>
      <c r="Z74" s="91" t="str">
        <f t="shared" si="15"/>
        <v/>
      </c>
      <c r="AA74" s="89" t="str">
        <f t="shared" si="77"/>
        <v/>
      </c>
      <c r="AB74" s="91" t="str">
        <f t="shared" si="17"/>
        <v/>
      </c>
      <c r="AC74" s="89" t="str">
        <f t="shared" si="81"/>
        <v/>
      </c>
      <c r="AD74" s="92" t="str">
        <f t="shared" ref="AD74:AD75" si="82">IFERROR(IF(OR(AND(Z74="Muy Baja",AB74="Leve"),AND(Z74="Muy Baja",AB74="Menor"),AND(Z74="Baja",AB74="Leve")),"Bajo",IF(OR(AND(Z74="Muy baja",AB74="Moderado"),AND(Z74="Baja",AB74="Menor"),AND(Z74="Baja",AB74="Moderado"),AND(Z74="Media",AB74="Leve"),AND(Z74="Media",AB74="Menor"),AND(Z74="Media",AB74="Moderado"),AND(Z74="Alta",AB74="Leve"),AND(Z74="Alta",AB74="Menor")),"Moderado",IF(OR(AND(Z74="Muy Baja",AB74="Mayor"),AND(Z74="Baja",AB74="Mayor"),AND(Z74="Media",AB74="Mayor"),AND(Z74="Alta",AB74="Moderado"),AND(Z74="Alta",AB74="Mayor"),AND(Z74="Muy Alta",AB74="Leve"),AND(Z74="Muy Alta",AB74="Menor"),AND(Z74="Muy Alta",AB74="Moderado"),AND(Z74="Muy Alta",AB74="Mayor")),"Alto",IF(OR(AND(Z74="Muy Baja",AB74="Catastrófico"),AND(Z74="Baja",AB74="Catastrófico"),AND(Z74="Media",AB74="Catastrófico"),AND(Z74="Alta",AB74="Catastrófico"),AND(Z74="Muy Alta",AB74="Catastrófico")),"Extremo","")))),"")</f>
        <v/>
      </c>
      <c r="AE74" s="88"/>
      <c r="AF74" s="113"/>
      <c r="AG74" s="113"/>
      <c r="AH74" s="93"/>
      <c r="AI74" s="93"/>
      <c r="AJ74" s="113"/>
      <c r="AK74" s="119"/>
    </row>
    <row r="75" spans="2:69" ht="24.6" hidden="1" customHeight="1" x14ac:dyDescent="0.3">
      <c r="B75" s="377"/>
      <c r="C75" s="379"/>
      <c r="D75" s="379"/>
      <c r="E75" s="379"/>
      <c r="F75" s="381"/>
      <c r="G75" s="379"/>
      <c r="H75" s="383"/>
      <c r="I75" s="385"/>
      <c r="J75" s="386"/>
      <c r="K75" s="388"/>
      <c r="L75" s="386">
        <f ca="1">IF(NOT(ISERROR(MATCH(K75,_xlfn.ANCHORARRAY(F86),0))),J88&amp;"Por favor no seleccionar los criterios de impacto",K75)</f>
        <v>0</v>
      </c>
      <c r="M75" s="385"/>
      <c r="N75" s="386"/>
      <c r="O75" s="389"/>
      <c r="P75" s="201">
        <v>6</v>
      </c>
      <c r="Q75" s="202"/>
      <c r="R75" s="203" t="str">
        <f t="shared" si="79"/>
        <v/>
      </c>
      <c r="S75" s="204"/>
      <c r="T75" s="204"/>
      <c r="U75" s="205" t="str">
        <f t="shared" si="76"/>
        <v/>
      </c>
      <c r="V75" s="204"/>
      <c r="W75" s="204"/>
      <c r="X75" s="204"/>
      <c r="Y75" s="206" t="str">
        <f t="shared" si="80"/>
        <v/>
      </c>
      <c r="Z75" s="207" t="str">
        <f t="shared" si="15"/>
        <v/>
      </c>
      <c r="AA75" s="205" t="str">
        <f t="shared" si="77"/>
        <v/>
      </c>
      <c r="AB75" s="207" t="str">
        <f t="shared" si="17"/>
        <v/>
      </c>
      <c r="AC75" s="205" t="str">
        <f t="shared" si="81"/>
        <v/>
      </c>
      <c r="AD75" s="208" t="str">
        <f t="shared" si="82"/>
        <v/>
      </c>
      <c r="AE75" s="204"/>
      <c r="AF75" s="200"/>
      <c r="AG75" s="200"/>
      <c r="AH75" s="209"/>
      <c r="AI75" s="209"/>
      <c r="AJ75" s="200"/>
      <c r="AK75" s="210"/>
    </row>
    <row r="76" spans="2:69" ht="30.75" customHeight="1" thickBot="1" x14ac:dyDescent="0.35">
      <c r="B76" s="211"/>
      <c r="C76" s="370" t="s">
        <v>114</v>
      </c>
      <c r="D76" s="371"/>
      <c r="E76" s="371"/>
      <c r="F76" s="371"/>
      <c r="G76" s="371"/>
      <c r="H76" s="371"/>
      <c r="I76" s="371"/>
      <c r="J76" s="371"/>
      <c r="K76" s="371"/>
      <c r="L76" s="371"/>
      <c r="M76" s="371"/>
      <c r="N76" s="371"/>
      <c r="O76" s="371"/>
      <c r="P76" s="371"/>
      <c r="Q76" s="371"/>
      <c r="R76" s="371"/>
      <c r="S76" s="371"/>
      <c r="T76" s="371"/>
      <c r="U76" s="371"/>
      <c r="V76" s="371"/>
      <c r="W76" s="371"/>
      <c r="X76" s="371"/>
      <c r="Y76" s="371"/>
      <c r="Z76" s="371"/>
      <c r="AA76" s="371"/>
      <c r="AB76" s="371"/>
      <c r="AC76" s="371"/>
      <c r="AD76" s="371"/>
      <c r="AE76" s="371"/>
      <c r="AF76" s="371"/>
      <c r="AG76" s="371"/>
      <c r="AH76" s="371"/>
      <c r="AI76" s="371"/>
      <c r="AJ76" s="371"/>
      <c r="AK76" s="372"/>
    </row>
    <row r="78" spans="2:69" x14ac:dyDescent="0.3">
      <c r="B78" s="1"/>
      <c r="C78" s="9" t="s">
        <v>125</v>
      </c>
      <c r="D78" s="1"/>
      <c r="E78" s="1"/>
      <c r="G78" s="1"/>
    </row>
  </sheetData>
  <dataConsolidate/>
  <mergeCells count="190">
    <mergeCell ref="G16:G21"/>
    <mergeCell ref="H16:H21"/>
    <mergeCell ref="I16:I21"/>
    <mergeCell ref="B16:B21"/>
    <mergeCell ref="C16:C21"/>
    <mergeCell ref="D16:D21"/>
    <mergeCell ref="E16:E21"/>
    <mergeCell ref="F16:F21"/>
    <mergeCell ref="O16:O21"/>
    <mergeCell ref="J16:J21"/>
    <mergeCell ref="K16:K21"/>
    <mergeCell ref="L16:L21"/>
    <mergeCell ref="M16:M21"/>
    <mergeCell ref="N16:N21"/>
    <mergeCell ref="J14:J15"/>
    <mergeCell ref="M14:M15"/>
    <mergeCell ref="N14:N15"/>
    <mergeCell ref="C14:C15"/>
    <mergeCell ref="O14:O15"/>
    <mergeCell ref="K14:K15"/>
    <mergeCell ref="L14:L15"/>
    <mergeCell ref="R14:R15"/>
    <mergeCell ref="S14:X14"/>
    <mergeCell ref="E22:E27"/>
    <mergeCell ref="F22:F27"/>
    <mergeCell ref="AF14:AF15"/>
    <mergeCell ref="AK14:AK15"/>
    <mergeCell ref="AJ14:AJ15"/>
    <mergeCell ref="AI14:AI15"/>
    <mergeCell ref="AH14:AH15"/>
    <mergeCell ref="AG14:AG15"/>
    <mergeCell ref="B14:B15"/>
    <mergeCell ref="G14:G15"/>
    <mergeCell ref="F14:F15"/>
    <mergeCell ref="E14:E15"/>
    <mergeCell ref="D14:D15"/>
    <mergeCell ref="AE14:AE15"/>
    <mergeCell ref="P14:P15"/>
    <mergeCell ref="AD14:AD15"/>
    <mergeCell ref="AC14:AC15"/>
    <mergeCell ref="Y14:Y15"/>
    <mergeCell ref="Q14:Q15"/>
    <mergeCell ref="AB14:AB15"/>
    <mergeCell ref="Z14:Z15"/>
    <mergeCell ref="AA14:AA15"/>
    <mergeCell ref="H14:H15"/>
    <mergeCell ref="I14:I15"/>
    <mergeCell ref="L22:L27"/>
    <mergeCell ref="M22:M27"/>
    <mergeCell ref="N22:N27"/>
    <mergeCell ref="O22:O27"/>
    <mergeCell ref="B28:B33"/>
    <mergeCell ref="C28:C33"/>
    <mergeCell ref="D28:D33"/>
    <mergeCell ref="E28:E33"/>
    <mergeCell ref="F28:F33"/>
    <mergeCell ref="G28:G33"/>
    <mergeCell ref="H28:H33"/>
    <mergeCell ref="I28:I33"/>
    <mergeCell ref="J28:J33"/>
    <mergeCell ref="K28:K33"/>
    <mergeCell ref="L28:L33"/>
    <mergeCell ref="M28:M33"/>
    <mergeCell ref="G22:G27"/>
    <mergeCell ref="H22:H27"/>
    <mergeCell ref="I22:I27"/>
    <mergeCell ref="J22:J27"/>
    <mergeCell ref="K22:K27"/>
    <mergeCell ref="B22:B27"/>
    <mergeCell ref="C22:C27"/>
    <mergeCell ref="D22:D27"/>
    <mergeCell ref="N28:N33"/>
    <mergeCell ref="O28:O33"/>
    <mergeCell ref="B34:B39"/>
    <mergeCell ref="C34:C39"/>
    <mergeCell ref="D34:D39"/>
    <mergeCell ref="E34:E39"/>
    <mergeCell ref="F34:F39"/>
    <mergeCell ref="G34:G39"/>
    <mergeCell ref="H34:H39"/>
    <mergeCell ref="I34:I39"/>
    <mergeCell ref="J34:J39"/>
    <mergeCell ref="K34:K39"/>
    <mergeCell ref="L34:L39"/>
    <mergeCell ref="M34:M39"/>
    <mergeCell ref="N34:N39"/>
    <mergeCell ref="O34:O39"/>
    <mergeCell ref="N40:N45"/>
    <mergeCell ref="O40:O45"/>
    <mergeCell ref="N46:N51"/>
    <mergeCell ref="O46:O51"/>
    <mergeCell ref="K52:K57"/>
    <mergeCell ref="L52:L57"/>
    <mergeCell ref="M52:M57"/>
    <mergeCell ref="B40:B45"/>
    <mergeCell ref="C40:C45"/>
    <mergeCell ref="D40:D45"/>
    <mergeCell ref="B46:B51"/>
    <mergeCell ref="C46:C51"/>
    <mergeCell ref="D46:D51"/>
    <mergeCell ref="E46:E51"/>
    <mergeCell ref="F46:F51"/>
    <mergeCell ref="G46:G51"/>
    <mergeCell ref="E40:E45"/>
    <mergeCell ref="F40:F45"/>
    <mergeCell ref="K46:K51"/>
    <mergeCell ref="L46:L51"/>
    <mergeCell ref="M46:M51"/>
    <mergeCell ref="G40:G45"/>
    <mergeCell ref="H40:H45"/>
    <mergeCell ref="I40:I45"/>
    <mergeCell ref="J40:J45"/>
    <mergeCell ref="K40:K45"/>
    <mergeCell ref="H46:H51"/>
    <mergeCell ref="I46:I51"/>
    <mergeCell ref="J46:J51"/>
    <mergeCell ref="L40:L45"/>
    <mergeCell ref="M40:M45"/>
    <mergeCell ref="B58:B63"/>
    <mergeCell ref="C58:C63"/>
    <mergeCell ref="D58:D63"/>
    <mergeCell ref="E58:E63"/>
    <mergeCell ref="F58:F63"/>
    <mergeCell ref="B52:B57"/>
    <mergeCell ref="C52:C57"/>
    <mergeCell ref="D52:D57"/>
    <mergeCell ref="E52:E57"/>
    <mergeCell ref="F52:F57"/>
    <mergeCell ref="N52:N57"/>
    <mergeCell ref="O52:O57"/>
    <mergeCell ref="G58:G63"/>
    <mergeCell ref="H58:H63"/>
    <mergeCell ref="I58:I63"/>
    <mergeCell ref="J58:J63"/>
    <mergeCell ref="K58:K63"/>
    <mergeCell ref="G52:G57"/>
    <mergeCell ref="H52:H57"/>
    <mergeCell ref="I52:I57"/>
    <mergeCell ref="J52:J57"/>
    <mergeCell ref="L58:L63"/>
    <mergeCell ref="M58:M63"/>
    <mergeCell ref="N58:N63"/>
    <mergeCell ref="O58:O63"/>
    <mergeCell ref="M64:M69"/>
    <mergeCell ref="B64:B69"/>
    <mergeCell ref="C64:C69"/>
    <mergeCell ref="D64:D69"/>
    <mergeCell ref="E64:E69"/>
    <mergeCell ref="F64:F69"/>
    <mergeCell ref="G64:G69"/>
    <mergeCell ref="H64:H69"/>
    <mergeCell ref="I64:I69"/>
    <mergeCell ref="J64:J69"/>
    <mergeCell ref="B13:H13"/>
    <mergeCell ref="I13:O13"/>
    <mergeCell ref="P13:X13"/>
    <mergeCell ref="Y13:AE13"/>
    <mergeCell ref="AF13:AK13"/>
    <mergeCell ref="C76:AK76"/>
    <mergeCell ref="N64:N69"/>
    <mergeCell ref="O64:O69"/>
    <mergeCell ref="B70:B75"/>
    <mergeCell ref="C70:C75"/>
    <mergeCell ref="D70:D75"/>
    <mergeCell ref="E70:E75"/>
    <mergeCell ref="F70:F75"/>
    <mergeCell ref="G70:G75"/>
    <mergeCell ref="H70:H75"/>
    <mergeCell ref="I70:I75"/>
    <mergeCell ref="J70:J75"/>
    <mergeCell ref="K70:K75"/>
    <mergeCell ref="L70:L75"/>
    <mergeCell ref="M70:M75"/>
    <mergeCell ref="N70:N75"/>
    <mergeCell ref="O70:O75"/>
    <mergeCell ref="K64:K69"/>
    <mergeCell ref="L64:L69"/>
    <mergeCell ref="AJ7:AK7"/>
    <mergeCell ref="AJ6:AK6"/>
    <mergeCell ref="AJ5:AK5"/>
    <mergeCell ref="AJ4:AK4"/>
    <mergeCell ref="F4:AI7"/>
    <mergeCell ref="B4:E7"/>
    <mergeCell ref="B12:AK12"/>
    <mergeCell ref="B9:C9"/>
    <mergeCell ref="B10:C10"/>
    <mergeCell ref="B11:C11"/>
    <mergeCell ref="D9:AK9"/>
    <mergeCell ref="D10:AK10"/>
    <mergeCell ref="D11:AK11"/>
  </mergeCells>
  <conditionalFormatting sqref="I16 I22">
    <cfRule type="cellIs" dxfId="232" priority="319" operator="equal">
      <formula>"Muy Alta"</formula>
    </cfRule>
    <cfRule type="cellIs" dxfId="231" priority="320" operator="equal">
      <formula>"Alta"</formula>
    </cfRule>
    <cfRule type="cellIs" dxfId="230" priority="321" operator="equal">
      <formula>"Media"</formula>
    </cfRule>
    <cfRule type="cellIs" dxfId="229" priority="322" operator="equal">
      <formula>"Baja"</formula>
    </cfRule>
    <cfRule type="cellIs" dxfId="228" priority="323" operator="equal">
      <formula>"Muy Baja"</formula>
    </cfRule>
  </conditionalFormatting>
  <conditionalFormatting sqref="M16 M34 M40 M46 M52 M58 M64 M70 M22 M28">
    <cfRule type="cellIs" dxfId="227" priority="314" operator="equal">
      <formula>"Catastrófico"</formula>
    </cfRule>
    <cfRule type="cellIs" dxfId="226" priority="315" operator="equal">
      <formula>"Mayor"</formula>
    </cfRule>
    <cfRule type="cellIs" dxfId="225" priority="316" operator="equal">
      <formula>"Moderado"</formula>
    </cfRule>
    <cfRule type="cellIs" dxfId="224" priority="317" operator="equal">
      <formula>"Menor"</formula>
    </cfRule>
    <cfRule type="cellIs" dxfId="223" priority="318" operator="equal">
      <formula>"Leve"</formula>
    </cfRule>
  </conditionalFormatting>
  <conditionalFormatting sqref="O16 O22 O28">
    <cfRule type="cellIs" dxfId="222" priority="310" operator="equal">
      <formula>"Extremo"</formula>
    </cfRule>
    <cfRule type="cellIs" dxfId="221" priority="311" operator="equal">
      <formula>"Alto"</formula>
    </cfRule>
    <cfRule type="cellIs" dxfId="220" priority="312" operator="equal">
      <formula>"Moderado"</formula>
    </cfRule>
    <cfRule type="cellIs" dxfId="219" priority="313" operator="equal">
      <formula>"Bajo"</formula>
    </cfRule>
  </conditionalFormatting>
  <conditionalFormatting sqref="Z16:Z23">
    <cfRule type="cellIs" dxfId="218" priority="305" operator="equal">
      <formula>"Muy Alta"</formula>
    </cfRule>
    <cfRule type="cellIs" dxfId="217" priority="306" operator="equal">
      <formula>"Alta"</formula>
    </cfRule>
    <cfRule type="cellIs" dxfId="216" priority="307" operator="equal">
      <formula>"Media"</formula>
    </cfRule>
    <cfRule type="cellIs" dxfId="215" priority="308" operator="equal">
      <formula>"Baja"</formula>
    </cfRule>
    <cfRule type="cellIs" dxfId="214" priority="309" operator="equal">
      <formula>"Muy Baja"</formula>
    </cfRule>
  </conditionalFormatting>
  <conditionalFormatting sqref="AB16:AB23">
    <cfRule type="cellIs" dxfId="213" priority="300" operator="equal">
      <formula>"Catastrófico"</formula>
    </cfRule>
    <cfRule type="cellIs" dxfId="212" priority="301" operator="equal">
      <formula>"Mayor"</formula>
    </cfRule>
    <cfRule type="cellIs" dxfId="211" priority="302" operator="equal">
      <formula>"Moderado"</formula>
    </cfRule>
    <cfRule type="cellIs" dxfId="210" priority="303" operator="equal">
      <formula>"Menor"</formula>
    </cfRule>
    <cfRule type="cellIs" dxfId="209" priority="304" operator="equal">
      <formula>"Leve"</formula>
    </cfRule>
  </conditionalFormatting>
  <conditionalFormatting sqref="AD16:AD23">
    <cfRule type="cellIs" dxfId="208" priority="296" operator="equal">
      <formula>"Extremo"</formula>
    </cfRule>
    <cfRule type="cellIs" dxfId="207" priority="297" operator="equal">
      <formula>"Alto"</formula>
    </cfRule>
    <cfRule type="cellIs" dxfId="206" priority="298" operator="equal">
      <formula>"Moderado"</formula>
    </cfRule>
    <cfRule type="cellIs" dxfId="205" priority="299" operator="equal">
      <formula>"Bajo"</formula>
    </cfRule>
  </conditionalFormatting>
  <conditionalFormatting sqref="I64">
    <cfRule type="cellIs" dxfId="204" priority="53" operator="equal">
      <formula>"Muy Alta"</formula>
    </cfRule>
    <cfRule type="cellIs" dxfId="203" priority="54" operator="equal">
      <formula>"Alta"</formula>
    </cfRule>
    <cfRule type="cellIs" dxfId="202" priority="55" operator="equal">
      <formula>"Media"</formula>
    </cfRule>
    <cfRule type="cellIs" dxfId="201" priority="56" operator="equal">
      <formula>"Baja"</formula>
    </cfRule>
    <cfRule type="cellIs" dxfId="200" priority="57" operator="equal">
      <formula>"Muy Baja"</formula>
    </cfRule>
  </conditionalFormatting>
  <conditionalFormatting sqref="Z24:Z27">
    <cfRule type="cellIs" dxfId="199" priority="235" operator="equal">
      <formula>"Muy Alta"</formula>
    </cfRule>
    <cfRule type="cellIs" dxfId="198" priority="236" operator="equal">
      <formula>"Alta"</formula>
    </cfRule>
    <cfRule type="cellIs" dxfId="197" priority="237" operator="equal">
      <formula>"Media"</formula>
    </cfRule>
    <cfRule type="cellIs" dxfId="196" priority="238" operator="equal">
      <formula>"Baja"</formula>
    </cfRule>
    <cfRule type="cellIs" dxfId="195" priority="239" operator="equal">
      <formula>"Muy Baja"</formula>
    </cfRule>
  </conditionalFormatting>
  <conditionalFormatting sqref="AB24:AB27">
    <cfRule type="cellIs" dxfId="194" priority="230" operator="equal">
      <formula>"Catastrófico"</formula>
    </cfRule>
    <cfRule type="cellIs" dxfId="193" priority="231" operator="equal">
      <formula>"Mayor"</formula>
    </cfRule>
    <cfRule type="cellIs" dxfId="192" priority="232" operator="equal">
      <formula>"Moderado"</formula>
    </cfRule>
    <cfRule type="cellIs" dxfId="191" priority="233" operator="equal">
      <formula>"Menor"</formula>
    </cfRule>
    <cfRule type="cellIs" dxfId="190" priority="234" operator="equal">
      <formula>"Leve"</formula>
    </cfRule>
  </conditionalFormatting>
  <conditionalFormatting sqref="AD24:AD27">
    <cfRule type="cellIs" dxfId="189" priority="226" operator="equal">
      <formula>"Extremo"</formula>
    </cfRule>
    <cfRule type="cellIs" dxfId="188" priority="227" operator="equal">
      <formula>"Alto"</formula>
    </cfRule>
    <cfRule type="cellIs" dxfId="187" priority="228" operator="equal">
      <formula>"Moderado"</formula>
    </cfRule>
    <cfRule type="cellIs" dxfId="186" priority="229" operator="equal">
      <formula>"Bajo"</formula>
    </cfRule>
  </conditionalFormatting>
  <conditionalFormatting sqref="I28">
    <cfRule type="cellIs" dxfId="185" priority="221" operator="equal">
      <formula>"Muy Alta"</formula>
    </cfRule>
    <cfRule type="cellIs" dxfId="184" priority="222" operator="equal">
      <formula>"Alta"</formula>
    </cfRule>
    <cfRule type="cellIs" dxfId="183" priority="223" operator="equal">
      <formula>"Media"</formula>
    </cfRule>
    <cfRule type="cellIs" dxfId="182" priority="224" operator="equal">
      <formula>"Baja"</formula>
    </cfRule>
    <cfRule type="cellIs" dxfId="181" priority="225" operator="equal">
      <formula>"Muy Baja"</formula>
    </cfRule>
  </conditionalFormatting>
  <conditionalFormatting sqref="Z28:Z33">
    <cfRule type="cellIs" dxfId="180" priority="207" operator="equal">
      <formula>"Muy Alta"</formula>
    </cfRule>
    <cfRule type="cellIs" dxfId="179" priority="208" operator="equal">
      <formula>"Alta"</formula>
    </cfRule>
    <cfRule type="cellIs" dxfId="178" priority="209" operator="equal">
      <formula>"Media"</formula>
    </cfRule>
    <cfRule type="cellIs" dxfId="177" priority="210" operator="equal">
      <formula>"Baja"</formula>
    </cfRule>
    <cfRule type="cellIs" dxfId="176" priority="211" operator="equal">
      <formula>"Muy Baja"</formula>
    </cfRule>
  </conditionalFormatting>
  <conditionalFormatting sqref="AB28:AB33">
    <cfRule type="cellIs" dxfId="175" priority="202" operator="equal">
      <formula>"Catastrófico"</formula>
    </cfRule>
    <cfRule type="cellIs" dxfId="174" priority="203" operator="equal">
      <formula>"Mayor"</formula>
    </cfRule>
    <cfRule type="cellIs" dxfId="173" priority="204" operator="equal">
      <formula>"Moderado"</formula>
    </cfRule>
    <cfRule type="cellIs" dxfId="172" priority="205" operator="equal">
      <formula>"Menor"</formula>
    </cfRule>
    <cfRule type="cellIs" dxfId="171" priority="206" operator="equal">
      <formula>"Leve"</formula>
    </cfRule>
  </conditionalFormatting>
  <conditionalFormatting sqref="AD28:AD33">
    <cfRule type="cellIs" dxfId="170" priority="198" operator="equal">
      <formula>"Extremo"</formula>
    </cfRule>
    <cfRule type="cellIs" dxfId="169" priority="199" operator="equal">
      <formula>"Alto"</formula>
    </cfRule>
    <cfRule type="cellIs" dxfId="168" priority="200" operator="equal">
      <formula>"Moderado"</formula>
    </cfRule>
    <cfRule type="cellIs" dxfId="167" priority="201" operator="equal">
      <formula>"Bajo"</formula>
    </cfRule>
  </conditionalFormatting>
  <conditionalFormatting sqref="I34">
    <cfRule type="cellIs" dxfId="166" priority="193" operator="equal">
      <formula>"Muy Alta"</formula>
    </cfRule>
    <cfRule type="cellIs" dxfId="165" priority="194" operator="equal">
      <formula>"Alta"</formula>
    </cfRule>
    <cfRule type="cellIs" dxfId="164" priority="195" operator="equal">
      <formula>"Media"</formula>
    </cfRule>
    <cfRule type="cellIs" dxfId="163" priority="196" operator="equal">
      <formula>"Baja"</formula>
    </cfRule>
    <cfRule type="cellIs" dxfId="162" priority="197" operator="equal">
      <formula>"Muy Baja"</formula>
    </cfRule>
  </conditionalFormatting>
  <conditionalFormatting sqref="O34">
    <cfRule type="cellIs" dxfId="161" priority="184" operator="equal">
      <formula>"Extremo"</formula>
    </cfRule>
    <cfRule type="cellIs" dxfId="160" priority="185" operator="equal">
      <formula>"Alto"</formula>
    </cfRule>
    <cfRule type="cellIs" dxfId="159" priority="186" operator="equal">
      <formula>"Moderado"</formula>
    </cfRule>
    <cfRule type="cellIs" dxfId="158" priority="187" operator="equal">
      <formula>"Bajo"</formula>
    </cfRule>
  </conditionalFormatting>
  <conditionalFormatting sqref="Z34:Z39">
    <cfRule type="cellIs" dxfId="157" priority="179" operator="equal">
      <formula>"Muy Alta"</formula>
    </cfRule>
    <cfRule type="cellIs" dxfId="156" priority="180" operator="equal">
      <formula>"Alta"</formula>
    </cfRule>
    <cfRule type="cellIs" dxfId="155" priority="181" operator="equal">
      <formula>"Media"</formula>
    </cfRule>
    <cfRule type="cellIs" dxfId="154" priority="182" operator="equal">
      <formula>"Baja"</formula>
    </cfRule>
    <cfRule type="cellIs" dxfId="153" priority="183" operator="equal">
      <formula>"Muy Baja"</formula>
    </cfRule>
  </conditionalFormatting>
  <conditionalFormatting sqref="AB34:AB39">
    <cfRule type="cellIs" dxfId="152" priority="174" operator="equal">
      <formula>"Catastrófico"</formula>
    </cfRule>
    <cfRule type="cellIs" dxfId="151" priority="175" operator="equal">
      <formula>"Mayor"</formula>
    </cfRule>
    <cfRule type="cellIs" dxfId="150" priority="176" operator="equal">
      <formula>"Moderado"</formula>
    </cfRule>
    <cfRule type="cellIs" dxfId="149" priority="177" operator="equal">
      <formula>"Menor"</formula>
    </cfRule>
    <cfRule type="cellIs" dxfId="148" priority="178" operator="equal">
      <formula>"Leve"</formula>
    </cfRule>
  </conditionalFormatting>
  <conditionalFormatting sqref="AD34:AD39">
    <cfRule type="cellIs" dxfId="147" priority="170" operator="equal">
      <formula>"Extremo"</formula>
    </cfRule>
    <cfRule type="cellIs" dxfId="146" priority="171" operator="equal">
      <formula>"Alto"</formula>
    </cfRule>
    <cfRule type="cellIs" dxfId="145" priority="172" operator="equal">
      <formula>"Moderado"</formula>
    </cfRule>
    <cfRule type="cellIs" dxfId="144" priority="173" operator="equal">
      <formula>"Bajo"</formula>
    </cfRule>
  </conditionalFormatting>
  <conditionalFormatting sqref="I40">
    <cfRule type="cellIs" dxfId="143" priority="165" operator="equal">
      <formula>"Muy Alta"</formula>
    </cfRule>
    <cfRule type="cellIs" dxfId="142" priority="166" operator="equal">
      <formula>"Alta"</formula>
    </cfRule>
    <cfRule type="cellIs" dxfId="141" priority="167" operator="equal">
      <formula>"Media"</formula>
    </cfRule>
    <cfRule type="cellIs" dxfId="140" priority="168" operator="equal">
      <formula>"Baja"</formula>
    </cfRule>
    <cfRule type="cellIs" dxfId="139" priority="169" operator="equal">
      <formula>"Muy Baja"</formula>
    </cfRule>
  </conditionalFormatting>
  <conditionalFormatting sqref="O40">
    <cfRule type="cellIs" dxfId="138" priority="156" operator="equal">
      <formula>"Extremo"</formula>
    </cfRule>
    <cfRule type="cellIs" dxfId="137" priority="157" operator="equal">
      <formula>"Alto"</formula>
    </cfRule>
    <cfRule type="cellIs" dxfId="136" priority="158" operator="equal">
      <formula>"Moderado"</formula>
    </cfRule>
    <cfRule type="cellIs" dxfId="135" priority="159" operator="equal">
      <formula>"Bajo"</formula>
    </cfRule>
  </conditionalFormatting>
  <conditionalFormatting sqref="Z40:Z45">
    <cfRule type="cellIs" dxfId="134" priority="151" operator="equal">
      <formula>"Muy Alta"</formula>
    </cfRule>
    <cfRule type="cellIs" dxfId="133" priority="152" operator="equal">
      <formula>"Alta"</formula>
    </cfRule>
    <cfRule type="cellIs" dxfId="132" priority="153" operator="equal">
      <formula>"Media"</formula>
    </cfRule>
    <cfRule type="cellIs" dxfId="131" priority="154" operator="equal">
      <formula>"Baja"</formula>
    </cfRule>
    <cfRule type="cellIs" dxfId="130" priority="155" operator="equal">
      <formula>"Muy Baja"</formula>
    </cfRule>
  </conditionalFormatting>
  <conditionalFormatting sqref="AB40:AB45">
    <cfRule type="cellIs" dxfId="129" priority="146" operator="equal">
      <formula>"Catastrófico"</formula>
    </cfRule>
    <cfRule type="cellIs" dxfId="128" priority="147" operator="equal">
      <formula>"Mayor"</formula>
    </cfRule>
    <cfRule type="cellIs" dxfId="127" priority="148" operator="equal">
      <formula>"Moderado"</formula>
    </cfRule>
    <cfRule type="cellIs" dxfId="126" priority="149" operator="equal">
      <formula>"Menor"</formula>
    </cfRule>
    <cfRule type="cellIs" dxfId="125" priority="150" operator="equal">
      <formula>"Leve"</formula>
    </cfRule>
  </conditionalFormatting>
  <conditionalFormatting sqref="AD40:AD45">
    <cfRule type="cellIs" dxfId="124" priority="142" operator="equal">
      <formula>"Extremo"</formula>
    </cfRule>
    <cfRule type="cellIs" dxfId="123" priority="143" operator="equal">
      <formula>"Alto"</formula>
    </cfRule>
    <cfRule type="cellIs" dxfId="122" priority="144" operator="equal">
      <formula>"Moderado"</formula>
    </cfRule>
    <cfRule type="cellIs" dxfId="121" priority="145" operator="equal">
      <formula>"Bajo"</formula>
    </cfRule>
  </conditionalFormatting>
  <conditionalFormatting sqref="I46">
    <cfRule type="cellIs" dxfId="120" priority="137" operator="equal">
      <formula>"Muy Alta"</formula>
    </cfRule>
    <cfRule type="cellIs" dxfId="119" priority="138" operator="equal">
      <formula>"Alta"</formula>
    </cfRule>
    <cfRule type="cellIs" dxfId="118" priority="139" operator="equal">
      <formula>"Media"</formula>
    </cfRule>
    <cfRule type="cellIs" dxfId="117" priority="140" operator="equal">
      <formula>"Baja"</formula>
    </cfRule>
    <cfRule type="cellIs" dxfId="116" priority="141" operator="equal">
      <formula>"Muy Baja"</formula>
    </cfRule>
  </conditionalFormatting>
  <conditionalFormatting sqref="O46">
    <cfRule type="cellIs" dxfId="115" priority="128" operator="equal">
      <formula>"Extremo"</formula>
    </cfRule>
    <cfRule type="cellIs" dxfId="114" priority="129" operator="equal">
      <formula>"Alto"</formula>
    </cfRule>
    <cfRule type="cellIs" dxfId="113" priority="130" operator="equal">
      <formula>"Moderado"</formula>
    </cfRule>
    <cfRule type="cellIs" dxfId="112" priority="131" operator="equal">
      <formula>"Bajo"</formula>
    </cfRule>
  </conditionalFormatting>
  <conditionalFormatting sqref="Z46:Z51">
    <cfRule type="cellIs" dxfId="111" priority="123" operator="equal">
      <formula>"Muy Alta"</formula>
    </cfRule>
    <cfRule type="cellIs" dxfId="110" priority="124" operator="equal">
      <formula>"Alta"</formula>
    </cfRule>
    <cfRule type="cellIs" dxfId="109" priority="125" operator="equal">
      <formula>"Media"</formula>
    </cfRule>
    <cfRule type="cellIs" dxfId="108" priority="126" operator="equal">
      <formula>"Baja"</formula>
    </cfRule>
    <cfRule type="cellIs" dxfId="107" priority="127" operator="equal">
      <formula>"Muy Baja"</formula>
    </cfRule>
  </conditionalFormatting>
  <conditionalFormatting sqref="AB46:AB51">
    <cfRule type="cellIs" dxfId="106" priority="118" operator="equal">
      <formula>"Catastrófico"</formula>
    </cfRule>
    <cfRule type="cellIs" dxfId="105" priority="119" operator="equal">
      <formula>"Mayor"</formula>
    </cfRule>
    <cfRule type="cellIs" dxfId="104" priority="120" operator="equal">
      <formula>"Moderado"</formula>
    </cfRule>
    <cfRule type="cellIs" dxfId="103" priority="121" operator="equal">
      <formula>"Menor"</formula>
    </cfRule>
    <cfRule type="cellIs" dxfId="102" priority="122" operator="equal">
      <formula>"Leve"</formula>
    </cfRule>
  </conditionalFormatting>
  <conditionalFormatting sqref="AD46:AD51">
    <cfRule type="cellIs" dxfId="101" priority="114" operator="equal">
      <formula>"Extremo"</formula>
    </cfRule>
    <cfRule type="cellIs" dxfId="100" priority="115" operator="equal">
      <formula>"Alto"</formula>
    </cfRule>
    <cfRule type="cellIs" dxfId="99" priority="116" operator="equal">
      <formula>"Moderado"</formula>
    </cfRule>
    <cfRule type="cellIs" dxfId="98" priority="117" operator="equal">
      <formula>"Bajo"</formula>
    </cfRule>
  </conditionalFormatting>
  <conditionalFormatting sqref="I52">
    <cfRule type="cellIs" dxfId="97" priority="109" operator="equal">
      <formula>"Muy Alta"</formula>
    </cfRule>
    <cfRule type="cellIs" dxfId="96" priority="110" operator="equal">
      <formula>"Alta"</formula>
    </cfRule>
    <cfRule type="cellIs" dxfId="95" priority="111" operator="equal">
      <formula>"Media"</formula>
    </cfRule>
    <cfRule type="cellIs" dxfId="94" priority="112" operator="equal">
      <formula>"Baja"</formula>
    </cfRule>
    <cfRule type="cellIs" dxfId="93" priority="113" operator="equal">
      <formula>"Muy Baja"</formula>
    </cfRule>
  </conditionalFormatting>
  <conditionalFormatting sqref="O52">
    <cfRule type="cellIs" dxfId="92" priority="100" operator="equal">
      <formula>"Extremo"</formula>
    </cfRule>
    <cfRule type="cellIs" dxfId="91" priority="101" operator="equal">
      <formula>"Alto"</formula>
    </cfRule>
    <cfRule type="cellIs" dxfId="90" priority="102" operator="equal">
      <formula>"Moderado"</formula>
    </cfRule>
    <cfRule type="cellIs" dxfId="89" priority="103" operator="equal">
      <formula>"Bajo"</formula>
    </cfRule>
  </conditionalFormatting>
  <conditionalFormatting sqref="Z52:Z57">
    <cfRule type="cellIs" dxfId="88" priority="95" operator="equal">
      <formula>"Muy Alta"</formula>
    </cfRule>
    <cfRule type="cellIs" dxfId="87" priority="96" operator="equal">
      <formula>"Alta"</formula>
    </cfRule>
    <cfRule type="cellIs" dxfId="86" priority="97" operator="equal">
      <formula>"Media"</formula>
    </cfRule>
    <cfRule type="cellIs" dxfId="85" priority="98" operator="equal">
      <formula>"Baja"</formula>
    </cfRule>
    <cfRule type="cellIs" dxfId="84" priority="99" operator="equal">
      <formula>"Muy Baja"</formula>
    </cfRule>
  </conditionalFormatting>
  <conditionalFormatting sqref="AB52:AB57">
    <cfRule type="cellIs" dxfId="83" priority="90" operator="equal">
      <formula>"Catastrófico"</formula>
    </cfRule>
    <cfRule type="cellIs" dxfId="82" priority="91" operator="equal">
      <formula>"Mayor"</formula>
    </cfRule>
    <cfRule type="cellIs" dxfId="81" priority="92" operator="equal">
      <formula>"Moderado"</formula>
    </cfRule>
    <cfRule type="cellIs" dxfId="80" priority="93" operator="equal">
      <formula>"Menor"</formula>
    </cfRule>
    <cfRule type="cellIs" dxfId="79" priority="94" operator="equal">
      <formula>"Leve"</formula>
    </cfRule>
  </conditionalFormatting>
  <conditionalFormatting sqref="AD52:AD57">
    <cfRule type="cellIs" dxfId="78" priority="86" operator="equal">
      <formula>"Extremo"</formula>
    </cfRule>
    <cfRule type="cellIs" dxfId="77" priority="87" operator="equal">
      <formula>"Alto"</formula>
    </cfRule>
    <cfRule type="cellIs" dxfId="76" priority="88" operator="equal">
      <formula>"Moderado"</formula>
    </cfRule>
    <cfRule type="cellIs" dxfId="75" priority="89" operator="equal">
      <formula>"Bajo"</formula>
    </cfRule>
  </conditionalFormatting>
  <conditionalFormatting sqref="I58">
    <cfRule type="cellIs" dxfId="74" priority="81" operator="equal">
      <formula>"Muy Alta"</formula>
    </cfRule>
    <cfRule type="cellIs" dxfId="73" priority="82" operator="equal">
      <formula>"Alta"</formula>
    </cfRule>
    <cfRule type="cellIs" dxfId="72" priority="83" operator="equal">
      <formula>"Media"</formula>
    </cfRule>
    <cfRule type="cellIs" dxfId="71" priority="84" operator="equal">
      <formula>"Baja"</formula>
    </cfRule>
    <cfRule type="cellIs" dxfId="70" priority="85" operator="equal">
      <formula>"Muy Baja"</formula>
    </cfRule>
  </conditionalFormatting>
  <conditionalFormatting sqref="O58">
    <cfRule type="cellIs" dxfId="69" priority="72" operator="equal">
      <formula>"Extremo"</formula>
    </cfRule>
    <cfRule type="cellIs" dxfId="68" priority="73" operator="equal">
      <formula>"Alto"</formula>
    </cfRule>
    <cfRule type="cellIs" dxfId="67" priority="74" operator="equal">
      <formula>"Moderado"</formula>
    </cfRule>
    <cfRule type="cellIs" dxfId="66" priority="75" operator="equal">
      <formula>"Bajo"</formula>
    </cfRule>
  </conditionalFormatting>
  <conditionalFormatting sqref="Z58:Z63">
    <cfRule type="cellIs" dxfId="65" priority="67" operator="equal">
      <formula>"Muy Alta"</formula>
    </cfRule>
    <cfRule type="cellIs" dxfId="64" priority="68" operator="equal">
      <formula>"Alta"</formula>
    </cfRule>
    <cfRule type="cellIs" dxfId="63" priority="69" operator="equal">
      <formula>"Media"</formula>
    </cfRule>
    <cfRule type="cellIs" dxfId="62" priority="70" operator="equal">
      <formula>"Baja"</formula>
    </cfRule>
    <cfRule type="cellIs" dxfId="61" priority="71" operator="equal">
      <formula>"Muy Baja"</formula>
    </cfRule>
  </conditionalFormatting>
  <conditionalFormatting sqref="AB58:AB63">
    <cfRule type="cellIs" dxfId="60" priority="62" operator="equal">
      <formula>"Catastrófico"</formula>
    </cfRule>
    <cfRule type="cellIs" dxfId="59" priority="63" operator="equal">
      <formula>"Mayor"</formula>
    </cfRule>
    <cfRule type="cellIs" dxfId="58" priority="64" operator="equal">
      <formula>"Moderado"</formula>
    </cfRule>
    <cfRule type="cellIs" dxfId="57" priority="65" operator="equal">
      <formula>"Menor"</formula>
    </cfRule>
    <cfRule type="cellIs" dxfId="56" priority="66" operator="equal">
      <formula>"Leve"</formula>
    </cfRule>
  </conditionalFormatting>
  <conditionalFormatting sqref="AD58:AD63">
    <cfRule type="cellIs" dxfId="55" priority="58" operator="equal">
      <formula>"Extremo"</formula>
    </cfRule>
    <cfRule type="cellIs" dxfId="54" priority="59" operator="equal">
      <formula>"Alto"</formula>
    </cfRule>
    <cfRule type="cellIs" dxfId="53" priority="60" operator="equal">
      <formula>"Moderado"</formula>
    </cfRule>
    <cfRule type="cellIs" dxfId="52" priority="61" operator="equal">
      <formula>"Bajo"</formula>
    </cfRule>
  </conditionalFormatting>
  <conditionalFormatting sqref="O64">
    <cfRule type="cellIs" dxfId="51" priority="44" operator="equal">
      <formula>"Extremo"</formula>
    </cfRule>
    <cfRule type="cellIs" dxfId="50" priority="45" operator="equal">
      <formula>"Alto"</formula>
    </cfRule>
    <cfRule type="cellIs" dxfId="49" priority="46" operator="equal">
      <formula>"Moderado"</formula>
    </cfRule>
    <cfRule type="cellIs" dxfId="48" priority="47" operator="equal">
      <formula>"Bajo"</formula>
    </cfRule>
  </conditionalFormatting>
  <conditionalFormatting sqref="Z64:Z69">
    <cfRule type="cellIs" dxfId="47" priority="39" operator="equal">
      <formula>"Muy Alta"</formula>
    </cfRule>
    <cfRule type="cellIs" dxfId="46" priority="40" operator="equal">
      <formula>"Alta"</formula>
    </cfRule>
    <cfRule type="cellIs" dxfId="45" priority="41" operator="equal">
      <formula>"Media"</formula>
    </cfRule>
    <cfRule type="cellIs" dxfId="44" priority="42" operator="equal">
      <formula>"Baja"</formula>
    </cfRule>
    <cfRule type="cellIs" dxfId="43" priority="43" operator="equal">
      <formula>"Muy Baja"</formula>
    </cfRule>
  </conditionalFormatting>
  <conditionalFormatting sqref="AB64:AB69">
    <cfRule type="cellIs" dxfId="42" priority="34" operator="equal">
      <formula>"Catastrófico"</formula>
    </cfRule>
    <cfRule type="cellIs" dxfId="41" priority="35" operator="equal">
      <formula>"Mayor"</formula>
    </cfRule>
    <cfRule type="cellIs" dxfId="40" priority="36" operator="equal">
      <formula>"Moderado"</formula>
    </cfRule>
    <cfRule type="cellIs" dxfId="39" priority="37" operator="equal">
      <formula>"Menor"</formula>
    </cfRule>
    <cfRule type="cellIs" dxfId="38" priority="38" operator="equal">
      <formula>"Leve"</formula>
    </cfRule>
  </conditionalFormatting>
  <conditionalFormatting sqref="AD64:AD69">
    <cfRule type="cellIs" dxfId="37" priority="30" operator="equal">
      <formula>"Extremo"</formula>
    </cfRule>
    <cfRule type="cellIs" dxfId="36" priority="31" operator="equal">
      <formula>"Alto"</formula>
    </cfRule>
    <cfRule type="cellIs" dxfId="35" priority="32" operator="equal">
      <formula>"Moderado"</formula>
    </cfRule>
    <cfRule type="cellIs" dxfId="34" priority="33" operator="equal">
      <formula>"Bajo"</formula>
    </cfRule>
  </conditionalFormatting>
  <conditionalFormatting sqref="I70">
    <cfRule type="cellIs" dxfId="33" priority="25" operator="equal">
      <formula>"Muy Alta"</formula>
    </cfRule>
    <cfRule type="cellIs" dxfId="32" priority="26" operator="equal">
      <formula>"Alta"</formula>
    </cfRule>
    <cfRule type="cellIs" dxfId="31" priority="27" operator="equal">
      <formula>"Media"</formula>
    </cfRule>
    <cfRule type="cellIs" dxfId="30" priority="28" operator="equal">
      <formula>"Baja"</formula>
    </cfRule>
    <cfRule type="cellIs" dxfId="29" priority="29" operator="equal">
      <formula>"Muy Baja"</formula>
    </cfRule>
  </conditionalFormatting>
  <conditionalFormatting sqref="O70">
    <cfRule type="cellIs" dxfId="28" priority="16" operator="equal">
      <formula>"Extremo"</formula>
    </cfRule>
    <cfRule type="cellIs" dxfId="27" priority="17" operator="equal">
      <formula>"Alto"</formula>
    </cfRule>
    <cfRule type="cellIs" dxfId="26" priority="18" operator="equal">
      <formula>"Moderado"</formula>
    </cfRule>
    <cfRule type="cellIs" dxfId="25" priority="19" operator="equal">
      <formula>"Bajo"</formula>
    </cfRule>
  </conditionalFormatting>
  <conditionalFormatting sqref="Z70:Z75">
    <cfRule type="cellIs" dxfId="24" priority="11" operator="equal">
      <formula>"Muy Alta"</formula>
    </cfRule>
    <cfRule type="cellIs" dxfId="23" priority="12" operator="equal">
      <formula>"Alta"</formula>
    </cfRule>
    <cfRule type="cellIs" dxfId="22" priority="13" operator="equal">
      <formula>"Media"</formula>
    </cfRule>
    <cfRule type="cellIs" dxfId="21" priority="14" operator="equal">
      <formula>"Baja"</formula>
    </cfRule>
    <cfRule type="cellIs" dxfId="20" priority="15" operator="equal">
      <formula>"Muy Baja"</formula>
    </cfRule>
  </conditionalFormatting>
  <conditionalFormatting sqref="AB70:AB75">
    <cfRule type="cellIs" dxfId="19" priority="6" operator="equal">
      <formula>"Catastrófico"</formula>
    </cfRule>
    <cfRule type="cellIs" dxfId="18" priority="7" operator="equal">
      <formula>"Mayor"</formula>
    </cfRule>
    <cfRule type="cellIs" dxfId="17" priority="8" operator="equal">
      <formula>"Moderado"</formula>
    </cfRule>
    <cfRule type="cellIs" dxfId="16" priority="9" operator="equal">
      <formula>"Menor"</formula>
    </cfRule>
    <cfRule type="cellIs" dxfId="15" priority="10" operator="equal">
      <formula>"Leve"</formula>
    </cfRule>
  </conditionalFormatting>
  <conditionalFormatting sqref="AD70:AD75">
    <cfRule type="cellIs" dxfId="14" priority="2" operator="equal">
      <formula>"Extremo"</formula>
    </cfRule>
    <cfRule type="cellIs" dxfId="13" priority="3" operator="equal">
      <formula>"Alto"</formula>
    </cfRule>
    <cfRule type="cellIs" dxfId="12" priority="4" operator="equal">
      <formula>"Moderado"</formula>
    </cfRule>
    <cfRule type="cellIs" dxfId="11" priority="5" operator="equal">
      <formula>"Bajo"</formula>
    </cfRule>
  </conditionalFormatting>
  <conditionalFormatting sqref="L16:L75">
    <cfRule type="containsText" dxfId="10" priority="1" operator="containsText" text="❌">
      <formula>NOT(ISERROR(SEARCH("❌",L16)))</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'Tabla Valoración controles'!$D$5:$D$7</xm:f>
          </x14:formula1>
          <xm:sqref>S16:S75</xm:sqref>
        </x14:dataValidation>
        <x14:dataValidation type="list" allowBlank="1" showInputMessage="1" showErrorMessage="1">
          <x14:formula1>
            <xm:f>'Tabla Valoración controles'!$D$8:$D$9</xm:f>
          </x14:formula1>
          <xm:sqref>T16:T75</xm:sqref>
        </x14:dataValidation>
        <x14:dataValidation type="list" allowBlank="1" showInputMessage="1" showErrorMessage="1">
          <x14:formula1>
            <xm:f>'Tabla Valoración controles'!$D$10:$D$11</xm:f>
          </x14:formula1>
          <xm:sqref>V16:V75</xm:sqref>
        </x14:dataValidation>
        <x14:dataValidation type="list" allowBlank="1" showInputMessage="1" showErrorMessage="1">
          <x14:formula1>
            <xm:f>'Tabla Valoración controles'!$D$12:$D$13</xm:f>
          </x14:formula1>
          <xm:sqref>W16:W75</xm:sqref>
        </x14:dataValidation>
        <x14:dataValidation type="list" allowBlank="1" showInputMessage="1" showErrorMessage="1">
          <x14:formula1>
            <xm:f>'Opciones Tratamiento'!$B$9:$B$10</xm:f>
          </x14:formula1>
          <xm:sqref>AK58:AK59 AK61:AK62 AK64:AK65 AK67:AK68 AK70:AK71 AK35 AK73:AK74 AK37:AK38 AK40:AK41 AK43:AK44 AK46:AK47 AK49:AK50 AK52:AK53 AK55:AK56</xm:sqref>
        </x14:dataValidation>
        <x14:dataValidation type="list" allowBlank="1" showInputMessage="1" showErrorMessage="1">
          <x14:formula1>
            <xm:f>'Tabla Valoración controles'!$D$14:$D$15</xm:f>
          </x14:formula1>
          <xm:sqref>X16:X75</xm:sqref>
        </x14:dataValidation>
        <x14:dataValidation type="list" allowBlank="1" showInputMessage="1" showErrorMessage="1">
          <x14:formula1>
            <xm:f>'Opciones Tratamiento'!$B$13:$B$19</xm:f>
          </x14:formula1>
          <xm:sqref>G16:G75</xm:sqref>
        </x14:dataValidation>
        <x14:dataValidation type="list" allowBlank="1" showInputMessage="1" showErrorMessage="1">
          <x14:formula1>
            <xm:f>'Opciones Tratamiento'!$E$2:$E$4</xm:f>
          </x14:formula1>
          <xm:sqref>C16:C33 C40:C75</xm:sqref>
        </x14:dataValidation>
        <x14:dataValidation type="list" allowBlank="1" showInputMessage="1" showErrorMessage="1">
          <x14:formula1>
            <xm:f>'Opciones Tratamiento'!$B$2:$B$5</xm:f>
          </x14:formula1>
          <xm:sqref>AE16:AE75</xm:sqref>
        </x14:dataValidation>
        <x14:dataValidation type="list" allowBlank="1" showInputMessage="1" showErrorMessage="1">
          <x14:formula1>
            <xm:f>'Tabla Impacto'!$F$211:$F$222</xm:f>
          </x14:formula1>
          <xm:sqref>K22:K75</xm:sqref>
        </x14:dataValidation>
        <x14:dataValidation type="custom" allowBlank="1" showInputMessage="1" showErrorMessage="1" error="Recuerde que las acciones se generan bajo la medida de mitigar el riesgo">
          <x14:formula1>
            <xm:f>IF(OR(AE17='Opciones Tratamiento'!$B$2,AE17='Opciones Tratamiento'!$B$3,AE17='Opciones Tratamiento'!$B$4),ISBLANK(AE17),ISTEXT(AE17))</xm:f>
          </x14:formula1>
          <xm:sqref>AF17:AF21 AF24:AF27 AF31:AF75</xm:sqref>
        </x14:dataValidation>
        <x14:dataValidation type="custom" allowBlank="1" showInputMessage="1" showErrorMessage="1" error="Recuerde que las acciones se generan bajo la medida de mitigar el riesgo">
          <x14:formula1>
            <xm:f>IF(OR(AE17='Opciones Tratamiento'!$B$2,AE17='Opciones Tratamiento'!$B$3,AE17='Opciones Tratamiento'!$B$4),ISBLANK(AE17),ISTEXT(AE17))</xm:f>
          </x14:formula1>
          <xm:sqref>AG17:AG21 AG24:AG27 AG29:AG75</xm:sqref>
        </x14:dataValidation>
        <x14:dataValidation type="custom" allowBlank="1" showInputMessage="1" showErrorMessage="1" error="Recuerde que las acciones se generan bajo la medida de mitigar el riesgo">
          <x14:formula1>
            <xm:f>IF(OR(AE17='Opciones Tratamiento'!$B$2,AE17='Opciones Tratamiento'!$B$3,AE17='Opciones Tratamiento'!$B$4),ISBLANK(AE17),ISTEXT(AE17))</xm:f>
          </x14:formula1>
          <xm:sqref>AH35:AH75 AH17:AH21 AH24:AH27 AH30:AH33</xm:sqref>
        </x14:dataValidation>
        <x14:dataValidation type="custom" allowBlank="1" showInputMessage="1" showErrorMessage="1" error="Recuerde que las acciones se generan bajo la medida de mitigar el riesgo">
          <x14:formula1>
            <xm:f>IF(OR(AE35='Opciones Tratamiento'!$B$2,AE35='Opciones Tratamiento'!$B$3,AE35='Opciones Tratamiento'!$B$4),ISBLANK(AE35),ISTEXT(AE35))</xm:f>
          </x14:formula1>
          <xm:sqref>AI35:AI75</xm:sqref>
        </x14:dataValidation>
        <x14:dataValidation type="custom" allowBlank="1" showInputMessage="1" showErrorMessage="1" error="Recuerde que las acciones se generan bajo la medida de mitigar el riesgo">
          <x14:formula1>
            <xm:f>IF(OR(AE35='Opciones Tratamiento'!$B$2,AE35='Opciones Tratamiento'!$B$3,AE35='Opciones Tratamiento'!$B$4),ISBLANK(AE35),ISTEXT(AE35))</xm:f>
          </x14:formula1>
          <xm:sqref>AJ35:AJ75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40" zoomScaleNormal="40" workbookViewId="0">
      <selection activeCell="AC59" sqref="AC59"/>
    </sheetView>
  </sheetViews>
  <sheetFormatPr baseColWidth="10" defaultRowHeight="15" x14ac:dyDescent="0.25"/>
  <cols>
    <col min="2" max="39" width="5.7109375" customWidth="1" collapsed="1"/>
    <col min="41" max="46" width="5.7109375" customWidth="1" collapsed="1"/>
  </cols>
  <sheetData>
    <row r="1" spans="1:99" x14ac:dyDescent="0.25">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row>
    <row r="2" spans="1:99" ht="18" customHeight="1" x14ac:dyDescent="0.25">
      <c r="A2" s="55"/>
      <c r="B2" s="505" t="s">
        <v>142</v>
      </c>
      <c r="C2" s="505"/>
      <c r="D2" s="505"/>
      <c r="E2" s="505"/>
      <c r="F2" s="505"/>
      <c r="G2" s="505"/>
      <c r="H2" s="505"/>
      <c r="I2" s="505"/>
      <c r="J2" s="472" t="s">
        <v>2</v>
      </c>
      <c r="K2" s="472"/>
      <c r="L2" s="472"/>
      <c r="M2" s="472"/>
      <c r="N2" s="472"/>
      <c r="O2" s="472"/>
      <c r="P2" s="472"/>
      <c r="Q2" s="472"/>
      <c r="R2" s="472"/>
      <c r="S2" s="472"/>
      <c r="T2" s="472"/>
      <c r="U2" s="472"/>
      <c r="V2" s="472"/>
      <c r="W2" s="472"/>
      <c r="X2" s="472"/>
      <c r="Y2" s="472"/>
      <c r="Z2" s="472"/>
      <c r="AA2" s="472"/>
      <c r="AB2" s="472"/>
      <c r="AC2" s="472"/>
      <c r="AD2" s="472"/>
      <c r="AE2" s="472"/>
      <c r="AF2" s="472"/>
      <c r="AG2" s="472"/>
      <c r="AH2" s="472"/>
      <c r="AI2" s="472"/>
      <c r="AJ2" s="472"/>
      <c r="AK2" s="472"/>
      <c r="AL2" s="472"/>
      <c r="AM2" s="472"/>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row>
    <row r="3" spans="1:99" ht="18.75" customHeight="1" x14ac:dyDescent="0.25">
      <c r="A3" s="55"/>
      <c r="B3" s="505"/>
      <c r="C3" s="505"/>
      <c r="D3" s="505"/>
      <c r="E3" s="505"/>
      <c r="F3" s="505"/>
      <c r="G3" s="505"/>
      <c r="H3" s="505"/>
      <c r="I3" s="505"/>
      <c r="J3" s="472"/>
      <c r="K3" s="472"/>
      <c r="L3" s="472"/>
      <c r="M3" s="472"/>
      <c r="N3" s="472"/>
      <c r="O3" s="472"/>
      <c r="P3" s="472"/>
      <c r="Q3" s="472"/>
      <c r="R3" s="472"/>
      <c r="S3" s="472"/>
      <c r="T3" s="472"/>
      <c r="U3" s="472"/>
      <c r="V3" s="472"/>
      <c r="W3" s="472"/>
      <c r="X3" s="472"/>
      <c r="Y3" s="472"/>
      <c r="Z3" s="472"/>
      <c r="AA3" s="472"/>
      <c r="AB3" s="472"/>
      <c r="AC3" s="472"/>
      <c r="AD3" s="472"/>
      <c r="AE3" s="472"/>
      <c r="AF3" s="472"/>
      <c r="AG3" s="472"/>
      <c r="AH3" s="472"/>
      <c r="AI3" s="472"/>
      <c r="AJ3" s="472"/>
      <c r="AK3" s="472"/>
      <c r="AL3" s="472"/>
      <c r="AM3" s="472"/>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row>
    <row r="4" spans="1:99" ht="15" customHeight="1" x14ac:dyDescent="0.25">
      <c r="A4" s="55"/>
      <c r="B4" s="505"/>
      <c r="C4" s="505"/>
      <c r="D4" s="505"/>
      <c r="E4" s="505"/>
      <c r="F4" s="505"/>
      <c r="G4" s="505"/>
      <c r="H4" s="505"/>
      <c r="I4" s="505"/>
      <c r="J4" s="472"/>
      <c r="K4" s="472"/>
      <c r="L4" s="472"/>
      <c r="M4" s="472"/>
      <c r="N4" s="472"/>
      <c r="O4" s="472"/>
      <c r="P4" s="472"/>
      <c r="Q4" s="472"/>
      <c r="R4" s="472"/>
      <c r="S4" s="472"/>
      <c r="T4" s="472"/>
      <c r="U4" s="472"/>
      <c r="V4" s="472"/>
      <c r="W4" s="472"/>
      <c r="X4" s="472"/>
      <c r="Y4" s="472"/>
      <c r="Z4" s="472"/>
      <c r="AA4" s="472"/>
      <c r="AB4" s="472"/>
      <c r="AC4" s="472"/>
      <c r="AD4" s="472"/>
      <c r="AE4" s="472"/>
      <c r="AF4" s="472"/>
      <c r="AG4" s="472"/>
      <c r="AH4" s="472"/>
      <c r="AI4" s="472"/>
      <c r="AJ4" s="472"/>
      <c r="AK4" s="472"/>
      <c r="AL4" s="472"/>
      <c r="AM4" s="472"/>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row>
    <row r="5" spans="1:99" ht="15.75" thickBot="1" x14ac:dyDescent="0.3">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row>
    <row r="6" spans="1:99" ht="15" customHeight="1" x14ac:dyDescent="0.25">
      <c r="A6" s="55"/>
      <c r="B6" s="418" t="s">
        <v>4</v>
      </c>
      <c r="C6" s="418"/>
      <c r="D6" s="419"/>
      <c r="E6" s="456" t="s">
        <v>107</v>
      </c>
      <c r="F6" s="457"/>
      <c r="G6" s="457"/>
      <c r="H6" s="457"/>
      <c r="I6" s="458"/>
      <c r="J6" s="468" t="str">
        <f ca="1">IF(AND('MAPA DE RIESGO'!$I$16="Muy Alta",'MAPA DE RIESGO'!$M$16="Leve"),CONCATENATE("R",'MAPA DE RIESGO'!$B$16),"")</f>
        <v/>
      </c>
      <c r="K6" s="469"/>
      <c r="L6" s="469" t="str">
        <f ca="1">IF(AND('MAPA DE RIESGO'!$I$22="Muy Alta",'MAPA DE RIESGO'!$M$22="Leve"),CONCATENATE("R",'MAPA DE RIESGO'!$B$22),"")</f>
        <v/>
      </c>
      <c r="M6" s="469"/>
      <c r="N6" s="469" t="str">
        <f ca="1">IF(AND('MAPA DE RIESGO'!$I$28="Muy Alta",'MAPA DE RIESGO'!$M$28="Leve"),CONCATENATE("R",'MAPA DE RIESGO'!$B$28),"")</f>
        <v/>
      </c>
      <c r="O6" s="471"/>
      <c r="P6" s="468" t="str">
        <f ca="1">IF(AND('MAPA DE RIESGO'!$I$16="Muy Alta",'MAPA DE RIESGO'!$M$16="Menor"),CONCATENATE("R",'MAPA DE RIESGO'!$B$16),"")</f>
        <v/>
      </c>
      <c r="Q6" s="469"/>
      <c r="R6" s="469" t="str">
        <f ca="1">IF(AND('MAPA DE RIESGO'!$I$22="Muy Alta",'MAPA DE RIESGO'!$M$22="Menor"),CONCATENATE("R",'MAPA DE RIESGO'!$B$22),"")</f>
        <v/>
      </c>
      <c r="S6" s="469"/>
      <c r="T6" s="469" t="str">
        <f ca="1">IF(AND('MAPA DE RIESGO'!$I$28="Muy Alta",'MAPA DE RIESGO'!$M$28="Menor"),CONCATENATE("R",'MAPA DE RIESGO'!$B$28),"")</f>
        <v/>
      </c>
      <c r="U6" s="471"/>
      <c r="V6" s="468" t="str">
        <f ca="1">IF(AND('MAPA DE RIESGO'!$I$16="Muy Alta",'MAPA DE RIESGO'!$M$16="Moderado"),CONCATENATE("R",'MAPA DE RIESGO'!$B$16),"")</f>
        <v>R1</v>
      </c>
      <c r="W6" s="469"/>
      <c r="X6" s="469" t="str">
        <f ca="1">IF(AND('MAPA DE RIESGO'!$I$22="Muy Alta",'MAPA DE RIESGO'!$M$22="Moderado"),CONCATENATE("R",'MAPA DE RIESGO'!$B$22),"")</f>
        <v>R2</v>
      </c>
      <c r="Y6" s="469"/>
      <c r="Z6" s="469" t="str">
        <f ca="1">IF(AND('MAPA DE RIESGO'!$I$28="Muy Alta",'MAPA DE RIESGO'!$M$28="Moderado"),CONCATENATE("R",'MAPA DE RIESGO'!$B$28),"")</f>
        <v/>
      </c>
      <c r="AA6" s="471"/>
      <c r="AB6" s="468" t="str">
        <f ca="1">IF(AND('MAPA DE RIESGO'!$I$16="Muy Alta",'MAPA DE RIESGO'!$M$16="Mayor"),CONCATENATE("R",'MAPA DE RIESGO'!$B$16),"")</f>
        <v/>
      </c>
      <c r="AC6" s="469"/>
      <c r="AD6" s="469" t="str">
        <f ca="1">IF(AND('MAPA DE RIESGO'!$I$22="Muy Alta",'MAPA DE RIESGO'!$M$22="Mayor"),CONCATENATE("R",'MAPA DE RIESGO'!$B$22),"")</f>
        <v/>
      </c>
      <c r="AE6" s="469"/>
      <c r="AF6" s="469" t="str">
        <f ca="1">IF(AND('MAPA DE RIESGO'!$I$28="Muy Alta",'MAPA DE RIESGO'!$M$28="Mayor"),CONCATENATE("R",'MAPA DE RIESGO'!$B$28),"")</f>
        <v/>
      </c>
      <c r="AG6" s="471"/>
      <c r="AH6" s="484" t="str">
        <f ca="1">IF(AND('MAPA DE RIESGO'!$I$16="Muy Alta",'MAPA DE RIESGO'!$M$16="Catastrófico"),CONCATENATE("R",'MAPA DE RIESGO'!$B$16),"")</f>
        <v/>
      </c>
      <c r="AI6" s="485"/>
      <c r="AJ6" s="485" t="str">
        <f ca="1">IF(AND('MAPA DE RIESGO'!$I$22="Muy Alta",'MAPA DE RIESGO'!$M$22="Catastrófico"),CONCATENATE("R",'MAPA DE RIESGO'!$B$22),"")</f>
        <v/>
      </c>
      <c r="AK6" s="485"/>
      <c r="AL6" s="485" t="str">
        <f ca="1">IF(AND('MAPA DE RIESGO'!$I$28="Muy Alta",'MAPA DE RIESGO'!$M$28="Catastrófico"),CONCATENATE("R",'MAPA DE RIESGO'!$B$28),"")</f>
        <v/>
      </c>
      <c r="AM6" s="486"/>
      <c r="AO6" s="420" t="s">
        <v>71</v>
      </c>
      <c r="AP6" s="421"/>
      <c r="AQ6" s="421"/>
      <c r="AR6" s="421"/>
      <c r="AS6" s="421"/>
      <c r="AT6" s="422"/>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row>
    <row r="7" spans="1:99" ht="15" customHeight="1" x14ac:dyDescent="0.25">
      <c r="A7" s="55"/>
      <c r="B7" s="418"/>
      <c r="C7" s="418"/>
      <c r="D7" s="419"/>
      <c r="E7" s="459"/>
      <c r="F7" s="460"/>
      <c r="G7" s="460"/>
      <c r="H7" s="460"/>
      <c r="I7" s="461"/>
      <c r="J7" s="470"/>
      <c r="K7" s="467"/>
      <c r="L7" s="467"/>
      <c r="M7" s="467"/>
      <c r="N7" s="467"/>
      <c r="O7" s="466"/>
      <c r="P7" s="470"/>
      <c r="Q7" s="467"/>
      <c r="R7" s="467"/>
      <c r="S7" s="467"/>
      <c r="T7" s="467"/>
      <c r="U7" s="466"/>
      <c r="V7" s="470"/>
      <c r="W7" s="467"/>
      <c r="X7" s="467"/>
      <c r="Y7" s="467"/>
      <c r="Z7" s="467"/>
      <c r="AA7" s="466"/>
      <c r="AB7" s="470"/>
      <c r="AC7" s="467"/>
      <c r="AD7" s="467"/>
      <c r="AE7" s="467"/>
      <c r="AF7" s="467"/>
      <c r="AG7" s="466"/>
      <c r="AH7" s="478"/>
      <c r="AI7" s="479"/>
      <c r="AJ7" s="479"/>
      <c r="AK7" s="479"/>
      <c r="AL7" s="479"/>
      <c r="AM7" s="480"/>
      <c r="AN7" s="55"/>
      <c r="AO7" s="423"/>
      <c r="AP7" s="424"/>
      <c r="AQ7" s="424"/>
      <c r="AR7" s="424"/>
      <c r="AS7" s="424"/>
      <c r="AT7" s="42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row>
    <row r="8" spans="1:99" ht="15" customHeight="1" x14ac:dyDescent="0.25">
      <c r="A8" s="55"/>
      <c r="B8" s="418"/>
      <c r="C8" s="418"/>
      <c r="D8" s="419"/>
      <c r="E8" s="459"/>
      <c r="F8" s="460"/>
      <c r="G8" s="460"/>
      <c r="H8" s="460"/>
      <c r="I8" s="461"/>
      <c r="J8" s="470" t="str">
        <f ca="1">IF(AND('MAPA DE RIESGO'!$I$34="Muy Alta",'MAPA DE RIESGO'!$M$34="Leve"),CONCATENATE("R",'MAPA DE RIESGO'!$B$34),"")</f>
        <v/>
      </c>
      <c r="K8" s="467"/>
      <c r="L8" s="465" t="str">
        <f ca="1">IF(AND('MAPA DE RIESGO'!$I$40="Muy Alta",'MAPA DE RIESGO'!$M$40="Leve"),CONCATENATE("R",'MAPA DE RIESGO'!$B$40),"")</f>
        <v/>
      </c>
      <c r="M8" s="465"/>
      <c r="N8" s="465" t="str">
        <f ca="1">IF(AND('MAPA DE RIESGO'!$I$46="Muy Alta",'MAPA DE RIESGO'!$M$46="Leve"),CONCATENATE("R",'MAPA DE RIESGO'!$B$46),"")</f>
        <v/>
      </c>
      <c r="O8" s="466"/>
      <c r="P8" s="470" t="str">
        <f ca="1">IF(AND('MAPA DE RIESGO'!$I$34="Muy Alta",'MAPA DE RIESGO'!$M$34="Menor"),CONCATENATE("R",'MAPA DE RIESGO'!$B$34),"")</f>
        <v/>
      </c>
      <c r="Q8" s="467"/>
      <c r="R8" s="465" t="str">
        <f ca="1">IF(AND('MAPA DE RIESGO'!$I$40="Muy Alta",'MAPA DE RIESGO'!$M$40="Menor"),CONCATENATE("R",'MAPA DE RIESGO'!$B$40),"")</f>
        <v/>
      </c>
      <c r="S8" s="465"/>
      <c r="T8" s="465" t="str">
        <f ca="1">IF(AND('MAPA DE RIESGO'!$I$46="Muy Alta",'MAPA DE RIESGO'!$M$46="Menor"),CONCATENATE("R",'MAPA DE RIESGO'!$B$46),"")</f>
        <v/>
      </c>
      <c r="U8" s="466"/>
      <c r="V8" s="470" t="str">
        <f ca="1">IF(AND('MAPA DE RIESGO'!$I$34="Muy Alta",'MAPA DE RIESGO'!$M$34="Moderado"),CONCATENATE("R",'MAPA DE RIESGO'!$B$34),"")</f>
        <v/>
      </c>
      <c r="W8" s="467"/>
      <c r="X8" s="465" t="str">
        <f ca="1">IF(AND('MAPA DE RIESGO'!$I$40="Muy Alta",'MAPA DE RIESGO'!$M$40="Moderado"),CONCATENATE("R",'MAPA DE RIESGO'!$B$40),"")</f>
        <v/>
      </c>
      <c r="Y8" s="465"/>
      <c r="Z8" s="465" t="str">
        <f ca="1">IF(AND('MAPA DE RIESGO'!$I$46="Muy Alta",'MAPA DE RIESGO'!$M$46="Moderado"),CONCATENATE("R",'MAPA DE RIESGO'!$B$46),"")</f>
        <v/>
      </c>
      <c r="AA8" s="466"/>
      <c r="AB8" s="470" t="str">
        <f ca="1">IF(AND('MAPA DE RIESGO'!$I$34="Muy Alta",'MAPA DE RIESGO'!$M$34="Mayor"),CONCATENATE("R",'MAPA DE RIESGO'!$B$34),"")</f>
        <v/>
      </c>
      <c r="AC8" s="467"/>
      <c r="AD8" s="465" t="str">
        <f ca="1">IF(AND('MAPA DE RIESGO'!$I$40="Muy Alta",'MAPA DE RIESGO'!$M$40="Mayor"),CONCATENATE("R",'MAPA DE RIESGO'!$B$40),"")</f>
        <v/>
      </c>
      <c r="AE8" s="465"/>
      <c r="AF8" s="465" t="str">
        <f ca="1">IF(AND('MAPA DE RIESGO'!$I$46="Muy Alta",'MAPA DE RIESGO'!$M$46="Mayor"),CONCATENATE("R",'MAPA DE RIESGO'!$B$46),"")</f>
        <v/>
      </c>
      <c r="AG8" s="466"/>
      <c r="AH8" s="478" t="str">
        <f ca="1">IF(AND('MAPA DE RIESGO'!$I$34="Muy Alta",'MAPA DE RIESGO'!$M$34="Catastrófico"),CONCATENATE("R",'MAPA DE RIESGO'!$B$34),"")</f>
        <v/>
      </c>
      <c r="AI8" s="479"/>
      <c r="AJ8" s="479" t="str">
        <f ca="1">IF(AND('MAPA DE RIESGO'!$I$40="Muy Alta",'MAPA DE RIESGO'!$M$40="Catastrófico"),CONCATENATE("R",'MAPA DE RIESGO'!$B$40),"")</f>
        <v/>
      </c>
      <c r="AK8" s="479"/>
      <c r="AL8" s="479" t="str">
        <f ca="1">IF(AND('MAPA DE RIESGO'!$I$46="Muy Alta",'MAPA DE RIESGO'!$M$46="Catastrófico"),CONCATENATE("R",'MAPA DE RIESGO'!$B$46),"")</f>
        <v/>
      </c>
      <c r="AM8" s="480"/>
      <c r="AN8" s="55"/>
      <c r="AO8" s="423"/>
      <c r="AP8" s="424"/>
      <c r="AQ8" s="424"/>
      <c r="AR8" s="424"/>
      <c r="AS8" s="424"/>
      <c r="AT8" s="42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row>
    <row r="9" spans="1:99" ht="15" customHeight="1" x14ac:dyDescent="0.25">
      <c r="A9" s="55"/>
      <c r="B9" s="418"/>
      <c r="C9" s="418"/>
      <c r="D9" s="419"/>
      <c r="E9" s="459"/>
      <c r="F9" s="460"/>
      <c r="G9" s="460"/>
      <c r="H9" s="460"/>
      <c r="I9" s="461"/>
      <c r="J9" s="470"/>
      <c r="K9" s="467"/>
      <c r="L9" s="465"/>
      <c r="M9" s="465"/>
      <c r="N9" s="465"/>
      <c r="O9" s="466"/>
      <c r="P9" s="470"/>
      <c r="Q9" s="467"/>
      <c r="R9" s="465"/>
      <c r="S9" s="465"/>
      <c r="T9" s="465"/>
      <c r="U9" s="466"/>
      <c r="V9" s="470"/>
      <c r="W9" s="467"/>
      <c r="X9" s="465"/>
      <c r="Y9" s="465"/>
      <c r="Z9" s="465"/>
      <c r="AA9" s="466"/>
      <c r="AB9" s="470"/>
      <c r="AC9" s="467"/>
      <c r="AD9" s="465"/>
      <c r="AE9" s="465"/>
      <c r="AF9" s="465"/>
      <c r="AG9" s="466"/>
      <c r="AH9" s="478"/>
      <c r="AI9" s="479"/>
      <c r="AJ9" s="479"/>
      <c r="AK9" s="479"/>
      <c r="AL9" s="479"/>
      <c r="AM9" s="480"/>
      <c r="AN9" s="55"/>
      <c r="AO9" s="423"/>
      <c r="AP9" s="424"/>
      <c r="AQ9" s="424"/>
      <c r="AR9" s="424"/>
      <c r="AS9" s="424"/>
      <c r="AT9" s="42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row>
    <row r="10" spans="1:99" ht="15" customHeight="1" x14ac:dyDescent="0.25">
      <c r="A10" s="55"/>
      <c r="B10" s="418"/>
      <c r="C10" s="418"/>
      <c r="D10" s="419"/>
      <c r="E10" s="459"/>
      <c r="F10" s="460"/>
      <c r="G10" s="460"/>
      <c r="H10" s="460"/>
      <c r="I10" s="461"/>
      <c r="J10" s="470" t="str">
        <f ca="1">IF(AND('MAPA DE RIESGO'!$I$52="Muy Alta",'MAPA DE RIESGO'!$M$52="Leve"),CONCATENATE("R",'MAPA DE RIESGO'!$B$52),"")</f>
        <v/>
      </c>
      <c r="K10" s="467"/>
      <c r="L10" s="465" t="str">
        <f ca="1">IF(AND('MAPA DE RIESGO'!$I$58="Muy Alta",'MAPA DE RIESGO'!$M$58="Leve"),CONCATENATE("R",'MAPA DE RIESGO'!$B$58),"")</f>
        <v/>
      </c>
      <c r="M10" s="465"/>
      <c r="N10" s="465" t="str">
        <f ca="1">IF(AND('MAPA DE RIESGO'!$I$64="Muy Alta",'MAPA DE RIESGO'!$M$64="Leve"),CONCATENATE("R",'MAPA DE RIESGO'!$B$64),"")</f>
        <v/>
      </c>
      <c r="O10" s="466"/>
      <c r="P10" s="470" t="str">
        <f ca="1">IF(AND('MAPA DE RIESGO'!$I$52="Muy Alta",'MAPA DE RIESGO'!$M$52="Menor"),CONCATENATE("R",'MAPA DE RIESGO'!$B$52),"")</f>
        <v/>
      </c>
      <c r="Q10" s="467"/>
      <c r="R10" s="465" t="str">
        <f ca="1">IF(AND('MAPA DE RIESGO'!$I$58="Muy Alta",'MAPA DE RIESGO'!$M$58="Menor"),CONCATENATE("R",'MAPA DE RIESGO'!$B$58),"")</f>
        <v/>
      </c>
      <c r="S10" s="465"/>
      <c r="T10" s="465" t="str">
        <f ca="1">IF(AND('MAPA DE RIESGO'!$I$64="Muy Alta",'MAPA DE RIESGO'!$M$64="Menor"),CONCATENATE("R",'MAPA DE RIESGO'!$B$64),"")</f>
        <v/>
      </c>
      <c r="U10" s="466"/>
      <c r="V10" s="470" t="str">
        <f ca="1">IF(AND('MAPA DE RIESGO'!$I$52="Muy Alta",'MAPA DE RIESGO'!$M$52="Moderado"),CONCATENATE("R",'MAPA DE RIESGO'!$B$52),"")</f>
        <v/>
      </c>
      <c r="W10" s="467"/>
      <c r="X10" s="465" t="str">
        <f ca="1">IF(AND('MAPA DE RIESGO'!$I$58="Muy Alta",'MAPA DE RIESGO'!$M$58="Moderado"),CONCATENATE("R",'MAPA DE RIESGO'!$B$58),"")</f>
        <v/>
      </c>
      <c r="Y10" s="465"/>
      <c r="Z10" s="465" t="str">
        <f ca="1">IF(AND('MAPA DE RIESGO'!$I$64="Muy Alta",'MAPA DE RIESGO'!$M$64="Moderado"),CONCATENATE("R",'MAPA DE RIESGO'!$B$64),"")</f>
        <v/>
      </c>
      <c r="AA10" s="466"/>
      <c r="AB10" s="470" t="str">
        <f ca="1">IF(AND('MAPA DE RIESGO'!$I$52="Muy Alta",'MAPA DE RIESGO'!$M$52="Mayor"),CONCATENATE("R",'MAPA DE RIESGO'!$B$52),"")</f>
        <v/>
      </c>
      <c r="AC10" s="467"/>
      <c r="AD10" s="465" t="str">
        <f ca="1">IF(AND('MAPA DE RIESGO'!$I$58="Muy Alta",'MAPA DE RIESGO'!$M$58="Mayor"),CONCATENATE("R",'MAPA DE RIESGO'!$B$58),"")</f>
        <v/>
      </c>
      <c r="AE10" s="465"/>
      <c r="AF10" s="465" t="str">
        <f ca="1">IF(AND('MAPA DE RIESGO'!$I$64="Muy Alta",'MAPA DE RIESGO'!$M$64="Mayor"),CONCATENATE("R",'MAPA DE RIESGO'!$B$64),"")</f>
        <v/>
      </c>
      <c r="AG10" s="466"/>
      <c r="AH10" s="478" t="str">
        <f ca="1">IF(AND('MAPA DE RIESGO'!$I$52="Muy Alta",'MAPA DE RIESGO'!$M$52="Catastrófico"),CONCATENATE("R",'MAPA DE RIESGO'!$B$52),"")</f>
        <v/>
      </c>
      <c r="AI10" s="479"/>
      <c r="AJ10" s="479" t="str">
        <f ca="1">IF(AND('MAPA DE RIESGO'!$I$58="Muy Alta",'MAPA DE RIESGO'!$M$58="Catastrófico"),CONCATENATE("R",'MAPA DE RIESGO'!$B$58),"")</f>
        <v/>
      </c>
      <c r="AK10" s="479"/>
      <c r="AL10" s="479" t="str">
        <f ca="1">IF(AND('MAPA DE RIESGO'!$I$64="Muy Alta",'MAPA DE RIESGO'!$M$64="Catastrófico"),CONCATENATE("R",'MAPA DE RIESGO'!$B$64),"")</f>
        <v/>
      </c>
      <c r="AM10" s="480"/>
      <c r="AN10" s="55"/>
      <c r="AO10" s="423"/>
      <c r="AP10" s="424"/>
      <c r="AQ10" s="424"/>
      <c r="AR10" s="424"/>
      <c r="AS10" s="424"/>
      <c r="AT10" s="42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row>
    <row r="11" spans="1:99" ht="15" customHeight="1" x14ac:dyDescent="0.25">
      <c r="A11" s="55"/>
      <c r="B11" s="418"/>
      <c r="C11" s="418"/>
      <c r="D11" s="419"/>
      <c r="E11" s="459"/>
      <c r="F11" s="460"/>
      <c r="G11" s="460"/>
      <c r="H11" s="460"/>
      <c r="I11" s="461"/>
      <c r="J11" s="470"/>
      <c r="K11" s="467"/>
      <c r="L11" s="465"/>
      <c r="M11" s="465"/>
      <c r="N11" s="465"/>
      <c r="O11" s="466"/>
      <c r="P11" s="470"/>
      <c r="Q11" s="467"/>
      <c r="R11" s="465"/>
      <c r="S11" s="465"/>
      <c r="T11" s="465"/>
      <c r="U11" s="466"/>
      <c r="V11" s="470"/>
      <c r="W11" s="467"/>
      <c r="X11" s="465"/>
      <c r="Y11" s="465"/>
      <c r="Z11" s="465"/>
      <c r="AA11" s="466"/>
      <c r="AB11" s="470"/>
      <c r="AC11" s="467"/>
      <c r="AD11" s="465"/>
      <c r="AE11" s="465"/>
      <c r="AF11" s="465"/>
      <c r="AG11" s="466"/>
      <c r="AH11" s="478"/>
      <c r="AI11" s="479"/>
      <c r="AJ11" s="479"/>
      <c r="AK11" s="479"/>
      <c r="AL11" s="479"/>
      <c r="AM11" s="480"/>
      <c r="AN11" s="55"/>
      <c r="AO11" s="423"/>
      <c r="AP11" s="424"/>
      <c r="AQ11" s="424"/>
      <c r="AR11" s="424"/>
      <c r="AS11" s="424"/>
      <c r="AT11" s="42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row>
    <row r="12" spans="1:99" ht="15" customHeight="1" x14ac:dyDescent="0.25">
      <c r="A12" s="55"/>
      <c r="B12" s="418"/>
      <c r="C12" s="418"/>
      <c r="D12" s="419"/>
      <c r="E12" s="459"/>
      <c r="F12" s="460"/>
      <c r="G12" s="460"/>
      <c r="H12" s="460"/>
      <c r="I12" s="461"/>
      <c r="J12" s="470" t="str">
        <f ca="1">IF(AND('MAPA DE RIESGO'!$I$70="Muy Alta",'MAPA DE RIESGO'!$M$70="Leve"),CONCATENATE("R",'MAPA DE RIESGO'!$B$70),"")</f>
        <v/>
      </c>
      <c r="K12" s="467"/>
      <c r="L12" s="465" t="str">
        <f>IF(AND('MAPA DE RIESGO'!$I$76="Muy Alta",'MAPA DE RIESGO'!$M$76="Leve"),CONCATENATE("R",'MAPA DE RIESGO'!$B$76),"")</f>
        <v/>
      </c>
      <c r="M12" s="465"/>
      <c r="N12" s="465" t="str">
        <f>IF(AND('MAPA DE RIESGO'!$I$82="Muy Alta",'MAPA DE RIESGO'!$M$82="Leve"),CONCATENATE("R",'MAPA DE RIESGO'!$B$82),"")</f>
        <v/>
      </c>
      <c r="O12" s="466"/>
      <c r="P12" s="470" t="str">
        <f ca="1">IF(AND('MAPA DE RIESGO'!$I$70="Muy Alta",'MAPA DE RIESGO'!$M$70="Menor"),CONCATENATE("R",'MAPA DE RIESGO'!$B$70),"")</f>
        <v/>
      </c>
      <c r="Q12" s="467"/>
      <c r="R12" s="465" t="str">
        <f>IF(AND('MAPA DE RIESGO'!$I$76="Muy Alta",'MAPA DE RIESGO'!$M$76="Menor"),CONCATENATE("R",'MAPA DE RIESGO'!$B$76),"")</f>
        <v/>
      </c>
      <c r="S12" s="465"/>
      <c r="T12" s="465" t="str">
        <f>IF(AND('MAPA DE RIESGO'!$I$82="Muy Alta",'MAPA DE RIESGO'!$M$82="Menor"),CONCATENATE("R",'MAPA DE RIESGO'!$B$82),"")</f>
        <v/>
      </c>
      <c r="U12" s="466"/>
      <c r="V12" s="470" t="str">
        <f ca="1">IF(AND('MAPA DE RIESGO'!$I$70="Muy Alta",'MAPA DE RIESGO'!$M$70="Moderado"),CONCATENATE("R",'MAPA DE RIESGO'!$B$70),"")</f>
        <v/>
      </c>
      <c r="W12" s="467"/>
      <c r="X12" s="465" t="str">
        <f>IF(AND('MAPA DE RIESGO'!$I$76="Muy Alta",'MAPA DE RIESGO'!$M$76="Moderado"),CONCATENATE("R",'MAPA DE RIESGO'!$B$76),"")</f>
        <v/>
      </c>
      <c r="Y12" s="465"/>
      <c r="Z12" s="465" t="str">
        <f>IF(AND('MAPA DE RIESGO'!$I$82="Muy Alta",'MAPA DE RIESGO'!$M$82="Moderado"),CONCATENATE("R",'MAPA DE RIESGO'!$B$82),"")</f>
        <v/>
      </c>
      <c r="AA12" s="466"/>
      <c r="AB12" s="470" t="str">
        <f ca="1">IF(AND('MAPA DE RIESGO'!$I$70="Muy Alta",'MAPA DE RIESGO'!$M$70="Mayor"),CONCATENATE("R",'MAPA DE RIESGO'!$B$70),"")</f>
        <v/>
      </c>
      <c r="AC12" s="467"/>
      <c r="AD12" s="465" t="str">
        <f>IF(AND('MAPA DE RIESGO'!$I$76="Muy Alta",'MAPA DE RIESGO'!$M$76="Mayor"),CONCATENATE("R",'MAPA DE RIESGO'!$B$76),"")</f>
        <v/>
      </c>
      <c r="AE12" s="465"/>
      <c r="AF12" s="465" t="str">
        <f>IF(AND('MAPA DE RIESGO'!$I$82="Muy Alta",'MAPA DE RIESGO'!$M$82="Mayor"),CONCATENATE("R",'MAPA DE RIESGO'!$B$82),"")</f>
        <v/>
      </c>
      <c r="AG12" s="466"/>
      <c r="AH12" s="478" t="str">
        <f ca="1">IF(AND('MAPA DE RIESGO'!$I$70="Muy Alta",'MAPA DE RIESGO'!$M$70="Catastrófico"),CONCATENATE("R",'MAPA DE RIESGO'!$B$70),"")</f>
        <v/>
      </c>
      <c r="AI12" s="479"/>
      <c r="AJ12" s="479" t="str">
        <f>IF(AND('MAPA DE RIESGO'!$I$76="Muy Alta",'MAPA DE RIESGO'!$M$76="Catastrófico"),CONCATENATE("R",'MAPA DE RIESGO'!$B$76),"")</f>
        <v/>
      </c>
      <c r="AK12" s="479"/>
      <c r="AL12" s="479" t="str">
        <f>IF(AND('MAPA DE RIESGO'!$I$82="Muy Alta",'MAPA DE RIESGO'!$M$82="Catastrófico"),CONCATENATE("R",'MAPA DE RIESGO'!$B$82),"")</f>
        <v/>
      </c>
      <c r="AM12" s="480"/>
      <c r="AN12" s="55"/>
      <c r="AO12" s="423"/>
      <c r="AP12" s="424"/>
      <c r="AQ12" s="424"/>
      <c r="AR12" s="424"/>
      <c r="AS12" s="424"/>
      <c r="AT12" s="42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row>
    <row r="13" spans="1:99" ht="15.75" customHeight="1" thickBot="1" x14ac:dyDescent="0.3">
      <c r="A13" s="55"/>
      <c r="B13" s="418"/>
      <c r="C13" s="418"/>
      <c r="D13" s="419"/>
      <c r="E13" s="462"/>
      <c r="F13" s="463"/>
      <c r="G13" s="463"/>
      <c r="H13" s="463"/>
      <c r="I13" s="464"/>
      <c r="J13" s="470"/>
      <c r="K13" s="467"/>
      <c r="L13" s="467"/>
      <c r="M13" s="467"/>
      <c r="N13" s="467"/>
      <c r="O13" s="466"/>
      <c r="P13" s="470"/>
      <c r="Q13" s="467"/>
      <c r="R13" s="467"/>
      <c r="S13" s="467"/>
      <c r="T13" s="467"/>
      <c r="U13" s="466"/>
      <c r="V13" s="470"/>
      <c r="W13" s="467"/>
      <c r="X13" s="467"/>
      <c r="Y13" s="467"/>
      <c r="Z13" s="467"/>
      <c r="AA13" s="466"/>
      <c r="AB13" s="470"/>
      <c r="AC13" s="467"/>
      <c r="AD13" s="467"/>
      <c r="AE13" s="467"/>
      <c r="AF13" s="467"/>
      <c r="AG13" s="466"/>
      <c r="AH13" s="481"/>
      <c r="AI13" s="482"/>
      <c r="AJ13" s="482"/>
      <c r="AK13" s="482"/>
      <c r="AL13" s="482"/>
      <c r="AM13" s="483"/>
      <c r="AN13" s="55"/>
      <c r="AO13" s="426"/>
      <c r="AP13" s="427"/>
      <c r="AQ13" s="427"/>
      <c r="AR13" s="427"/>
      <c r="AS13" s="427"/>
      <c r="AT13" s="428"/>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row>
    <row r="14" spans="1:99" ht="15" customHeight="1" x14ac:dyDescent="0.25">
      <c r="A14" s="55"/>
      <c r="B14" s="418"/>
      <c r="C14" s="418"/>
      <c r="D14" s="419"/>
      <c r="E14" s="456" t="s">
        <v>106</v>
      </c>
      <c r="F14" s="457"/>
      <c r="G14" s="457"/>
      <c r="H14" s="457"/>
      <c r="I14" s="457"/>
      <c r="J14" s="493" t="str">
        <f ca="1">IF(AND('MAPA DE RIESGO'!$I$16="Alta",'MAPA DE RIESGO'!$M$16="Leve"),CONCATENATE("R",'MAPA DE RIESGO'!$B$16),"")</f>
        <v/>
      </c>
      <c r="K14" s="494"/>
      <c r="L14" s="494" t="str">
        <f ca="1">IF(AND('MAPA DE RIESGO'!$I$22="Alta",'MAPA DE RIESGO'!$M$22="Leve"),CONCATENATE("R",'MAPA DE RIESGO'!$B$22),"")</f>
        <v/>
      </c>
      <c r="M14" s="494"/>
      <c r="N14" s="494" t="str">
        <f ca="1">IF(AND('MAPA DE RIESGO'!$I$28="Alta",'MAPA DE RIESGO'!$M$28="Leve"),CONCATENATE("R",'MAPA DE RIESGO'!$B$28),"")</f>
        <v/>
      </c>
      <c r="O14" s="495"/>
      <c r="P14" s="493" t="str">
        <f ca="1">IF(AND('MAPA DE RIESGO'!$I$16="Alta",'MAPA DE RIESGO'!$M$16="Menor"),CONCATENATE("R",'MAPA DE RIESGO'!$B$16),"")</f>
        <v/>
      </c>
      <c r="Q14" s="494"/>
      <c r="R14" s="494" t="str">
        <f ca="1">IF(AND('MAPA DE RIESGO'!$I$22="Alta",'MAPA DE RIESGO'!$M$22="Menor"),CONCATENATE("R",'MAPA DE RIESGO'!$B$22),"")</f>
        <v/>
      </c>
      <c r="S14" s="494"/>
      <c r="T14" s="494" t="str">
        <f ca="1">IF(AND('MAPA DE RIESGO'!$I$28="Alta",'MAPA DE RIESGO'!$M$28="Menor"),CONCATENATE("R",'MAPA DE RIESGO'!$B$28),"")</f>
        <v/>
      </c>
      <c r="U14" s="495"/>
      <c r="V14" s="468" t="str">
        <f ca="1">IF(AND('MAPA DE RIESGO'!$I$16="Alta",'MAPA DE RIESGO'!$M$16="Moderado"),CONCATENATE("R",'MAPA DE RIESGO'!$B$16),"")</f>
        <v/>
      </c>
      <c r="W14" s="469"/>
      <c r="X14" s="469" t="str">
        <f ca="1">IF(AND('MAPA DE RIESGO'!$I$22="Alta",'MAPA DE RIESGO'!$M$22="Moderado"),CONCATENATE("R",'MAPA DE RIESGO'!$B$22),"")</f>
        <v/>
      </c>
      <c r="Y14" s="469"/>
      <c r="Z14" s="469" t="str">
        <f ca="1">IF(AND('MAPA DE RIESGO'!$I$28="Alta",'MAPA DE RIESGO'!$M$28="Moderado"),CONCATENATE("R",'MAPA DE RIESGO'!$B$28),"")</f>
        <v/>
      </c>
      <c r="AA14" s="471"/>
      <c r="AB14" s="468" t="str">
        <f ca="1">IF(AND('MAPA DE RIESGO'!$I$16="Alta",'MAPA DE RIESGO'!$M$16="Mayor"),CONCATENATE("R",'MAPA DE RIESGO'!$B$16),"")</f>
        <v/>
      </c>
      <c r="AC14" s="469"/>
      <c r="AD14" s="469" t="str">
        <f ca="1">IF(AND('MAPA DE RIESGO'!$I$22="Alta",'MAPA DE RIESGO'!$M$22="Mayor"),CONCATENATE("R",'MAPA DE RIESGO'!$B$22),"")</f>
        <v/>
      </c>
      <c r="AE14" s="469"/>
      <c r="AF14" s="469" t="str">
        <f ca="1">IF(AND('MAPA DE RIESGO'!$I$28="Alta",'MAPA DE RIESGO'!$M$28="Mayor"),CONCATENATE("R",'MAPA DE RIESGO'!$B$28),"")</f>
        <v/>
      </c>
      <c r="AG14" s="471"/>
      <c r="AH14" s="484" t="str">
        <f ca="1">IF(AND('MAPA DE RIESGO'!$I$16="Alta",'MAPA DE RIESGO'!$M$16="Catastrófico"),CONCATENATE("R",'MAPA DE RIESGO'!$B$16),"")</f>
        <v/>
      </c>
      <c r="AI14" s="485"/>
      <c r="AJ14" s="485" t="str">
        <f ca="1">IF(AND('MAPA DE RIESGO'!$I$22="Alta",'MAPA DE RIESGO'!$M$22="Catastrófico"),CONCATENATE("R",'MAPA DE RIESGO'!$B$22),"")</f>
        <v/>
      </c>
      <c r="AK14" s="485"/>
      <c r="AL14" s="485" t="str">
        <f ca="1">IF(AND('MAPA DE RIESGO'!$I$28="Alta",'MAPA DE RIESGO'!$M$28="Catastrófico"),CONCATENATE("R",'MAPA DE RIESGO'!$B$28),"")</f>
        <v/>
      </c>
      <c r="AM14" s="486"/>
      <c r="AN14" s="55"/>
      <c r="AO14" s="429" t="s">
        <v>72</v>
      </c>
      <c r="AP14" s="430"/>
      <c r="AQ14" s="430"/>
      <c r="AR14" s="430"/>
      <c r="AS14" s="430"/>
      <c r="AT14" s="431"/>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row>
    <row r="15" spans="1:99" ht="15" customHeight="1" x14ac:dyDescent="0.25">
      <c r="A15" s="55"/>
      <c r="B15" s="418"/>
      <c r="C15" s="418"/>
      <c r="D15" s="419"/>
      <c r="E15" s="459"/>
      <c r="F15" s="460"/>
      <c r="G15" s="460"/>
      <c r="H15" s="460"/>
      <c r="I15" s="473"/>
      <c r="J15" s="487"/>
      <c r="K15" s="488"/>
      <c r="L15" s="488"/>
      <c r="M15" s="488"/>
      <c r="N15" s="488"/>
      <c r="O15" s="489"/>
      <c r="P15" s="487"/>
      <c r="Q15" s="488"/>
      <c r="R15" s="488"/>
      <c r="S15" s="488"/>
      <c r="T15" s="488"/>
      <c r="U15" s="489"/>
      <c r="V15" s="470"/>
      <c r="W15" s="467"/>
      <c r="X15" s="467"/>
      <c r="Y15" s="467"/>
      <c r="Z15" s="467"/>
      <c r="AA15" s="466"/>
      <c r="AB15" s="470"/>
      <c r="AC15" s="467"/>
      <c r="AD15" s="467"/>
      <c r="AE15" s="467"/>
      <c r="AF15" s="467"/>
      <c r="AG15" s="466"/>
      <c r="AH15" s="478"/>
      <c r="AI15" s="479"/>
      <c r="AJ15" s="479"/>
      <c r="AK15" s="479"/>
      <c r="AL15" s="479"/>
      <c r="AM15" s="480"/>
      <c r="AN15" s="55"/>
      <c r="AO15" s="432"/>
      <c r="AP15" s="433"/>
      <c r="AQ15" s="433"/>
      <c r="AR15" s="433"/>
      <c r="AS15" s="433"/>
      <c r="AT15" s="434"/>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row>
    <row r="16" spans="1:99" ht="15" customHeight="1" x14ac:dyDescent="0.25">
      <c r="A16" s="55"/>
      <c r="B16" s="418"/>
      <c r="C16" s="418"/>
      <c r="D16" s="419"/>
      <c r="E16" s="459"/>
      <c r="F16" s="460"/>
      <c r="G16" s="460"/>
      <c r="H16" s="460"/>
      <c r="I16" s="473"/>
      <c r="J16" s="487" t="str">
        <f ca="1">IF(AND('MAPA DE RIESGO'!$I$34="Alta",'MAPA DE RIESGO'!$M$34="Leve"),CONCATENATE("R",'MAPA DE RIESGO'!$B$34),"")</f>
        <v/>
      </c>
      <c r="K16" s="488"/>
      <c r="L16" s="488" t="str">
        <f ca="1">IF(AND('MAPA DE RIESGO'!$I$40="Alta",'MAPA DE RIESGO'!$M$40="Leve"),CONCATENATE("R",'MAPA DE RIESGO'!$B$40),"")</f>
        <v/>
      </c>
      <c r="M16" s="488"/>
      <c r="N16" s="488" t="str">
        <f ca="1">IF(AND('MAPA DE RIESGO'!$I$46="Alta",'MAPA DE RIESGO'!$M$46="Leve"),CONCATENATE("R",'MAPA DE RIESGO'!$B$46),"")</f>
        <v/>
      </c>
      <c r="O16" s="489"/>
      <c r="P16" s="487" t="str">
        <f ca="1">IF(AND('MAPA DE RIESGO'!$I$34="Alta",'MAPA DE RIESGO'!$M$34="Menor"),CONCATENATE("R",'MAPA DE RIESGO'!$B$34),"")</f>
        <v/>
      </c>
      <c r="Q16" s="488"/>
      <c r="R16" s="488" t="str">
        <f ca="1">IF(AND('MAPA DE RIESGO'!$I$40="Alta",'MAPA DE RIESGO'!$M$40="Menor"),CONCATENATE("R",'MAPA DE RIESGO'!$B$40),"")</f>
        <v/>
      </c>
      <c r="S16" s="488"/>
      <c r="T16" s="488" t="str">
        <f ca="1">IF(AND('MAPA DE RIESGO'!$I$46="Alta",'MAPA DE RIESGO'!$M$46="Menor"),CONCATENATE("R",'MAPA DE RIESGO'!$B$46),"")</f>
        <v/>
      </c>
      <c r="U16" s="489"/>
      <c r="V16" s="470" t="str">
        <f ca="1">IF(AND('MAPA DE RIESGO'!$I$34="Alta",'MAPA DE RIESGO'!$M$34="Moderado"),CONCATENATE("R",'MAPA DE RIESGO'!$B$34),"")</f>
        <v/>
      </c>
      <c r="W16" s="467"/>
      <c r="X16" s="465" t="str">
        <f ca="1">IF(AND('MAPA DE RIESGO'!$I$40="Alta",'MAPA DE RIESGO'!$M$40="Moderado"),CONCATENATE("R",'MAPA DE RIESGO'!$B$40),"")</f>
        <v/>
      </c>
      <c r="Y16" s="465"/>
      <c r="Z16" s="465" t="str">
        <f ca="1">IF(AND('MAPA DE RIESGO'!$I$46="Alta",'MAPA DE RIESGO'!$M$46="Moderado"),CONCATENATE("R",'MAPA DE RIESGO'!$B$46),"")</f>
        <v/>
      </c>
      <c r="AA16" s="466"/>
      <c r="AB16" s="470" t="str">
        <f ca="1">IF(AND('MAPA DE RIESGO'!$I$34="Alta",'MAPA DE RIESGO'!$M$34="Mayor"),CONCATENATE("R",'MAPA DE RIESGO'!$B$34),"")</f>
        <v/>
      </c>
      <c r="AC16" s="467"/>
      <c r="AD16" s="465" t="str">
        <f ca="1">IF(AND('MAPA DE RIESGO'!$I$40="Alta",'MAPA DE RIESGO'!$M$40="Mayor"),CONCATENATE("R",'MAPA DE RIESGO'!$B$40),"")</f>
        <v/>
      </c>
      <c r="AE16" s="465"/>
      <c r="AF16" s="465" t="str">
        <f ca="1">IF(AND('MAPA DE RIESGO'!$I$46="Alta",'MAPA DE RIESGO'!$M$46="Mayor"),CONCATENATE("R",'MAPA DE RIESGO'!$B$46),"")</f>
        <v/>
      </c>
      <c r="AG16" s="466"/>
      <c r="AH16" s="478" t="str">
        <f ca="1">IF(AND('MAPA DE RIESGO'!$I$34="Alta",'MAPA DE RIESGO'!$M$34="Catastrófico"),CONCATENATE("R",'MAPA DE RIESGO'!$B$34),"")</f>
        <v/>
      </c>
      <c r="AI16" s="479"/>
      <c r="AJ16" s="479" t="str">
        <f ca="1">IF(AND('MAPA DE RIESGO'!$I$40="Alta",'MAPA DE RIESGO'!$M$40="Catastrófico"),CONCATENATE("R",'MAPA DE RIESGO'!$B$40),"")</f>
        <v/>
      </c>
      <c r="AK16" s="479"/>
      <c r="AL16" s="479" t="str">
        <f ca="1">IF(AND('MAPA DE RIESGO'!$I$46="Alta",'MAPA DE RIESGO'!$M$46="Catastrófico"),CONCATENATE("R",'MAPA DE RIESGO'!$B$46),"")</f>
        <v/>
      </c>
      <c r="AM16" s="480"/>
      <c r="AN16" s="55"/>
      <c r="AO16" s="432"/>
      <c r="AP16" s="433"/>
      <c r="AQ16" s="433"/>
      <c r="AR16" s="433"/>
      <c r="AS16" s="433"/>
      <c r="AT16" s="434"/>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row>
    <row r="17" spans="1:80" ht="15" customHeight="1" x14ac:dyDescent="0.25">
      <c r="A17" s="55"/>
      <c r="B17" s="418"/>
      <c r="C17" s="418"/>
      <c r="D17" s="419"/>
      <c r="E17" s="459"/>
      <c r="F17" s="460"/>
      <c r="G17" s="460"/>
      <c r="H17" s="460"/>
      <c r="I17" s="473"/>
      <c r="J17" s="487"/>
      <c r="K17" s="488"/>
      <c r="L17" s="488"/>
      <c r="M17" s="488"/>
      <c r="N17" s="488"/>
      <c r="O17" s="489"/>
      <c r="P17" s="487"/>
      <c r="Q17" s="488"/>
      <c r="R17" s="488"/>
      <c r="S17" s="488"/>
      <c r="T17" s="488"/>
      <c r="U17" s="489"/>
      <c r="V17" s="470"/>
      <c r="W17" s="467"/>
      <c r="X17" s="465"/>
      <c r="Y17" s="465"/>
      <c r="Z17" s="465"/>
      <c r="AA17" s="466"/>
      <c r="AB17" s="470"/>
      <c r="AC17" s="467"/>
      <c r="AD17" s="465"/>
      <c r="AE17" s="465"/>
      <c r="AF17" s="465"/>
      <c r="AG17" s="466"/>
      <c r="AH17" s="478"/>
      <c r="AI17" s="479"/>
      <c r="AJ17" s="479"/>
      <c r="AK17" s="479"/>
      <c r="AL17" s="479"/>
      <c r="AM17" s="480"/>
      <c r="AN17" s="55"/>
      <c r="AO17" s="432"/>
      <c r="AP17" s="433"/>
      <c r="AQ17" s="433"/>
      <c r="AR17" s="433"/>
      <c r="AS17" s="433"/>
      <c r="AT17" s="434"/>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row>
    <row r="18" spans="1:80" ht="15" customHeight="1" x14ac:dyDescent="0.25">
      <c r="A18" s="55"/>
      <c r="B18" s="418"/>
      <c r="C18" s="418"/>
      <c r="D18" s="419"/>
      <c r="E18" s="459"/>
      <c r="F18" s="460"/>
      <c r="G18" s="460"/>
      <c r="H18" s="460"/>
      <c r="I18" s="473"/>
      <c r="J18" s="487" t="str">
        <f ca="1">IF(AND('MAPA DE RIESGO'!$I$52="Alta",'MAPA DE RIESGO'!$M$52="Leve"),CONCATENATE("R",'MAPA DE RIESGO'!$B$52),"")</f>
        <v/>
      </c>
      <c r="K18" s="488"/>
      <c r="L18" s="488" t="str">
        <f ca="1">IF(AND('MAPA DE RIESGO'!$I$58="Alta",'MAPA DE RIESGO'!$M$58="Leve"),CONCATENATE("R",'MAPA DE RIESGO'!$B$58),"")</f>
        <v/>
      </c>
      <c r="M18" s="488"/>
      <c r="N18" s="488" t="str">
        <f ca="1">IF(AND('MAPA DE RIESGO'!$I$64="Alta",'MAPA DE RIESGO'!$M$64="Leve"),CONCATENATE("R",'MAPA DE RIESGO'!$B$64),"")</f>
        <v/>
      </c>
      <c r="O18" s="489"/>
      <c r="P18" s="487" t="str">
        <f ca="1">IF(AND('MAPA DE RIESGO'!$I$52="Alta",'MAPA DE RIESGO'!$M$52="Menor"),CONCATENATE("R",'MAPA DE RIESGO'!$B$52),"")</f>
        <v/>
      </c>
      <c r="Q18" s="488"/>
      <c r="R18" s="488" t="str">
        <f ca="1">IF(AND('MAPA DE RIESGO'!$I$58="Alta",'MAPA DE RIESGO'!$M$58="Menor"),CONCATENATE("R",'MAPA DE RIESGO'!$B$58),"")</f>
        <v/>
      </c>
      <c r="S18" s="488"/>
      <c r="T18" s="488" t="str">
        <f ca="1">IF(AND('MAPA DE RIESGO'!$I$64="Alta",'MAPA DE RIESGO'!$M$64="Menor"),CONCATENATE("R",'MAPA DE RIESGO'!$B$64),"")</f>
        <v/>
      </c>
      <c r="U18" s="489"/>
      <c r="V18" s="470" t="str">
        <f ca="1">IF(AND('MAPA DE RIESGO'!$I$52="Alta",'MAPA DE RIESGO'!$M$52="Moderado"),CONCATENATE("R",'MAPA DE RIESGO'!$B$52),"")</f>
        <v/>
      </c>
      <c r="W18" s="467"/>
      <c r="X18" s="465" t="str">
        <f ca="1">IF(AND('MAPA DE RIESGO'!$I$58="Alta",'MAPA DE RIESGO'!$M$58="Moderado"),CONCATENATE("R",'MAPA DE RIESGO'!$B$58),"")</f>
        <v/>
      </c>
      <c r="Y18" s="465"/>
      <c r="Z18" s="465" t="str">
        <f ca="1">IF(AND('MAPA DE RIESGO'!$I$64="Alta",'MAPA DE RIESGO'!$M$64="Moderado"),CONCATENATE("R",'MAPA DE RIESGO'!$B$64),"")</f>
        <v/>
      </c>
      <c r="AA18" s="466"/>
      <c r="AB18" s="470" t="str">
        <f ca="1">IF(AND('MAPA DE RIESGO'!$I$52="Alta",'MAPA DE RIESGO'!$M$52="Mayor"),CONCATENATE("R",'MAPA DE RIESGO'!$B$52),"")</f>
        <v/>
      </c>
      <c r="AC18" s="467"/>
      <c r="AD18" s="465" t="str">
        <f ca="1">IF(AND('MAPA DE RIESGO'!$I$58="Alta",'MAPA DE RIESGO'!$M$58="Mayor"),CONCATENATE("R",'MAPA DE RIESGO'!$B$58),"")</f>
        <v/>
      </c>
      <c r="AE18" s="465"/>
      <c r="AF18" s="465" t="str">
        <f ca="1">IF(AND('MAPA DE RIESGO'!$I$64="Alta",'MAPA DE RIESGO'!$M$64="Mayor"),CONCATENATE("R",'MAPA DE RIESGO'!$B$64),"")</f>
        <v/>
      </c>
      <c r="AG18" s="466"/>
      <c r="AH18" s="478" t="str">
        <f ca="1">IF(AND('MAPA DE RIESGO'!$I$52="Alta",'MAPA DE RIESGO'!$M$52="Catastrófico"),CONCATENATE("R",'MAPA DE RIESGO'!$B$52),"")</f>
        <v/>
      </c>
      <c r="AI18" s="479"/>
      <c r="AJ18" s="479" t="str">
        <f ca="1">IF(AND('MAPA DE RIESGO'!$I$58="Alta",'MAPA DE RIESGO'!$M$58="Catastrófico"),CONCATENATE("R",'MAPA DE RIESGO'!$B$58),"")</f>
        <v/>
      </c>
      <c r="AK18" s="479"/>
      <c r="AL18" s="479" t="str">
        <f ca="1">IF(AND('MAPA DE RIESGO'!$I$64="Alta",'MAPA DE RIESGO'!$M$64="Catastrófico"),CONCATENATE("R",'MAPA DE RIESGO'!$B$64),"")</f>
        <v/>
      </c>
      <c r="AM18" s="480"/>
      <c r="AN18" s="55"/>
      <c r="AO18" s="432"/>
      <c r="AP18" s="433"/>
      <c r="AQ18" s="433"/>
      <c r="AR18" s="433"/>
      <c r="AS18" s="433"/>
      <c r="AT18" s="434"/>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row>
    <row r="19" spans="1:80" ht="15" customHeight="1" x14ac:dyDescent="0.25">
      <c r="A19" s="55"/>
      <c r="B19" s="418"/>
      <c r="C19" s="418"/>
      <c r="D19" s="419"/>
      <c r="E19" s="459"/>
      <c r="F19" s="460"/>
      <c r="G19" s="460"/>
      <c r="H19" s="460"/>
      <c r="I19" s="473"/>
      <c r="J19" s="487"/>
      <c r="K19" s="488"/>
      <c r="L19" s="488"/>
      <c r="M19" s="488"/>
      <c r="N19" s="488"/>
      <c r="O19" s="489"/>
      <c r="P19" s="487"/>
      <c r="Q19" s="488"/>
      <c r="R19" s="488"/>
      <c r="S19" s="488"/>
      <c r="T19" s="488"/>
      <c r="U19" s="489"/>
      <c r="V19" s="470"/>
      <c r="W19" s="467"/>
      <c r="X19" s="465"/>
      <c r="Y19" s="465"/>
      <c r="Z19" s="465"/>
      <c r="AA19" s="466"/>
      <c r="AB19" s="470"/>
      <c r="AC19" s="467"/>
      <c r="AD19" s="465"/>
      <c r="AE19" s="465"/>
      <c r="AF19" s="465"/>
      <c r="AG19" s="466"/>
      <c r="AH19" s="478"/>
      <c r="AI19" s="479"/>
      <c r="AJ19" s="479"/>
      <c r="AK19" s="479"/>
      <c r="AL19" s="479"/>
      <c r="AM19" s="480"/>
      <c r="AN19" s="55"/>
      <c r="AO19" s="432"/>
      <c r="AP19" s="433"/>
      <c r="AQ19" s="433"/>
      <c r="AR19" s="433"/>
      <c r="AS19" s="433"/>
      <c r="AT19" s="434"/>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row>
    <row r="20" spans="1:80" ht="15" customHeight="1" x14ac:dyDescent="0.25">
      <c r="A20" s="55"/>
      <c r="B20" s="418"/>
      <c r="C20" s="418"/>
      <c r="D20" s="419"/>
      <c r="E20" s="459"/>
      <c r="F20" s="460"/>
      <c r="G20" s="460"/>
      <c r="H20" s="460"/>
      <c r="I20" s="473"/>
      <c r="J20" s="487" t="str">
        <f ca="1">IF(AND('MAPA DE RIESGO'!$I$70="Alta",'MAPA DE RIESGO'!$M$70="Leve"),CONCATENATE("R",'MAPA DE RIESGO'!$B$70),"")</f>
        <v/>
      </c>
      <c r="K20" s="488"/>
      <c r="L20" s="488" t="str">
        <f>IF(AND('MAPA DE RIESGO'!$I$76="Alta",'MAPA DE RIESGO'!$M$76="Leve"),CONCATENATE("R",'MAPA DE RIESGO'!$B$76),"")</f>
        <v/>
      </c>
      <c r="M20" s="488"/>
      <c r="N20" s="488" t="str">
        <f>IF(AND('MAPA DE RIESGO'!$I$82="Alta",'MAPA DE RIESGO'!$M$82="Leve"),CONCATENATE("R",'MAPA DE RIESGO'!$B$82),"")</f>
        <v/>
      </c>
      <c r="O20" s="489"/>
      <c r="P20" s="487" t="str">
        <f ca="1">IF(AND('MAPA DE RIESGO'!$I$70="Alta",'MAPA DE RIESGO'!$M$70="Menor"),CONCATENATE("R",'MAPA DE RIESGO'!$B$70),"")</f>
        <v/>
      </c>
      <c r="Q20" s="488"/>
      <c r="R20" s="488" t="str">
        <f>IF(AND('MAPA DE RIESGO'!$I$76="Alta",'MAPA DE RIESGO'!$M$76="Menor"),CONCATENATE("R",'MAPA DE RIESGO'!$B$76),"")</f>
        <v/>
      </c>
      <c r="S20" s="488"/>
      <c r="T20" s="488" t="str">
        <f>IF(AND('MAPA DE RIESGO'!$I$82="Alta",'MAPA DE RIESGO'!$M$82="Menor"),CONCATENATE("R",'MAPA DE RIESGO'!$B$82),"")</f>
        <v/>
      </c>
      <c r="U20" s="489"/>
      <c r="V20" s="470" t="str">
        <f ca="1">IF(AND('MAPA DE RIESGO'!$I$70="Alta",'MAPA DE RIESGO'!$M$70="Moderado"),CONCATENATE("R",'MAPA DE RIESGO'!$B$70),"")</f>
        <v/>
      </c>
      <c r="W20" s="467"/>
      <c r="X20" s="465" t="str">
        <f>IF(AND('MAPA DE RIESGO'!$I$76="Alta",'MAPA DE RIESGO'!$M$76="Moderado"),CONCATENATE("R",'MAPA DE RIESGO'!$B$76),"")</f>
        <v/>
      </c>
      <c r="Y20" s="465"/>
      <c r="Z20" s="465" t="str">
        <f>IF(AND('MAPA DE RIESGO'!$I$82="Alta",'MAPA DE RIESGO'!$M$82="Moderado"),CONCATENATE("R",'MAPA DE RIESGO'!$B$82),"")</f>
        <v/>
      </c>
      <c r="AA20" s="466"/>
      <c r="AB20" s="470" t="str">
        <f ca="1">IF(AND('MAPA DE RIESGO'!$I$70="Alta",'MAPA DE RIESGO'!$M$70="Mayor"),CONCATENATE("R",'MAPA DE RIESGO'!$B$70),"")</f>
        <v/>
      </c>
      <c r="AC20" s="467"/>
      <c r="AD20" s="465" t="str">
        <f>IF(AND('MAPA DE RIESGO'!$I$76="Alta",'MAPA DE RIESGO'!$M$76="Mayor"),CONCATENATE("R",'MAPA DE RIESGO'!$B$76),"")</f>
        <v/>
      </c>
      <c r="AE20" s="465"/>
      <c r="AF20" s="465" t="str">
        <f>IF(AND('MAPA DE RIESGO'!$I$82="Alta",'MAPA DE RIESGO'!$M$82="Mayor"),CONCATENATE("R",'MAPA DE RIESGO'!$B$82),"")</f>
        <v/>
      </c>
      <c r="AG20" s="466"/>
      <c r="AH20" s="478" t="str">
        <f ca="1">IF(AND('MAPA DE RIESGO'!$I$70="Alta",'MAPA DE RIESGO'!$M$70="Catastrófico"),CONCATENATE("R",'MAPA DE RIESGO'!$B$70),"")</f>
        <v/>
      </c>
      <c r="AI20" s="479"/>
      <c r="AJ20" s="479" t="str">
        <f>IF(AND('MAPA DE RIESGO'!$I$76="Alta",'MAPA DE RIESGO'!$M$76="Catastrófico"),CONCATENATE("R",'MAPA DE RIESGO'!$B$76),"")</f>
        <v/>
      </c>
      <c r="AK20" s="479"/>
      <c r="AL20" s="479" t="str">
        <f>IF(AND('MAPA DE RIESGO'!$I$82="Alta",'MAPA DE RIESGO'!$M$82="Catastrófico"),CONCATENATE("R",'MAPA DE RIESGO'!$B$82),"")</f>
        <v/>
      </c>
      <c r="AM20" s="480"/>
      <c r="AN20" s="55"/>
      <c r="AO20" s="432"/>
      <c r="AP20" s="433"/>
      <c r="AQ20" s="433"/>
      <c r="AR20" s="433"/>
      <c r="AS20" s="433"/>
      <c r="AT20" s="434"/>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row>
    <row r="21" spans="1:80" ht="15.75" customHeight="1" thickBot="1" x14ac:dyDescent="0.3">
      <c r="A21" s="55"/>
      <c r="B21" s="418"/>
      <c r="C21" s="418"/>
      <c r="D21" s="419"/>
      <c r="E21" s="462"/>
      <c r="F21" s="463"/>
      <c r="G21" s="463"/>
      <c r="H21" s="463"/>
      <c r="I21" s="463"/>
      <c r="J21" s="490"/>
      <c r="K21" s="491"/>
      <c r="L21" s="491"/>
      <c r="M21" s="491"/>
      <c r="N21" s="491"/>
      <c r="O21" s="492"/>
      <c r="P21" s="490"/>
      <c r="Q21" s="491"/>
      <c r="R21" s="491"/>
      <c r="S21" s="491"/>
      <c r="T21" s="491"/>
      <c r="U21" s="492"/>
      <c r="V21" s="475"/>
      <c r="W21" s="476"/>
      <c r="X21" s="476"/>
      <c r="Y21" s="476"/>
      <c r="Z21" s="476"/>
      <c r="AA21" s="477"/>
      <c r="AB21" s="475"/>
      <c r="AC21" s="476"/>
      <c r="AD21" s="476"/>
      <c r="AE21" s="476"/>
      <c r="AF21" s="476"/>
      <c r="AG21" s="477"/>
      <c r="AH21" s="481"/>
      <c r="AI21" s="482"/>
      <c r="AJ21" s="482"/>
      <c r="AK21" s="482"/>
      <c r="AL21" s="482"/>
      <c r="AM21" s="483"/>
      <c r="AN21" s="55"/>
      <c r="AO21" s="435"/>
      <c r="AP21" s="436"/>
      <c r="AQ21" s="436"/>
      <c r="AR21" s="436"/>
      <c r="AS21" s="436"/>
      <c r="AT21" s="437"/>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row>
    <row r="22" spans="1:80" x14ac:dyDescent="0.25">
      <c r="A22" s="55"/>
      <c r="B22" s="418"/>
      <c r="C22" s="418"/>
      <c r="D22" s="419"/>
      <c r="E22" s="456" t="s">
        <v>108</v>
      </c>
      <c r="F22" s="457"/>
      <c r="G22" s="457"/>
      <c r="H22" s="457"/>
      <c r="I22" s="458"/>
      <c r="J22" s="493" t="str">
        <f ca="1">IF(AND('MAPA DE RIESGO'!$I$16="Media",'MAPA DE RIESGO'!$M$16="Leve"),CONCATENATE("R",'MAPA DE RIESGO'!$B$16),"")</f>
        <v/>
      </c>
      <c r="K22" s="494"/>
      <c r="L22" s="494" t="str">
        <f ca="1">IF(AND('MAPA DE RIESGO'!$I$22="Media",'MAPA DE RIESGO'!$M$22="Leve"),CONCATENATE("R",'MAPA DE RIESGO'!$B$22),"")</f>
        <v/>
      </c>
      <c r="M22" s="494"/>
      <c r="N22" s="494" t="str">
        <f ca="1">IF(AND('MAPA DE RIESGO'!$I$28="Media",'MAPA DE RIESGO'!$M$28="Leve"),CONCATENATE("R",'MAPA DE RIESGO'!$B$28),"")</f>
        <v/>
      </c>
      <c r="O22" s="495"/>
      <c r="P22" s="493" t="str">
        <f ca="1">IF(AND('MAPA DE RIESGO'!$I$16="Media",'MAPA DE RIESGO'!$M$16="Menor"),CONCATENATE("R",'MAPA DE RIESGO'!$B$16),"")</f>
        <v/>
      </c>
      <c r="Q22" s="494"/>
      <c r="R22" s="494" t="str">
        <f ca="1">IF(AND('MAPA DE RIESGO'!$I$22="Media",'MAPA DE RIESGO'!$M$22="Menor"),CONCATENATE("R",'MAPA DE RIESGO'!$B$22),"")</f>
        <v/>
      </c>
      <c r="S22" s="494"/>
      <c r="T22" s="494" t="str">
        <f ca="1">IF(AND('MAPA DE RIESGO'!$I$28="Media",'MAPA DE RIESGO'!$M$28="Menor"),CONCATENATE("R",'MAPA DE RIESGO'!$B$28),"")</f>
        <v/>
      </c>
      <c r="U22" s="495"/>
      <c r="V22" s="493" t="str">
        <f ca="1">IF(AND('MAPA DE RIESGO'!$I$16="Media",'MAPA DE RIESGO'!$M$16="Moderado"),CONCATENATE("R",'MAPA DE RIESGO'!$B$16),"")</f>
        <v/>
      </c>
      <c r="W22" s="494"/>
      <c r="X22" s="494" t="str">
        <f ca="1">IF(AND('MAPA DE RIESGO'!$I$22="Media",'MAPA DE RIESGO'!$M$22="Moderado"),CONCATENATE("R",'MAPA DE RIESGO'!$B$22),"")</f>
        <v/>
      </c>
      <c r="Y22" s="494"/>
      <c r="Z22" s="494" t="str">
        <f ca="1">IF(AND('MAPA DE RIESGO'!$I$28="Media",'MAPA DE RIESGO'!$M$28="Moderado"),CONCATENATE("R",'MAPA DE RIESGO'!$B$28),"")</f>
        <v/>
      </c>
      <c r="AA22" s="495"/>
      <c r="AB22" s="468" t="str">
        <f ca="1">IF(AND('MAPA DE RIESGO'!$I$16="Media",'MAPA DE RIESGO'!$M$16="Mayor"),CONCATENATE("R",'MAPA DE RIESGO'!$B$16),"")</f>
        <v/>
      </c>
      <c r="AC22" s="469"/>
      <c r="AD22" s="469" t="str">
        <f ca="1">IF(AND('MAPA DE RIESGO'!$I$22="Media",'MAPA DE RIESGO'!$M$22="Mayor"),CONCATENATE("R",'MAPA DE RIESGO'!$B$22),"")</f>
        <v/>
      </c>
      <c r="AE22" s="469"/>
      <c r="AF22" s="469" t="str">
        <f ca="1">IF(AND('MAPA DE RIESGO'!$I$28="Media",'MAPA DE RIESGO'!$M$28="Mayor"),CONCATENATE("R",'MAPA DE RIESGO'!$B$28),"")</f>
        <v/>
      </c>
      <c r="AG22" s="471"/>
      <c r="AH22" s="484" t="str">
        <f ca="1">IF(AND('MAPA DE RIESGO'!$I$16="Media",'MAPA DE RIESGO'!$M$16="Catastrófico"),CONCATENATE("R",'MAPA DE RIESGO'!$B$16),"")</f>
        <v/>
      </c>
      <c r="AI22" s="485"/>
      <c r="AJ22" s="485" t="str">
        <f ca="1">IF(AND('MAPA DE RIESGO'!$I$22="Media",'MAPA DE RIESGO'!$M$22="Catastrófico"),CONCATENATE("R",'MAPA DE RIESGO'!$B$22),"")</f>
        <v/>
      </c>
      <c r="AK22" s="485"/>
      <c r="AL22" s="485" t="str">
        <f ca="1">IF(AND('MAPA DE RIESGO'!$I$28="Media",'MAPA DE RIESGO'!$M$28="Catastrófico"),CONCATENATE("R",'MAPA DE RIESGO'!$B$28),"")</f>
        <v/>
      </c>
      <c r="AM22" s="486"/>
      <c r="AN22" s="55"/>
      <c r="AO22" s="438" t="s">
        <v>73</v>
      </c>
      <c r="AP22" s="439"/>
      <c r="AQ22" s="439"/>
      <c r="AR22" s="439"/>
      <c r="AS22" s="439"/>
      <c r="AT22" s="440"/>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row>
    <row r="23" spans="1:80" x14ac:dyDescent="0.25">
      <c r="A23" s="55"/>
      <c r="B23" s="418"/>
      <c r="C23" s="418"/>
      <c r="D23" s="419"/>
      <c r="E23" s="459"/>
      <c r="F23" s="460"/>
      <c r="G23" s="460"/>
      <c r="H23" s="460"/>
      <c r="I23" s="461"/>
      <c r="J23" s="487"/>
      <c r="K23" s="488"/>
      <c r="L23" s="488"/>
      <c r="M23" s="488"/>
      <c r="N23" s="488"/>
      <c r="O23" s="489"/>
      <c r="P23" s="487"/>
      <c r="Q23" s="488"/>
      <c r="R23" s="488"/>
      <c r="S23" s="488"/>
      <c r="T23" s="488"/>
      <c r="U23" s="489"/>
      <c r="V23" s="487"/>
      <c r="W23" s="488"/>
      <c r="X23" s="488"/>
      <c r="Y23" s="488"/>
      <c r="Z23" s="488"/>
      <c r="AA23" s="489"/>
      <c r="AB23" s="470"/>
      <c r="AC23" s="467"/>
      <c r="AD23" s="467"/>
      <c r="AE23" s="467"/>
      <c r="AF23" s="467"/>
      <c r="AG23" s="466"/>
      <c r="AH23" s="478"/>
      <c r="AI23" s="479"/>
      <c r="AJ23" s="479"/>
      <c r="AK23" s="479"/>
      <c r="AL23" s="479"/>
      <c r="AM23" s="480"/>
      <c r="AN23" s="55"/>
      <c r="AO23" s="441"/>
      <c r="AP23" s="442"/>
      <c r="AQ23" s="442"/>
      <c r="AR23" s="442"/>
      <c r="AS23" s="442"/>
      <c r="AT23" s="443"/>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row>
    <row r="24" spans="1:80" x14ac:dyDescent="0.25">
      <c r="A24" s="55"/>
      <c r="B24" s="418"/>
      <c r="C24" s="418"/>
      <c r="D24" s="419"/>
      <c r="E24" s="459"/>
      <c r="F24" s="460"/>
      <c r="G24" s="460"/>
      <c r="H24" s="460"/>
      <c r="I24" s="461"/>
      <c r="J24" s="487" t="str">
        <f ca="1">IF(AND('MAPA DE RIESGO'!$I$34="Media",'MAPA DE RIESGO'!$M$34="Leve"),CONCATENATE("R",'MAPA DE RIESGO'!$B$34),"")</f>
        <v/>
      </c>
      <c r="K24" s="488"/>
      <c r="L24" s="488" t="str">
        <f ca="1">IF(AND('MAPA DE RIESGO'!$I$40="Media",'MAPA DE RIESGO'!$M$40="Leve"),CONCATENATE("R",'MAPA DE RIESGO'!$B$40),"")</f>
        <v/>
      </c>
      <c r="M24" s="488"/>
      <c r="N24" s="488" t="str">
        <f ca="1">IF(AND('MAPA DE RIESGO'!$I$46="Media",'MAPA DE RIESGO'!$M$46="Leve"),CONCATENATE("R",'MAPA DE RIESGO'!$B$46),"")</f>
        <v/>
      </c>
      <c r="O24" s="489"/>
      <c r="P24" s="487" t="str">
        <f ca="1">IF(AND('MAPA DE RIESGO'!$I$34="Media",'MAPA DE RIESGO'!$M$34="Menor"),CONCATENATE("R",'MAPA DE RIESGO'!$B$34),"")</f>
        <v/>
      </c>
      <c r="Q24" s="488"/>
      <c r="R24" s="488" t="str">
        <f ca="1">IF(AND('MAPA DE RIESGO'!$I$40="Media",'MAPA DE RIESGO'!$M$40="Menor"),CONCATENATE("R",'MAPA DE RIESGO'!$B$40),"")</f>
        <v/>
      </c>
      <c r="S24" s="488"/>
      <c r="T24" s="488" t="str">
        <f ca="1">IF(AND('MAPA DE RIESGO'!$I$46="Media",'MAPA DE RIESGO'!$M$46="Menor"),CONCATENATE("R",'MAPA DE RIESGO'!$B$46),"")</f>
        <v/>
      </c>
      <c r="U24" s="489"/>
      <c r="V24" s="487" t="str">
        <f ca="1">IF(AND('MAPA DE RIESGO'!$I$34="Media",'MAPA DE RIESGO'!$M$34="Moderado"),CONCATENATE("R",'MAPA DE RIESGO'!$B$34),"")</f>
        <v/>
      </c>
      <c r="W24" s="488"/>
      <c r="X24" s="488" t="str">
        <f ca="1">IF(AND('MAPA DE RIESGO'!$I$40="Media",'MAPA DE RIESGO'!$M$40="Moderado"),CONCATENATE("R",'MAPA DE RIESGO'!$B$40),"")</f>
        <v/>
      </c>
      <c r="Y24" s="488"/>
      <c r="Z24" s="488" t="str">
        <f ca="1">IF(AND('MAPA DE RIESGO'!$I$46="Media",'MAPA DE RIESGO'!$M$46="Moderado"),CONCATENATE("R",'MAPA DE RIESGO'!$B$46),"")</f>
        <v/>
      </c>
      <c r="AA24" s="489"/>
      <c r="AB24" s="470" t="str">
        <f ca="1">IF(AND('MAPA DE RIESGO'!$I$34="Media",'MAPA DE RIESGO'!$M$34="Mayor"),CONCATENATE("R",'MAPA DE RIESGO'!$B$34),"")</f>
        <v/>
      </c>
      <c r="AC24" s="467"/>
      <c r="AD24" s="465" t="str">
        <f ca="1">IF(AND('MAPA DE RIESGO'!$I$40="Media",'MAPA DE RIESGO'!$M$40="Mayor"),CONCATENATE("R",'MAPA DE RIESGO'!$B$40),"")</f>
        <v/>
      </c>
      <c r="AE24" s="465"/>
      <c r="AF24" s="465" t="str">
        <f ca="1">IF(AND('MAPA DE RIESGO'!$I$46="Media",'MAPA DE RIESGO'!$M$46="Mayor"),CONCATENATE("R",'MAPA DE RIESGO'!$B$46),"")</f>
        <v/>
      </c>
      <c r="AG24" s="466"/>
      <c r="AH24" s="478" t="str">
        <f ca="1">IF(AND('MAPA DE RIESGO'!$I$34="Media",'MAPA DE RIESGO'!$M$34="Catastrófico"),CONCATENATE("R",'MAPA DE RIESGO'!$B$34),"")</f>
        <v/>
      </c>
      <c r="AI24" s="479"/>
      <c r="AJ24" s="479" t="str">
        <f ca="1">IF(AND('MAPA DE RIESGO'!$I$40="Media",'MAPA DE RIESGO'!$M$40="Catastrófico"),CONCATENATE("R",'MAPA DE RIESGO'!$B$40),"")</f>
        <v/>
      </c>
      <c r="AK24" s="479"/>
      <c r="AL24" s="479" t="str">
        <f ca="1">IF(AND('MAPA DE RIESGO'!$I$46="Media",'MAPA DE RIESGO'!$M$46="Catastrófico"),CONCATENATE("R",'MAPA DE RIESGO'!$B$46),"")</f>
        <v/>
      </c>
      <c r="AM24" s="480"/>
      <c r="AN24" s="55"/>
      <c r="AO24" s="441"/>
      <c r="AP24" s="442"/>
      <c r="AQ24" s="442"/>
      <c r="AR24" s="442"/>
      <c r="AS24" s="442"/>
      <c r="AT24" s="443"/>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row>
    <row r="25" spans="1:80" x14ac:dyDescent="0.25">
      <c r="A25" s="55"/>
      <c r="B25" s="418"/>
      <c r="C25" s="418"/>
      <c r="D25" s="419"/>
      <c r="E25" s="459"/>
      <c r="F25" s="460"/>
      <c r="G25" s="460"/>
      <c r="H25" s="460"/>
      <c r="I25" s="461"/>
      <c r="J25" s="487"/>
      <c r="K25" s="488"/>
      <c r="L25" s="488"/>
      <c r="M25" s="488"/>
      <c r="N25" s="488"/>
      <c r="O25" s="489"/>
      <c r="P25" s="487"/>
      <c r="Q25" s="488"/>
      <c r="R25" s="488"/>
      <c r="S25" s="488"/>
      <c r="T25" s="488"/>
      <c r="U25" s="489"/>
      <c r="V25" s="487"/>
      <c r="W25" s="488"/>
      <c r="X25" s="488"/>
      <c r="Y25" s="488"/>
      <c r="Z25" s="488"/>
      <c r="AA25" s="489"/>
      <c r="AB25" s="470"/>
      <c r="AC25" s="467"/>
      <c r="AD25" s="465"/>
      <c r="AE25" s="465"/>
      <c r="AF25" s="465"/>
      <c r="AG25" s="466"/>
      <c r="AH25" s="478"/>
      <c r="AI25" s="479"/>
      <c r="AJ25" s="479"/>
      <c r="AK25" s="479"/>
      <c r="AL25" s="479"/>
      <c r="AM25" s="480"/>
      <c r="AN25" s="55"/>
      <c r="AO25" s="441"/>
      <c r="AP25" s="442"/>
      <c r="AQ25" s="442"/>
      <c r="AR25" s="442"/>
      <c r="AS25" s="442"/>
      <c r="AT25" s="443"/>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row>
    <row r="26" spans="1:80" x14ac:dyDescent="0.25">
      <c r="A26" s="55"/>
      <c r="B26" s="418"/>
      <c r="C26" s="418"/>
      <c r="D26" s="419"/>
      <c r="E26" s="459"/>
      <c r="F26" s="460"/>
      <c r="G26" s="460"/>
      <c r="H26" s="460"/>
      <c r="I26" s="461"/>
      <c r="J26" s="487" t="str">
        <f ca="1">IF(AND('MAPA DE RIESGO'!$I$52="Media",'MAPA DE RIESGO'!$M$52="Leve"),CONCATENATE("R",'MAPA DE RIESGO'!$B$52),"")</f>
        <v/>
      </c>
      <c r="K26" s="488"/>
      <c r="L26" s="488" t="str">
        <f ca="1">IF(AND('MAPA DE RIESGO'!$I$58="Media",'MAPA DE RIESGO'!$M$58="Leve"),CONCATENATE("R",'MAPA DE RIESGO'!$B$58),"")</f>
        <v/>
      </c>
      <c r="M26" s="488"/>
      <c r="N26" s="488" t="str">
        <f ca="1">IF(AND('MAPA DE RIESGO'!$I$64="Media",'MAPA DE RIESGO'!$M$64="Leve"),CONCATENATE("R",'MAPA DE RIESGO'!$B$64),"")</f>
        <v/>
      </c>
      <c r="O26" s="489"/>
      <c r="P26" s="487" t="str">
        <f ca="1">IF(AND('MAPA DE RIESGO'!$I$52="Media",'MAPA DE RIESGO'!$M$52="Menor"),CONCATENATE("R",'MAPA DE RIESGO'!$B$52),"")</f>
        <v/>
      </c>
      <c r="Q26" s="488"/>
      <c r="R26" s="488" t="str">
        <f ca="1">IF(AND('MAPA DE RIESGO'!$I$58="Media",'MAPA DE RIESGO'!$M$58="Menor"),CONCATENATE("R",'MAPA DE RIESGO'!$B$58),"")</f>
        <v/>
      </c>
      <c r="S26" s="488"/>
      <c r="T26" s="488" t="str">
        <f ca="1">IF(AND('MAPA DE RIESGO'!$I$64="Media",'MAPA DE RIESGO'!$M$64="Menor"),CONCATENATE("R",'MAPA DE RIESGO'!$B$64),"")</f>
        <v/>
      </c>
      <c r="U26" s="489"/>
      <c r="V26" s="487" t="str">
        <f ca="1">IF(AND('MAPA DE RIESGO'!$I$52="Media",'MAPA DE RIESGO'!$M$52="Moderado"),CONCATENATE("R",'MAPA DE RIESGO'!$B$52),"")</f>
        <v/>
      </c>
      <c r="W26" s="488"/>
      <c r="X26" s="488" t="str">
        <f ca="1">IF(AND('MAPA DE RIESGO'!$I$58="Media",'MAPA DE RIESGO'!$M$58="Moderado"),CONCATENATE("R",'MAPA DE RIESGO'!$B$58),"")</f>
        <v/>
      </c>
      <c r="Y26" s="488"/>
      <c r="Z26" s="488" t="str">
        <f ca="1">IF(AND('MAPA DE RIESGO'!$I$64="Media",'MAPA DE RIESGO'!$M$64="Moderado"),CONCATENATE("R",'MAPA DE RIESGO'!$B$64),"")</f>
        <v/>
      </c>
      <c r="AA26" s="489"/>
      <c r="AB26" s="470" t="str">
        <f ca="1">IF(AND('MAPA DE RIESGO'!$I$52="Media",'MAPA DE RIESGO'!$M$52="Mayor"),CONCATENATE("R",'MAPA DE RIESGO'!$B$52),"")</f>
        <v/>
      </c>
      <c r="AC26" s="467"/>
      <c r="AD26" s="465" t="str">
        <f ca="1">IF(AND('MAPA DE RIESGO'!$I$58="Media",'MAPA DE RIESGO'!$M$58="Mayor"),CONCATENATE("R",'MAPA DE RIESGO'!$B$58),"")</f>
        <v/>
      </c>
      <c r="AE26" s="465"/>
      <c r="AF26" s="465" t="str">
        <f ca="1">IF(AND('MAPA DE RIESGO'!$I$64="Media",'MAPA DE RIESGO'!$M$64="Mayor"),CONCATENATE("R",'MAPA DE RIESGO'!$B$64),"")</f>
        <v/>
      </c>
      <c r="AG26" s="466"/>
      <c r="AH26" s="478" t="str">
        <f ca="1">IF(AND('MAPA DE RIESGO'!$I$52="Media",'MAPA DE RIESGO'!$M$52="Catastrófico"),CONCATENATE("R",'MAPA DE RIESGO'!$B$52),"")</f>
        <v/>
      </c>
      <c r="AI26" s="479"/>
      <c r="AJ26" s="479" t="str">
        <f ca="1">IF(AND('MAPA DE RIESGO'!$I$58="Media",'MAPA DE RIESGO'!$M$58="Catastrófico"),CONCATENATE("R",'MAPA DE RIESGO'!$B$58),"")</f>
        <v/>
      </c>
      <c r="AK26" s="479"/>
      <c r="AL26" s="479" t="str">
        <f ca="1">IF(AND('MAPA DE RIESGO'!$I$64="Media",'MAPA DE RIESGO'!$M$64="Catastrófico"),CONCATENATE("R",'MAPA DE RIESGO'!$B$64),"")</f>
        <v/>
      </c>
      <c r="AM26" s="480"/>
      <c r="AN26" s="55"/>
      <c r="AO26" s="441"/>
      <c r="AP26" s="442"/>
      <c r="AQ26" s="442"/>
      <c r="AR26" s="442"/>
      <c r="AS26" s="442"/>
      <c r="AT26" s="443"/>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row>
    <row r="27" spans="1:80" x14ac:dyDescent="0.25">
      <c r="A27" s="55"/>
      <c r="B27" s="418"/>
      <c r="C27" s="418"/>
      <c r="D27" s="419"/>
      <c r="E27" s="459"/>
      <c r="F27" s="460"/>
      <c r="G27" s="460"/>
      <c r="H27" s="460"/>
      <c r="I27" s="461"/>
      <c r="J27" s="487"/>
      <c r="K27" s="488"/>
      <c r="L27" s="488"/>
      <c r="M27" s="488"/>
      <c r="N27" s="488"/>
      <c r="O27" s="489"/>
      <c r="P27" s="487"/>
      <c r="Q27" s="488"/>
      <c r="R27" s="488"/>
      <c r="S27" s="488"/>
      <c r="T27" s="488"/>
      <c r="U27" s="489"/>
      <c r="V27" s="487"/>
      <c r="W27" s="488"/>
      <c r="X27" s="488"/>
      <c r="Y27" s="488"/>
      <c r="Z27" s="488"/>
      <c r="AA27" s="489"/>
      <c r="AB27" s="470"/>
      <c r="AC27" s="467"/>
      <c r="AD27" s="465"/>
      <c r="AE27" s="465"/>
      <c r="AF27" s="465"/>
      <c r="AG27" s="466"/>
      <c r="AH27" s="478"/>
      <c r="AI27" s="479"/>
      <c r="AJ27" s="479"/>
      <c r="AK27" s="479"/>
      <c r="AL27" s="479"/>
      <c r="AM27" s="480"/>
      <c r="AN27" s="55"/>
      <c r="AO27" s="441"/>
      <c r="AP27" s="442"/>
      <c r="AQ27" s="442"/>
      <c r="AR27" s="442"/>
      <c r="AS27" s="442"/>
      <c r="AT27" s="443"/>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c r="BY27" s="55"/>
      <c r="BZ27" s="55"/>
      <c r="CA27" s="55"/>
      <c r="CB27" s="55"/>
    </row>
    <row r="28" spans="1:80" x14ac:dyDescent="0.25">
      <c r="A28" s="55"/>
      <c r="B28" s="418"/>
      <c r="C28" s="418"/>
      <c r="D28" s="419"/>
      <c r="E28" s="459"/>
      <c r="F28" s="460"/>
      <c r="G28" s="460"/>
      <c r="H28" s="460"/>
      <c r="I28" s="461"/>
      <c r="J28" s="487" t="str">
        <f ca="1">IF(AND('MAPA DE RIESGO'!$I$70="Media",'MAPA DE RIESGO'!$M$70="Leve"),CONCATENATE("R",'MAPA DE RIESGO'!$B$70),"")</f>
        <v/>
      </c>
      <c r="K28" s="488"/>
      <c r="L28" s="488" t="str">
        <f>IF(AND('MAPA DE RIESGO'!$I$76="Media",'MAPA DE RIESGO'!$M$76="Leve"),CONCATENATE("R",'MAPA DE RIESGO'!$B$76),"")</f>
        <v/>
      </c>
      <c r="M28" s="488"/>
      <c r="N28" s="488" t="str">
        <f>IF(AND('MAPA DE RIESGO'!$I$82="Media",'MAPA DE RIESGO'!$M$82="Leve"),CONCATENATE("R",'MAPA DE RIESGO'!$B$82),"")</f>
        <v/>
      </c>
      <c r="O28" s="489"/>
      <c r="P28" s="487" t="str">
        <f ca="1">IF(AND('MAPA DE RIESGO'!$I$70="Media",'MAPA DE RIESGO'!$M$70="Menor"),CONCATENATE("R",'MAPA DE RIESGO'!$B$70),"")</f>
        <v/>
      </c>
      <c r="Q28" s="488"/>
      <c r="R28" s="488" t="str">
        <f>IF(AND('MAPA DE RIESGO'!$I$76="Media",'MAPA DE RIESGO'!$M$76="Menor"),CONCATENATE("R",'MAPA DE RIESGO'!$B$76),"")</f>
        <v/>
      </c>
      <c r="S28" s="488"/>
      <c r="T28" s="488" t="str">
        <f>IF(AND('MAPA DE RIESGO'!$I$82="Media",'MAPA DE RIESGO'!$M$82="Menor"),CONCATENATE("R",'MAPA DE RIESGO'!$B$82),"")</f>
        <v/>
      </c>
      <c r="U28" s="489"/>
      <c r="V28" s="487" t="str">
        <f ca="1">IF(AND('MAPA DE RIESGO'!$I$70="Media",'MAPA DE RIESGO'!$M$70="Moderado"),CONCATENATE("R",'MAPA DE RIESGO'!$B$70),"")</f>
        <v/>
      </c>
      <c r="W28" s="488"/>
      <c r="X28" s="488" t="str">
        <f>IF(AND('MAPA DE RIESGO'!$I$76="Media",'MAPA DE RIESGO'!$M$76="Moderado"),CONCATENATE("R",'MAPA DE RIESGO'!$B$76),"")</f>
        <v/>
      </c>
      <c r="Y28" s="488"/>
      <c r="Z28" s="488" t="str">
        <f>IF(AND('MAPA DE RIESGO'!$I$82="Media",'MAPA DE RIESGO'!$M$82="Moderado"),CONCATENATE("R",'MAPA DE RIESGO'!$B$82),"")</f>
        <v/>
      </c>
      <c r="AA28" s="489"/>
      <c r="AB28" s="470" t="str">
        <f ca="1">IF(AND('MAPA DE RIESGO'!$I$70="Media",'MAPA DE RIESGO'!$M$70="Mayor"),CONCATENATE("R",'MAPA DE RIESGO'!$B$70),"")</f>
        <v/>
      </c>
      <c r="AC28" s="467"/>
      <c r="AD28" s="465" t="str">
        <f>IF(AND('MAPA DE RIESGO'!$I$76="Media",'MAPA DE RIESGO'!$M$76="Mayor"),CONCATENATE("R",'MAPA DE RIESGO'!$B$76),"")</f>
        <v/>
      </c>
      <c r="AE28" s="465"/>
      <c r="AF28" s="465" t="str">
        <f>IF(AND('MAPA DE RIESGO'!$I$82="Media",'MAPA DE RIESGO'!$M$82="Mayor"),CONCATENATE("R",'MAPA DE RIESGO'!$B$82),"")</f>
        <v/>
      </c>
      <c r="AG28" s="466"/>
      <c r="AH28" s="478" t="str">
        <f ca="1">IF(AND('MAPA DE RIESGO'!$I$70="Media",'MAPA DE RIESGO'!$M$70="Catastrófico"),CONCATENATE("R",'MAPA DE RIESGO'!$B$70),"")</f>
        <v/>
      </c>
      <c r="AI28" s="479"/>
      <c r="AJ28" s="479" t="str">
        <f>IF(AND('MAPA DE RIESGO'!$I$76="Media",'MAPA DE RIESGO'!$M$76="Catastrófico"),CONCATENATE("R",'MAPA DE RIESGO'!$B$76),"")</f>
        <v/>
      </c>
      <c r="AK28" s="479"/>
      <c r="AL28" s="479" t="str">
        <f>IF(AND('MAPA DE RIESGO'!$I$82="Media",'MAPA DE RIESGO'!$M$82="Catastrófico"),CONCATENATE("R",'MAPA DE RIESGO'!$B$82),"")</f>
        <v/>
      </c>
      <c r="AM28" s="480"/>
      <c r="AN28" s="55"/>
      <c r="AO28" s="441"/>
      <c r="AP28" s="442"/>
      <c r="AQ28" s="442"/>
      <c r="AR28" s="442"/>
      <c r="AS28" s="442"/>
      <c r="AT28" s="443"/>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c r="BY28" s="55"/>
      <c r="BZ28" s="55"/>
      <c r="CA28" s="55"/>
      <c r="CB28" s="55"/>
    </row>
    <row r="29" spans="1:80" ht="15.75" thickBot="1" x14ac:dyDescent="0.3">
      <c r="A29" s="55"/>
      <c r="B29" s="418"/>
      <c r="C29" s="418"/>
      <c r="D29" s="419"/>
      <c r="E29" s="462"/>
      <c r="F29" s="463"/>
      <c r="G29" s="463"/>
      <c r="H29" s="463"/>
      <c r="I29" s="464"/>
      <c r="J29" s="487"/>
      <c r="K29" s="488"/>
      <c r="L29" s="488"/>
      <c r="M29" s="488"/>
      <c r="N29" s="488"/>
      <c r="O29" s="489"/>
      <c r="P29" s="490"/>
      <c r="Q29" s="491"/>
      <c r="R29" s="491"/>
      <c r="S29" s="491"/>
      <c r="T29" s="491"/>
      <c r="U29" s="492"/>
      <c r="V29" s="490"/>
      <c r="W29" s="491"/>
      <c r="X29" s="491"/>
      <c r="Y29" s="491"/>
      <c r="Z29" s="491"/>
      <c r="AA29" s="492"/>
      <c r="AB29" s="475"/>
      <c r="AC29" s="476"/>
      <c r="AD29" s="476"/>
      <c r="AE29" s="476"/>
      <c r="AF29" s="476"/>
      <c r="AG29" s="477"/>
      <c r="AH29" s="481"/>
      <c r="AI29" s="482"/>
      <c r="AJ29" s="482"/>
      <c r="AK29" s="482"/>
      <c r="AL29" s="482"/>
      <c r="AM29" s="483"/>
      <c r="AN29" s="55"/>
      <c r="AO29" s="444"/>
      <c r="AP29" s="445"/>
      <c r="AQ29" s="445"/>
      <c r="AR29" s="445"/>
      <c r="AS29" s="445"/>
      <c r="AT29" s="446"/>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c r="BY29" s="55"/>
      <c r="BZ29" s="55"/>
      <c r="CA29" s="55"/>
      <c r="CB29" s="55"/>
    </row>
    <row r="30" spans="1:80" x14ac:dyDescent="0.25">
      <c r="A30" s="55"/>
      <c r="B30" s="418"/>
      <c r="C30" s="418"/>
      <c r="D30" s="419"/>
      <c r="E30" s="456" t="s">
        <v>105</v>
      </c>
      <c r="F30" s="457"/>
      <c r="G30" s="457"/>
      <c r="H30" s="457"/>
      <c r="I30" s="457"/>
      <c r="J30" s="502" t="str">
        <f ca="1">IF(AND('MAPA DE RIESGO'!$I$16="Baja",'MAPA DE RIESGO'!$M$16="Leve"),CONCATENATE("R",'MAPA DE RIESGO'!$B$16),"")</f>
        <v/>
      </c>
      <c r="K30" s="503"/>
      <c r="L30" s="503" t="str">
        <f ca="1">IF(AND('MAPA DE RIESGO'!$I$22="Baja",'MAPA DE RIESGO'!$M$22="Leve"),CONCATENATE("R",'MAPA DE RIESGO'!$B$22),"")</f>
        <v/>
      </c>
      <c r="M30" s="503"/>
      <c r="N30" s="503" t="str">
        <f ca="1">IF(AND('MAPA DE RIESGO'!$I$28="Baja",'MAPA DE RIESGO'!$M$28="Leve"),CONCATENATE("R",'MAPA DE RIESGO'!$B$28),"")</f>
        <v/>
      </c>
      <c r="O30" s="504"/>
      <c r="P30" s="494" t="str">
        <f ca="1">IF(AND('MAPA DE RIESGO'!$I$16="Baja",'MAPA DE RIESGO'!$M$16="Menor"),CONCATENATE("R",'MAPA DE RIESGO'!$B$16),"")</f>
        <v/>
      </c>
      <c r="Q30" s="494"/>
      <c r="R30" s="494" t="str">
        <f ca="1">IF(AND('MAPA DE RIESGO'!$I$22="Baja",'MAPA DE RIESGO'!$M$22="Menor"),CONCATENATE("R",'MAPA DE RIESGO'!$B$22),"")</f>
        <v/>
      </c>
      <c r="S30" s="494"/>
      <c r="T30" s="494" t="str">
        <f ca="1">IF(AND('MAPA DE RIESGO'!$I$28="Baja",'MAPA DE RIESGO'!$M$28="Menor"),CONCATENATE("R",'MAPA DE RIESGO'!$B$28),"")</f>
        <v/>
      </c>
      <c r="U30" s="495"/>
      <c r="V30" s="493" t="str">
        <f ca="1">IF(AND('MAPA DE RIESGO'!$I$16="Baja",'MAPA DE RIESGO'!$M$16="Moderado"),CONCATENATE("R",'MAPA DE RIESGO'!$B$16),"")</f>
        <v/>
      </c>
      <c r="W30" s="494"/>
      <c r="X30" s="494" t="str">
        <f ca="1">IF(AND('MAPA DE RIESGO'!$I$22="Baja",'MAPA DE RIESGO'!$M$22="Moderado"),CONCATENATE("R",'MAPA DE RIESGO'!$B$22),"")</f>
        <v/>
      </c>
      <c r="Y30" s="494"/>
      <c r="Z30" s="494" t="str">
        <f ca="1">IF(AND('MAPA DE RIESGO'!$I$28="Baja",'MAPA DE RIESGO'!$M$28="Moderado"),CONCATENATE("R",'MAPA DE RIESGO'!$B$28),"")</f>
        <v/>
      </c>
      <c r="AA30" s="495"/>
      <c r="AB30" s="468" t="str">
        <f ca="1">IF(AND('MAPA DE RIESGO'!$I$16="Baja",'MAPA DE RIESGO'!$M$16="Mayor"),CONCATENATE("R",'MAPA DE RIESGO'!$B$16),"")</f>
        <v/>
      </c>
      <c r="AC30" s="469"/>
      <c r="AD30" s="469" t="str">
        <f ca="1">IF(AND('MAPA DE RIESGO'!$I$22="Baja",'MAPA DE RIESGO'!$M$22="Mayor"),CONCATENATE("R",'MAPA DE RIESGO'!$B$22),"")</f>
        <v/>
      </c>
      <c r="AE30" s="469"/>
      <c r="AF30" s="469" t="str">
        <f ca="1">IF(AND('MAPA DE RIESGO'!$I$28="Baja",'MAPA DE RIESGO'!$M$28="Mayor"),CONCATENATE("R",'MAPA DE RIESGO'!$B$28),"")</f>
        <v/>
      </c>
      <c r="AG30" s="471"/>
      <c r="AH30" s="484" t="str">
        <f ca="1">IF(AND('MAPA DE RIESGO'!$I$16="Baja",'MAPA DE RIESGO'!$M$16="Catastrófico"),CONCATENATE("R",'MAPA DE RIESGO'!$B$16),"")</f>
        <v/>
      </c>
      <c r="AI30" s="485"/>
      <c r="AJ30" s="485" t="str">
        <f ca="1">IF(AND('MAPA DE RIESGO'!$I$22="Baja",'MAPA DE RIESGO'!$M$22="Catastrófico"),CONCATENATE("R",'MAPA DE RIESGO'!$B$22),"")</f>
        <v/>
      </c>
      <c r="AK30" s="485"/>
      <c r="AL30" s="485" t="str">
        <f ca="1">IF(AND('MAPA DE RIESGO'!$I$28="Baja",'MAPA DE RIESGO'!$M$28="Catastrófico"),CONCATENATE("R",'MAPA DE RIESGO'!$B$28),"")</f>
        <v/>
      </c>
      <c r="AM30" s="486"/>
      <c r="AN30" s="55"/>
      <c r="AO30" s="447" t="s">
        <v>74</v>
      </c>
      <c r="AP30" s="448"/>
      <c r="AQ30" s="448"/>
      <c r="AR30" s="448"/>
      <c r="AS30" s="448"/>
      <c r="AT30" s="449"/>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c r="BZ30" s="55"/>
      <c r="CA30" s="55"/>
      <c r="CB30" s="55"/>
    </row>
    <row r="31" spans="1:80" x14ac:dyDescent="0.25">
      <c r="A31" s="55"/>
      <c r="B31" s="418"/>
      <c r="C31" s="418"/>
      <c r="D31" s="419"/>
      <c r="E31" s="459"/>
      <c r="F31" s="460"/>
      <c r="G31" s="460"/>
      <c r="H31" s="460"/>
      <c r="I31" s="473"/>
      <c r="J31" s="498"/>
      <c r="K31" s="496"/>
      <c r="L31" s="496"/>
      <c r="M31" s="496"/>
      <c r="N31" s="496"/>
      <c r="O31" s="497"/>
      <c r="P31" s="488"/>
      <c r="Q31" s="488"/>
      <c r="R31" s="488"/>
      <c r="S31" s="488"/>
      <c r="T31" s="488"/>
      <c r="U31" s="489"/>
      <c r="V31" s="487"/>
      <c r="W31" s="488"/>
      <c r="X31" s="488"/>
      <c r="Y31" s="488"/>
      <c r="Z31" s="488"/>
      <c r="AA31" s="489"/>
      <c r="AB31" s="470"/>
      <c r="AC31" s="467"/>
      <c r="AD31" s="467"/>
      <c r="AE31" s="467"/>
      <c r="AF31" s="467"/>
      <c r="AG31" s="466"/>
      <c r="AH31" s="478"/>
      <c r="AI31" s="479"/>
      <c r="AJ31" s="479"/>
      <c r="AK31" s="479"/>
      <c r="AL31" s="479"/>
      <c r="AM31" s="480"/>
      <c r="AN31" s="55"/>
      <c r="AO31" s="450"/>
      <c r="AP31" s="451"/>
      <c r="AQ31" s="451"/>
      <c r="AR31" s="451"/>
      <c r="AS31" s="451"/>
      <c r="AT31" s="452"/>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c r="BY31" s="55"/>
      <c r="BZ31" s="55"/>
      <c r="CA31" s="55"/>
      <c r="CB31" s="55"/>
    </row>
    <row r="32" spans="1:80" x14ac:dyDescent="0.25">
      <c r="A32" s="55"/>
      <c r="B32" s="418"/>
      <c r="C32" s="418"/>
      <c r="D32" s="419"/>
      <c r="E32" s="459"/>
      <c r="F32" s="460"/>
      <c r="G32" s="460"/>
      <c r="H32" s="460"/>
      <c r="I32" s="473"/>
      <c r="J32" s="498" t="str">
        <f ca="1">IF(AND('MAPA DE RIESGO'!$I$34="Baja",'MAPA DE RIESGO'!$M$34="Leve"),CONCATENATE("R",'MAPA DE RIESGO'!$B$34),"")</f>
        <v/>
      </c>
      <c r="K32" s="496"/>
      <c r="L32" s="496" t="str">
        <f ca="1">IF(AND('MAPA DE RIESGO'!$I$40="Baja",'MAPA DE RIESGO'!$M$40="Leve"),CONCATENATE("R",'MAPA DE RIESGO'!$B$40),"")</f>
        <v/>
      </c>
      <c r="M32" s="496"/>
      <c r="N32" s="496" t="str">
        <f ca="1">IF(AND('MAPA DE RIESGO'!$I$46="Baja",'MAPA DE RIESGO'!$M$46="Leve"),CONCATENATE("R",'MAPA DE RIESGO'!$B$46),"")</f>
        <v/>
      </c>
      <c r="O32" s="497"/>
      <c r="P32" s="488" t="str">
        <f ca="1">IF(AND('MAPA DE RIESGO'!$I$34="Baja",'MAPA DE RIESGO'!$M$34="Menor"),CONCATENATE("R",'MAPA DE RIESGO'!$B$34),"")</f>
        <v/>
      </c>
      <c r="Q32" s="488"/>
      <c r="R32" s="488" t="str">
        <f ca="1">IF(AND('MAPA DE RIESGO'!$I$40="Baja",'MAPA DE RIESGO'!$M$40="Menor"),CONCATENATE("R",'MAPA DE RIESGO'!$B$40),"")</f>
        <v/>
      </c>
      <c r="S32" s="488"/>
      <c r="T32" s="488" t="str">
        <f ca="1">IF(AND('MAPA DE RIESGO'!$I$46="Baja",'MAPA DE RIESGO'!$M$46="Menor"),CONCATENATE("R",'MAPA DE RIESGO'!$B$46),"")</f>
        <v/>
      </c>
      <c r="U32" s="489"/>
      <c r="V32" s="487" t="str">
        <f ca="1">IF(AND('MAPA DE RIESGO'!$I$34="Baja",'MAPA DE RIESGO'!$M$34="Moderado"),CONCATENATE("R",'MAPA DE RIESGO'!$B$34),"")</f>
        <v>R4</v>
      </c>
      <c r="W32" s="488"/>
      <c r="X32" s="488" t="str">
        <f ca="1">IF(AND('MAPA DE RIESGO'!$I$40="Baja",'MAPA DE RIESGO'!$M$40="Moderado"),CONCATENATE("R",'MAPA DE RIESGO'!$B$40),"")</f>
        <v/>
      </c>
      <c r="Y32" s="488"/>
      <c r="Z32" s="488" t="str">
        <f ca="1">IF(AND('MAPA DE RIESGO'!$I$46="Baja",'MAPA DE RIESGO'!$M$46="Moderado"),CONCATENATE("R",'MAPA DE RIESGO'!$B$46),"")</f>
        <v/>
      </c>
      <c r="AA32" s="489"/>
      <c r="AB32" s="470" t="str">
        <f ca="1">IF(AND('MAPA DE RIESGO'!$I$34="Baja",'MAPA DE RIESGO'!$M$34="Mayor"),CONCATENATE("R",'MAPA DE RIESGO'!$B$34),"")</f>
        <v/>
      </c>
      <c r="AC32" s="467"/>
      <c r="AD32" s="465" t="str">
        <f ca="1">IF(AND('MAPA DE RIESGO'!$I$40="Baja",'MAPA DE RIESGO'!$M$40="Mayor"),CONCATENATE("R",'MAPA DE RIESGO'!$B$40),"")</f>
        <v/>
      </c>
      <c r="AE32" s="465"/>
      <c r="AF32" s="465" t="str">
        <f ca="1">IF(AND('MAPA DE RIESGO'!$I$46="Baja",'MAPA DE RIESGO'!$M$46="Mayor"),CONCATENATE("R",'MAPA DE RIESGO'!$B$46),"")</f>
        <v/>
      </c>
      <c r="AG32" s="466"/>
      <c r="AH32" s="478" t="str">
        <f ca="1">IF(AND('MAPA DE RIESGO'!$I$34="Baja",'MAPA DE RIESGO'!$M$34="Catastrófico"),CONCATENATE("R",'MAPA DE RIESGO'!$B$34),"")</f>
        <v/>
      </c>
      <c r="AI32" s="479"/>
      <c r="AJ32" s="479" t="str">
        <f ca="1">IF(AND('MAPA DE RIESGO'!$I$40="Baja",'MAPA DE RIESGO'!$M$40="Catastrófico"),CONCATENATE("R",'MAPA DE RIESGO'!$B$40),"")</f>
        <v/>
      </c>
      <c r="AK32" s="479"/>
      <c r="AL32" s="479" t="str">
        <f ca="1">IF(AND('MAPA DE RIESGO'!$I$46="Baja",'MAPA DE RIESGO'!$M$46="Catastrófico"),CONCATENATE("R",'MAPA DE RIESGO'!$B$46),"")</f>
        <v/>
      </c>
      <c r="AM32" s="480"/>
      <c r="AN32" s="55"/>
      <c r="AO32" s="450"/>
      <c r="AP32" s="451"/>
      <c r="AQ32" s="451"/>
      <c r="AR32" s="451"/>
      <c r="AS32" s="451"/>
      <c r="AT32" s="452"/>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c r="BY32" s="55"/>
      <c r="BZ32" s="55"/>
      <c r="CA32" s="55"/>
      <c r="CB32" s="55"/>
    </row>
    <row r="33" spans="1:80" x14ac:dyDescent="0.25">
      <c r="A33" s="55"/>
      <c r="B33" s="418"/>
      <c r="C33" s="418"/>
      <c r="D33" s="419"/>
      <c r="E33" s="459"/>
      <c r="F33" s="460"/>
      <c r="G33" s="460"/>
      <c r="H33" s="460"/>
      <c r="I33" s="473"/>
      <c r="J33" s="498"/>
      <c r="K33" s="496"/>
      <c r="L33" s="496"/>
      <c r="M33" s="496"/>
      <c r="N33" s="496"/>
      <c r="O33" s="497"/>
      <c r="P33" s="488"/>
      <c r="Q33" s="488"/>
      <c r="R33" s="488"/>
      <c r="S33" s="488"/>
      <c r="T33" s="488"/>
      <c r="U33" s="489"/>
      <c r="V33" s="487"/>
      <c r="W33" s="488"/>
      <c r="X33" s="488"/>
      <c r="Y33" s="488"/>
      <c r="Z33" s="488"/>
      <c r="AA33" s="489"/>
      <c r="AB33" s="470"/>
      <c r="AC33" s="467"/>
      <c r="AD33" s="465"/>
      <c r="AE33" s="465"/>
      <c r="AF33" s="465"/>
      <c r="AG33" s="466"/>
      <c r="AH33" s="478"/>
      <c r="AI33" s="479"/>
      <c r="AJ33" s="479"/>
      <c r="AK33" s="479"/>
      <c r="AL33" s="479"/>
      <c r="AM33" s="480"/>
      <c r="AN33" s="55"/>
      <c r="AO33" s="450"/>
      <c r="AP33" s="451"/>
      <c r="AQ33" s="451"/>
      <c r="AR33" s="451"/>
      <c r="AS33" s="451"/>
      <c r="AT33" s="452"/>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c r="BY33" s="55"/>
      <c r="BZ33" s="55"/>
      <c r="CA33" s="55"/>
      <c r="CB33" s="55"/>
    </row>
    <row r="34" spans="1:80" x14ac:dyDescent="0.25">
      <c r="A34" s="55"/>
      <c r="B34" s="418"/>
      <c r="C34" s="418"/>
      <c r="D34" s="419"/>
      <c r="E34" s="459"/>
      <c r="F34" s="460"/>
      <c r="G34" s="460"/>
      <c r="H34" s="460"/>
      <c r="I34" s="473"/>
      <c r="J34" s="498" t="str">
        <f ca="1">IF(AND('MAPA DE RIESGO'!$I$52="Baja",'MAPA DE RIESGO'!$M$52="Leve"),CONCATENATE("R",'MAPA DE RIESGO'!$B$52),"")</f>
        <v/>
      </c>
      <c r="K34" s="496"/>
      <c r="L34" s="496" t="str">
        <f ca="1">IF(AND('MAPA DE RIESGO'!$I$58="Baja",'MAPA DE RIESGO'!$M$58="Leve"),CONCATENATE("R",'MAPA DE RIESGO'!$B$58),"")</f>
        <v/>
      </c>
      <c r="M34" s="496"/>
      <c r="N34" s="496" t="str">
        <f ca="1">IF(AND('MAPA DE RIESGO'!$I$64="Baja",'MAPA DE RIESGO'!$M$64="Leve"),CONCATENATE("R",'MAPA DE RIESGO'!$B$64),"")</f>
        <v/>
      </c>
      <c r="O34" s="497"/>
      <c r="P34" s="488" t="str">
        <f ca="1">IF(AND('MAPA DE RIESGO'!$I$52="Baja",'MAPA DE RIESGO'!$M$52="Menor"),CONCATENATE("R",'MAPA DE RIESGO'!$B$52),"")</f>
        <v/>
      </c>
      <c r="Q34" s="488"/>
      <c r="R34" s="488" t="str">
        <f ca="1">IF(AND('MAPA DE RIESGO'!$I$58="Baja",'MAPA DE RIESGO'!$M$58="Menor"),CONCATENATE("R",'MAPA DE RIESGO'!$B$58),"")</f>
        <v/>
      </c>
      <c r="S34" s="488"/>
      <c r="T34" s="488" t="str">
        <f ca="1">IF(AND('MAPA DE RIESGO'!$I$64="Baja",'MAPA DE RIESGO'!$M$64="Menor"),CONCATENATE("R",'MAPA DE RIESGO'!$B$64),"")</f>
        <v/>
      </c>
      <c r="U34" s="489"/>
      <c r="V34" s="487" t="str">
        <f ca="1">IF(AND('MAPA DE RIESGO'!$I$52="Baja",'MAPA DE RIESGO'!$M$52="Moderado"),CONCATENATE("R",'MAPA DE RIESGO'!$B$52),"")</f>
        <v/>
      </c>
      <c r="W34" s="488"/>
      <c r="X34" s="488" t="str">
        <f ca="1">IF(AND('MAPA DE RIESGO'!$I$58="Baja",'MAPA DE RIESGO'!$M$58="Moderado"),CONCATENATE("R",'MAPA DE RIESGO'!$B$58),"")</f>
        <v/>
      </c>
      <c r="Y34" s="488"/>
      <c r="Z34" s="488" t="str">
        <f ca="1">IF(AND('MAPA DE RIESGO'!$I$64="Baja",'MAPA DE RIESGO'!$M$64="Moderado"),CONCATENATE("R",'MAPA DE RIESGO'!$B$64),"")</f>
        <v/>
      </c>
      <c r="AA34" s="489"/>
      <c r="AB34" s="470" t="str">
        <f ca="1">IF(AND('MAPA DE RIESGO'!$I$52="Baja",'MAPA DE RIESGO'!$M$52="Mayor"),CONCATENATE("R",'MAPA DE RIESGO'!$B$52),"")</f>
        <v/>
      </c>
      <c r="AC34" s="467"/>
      <c r="AD34" s="465" t="str">
        <f ca="1">IF(AND('MAPA DE RIESGO'!$I$58="Baja",'MAPA DE RIESGO'!$M$58="Mayor"),CONCATENATE("R",'MAPA DE RIESGO'!$B$58),"")</f>
        <v/>
      </c>
      <c r="AE34" s="465"/>
      <c r="AF34" s="465" t="str">
        <f ca="1">IF(AND('MAPA DE RIESGO'!$I$64="Baja",'MAPA DE RIESGO'!$M$64="Mayor"),CONCATENATE("R",'MAPA DE RIESGO'!$B$64),"")</f>
        <v/>
      </c>
      <c r="AG34" s="466"/>
      <c r="AH34" s="478" t="str">
        <f ca="1">IF(AND('MAPA DE RIESGO'!$I$52="Baja",'MAPA DE RIESGO'!$M$52="Catastrófico"),CONCATENATE("R",'MAPA DE RIESGO'!$B$52),"")</f>
        <v/>
      </c>
      <c r="AI34" s="479"/>
      <c r="AJ34" s="479" t="str">
        <f ca="1">IF(AND('MAPA DE RIESGO'!$I$58="Baja",'MAPA DE RIESGO'!$M$58="Catastrófico"),CONCATENATE("R",'MAPA DE RIESGO'!$B$58),"")</f>
        <v/>
      </c>
      <c r="AK34" s="479"/>
      <c r="AL34" s="479" t="str">
        <f ca="1">IF(AND('MAPA DE RIESGO'!$I$64="Baja",'MAPA DE RIESGO'!$M$64="Catastrófico"),CONCATENATE("R",'MAPA DE RIESGO'!$B$64),"")</f>
        <v/>
      </c>
      <c r="AM34" s="480"/>
      <c r="AN34" s="55"/>
      <c r="AO34" s="450"/>
      <c r="AP34" s="451"/>
      <c r="AQ34" s="451"/>
      <c r="AR34" s="451"/>
      <c r="AS34" s="451"/>
      <c r="AT34" s="452"/>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c r="BY34" s="55"/>
      <c r="BZ34" s="55"/>
      <c r="CA34" s="55"/>
      <c r="CB34" s="55"/>
    </row>
    <row r="35" spans="1:80" x14ac:dyDescent="0.25">
      <c r="A35" s="55"/>
      <c r="B35" s="418"/>
      <c r="C35" s="418"/>
      <c r="D35" s="419"/>
      <c r="E35" s="459"/>
      <c r="F35" s="460"/>
      <c r="G35" s="460"/>
      <c r="H35" s="460"/>
      <c r="I35" s="473"/>
      <c r="J35" s="498"/>
      <c r="K35" s="496"/>
      <c r="L35" s="496"/>
      <c r="M35" s="496"/>
      <c r="N35" s="496"/>
      <c r="O35" s="497"/>
      <c r="P35" s="488"/>
      <c r="Q35" s="488"/>
      <c r="R35" s="488"/>
      <c r="S35" s="488"/>
      <c r="T35" s="488"/>
      <c r="U35" s="489"/>
      <c r="V35" s="487"/>
      <c r="W35" s="488"/>
      <c r="X35" s="488"/>
      <c r="Y35" s="488"/>
      <c r="Z35" s="488"/>
      <c r="AA35" s="489"/>
      <c r="AB35" s="470"/>
      <c r="AC35" s="467"/>
      <c r="AD35" s="465"/>
      <c r="AE35" s="465"/>
      <c r="AF35" s="465"/>
      <c r="AG35" s="466"/>
      <c r="AH35" s="478"/>
      <c r="AI35" s="479"/>
      <c r="AJ35" s="479"/>
      <c r="AK35" s="479"/>
      <c r="AL35" s="479"/>
      <c r="AM35" s="480"/>
      <c r="AN35" s="55"/>
      <c r="AO35" s="450"/>
      <c r="AP35" s="451"/>
      <c r="AQ35" s="451"/>
      <c r="AR35" s="451"/>
      <c r="AS35" s="451"/>
      <c r="AT35" s="452"/>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c r="BY35" s="55"/>
      <c r="BZ35" s="55"/>
      <c r="CA35" s="55"/>
      <c r="CB35" s="55"/>
    </row>
    <row r="36" spans="1:80" x14ac:dyDescent="0.25">
      <c r="A36" s="55"/>
      <c r="B36" s="418"/>
      <c r="C36" s="418"/>
      <c r="D36" s="419"/>
      <c r="E36" s="459"/>
      <c r="F36" s="460"/>
      <c r="G36" s="460"/>
      <c r="H36" s="460"/>
      <c r="I36" s="473"/>
      <c r="J36" s="498" t="str">
        <f ca="1">IF(AND('MAPA DE RIESGO'!$I$70="Baja",'MAPA DE RIESGO'!$M$70="Leve"),CONCATENATE("R",'MAPA DE RIESGO'!$B$70),"")</f>
        <v/>
      </c>
      <c r="K36" s="496"/>
      <c r="L36" s="496" t="str">
        <f>IF(AND('MAPA DE RIESGO'!$I$76="Baja",'MAPA DE RIESGO'!$M$76="Leve"),CONCATENATE("R",'MAPA DE RIESGO'!$B$76),"")</f>
        <v/>
      </c>
      <c r="M36" s="496"/>
      <c r="N36" s="496" t="str">
        <f>IF(AND('MAPA DE RIESGO'!$I$82="Baja",'MAPA DE RIESGO'!$M$82="Leve"),CONCATENATE("R",'MAPA DE RIESGO'!$B$82),"")</f>
        <v/>
      </c>
      <c r="O36" s="497"/>
      <c r="P36" s="488" t="str">
        <f ca="1">IF(AND('MAPA DE RIESGO'!$I$70="Baja",'MAPA DE RIESGO'!$M$70="Menor"),CONCATENATE("R",'MAPA DE RIESGO'!$B$70),"")</f>
        <v/>
      </c>
      <c r="Q36" s="488"/>
      <c r="R36" s="488" t="str">
        <f>IF(AND('MAPA DE RIESGO'!$I$76="Baja",'MAPA DE RIESGO'!$M$76="Menor"),CONCATENATE("R",'MAPA DE RIESGO'!$B$76),"")</f>
        <v/>
      </c>
      <c r="S36" s="488"/>
      <c r="T36" s="488" t="str">
        <f>IF(AND('MAPA DE RIESGO'!$I$82="Baja",'MAPA DE RIESGO'!$M$82="Menor"),CONCATENATE("R",'MAPA DE RIESGO'!$B$82),"")</f>
        <v/>
      </c>
      <c r="U36" s="489"/>
      <c r="V36" s="487" t="str">
        <f ca="1">IF(AND('MAPA DE RIESGO'!$I$70="Baja",'MAPA DE RIESGO'!$M$70="Moderado"),CONCATENATE("R",'MAPA DE RIESGO'!$B$70),"")</f>
        <v/>
      </c>
      <c r="W36" s="488"/>
      <c r="X36" s="488" t="str">
        <f>IF(AND('MAPA DE RIESGO'!$I$76="Baja",'MAPA DE RIESGO'!$M$76="Moderado"),CONCATENATE("R",'MAPA DE RIESGO'!$B$76),"")</f>
        <v/>
      </c>
      <c r="Y36" s="488"/>
      <c r="Z36" s="488" t="str">
        <f>IF(AND('MAPA DE RIESGO'!$I$82="Baja",'MAPA DE RIESGO'!$M$82="Moderado"),CONCATENATE("R",'MAPA DE RIESGO'!$B$82),"")</f>
        <v/>
      </c>
      <c r="AA36" s="489"/>
      <c r="AB36" s="470" t="str">
        <f ca="1">IF(AND('MAPA DE RIESGO'!$I$70="Baja",'MAPA DE RIESGO'!$M$70="Mayor"),CONCATENATE("R",'MAPA DE RIESGO'!$B$70),"")</f>
        <v/>
      </c>
      <c r="AC36" s="467"/>
      <c r="AD36" s="465" t="str">
        <f>IF(AND('MAPA DE RIESGO'!$I$76="Baja",'MAPA DE RIESGO'!$M$76="Mayor"),CONCATENATE("R",'MAPA DE RIESGO'!$B$76),"")</f>
        <v/>
      </c>
      <c r="AE36" s="465"/>
      <c r="AF36" s="465" t="str">
        <f>IF(AND('MAPA DE RIESGO'!$I$82="Baja",'MAPA DE RIESGO'!$M$82="Mayor"),CONCATENATE("R",'MAPA DE RIESGO'!$B$82),"")</f>
        <v/>
      </c>
      <c r="AG36" s="466"/>
      <c r="AH36" s="478" t="str">
        <f ca="1">IF(AND('MAPA DE RIESGO'!$I$70="Baja",'MAPA DE RIESGO'!$M$70="Catastrófico"),CONCATENATE("R",'MAPA DE RIESGO'!$B$70),"")</f>
        <v/>
      </c>
      <c r="AI36" s="479"/>
      <c r="AJ36" s="479" t="str">
        <f>IF(AND('MAPA DE RIESGO'!$I$76="Baja",'MAPA DE RIESGO'!$M$76="Catastrófico"),CONCATENATE("R",'MAPA DE RIESGO'!$B$76),"")</f>
        <v/>
      </c>
      <c r="AK36" s="479"/>
      <c r="AL36" s="479" t="str">
        <f>IF(AND('MAPA DE RIESGO'!$I$82="Baja",'MAPA DE RIESGO'!$M$82="Catastrófico"),CONCATENATE("R",'MAPA DE RIESGO'!$B$82),"")</f>
        <v/>
      </c>
      <c r="AM36" s="480"/>
      <c r="AN36" s="55"/>
      <c r="AO36" s="450"/>
      <c r="AP36" s="451"/>
      <c r="AQ36" s="451"/>
      <c r="AR36" s="451"/>
      <c r="AS36" s="451"/>
      <c r="AT36" s="452"/>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c r="BY36" s="55"/>
      <c r="BZ36" s="55"/>
      <c r="CA36" s="55"/>
      <c r="CB36" s="55"/>
    </row>
    <row r="37" spans="1:80" ht="15.75" thickBot="1" x14ac:dyDescent="0.3">
      <c r="A37" s="55"/>
      <c r="B37" s="418"/>
      <c r="C37" s="418"/>
      <c r="D37" s="419"/>
      <c r="E37" s="462"/>
      <c r="F37" s="463"/>
      <c r="G37" s="463"/>
      <c r="H37" s="463"/>
      <c r="I37" s="463"/>
      <c r="J37" s="499"/>
      <c r="K37" s="500"/>
      <c r="L37" s="500"/>
      <c r="M37" s="500"/>
      <c r="N37" s="500"/>
      <c r="O37" s="501"/>
      <c r="P37" s="491"/>
      <c r="Q37" s="491"/>
      <c r="R37" s="491"/>
      <c r="S37" s="491"/>
      <c r="T37" s="491"/>
      <c r="U37" s="492"/>
      <c r="V37" s="490"/>
      <c r="W37" s="491"/>
      <c r="X37" s="491"/>
      <c r="Y37" s="491"/>
      <c r="Z37" s="491"/>
      <c r="AA37" s="492"/>
      <c r="AB37" s="475"/>
      <c r="AC37" s="476"/>
      <c r="AD37" s="476"/>
      <c r="AE37" s="476"/>
      <c r="AF37" s="476"/>
      <c r="AG37" s="477"/>
      <c r="AH37" s="481"/>
      <c r="AI37" s="482"/>
      <c r="AJ37" s="482"/>
      <c r="AK37" s="482"/>
      <c r="AL37" s="482"/>
      <c r="AM37" s="483"/>
      <c r="AN37" s="55"/>
      <c r="AO37" s="453"/>
      <c r="AP37" s="454"/>
      <c r="AQ37" s="454"/>
      <c r="AR37" s="454"/>
      <c r="AS37" s="454"/>
      <c r="AT37" s="4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row>
    <row r="38" spans="1:80" x14ac:dyDescent="0.25">
      <c r="A38" s="55"/>
      <c r="B38" s="418"/>
      <c r="C38" s="418"/>
      <c r="D38" s="419"/>
      <c r="E38" s="456" t="s">
        <v>104</v>
      </c>
      <c r="F38" s="457"/>
      <c r="G38" s="457"/>
      <c r="H38" s="457"/>
      <c r="I38" s="458"/>
      <c r="J38" s="502" t="str">
        <f ca="1">IF(AND('MAPA DE RIESGO'!$I$16="Muy Baja",'MAPA DE RIESGO'!$M$16="Leve"),CONCATENATE("R",'MAPA DE RIESGO'!$B$16),"")</f>
        <v/>
      </c>
      <c r="K38" s="503"/>
      <c r="L38" s="503" t="str">
        <f ca="1">IF(AND('MAPA DE RIESGO'!$I$22="Muy Baja",'MAPA DE RIESGO'!$M$22="Leve"),CONCATENATE("R",'MAPA DE RIESGO'!$B$22),"")</f>
        <v/>
      </c>
      <c r="M38" s="503"/>
      <c r="N38" s="503" t="str">
        <f ca="1">IF(AND('MAPA DE RIESGO'!$I$28="Muy Baja",'MAPA DE RIESGO'!$M$28="Leve"),CONCATENATE("R",'MAPA DE RIESGO'!$B$28),"")</f>
        <v/>
      </c>
      <c r="O38" s="504"/>
      <c r="P38" s="502" t="str">
        <f ca="1">IF(AND('MAPA DE RIESGO'!$I$16="Muy Baja",'MAPA DE RIESGO'!$M$16="Menor"),CONCATENATE("R",'MAPA DE RIESGO'!$B$16),"")</f>
        <v/>
      </c>
      <c r="Q38" s="503"/>
      <c r="R38" s="503" t="str">
        <f ca="1">IF(AND('MAPA DE RIESGO'!$I$22="Muy Baja",'MAPA DE RIESGO'!$M$22="Menor"),CONCATENATE("R",'MAPA DE RIESGO'!$B$22),"")</f>
        <v/>
      </c>
      <c r="S38" s="503"/>
      <c r="T38" s="503" t="str">
        <f ca="1">IF(AND('MAPA DE RIESGO'!$I$28="Muy Baja",'MAPA DE RIESGO'!$M$28="Menor"),CONCATENATE("R",'MAPA DE RIESGO'!$B$28),"")</f>
        <v/>
      </c>
      <c r="U38" s="504"/>
      <c r="V38" s="493" t="str">
        <f ca="1">IF(AND('MAPA DE RIESGO'!$I$16="Muy Baja",'MAPA DE RIESGO'!$M$16="Moderado"),CONCATENATE("R",'MAPA DE RIESGO'!$B$16),"")</f>
        <v/>
      </c>
      <c r="W38" s="494"/>
      <c r="X38" s="494" t="str">
        <f ca="1">IF(AND('MAPA DE RIESGO'!$I$22="Muy Baja",'MAPA DE RIESGO'!$M$22="Moderado"),CONCATENATE("R",'MAPA DE RIESGO'!$B$22),"")</f>
        <v/>
      </c>
      <c r="Y38" s="494"/>
      <c r="Z38" s="494" t="str">
        <f ca="1">IF(AND('MAPA DE RIESGO'!$I$28="Muy Baja",'MAPA DE RIESGO'!$M$28="Moderado"),CONCATENATE("R",'MAPA DE RIESGO'!$B$28),"")</f>
        <v/>
      </c>
      <c r="AA38" s="495"/>
      <c r="AB38" s="468" t="str">
        <f ca="1">IF(AND('MAPA DE RIESGO'!$I$16="Muy Baja",'MAPA DE RIESGO'!$M$16="Mayor"),CONCATENATE("R",'MAPA DE RIESGO'!$B$16),"")</f>
        <v/>
      </c>
      <c r="AC38" s="469"/>
      <c r="AD38" s="469" t="str">
        <f ca="1">IF(AND('MAPA DE RIESGO'!$I$22="Muy Baja",'MAPA DE RIESGO'!$M$22="Mayor"),CONCATENATE("R",'MAPA DE RIESGO'!$B$22),"")</f>
        <v/>
      </c>
      <c r="AE38" s="469"/>
      <c r="AF38" s="469" t="str">
        <f ca="1">IF(AND('MAPA DE RIESGO'!$I$28="Muy Baja",'MAPA DE RIESGO'!$M$28="Mayor"),CONCATENATE("R",'MAPA DE RIESGO'!$B$28),"")</f>
        <v>R3</v>
      </c>
      <c r="AG38" s="471"/>
      <c r="AH38" s="484" t="str">
        <f ca="1">IF(AND('MAPA DE RIESGO'!$I$16="Muy Baja",'MAPA DE RIESGO'!$M$16="Catastrófico"),CONCATENATE("R",'MAPA DE RIESGO'!$B$16),"")</f>
        <v/>
      </c>
      <c r="AI38" s="485"/>
      <c r="AJ38" s="485" t="str">
        <f ca="1">IF(AND('MAPA DE RIESGO'!$I$22="Muy Baja",'MAPA DE RIESGO'!$M$22="Catastrófico"),CONCATENATE("R",'MAPA DE RIESGO'!$B$22),"")</f>
        <v/>
      </c>
      <c r="AK38" s="485"/>
      <c r="AL38" s="485" t="str">
        <f ca="1">IF(AND('MAPA DE RIESGO'!$I$28="Muy Baja",'MAPA DE RIESGO'!$M$28="Catastrófico"),CONCATENATE("R",'MAPA DE RIESGO'!$B$28),"")</f>
        <v/>
      </c>
      <c r="AM38" s="486"/>
      <c r="AN38" s="55"/>
      <c r="AO38" s="55"/>
      <c r="AP38" s="55"/>
      <c r="AQ38" s="55"/>
      <c r="AR38" s="55"/>
      <c r="AS38" s="55"/>
      <c r="AT38" s="55"/>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c r="BY38" s="55"/>
      <c r="BZ38" s="55"/>
      <c r="CA38" s="55"/>
      <c r="CB38" s="55"/>
    </row>
    <row r="39" spans="1:80" x14ac:dyDescent="0.25">
      <c r="A39" s="55"/>
      <c r="B39" s="418"/>
      <c r="C39" s="418"/>
      <c r="D39" s="419"/>
      <c r="E39" s="459"/>
      <c r="F39" s="460"/>
      <c r="G39" s="460"/>
      <c r="H39" s="460"/>
      <c r="I39" s="461"/>
      <c r="J39" s="498"/>
      <c r="K39" s="496"/>
      <c r="L39" s="496"/>
      <c r="M39" s="496"/>
      <c r="N39" s="496"/>
      <c r="O39" s="497"/>
      <c r="P39" s="498"/>
      <c r="Q39" s="496"/>
      <c r="R39" s="496"/>
      <c r="S39" s="496"/>
      <c r="T39" s="496"/>
      <c r="U39" s="497"/>
      <c r="V39" s="487"/>
      <c r="W39" s="488"/>
      <c r="X39" s="488"/>
      <c r="Y39" s="488"/>
      <c r="Z39" s="488"/>
      <c r="AA39" s="489"/>
      <c r="AB39" s="470"/>
      <c r="AC39" s="467"/>
      <c r="AD39" s="467"/>
      <c r="AE39" s="467"/>
      <c r="AF39" s="467"/>
      <c r="AG39" s="466"/>
      <c r="AH39" s="478"/>
      <c r="AI39" s="479"/>
      <c r="AJ39" s="479"/>
      <c r="AK39" s="479"/>
      <c r="AL39" s="479"/>
      <c r="AM39" s="480"/>
      <c r="AN39" s="55"/>
      <c r="AO39" s="55"/>
      <c r="AP39" s="55"/>
      <c r="AQ39" s="55"/>
      <c r="AR39" s="55"/>
      <c r="AS39" s="55"/>
      <c r="AT39" s="55"/>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c r="BY39" s="55"/>
      <c r="BZ39" s="55"/>
      <c r="CA39" s="55"/>
      <c r="CB39" s="55"/>
    </row>
    <row r="40" spans="1:80" x14ac:dyDescent="0.25">
      <c r="A40" s="55"/>
      <c r="B40" s="418"/>
      <c r="C40" s="418"/>
      <c r="D40" s="419"/>
      <c r="E40" s="459"/>
      <c r="F40" s="460"/>
      <c r="G40" s="460"/>
      <c r="H40" s="460"/>
      <c r="I40" s="461"/>
      <c r="J40" s="498" t="str">
        <f ca="1">IF(AND('MAPA DE RIESGO'!$I$34="Muy Baja",'MAPA DE RIESGO'!$M$34="Leve"),CONCATENATE("R",'MAPA DE RIESGO'!$B$34),"")</f>
        <v/>
      </c>
      <c r="K40" s="496"/>
      <c r="L40" s="496" t="str">
        <f ca="1">IF(AND('MAPA DE RIESGO'!$I$40="Muy Baja",'MAPA DE RIESGO'!$M$40="Leve"),CONCATENATE("R",'MAPA DE RIESGO'!$B$40),"")</f>
        <v/>
      </c>
      <c r="M40" s="496"/>
      <c r="N40" s="496" t="str">
        <f ca="1">IF(AND('MAPA DE RIESGO'!$I$46="Muy Baja",'MAPA DE RIESGO'!$M$46="Leve"),CONCATENATE("R",'MAPA DE RIESGO'!$B$46),"")</f>
        <v/>
      </c>
      <c r="O40" s="497"/>
      <c r="P40" s="498" t="str">
        <f ca="1">IF(AND('MAPA DE RIESGO'!$I$34="Muy Baja",'MAPA DE RIESGO'!$M$34="Menor"),CONCATENATE("R",'MAPA DE RIESGO'!$B$34),"")</f>
        <v/>
      </c>
      <c r="Q40" s="496"/>
      <c r="R40" s="496" t="str">
        <f ca="1">IF(AND('MAPA DE RIESGO'!$I$40="Muy Baja",'MAPA DE RIESGO'!$M$40="Menor"),CONCATENATE("R",'MAPA DE RIESGO'!$B$40),"")</f>
        <v/>
      </c>
      <c r="S40" s="496"/>
      <c r="T40" s="496" t="str">
        <f ca="1">IF(AND('MAPA DE RIESGO'!$I$46="Muy Baja",'MAPA DE RIESGO'!$M$46="Menor"),CONCATENATE("R",'MAPA DE RIESGO'!$B$46),"")</f>
        <v/>
      </c>
      <c r="U40" s="497"/>
      <c r="V40" s="487" t="str">
        <f ca="1">IF(AND('MAPA DE RIESGO'!$I$34="Muy Baja",'MAPA DE RIESGO'!$M$34="Moderado"),CONCATENATE("R",'MAPA DE RIESGO'!$B$34),"")</f>
        <v/>
      </c>
      <c r="W40" s="488"/>
      <c r="X40" s="488" t="str">
        <f ca="1">IF(AND('MAPA DE RIESGO'!$I$40="Muy Baja",'MAPA DE RIESGO'!$M$40="Moderado"),CONCATENATE("R",'MAPA DE RIESGO'!$B$40),"")</f>
        <v/>
      </c>
      <c r="Y40" s="488"/>
      <c r="Z40" s="488" t="str">
        <f ca="1">IF(AND('MAPA DE RIESGO'!$I$46="Muy Baja",'MAPA DE RIESGO'!$M$46="Moderado"),CONCATENATE("R",'MAPA DE RIESGO'!$B$46),"")</f>
        <v/>
      </c>
      <c r="AA40" s="489"/>
      <c r="AB40" s="470" t="str">
        <f ca="1">IF(AND('MAPA DE RIESGO'!$I$34="Muy Baja",'MAPA DE RIESGO'!$M$34="Mayor"),CONCATENATE("R",'MAPA DE RIESGO'!$B$34),"")</f>
        <v/>
      </c>
      <c r="AC40" s="467"/>
      <c r="AD40" s="465" t="str">
        <f ca="1">IF(AND('MAPA DE RIESGO'!$I$40="Muy Baja",'MAPA DE RIESGO'!$M$40="Mayor"),CONCATENATE("R",'MAPA DE RIESGO'!$B$40),"")</f>
        <v/>
      </c>
      <c r="AE40" s="465"/>
      <c r="AF40" s="465" t="str">
        <f ca="1">IF(AND('MAPA DE RIESGO'!$I$46="Muy Baja",'MAPA DE RIESGO'!$M$46="Mayor"),CONCATENATE("R",'MAPA DE RIESGO'!$B$46),"")</f>
        <v/>
      </c>
      <c r="AG40" s="466"/>
      <c r="AH40" s="478" t="str">
        <f ca="1">IF(AND('MAPA DE RIESGO'!$I$34="Muy Baja",'MAPA DE RIESGO'!$M$34="Catastrófico"),CONCATENATE("R",'MAPA DE RIESGO'!$B$34),"")</f>
        <v/>
      </c>
      <c r="AI40" s="479"/>
      <c r="AJ40" s="479" t="str">
        <f ca="1">IF(AND('MAPA DE RIESGO'!$I$40="Muy Baja",'MAPA DE RIESGO'!$M$40="Catastrófico"),CONCATENATE("R",'MAPA DE RIESGO'!$B$40),"")</f>
        <v/>
      </c>
      <c r="AK40" s="479"/>
      <c r="AL40" s="479" t="str">
        <f ca="1">IF(AND('MAPA DE RIESGO'!$I$46="Muy Baja",'MAPA DE RIESGO'!$M$46="Catastrófico"),CONCATENATE("R",'MAPA DE RIESGO'!$B$46),"")</f>
        <v/>
      </c>
      <c r="AM40" s="480"/>
      <c r="AN40" s="55"/>
      <c r="AO40" s="55"/>
      <c r="AP40" s="55"/>
      <c r="AQ40" s="55"/>
      <c r="AR40" s="55"/>
      <c r="AS40" s="55"/>
      <c r="AT40" s="55"/>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c r="BY40" s="55"/>
      <c r="BZ40" s="55"/>
      <c r="CA40" s="55"/>
      <c r="CB40" s="55"/>
    </row>
    <row r="41" spans="1:80" x14ac:dyDescent="0.25">
      <c r="A41" s="55"/>
      <c r="B41" s="418"/>
      <c r="C41" s="418"/>
      <c r="D41" s="419"/>
      <c r="E41" s="459"/>
      <c r="F41" s="460"/>
      <c r="G41" s="460"/>
      <c r="H41" s="460"/>
      <c r="I41" s="461"/>
      <c r="J41" s="498"/>
      <c r="K41" s="496"/>
      <c r="L41" s="496"/>
      <c r="M41" s="496"/>
      <c r="N41" s="496"/>
      <c r="O41" s="497"/>
      <c r="P41" s="498"/>
      <c r="Q41" s="496"/>
      <c r="R41" s="496"/>
      <c r="S41" s="496"/>
      <c r="T41" s="496"/>
      <c r="U41" s="497"/>
      <c r="V41" s="487"/>
      <c r="W41" s="488"/>
      <c r="X41" s="488"/>
      <c r="Y41" s="488"/>
      <c r="Z41" s="488"/>
      <c r="AA41" s="489"/>
      <c r="AB41" s="470"/>
      <c r="AC41" s="467"/>
      <c r="AD41" s="465"/>
      <c r="AE41" s="465"/>
      <c r="AF41" s="465"/>
      <c r="AG41" s="466"/>
      <c r="AH41" s="478"/>
      <c r="AI41" s="479"/>
      <c r="AJ41" s="479"/>
      <c r="AK41" s="479"/>
      <c r="AL41" s="479"/>
      <c r="AM41" s="480"/>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c r="BY41" s="55"/>
      <c r="BZ41" s="55"/>
      <c r="CA41" s="55"/>
      <c r="CB41" s="55"/>
    </row>
    <row r="42" spans="1:80" x14ac:dyDescent="0.25">
      <c r="A42" s="55"/>
      <c r="B42" s="418"/>
      <c r="C42" s="418"/>
      <c r="D42" s="419"/>
      <c r="E42" s="459"/>
      <c r="F42" s="460"/>
      <c r="G42" s="460"/>
      <c r="H42" s="460"/>
      <c r="I42" s="461"/>
      <c r="J42" s="498" t="str">
        <f ca="1">IF(AND('MAPA DE RIESGO'!$I$52="Muy Baja",'MAPA DE RIESGO'!$M$52="Leve"),CONCATENATE("R",'MAPA DE RIESGO'!$B$52),"")</f>
        <v/>
      </c>
      <c r="K42" s="496"/>
      <c r="L42" s="496" t="str">
        <f ca="1">IF(AND('MAPA DE RIESGO'!$I$58="Muy Baja",'MAPA DE RIESGO'!$M$58="Leve"),CONCATENATE("R",'MAPA DE RIESGO'!$B$58),"")</f>
        <v/>
      </c>
      <c r="M42" s="496"/>
      <c r="N42" s="496" t="str">
        <f ca="1">IF(AND('MAPA DE RIESGO'!$I$64="Muy Baja",'MAPA DE RIESGO'!$M$64="Leve"),CONCATENATE("R",'MAPA DE RIESGO'!$B$64),"")</f>
        <v/>
      </c>
      <c r="O42" s="497"/>
      <c r="P42" s="498" t="str">
        <f ca="1">IF(AND('MAPA DE RIESGO'!$I$52="Muy Baja",'MAPA DE RIESGO'!$M$52="Menor"),CONCATENATE("R",'MAPA DE RIESGO'!$B$52),"")</f>
        <v/>
      </c>
      <c r="Q42" s="496"/>
      <c r="R42" s="496" t="str">
        <f ca="1">IF(AND('MAPA DE RIESGO'!$I$58="Muy Baja",'MAPA DE RIESGO'!$M$58="Menor"),CONCATENATE("R",'MAPA DE RIESGO'!$B$58),"")</f>
        <v/>
      </c>
      <c r="S42" s="496"/>
      <c r="T42" s="496" t="str">
        <f ca="1">IF(AND('MAPA DE RIESGO'!$I$64="Muy Baja",'MAPA DE RIESGO'!$M$64="Menor"),CONCATENATE("R",'MAPA DE RIESGO'!$B$64),"")</f>
        <v/>
      </c>
      <c r="U42" s="497"/>
      <c r="V42" s="487" t="str">
        <f ca="1">IF(AND('MAPA DE RIESGO'!$I$52="Muy Baja",'MAPA DE RIESGO'!$M$52="Moderado"),CONCATENATE("R",'MAPA DE RIESGO'!$B$52),"")</f>
        <v/>
      </c>
      <c r="W42" s="488"/>
      <c r="X42" s="488" t="str">
        <f ca="1">IF(AND('MAPA DE RIESGO'!$I$58="Muy Baja",'MAPA DE RIESGO'!$M$58="Moderado"),CONCATENATE("R",'MAPA DE RIESGO'!$B$58),"")</f>
        <v/>
      </c>
      <c r="Y42" s="488"/>
      <c r="Z42" s="488" t="str">
        <f ca="1">IF(AND('MAPA DE RIESGO'!$I$64="Muy Baja",'MAPA DE RIESGO'!$M$64="Moderado"),CONCATENATE("R",'MAPA DE RIESGO'!$B$64),"")</f>
        <v/>
      </c>
      <c r="AA42" s="489"/>
      <c r="AB42" s="470" t="str">
        <f ca="1">IF(AND('MAPA DE RIESGO'!$I$52="Muy Baja",'MAPA DE RIESGO'!$M$52="Mayor"),CONCATENATE("R",'MAPA DE RIESGO'!$B$52),"")</f>
        <v/>
      </c>
      <c r="AC42" s="467"/>
      <c r="AD42" s="465" t="str">
        <f ca="1">IF(AND('MAPA DE RIESGO'!$I$58="Muy Baja",'MAPA DE RIESGO'!$M$58="Mayor"),CONCATENATE("R",'MAPA DE RIESGO'!$B$58),"")</f>
        <v/>
      </c>
      <c r="AE42" s="465"/>
      <c r="AF42" s="465" t="str">
        <f ca="1">IF(AND('MAPA DE RIESGO'!$I$64="Muy Baja",'MAPA DE RIESGO'!$M$64="Mayor"),CONCATENATE("R",'MAPA DE RIESGO'!$B$64),"")</f>
        <v/>
      </c>
      <c r="AG42" s="466"/>
      <c r="AH42" s="478" t="str">
        <f ca="1">IF(AND('MAPA DE RIESGO'!$I$52="Muy Baja",'MAPA DE RIESGO'!$M$52="Catastrófico"),CONCATENATE("R",'MAPA DE RIESGO'!$B$52),"")</f>
        <v/>
      </c>
      <c r="AI42" s="479"/>
      <c r="AJ42" s="479" t="str">
        <f ca="1">IF(AND('MAPA DE RIESGO'!$I$58="Muy Baja",'MAPA DE RIESGO'!$M$58="Catastrófico"),CONCATENATE("R",'MAPA DE RIESGO'!$B$58),"")</f>
        <v/>
      </c>
      <c r="AK42" s="479"/>
      <c r="AL42" s="479" t="str">
        <f ca="1">IF(AND('MAPA DE RIESGO'!$I$64="Muy Baja",'MAPA DE RIESGO'!$M$64="Catastrófico"),CONCATENATE("R",'MAPA DE RIESGO'!$B$64),"")</f>
        <v/>
      </c>
      <c r="AM42" s="480"/>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row>
    <row r="43" spans="1:80" x14ac:dyDescent="0.25">
      <c r="A43" s="55"/>
      <c r="B43" s="418"/>
      <c r="C43" s="418"/>
      <c r="D43" s="419"/>
      <c r="E43" s="459"/>
      <c r="F43" s="460"/>
      <c r="G43" s="460"/>
      <c r="H43" s="460"/>
      <c r="I43" s="461"/>
      <c r="J43" s="498"/>
      <c r="K43" s="496"/>
      <c r="L43" s="496"/>
      <c r="M43" s="496"/>
      <c r="N43" s="496"/>
      <c r="O43" s="497"/>
      <c r="P43" s="498"/>
      <c r="Q43" s="496"/>
      <c r="R43" s="496"/>
      <c r="S43" s="496"/>
      <c r="T43" s="496"/>
      <c r="U43" s="497"/>
      <c r="V43" s="487"/>
      <c r="W43" s="488"/>
      <c r="X43" s="488"/>
      <c r="Y43" s="488"/>
      <c r="Z43" s="488"/>
      <c r="AA43" s="489"/>
      <c r="AB43" s="470"/>
      <c r="AC43" s="467"/>
      <c r="AD43" s="465"/>
      <c r="AE43" s="465"/>
      <c r="AF43" s="465"/>
      <c r="AG43" s="466"/>
      <c r="AH43" s="478"/>
      <c r="AI43" s="479"/>
      <c r="AJ43" s="479"/>
      <c r="AK43" s="479"/>
      <c r="AL43" s="479"/>
      <c r="AM43" s="480"/>
      <c r="AN43" s="55"/>
      <c r="AO43" s="55"/>
      <c r="AP43" s="55"/>
      <c r="AQ43" s="55"/>
      <c r="AR43" s="55"/>
      <c r="AS43" s="55"/>
      <c r="AT43" s="55"/>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c r="BY43" s="55"/>
      <c r="BZ43" s="55"/>
      <c r="CA43" s="55"/>
      <c r="CB43" s="55"/>
    </row>
    <row r="44" spans="1:80" x14ac:dyDescent="0.25">
      <c r="A44" s="55"/>
      <c r="B44" s="418"/>
      <c r="C44" s="418"/>
      <c r="D44" s="419"/>
      <c r="E44" s="459"/>
      <c r="F44" s="460"/>
      <c r="G44" s="460"/>
      <c r="H44" s="460"/>
      <c r="I44" s="461"/>
      <c r="J44" s="498" t="str">
        <f ca="1">IF(AND('MAPA DE RIESGO'!$I$70="Muy Baja",'MAPA DE RIESGO'!$M$70="Leve"),CONCATENATE("R",'MAPA DE RIESGO'!$B$70),"")</f>
        <v/>
      </c>
      <c r="K44" s="496"/>
      <c r="L44" s="496" t="str">
        <f>IF(AND('MAPA DE RIESGO'!$I$76="Muy Baja",'MAPA DE RIESGO'!$M$76="Leve"),CONCATENATE("R",'MAPA DE RIESGO'!$B$76),"")</f>
        <v/>
      </c>
      <c r="M44" s="496"/>
      <c r="N44" s="496" t="str">
        <f>IF(AND('MAPA DE RIESGO'!$I$82="Muy Baja",'MAPA DE RIESGO'!$M$82="Leve"),CONCATENATE("R",'MAPA DE RIESGO'!$B$82),"")</f>
        <v/>
      </c>
      <c r="O44" s="497"/>
      <c r="P44" s="498" t="str">
        <f ca="1">IF(AND('MAPA DE RIESGO'!$I$70="Muy Baja",'MAPA DE RIESGO'!$M$70="Menor"),CONCATENATE("R",'MAPA DE RIESGO'!$B$70),"")</f>
        <v/>
      </c>
      <c r="Q44" s="496"/>
      <c r="R44" s="496" t="str">
        <f>IF(AND('MAPA DE RIESGO'!$I$76="Muy Baja",'MAPA DE RIESGO'!$M$76="Menor"),CONCATENATE("R",'MAPA DE RIESGO'!$B$76),"")</f>
        <v/>
      </c>
      <c r="S44" s="496"/>
      <c r="T44" s="496" t="str">
        <f>IF(AND('MAPA DE RIESGO'!$I$82="Muy Baja",'MAPA DE RIESGO'!$M$82="Menor"),CONCATENATE("R",'MAPA DE RIESGO'!$B$82),"")</f>
        <v/>
      </c>
      <c r="U44" s="497"/>
      <c r="V44" s="487" t="str">
        <f ca="1">IF(AND('MAPA DE RIESGO'!$I$70="Muy Baja",'MAPA DE RIESGO'!$M$70="Moderado"),CONCATENATE("R",'MAPA DE RIESGO'!$B$70),"")</f>
        <v/>
      </c>
      <c r="W44" s="488"/>
      <c r="X44" s="488" t="str">
        <f>IF(AND('MAPA DE RIESGO'!$I$76="Muy Baja",'MAPA DE RIESGO'!$M$76="Moderado"),CONCATENATE("R",'MAPA DE RIESGO'!$B$76),"")</f>
        <v/>
      </c>
      <c r="Y44" s="488"/>
      <c r="Z44" s="488" t="str">
        <f>IF(AND('MAPA DE RIESGO'!$I$82="Muy Baja",'MAPA DE RIESGO'!$M$82="Moderado"),CONCATENATE("R",'MAPA DE RIESGO'!$B$82),"")</f>
        <v/>
      </c>
      <c r="AA44" s="489"/>
      <c r="AB44" s="470" t="str">
        <f ca="1">IF(AND('MAPA DE RIESGO'!$I$70="Muy Baja",'MAPA DE RIESGO'!$M$70="Mayor"),CONCATENATE("R",'MAPA DE RIESGO'!$B$70),"")</f>
        <v/>
      </c>
      <c r="AC44" s="467"/>
      <c r="AD44" s="465" t="str">
        <f>IF(AND('MAPA DE RIESGO'!$I$76="Muy Baja",'MAPA DE RIESGO'!$M$76="Mayor"),CONCATENATE("R",'MAPA DE RIESGO'!$B$76),"")</f>
        <v/>
      </c>
      <c r="AE44" s="465"/>
      <c r="AF44" s="465" t="str">
        <f>IF(AND('MAPA DE RIESGO'!$I$82="Muy Baja",'MAPA DE RIESGO'!$M$82="Mayor"),CONCATENATE("R",'MAPA DE RIESGO'!$B$82),"")</f>
        <v/>
      </c>
      <c r="AG44" s="466"/>
      <c r="AH44" s="478" t="str">
        <f ca="1">IF(AND('MAPA DE RIESGO'!$I$70="Muy Baja",'MAPA DE RIESGO'!$M$70="Catastrófico"),CONCATENATE("R",'MAPA DE RIESGO'!$B$70),"")</f>
        <v/>
      </c>
      <c r="AI44" s="479"/>
      <c r="AJ44" s="479" t="str">
        <f>IF(AND('MAPA DE RIESGO'!$I$76="Muy Baja",'MAPA DE RIESGO'!$M$76="Catastrófico"),CONCATENATE("R",'MAPA DE RIESGO'!$B$76),"")</f>
        <v/>
      </c>
      <c r="AK44" s="479"/>
      <c r="AL44" s="479" t="str">
        <f>IF(AND('MAPA DE RIESGO'!$I$82="Muy Baja",'MAPA DE RIESGO'!$M$82="Catastrófico"),CONCATENATE("R",'MAPA DE RIESGO'!$B$82),"")</f>
        <v/>
      </c>
      <c r="AM44" s="480"/>
      <c r="AN44" s="55"/>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c r="BY44" s="55"/>
      <c r="BZ44" s="55"/>
      <c r="CA44" s="55"/>
      <c r="CB44" s="55"/>
    </row>
    <row r="45" spans="1:80" ht="15.75" thickBot="1" x14ac:dyDescent="0.3">
      <c r="A45" s="55"/>
      <c r="B45" s="418"/>
      <c r="C45" s="418"/>
      <c r="D45" s="419"/>
      <c r="E45" s="462"/>
      <c r="F45" s="463"/>
      <c r="G45" s="463"/>
      <c r="H45" s="463"/>
      <c r="I45" s="464"/>
      <c r="J45" s="499"/>
      <c r="K45" s="500"/>
      <c r="L45" s="500"/>
      <c r="M45" s="500"/>
      <c r="N45" s="500"/>
      <c r="O45" s="501"/>
      <c r="P45" s="499"/>
      <c r="Q45" s="500"/>
      <c r="R45" s="500"/>
      <c r="S45" s="500"/>
      <c r="T45" s="500"/>
      <c r="U45" s="501"/>
      <c r="V45" s="490"/>
      <c r="W45" s="491"/>
      <c r="X45" s="491"/>
      <c r="Y45" s="491"/>
      <c r="Z45" s="491"/>
      <c r="AA45" s="492"/>
      <c r="AB45" s="475"/>
      <c r="AC45" s="476"/>
      <c r="AD45" s="476"/>
      <c r="AE45" s="476"/>
      <c r="AF45" s="476"/>
      <c r="AG45" s="477"/>
      <c r="AH45" s="481"/>
      <c r="AI45" s="482"/>
      <c r="AJ45" s="482"/>
      <c r="AK45" s="482"/>
      <c r="AL45" s="482"/>
      <c r="AM45" s="483"/>
      <c r="AN45" s="55"/>
      <c r="AO45" s="55"/>
      <c r="AP45" s="55"/>
      <c r="AQ45" s="55"/>
      <c r="AR45" s="55"/>
      <c r="AS45" s="55"/>
      <c r="AT45" s="55"/>
      <c r="AU45" s="55"/>
      <c r="AV45" s="55"/>
      <c r="AW45" s="55"/>
      <c r="AX45" s="55"/>
      <c r="AY45" s="55"/>
      <c r="AZ45" s="55"/>
      <c r="BA45" s="55"/>
      <c r="BB45" s="55"/>
      <c r="BC45" s="55"/>
      <c r="BD45" s="55"/>
      <c r="BE45" s="55"/>
      <c r="BF45" s="55"/>
      <c r="BG45" s="55"/>
      <c r="BH45" s="55"/>
      <c r="BI45" s="55"/>
      <c r="BJ45" s="55"/>
      <c r="BK45" s="55"/>
      <c r="BL45" s="55"/>
      <c r="BM45" s="55"/>
      <c r="BN45" s="55"/>
      <c r="BO45" s="55"/>
      <c r="BP45" s="55"/>
      <c r="BQ45" s="55"/>
      <c r="BR45" s="55"/>
      <c r="BS45" s="55"/>
      <c r="BT45" s="55"/>
      <c r="BU45" s="55"/>
      <c r="BV45" s="55"/>
      <c r="BW45" s="55"/>
      <c r="BX45" s="55"/>
      <c r="BY45" s="55"/>
      <c r="BZ45" s="55"/>
      <c r="CA45" s="55"/>
      <c r="CB45" s="55"/>
    </row>
    <row r="46" spans="1:80" x14ac:dyDescent="0.25">
      <c r="A46" s="55"/>
      <c r="B46" s="55"/>
      <c r="C46" s="55"/>
      <c r="D46" s="55"/>
      <c r="E46" s="55"/>
      <c r="F46" s="55"/>
      <c r="G46" s="55"/>
      <c r="H46" s="55"/>
      <c r="I46" s="55"/>
      <c r="J46" s="456" t="s">
        <v>103</v>
      </c>
      <c r="K46" s="457"/>
      <c r="L46" s="457"/>
      <c r="M46" s="457"/>
      <c r="N46" s="457"/>
      <c r="O46" s="458"/>
      <c r="P46" s="456" t="s">
        <v>102</v>
      </c>
      <c r="Q46" s="457"/>
      <c r="R46" s="457"/>
      <c r="S46" s="457"/>
      <c r="T46" s="457"/>
      <c r="U46" s="458"/>
      <c r="V46" s="456" t="s">
        <v>101</v>
      </c>
      <c r="W46" s="457"/>
      <c r="X46" s="457"/>
      <c r="Y46" s="457"/>
      <c r="Z46" s="457"/>
      <c r="AA46" s="458"/>
      <c r="AB46" s="456" t="s">
        <v>100</v>
      </c>
      <c r="AC46" s="474"/>
      <c r="AD46" s="457"/>
      <c r="AE46" s="457"/>
      <c r="AF46" s="457"/>
      <c r="AG46" s="458"/>
      <c r="AH46" s="456" t="s">
        <v>99</v>
      </c>
      <c r="AI46" s="457"/>
      <c r="AJ46" s="457"/>
      <c r="AK46" s="457"/>
      <c r="AL46" s="457"/>
      <c r="AM46" s="458"/>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row>
    <row r="47" spans="1:80" x14ac:dyDescent="0.25">
      <c r="A47" s="55"/>
      <c r="B47" s="55"/>
      <c r="C47" s="55"/>
      <c r="D47" s="55"/>
      <c r="E47" s="55"/>
      <c r="F47" s="55"/>
      <c r="G47" s="55"/>
      <c r="H47" s="55"/>
      <c r="I47" s="55"/>
      <c r="J47" s="459"/>
      <c r="K47" s="460"/>
      <c r="L47" s="460"/>
      <c r="M47" s="460"/>
      <c r="N47" s="460"/>
      <c r="O47" s="461"/>
      <c r="P47" s="459"/>
      <c r="Q47" s="460"/>
      <c r="R47" s="460"/>
      <c r="S47" s="460"/>
      <c r="T47" s="460"/>
      <c r="U47" s="461"/>
      <c r="V47" s="459"/>
      <c r="W47" s="460"/>
      <c r="X47" s="460"/>
      <c r="Y47" s="460"/>
      <c r="Z47" s="460"/>
      <c r="AA47" s="461"/>
      <c r="AB47" s="459"/>
      <c r="AC47" s="460"/>
      <c r="AD47" s="460"/>
      <c r="AE47" s="460"/>
      <c r="AF47" s="460"/>
      <c r="AG47" s="461"/>
      <c r="AH47" s="459"/>
      <c r="AI47" s="460"/>
      <c r="AJ47" s="460"/>
      <c r="AK47" s="460"/>
      <c r="AL47" s="460"/>
      <c r="AM47" s="461"/>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row>
    <row r="48" spans="1:80" x14ac:dyDescent="0.25">
      <c r="A48" s="55"/>
      <c r="B48" s="55"/>
      <c r="C48" s="55"/>
      <c r="D48" s="55"/>
      <c r="E48" s="55"/>
      <c r="F48" s="55"/>
      <c r="G48" s="55"/>
      <c r="H48" s="55"/>
      <c r="I48" s="55"/>
      <c r="J48" s="459"/>
      <c r="K48" s="460"/>
      <c r="L48" s="460"/>
      <c r="M48" s="460"/>
      <c r="N48" s="460"/>
      <c r="O48" s="461"/>
      <c r="P48" s="459"/>
      <c r="Q48" s="460"/>
      <c r="R48" s="460"/>
      <c r="S48" s="460"/>
      <c r="T48" s="460"/>
      <c r="U48" s="461"/>
      <c r="V48" s="459"/>
      <c r="W48" s="460"/>
      <c r="X48" s="460"/>
      <c r="Y48" s="460"/>
      <c r="Z48" s="460"/>
      <c r="AA48" s="461"/>
      <c r="AB48" s="459"/>
      <c r="AC48" s="460"/>
      <c r="AD48" s="460"/>
      <c r="AE48" s="460"/>
      <c r="AF48" s="460"/>
      <c r="AG48" s="461"/>
      <c r="AH48" s="459"/>
      <c r="AI48" s="460"/>
      <c r="AJ48" s="460"/>
      <c r="AK48" s="460"/>
      <c r="AL48" s="460"/>
      <c r="AM48" s="461"/>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row>
    <row r="49" spans="1:80" x14ac:dyDescent="0.25">
      <c r="A49" s="55"/>
      <c r="B49" s="55"/>
      <c r="C49" s="55"/>
      <c r="D49" s="55"/>
      <c r="E49" s="55"/>
      <c r="F49" s="55"/>
      <c r="G49" s="55"/>
      <c r="H49" s="55"/>
      <c r="I49" s="55"/>
      <c r="J49" s="459"/>
      <c r="K49" s="460"/>
      <c r="L49" s="460"/>
      <c r="M49" s="460"/>
      <c r="N49" s="460"/>
      <c r="O49" s="461"/>
      <c r="P49" s="459"/>
      <c r="Q49" s="460"/>
      <c r="R49" s="460"/>
      <c r="S49" s="460"/>
      <c r="T49" s="460"/>
      <c r="U49" s="461"/>
      <c r="V49" s="459"/>
      <c r="W49" s="460"/>
      <c r="X49" s="460"/>
      <c r="Y49" s="460"/>
      <c r="Z49" s="460"/>
      <c r="AA49" s="461"/>
      <c r="AB49" s="459"/>
      <c r="AC49" s="460"/>
      <c r="AD49" s="460"/>
      <c r="AE49" s="460"/>
      <c r="AF49" s="460"/>
      <c r="AG49" s="461"/>
      <c r="AH49" s="459"/>
      <c r="AI49" s="460"/>
      <c r="AJ49" s="460"/>
      <c r="AK49" s="460"/>
      <c r="AL49" s="460"/>
      <c r="AM49" s="461"/>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row>
    <row r="50" spans="1:80" x14ac:dyDescent="0.25">
      <c r="A50" s="55"/>
      <c r="B50" s="55"/>
      <c r="C50" s="55"/>
      <c r="D50" s="55"/>
      <c r="E50" s="55"/>
      <c r="F50" s="55"/>
      <c r="G50" s="55"/>
      <c r="H50" s="55"/>
      <c r="I50" s="55"/>
      <c r="J50" s="459"/>
      <c r="K50" s="460"/>
      <c r="L50" s="460"/>
      <c r="M50" s="460"/>
      <c r="N50" s="460"/>
      <c r="O50" s="461"/>
      <c r="P50" s="459"/>
      <c r="Q50" s="460"/>
      <c r="R50" s="460"/>
      <c r="S50" s="460"/>
      <c r="T50" s="460"/>
      <c r="U50" s="461"/>
      <c r="V50" s="459"/>
      <c r="W50" s="460"/>
      <c r="X50" s="460"/>
      <c r="Y50" s="460"/>
      <c r="Z50" s="460"/>
      <c r="AA50" s="461"/>
      <c r="AB50" s="459"/>
      <c r="AC50" s="460"/>
      <c r="AD50" s="460"/>
      <c r="AE50" s="460"/>
      <c r="AF50" s="460"/>
      <c r="AG50" s="461"/>
      <c r="AH50" s="459"/>
      <c r="AI50" s="460"/>
      <c r="AJ50" s="460"/>
      <c r="AK50" s="460"/>
      <c r="AL50" s="460"/>
      <c r="AM50" s="461"/>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row>
    <row r="51" spans="1:80" ht="15.75" thickBot="1" x14ac:dyDescent="0.3">
      <c r="A51" s="55"/>
      <c r="B51" s="55"/>
      <c r="C51" s="55"/>
      <c r="D51" s="55"/>
      <c r="E51" s="55"/>
      <c r="F51" s="55"/>
      <c r="G51" s="55"/>
      <c r="H51" s="55"/>
      <c r="I51" s="55"/>
      <c r="J51" s="462"/>
      <c r="K51" s="463"/>
      <c r="L51" s="463"/>
      <c r="M51" s="463"/>
      <c r="N51" s="463"/>
      <c r="O51" s="464"/>
      <c r="P51" s="462"/>
      <c r="Q51" s="463"/>
      <c r="R51" s="463"/>
      <c r="S51" s="463"/>
      <c r="T51" s="463"/>
      <c r="U51" s="464"/>
      <c r="V51" s="462"/>
      <c r="W51" s="463"/>
      <c r="X51" s="463"/>
      <c r="Y51" s="463"/>
      <c r="Z51" s="463"/>
      <c r="AA51" s="464"/>
      <c r="AB51" s="462"/>
      <c r="AC51" s="463"/>
      <c r="AD51" s="463"/>
      <c r="AE51" s="463"/>
      <c r="AF51" s="463"/>
      <c r="AG51" s="464"/>
      <c r="AH51" s="462"/>
      <c r="AI51" s="463"/>
      <c r="AJ51" s="463"/>
      <c r="AK51" s="463"/>
      <c r="AL51" s="463"/>
      <c r="AM51" s="464"/>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row>
    <row r="52" spans="1:80" x14ac:dyDescent="0.25">
      <c r="A52" s="55"/>
      <c r="B52" s="55"/>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row>
    <row r="53" spans="1:80" ht="15" customHeight="1" x14ac:dyDescent="0.25">
      <c r="A53" s="55"/>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row>
    <row r="54" spans="1:80" ht="15" customHeight="1" x14ac:dyDescent="0.25">
      <c r="A54" s="55"/>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row>
    <row r="55" spans="1:80" x14ac:dyDescent="0.25">
      <c r="A55" s="55"/>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row>
    <row r="56" spans="1:80" x14ac:dyDescent="0.25">
      <c r="A56" s="55"/>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c r="BY56" s="55"/>
      <c r="BZ56" s="55"/>
      <c r="CA56" s="55"/>
      <c r="CB56" s="55"/>
    </row>
    <row r="57" spans="1:80" x14ac:dyDescent="0.25">
      <c r="A57" s="55"/>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row>
    <row r="58" spans="1:80" x14ac:dyDescent="0.25">
      <c r="A58" s="55"/>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c r="CB58" s="55"/>
    </row>
    <row r="59" spans="1:80" x14ac:dyDescent="0.25">
      <c r="A59" s="55"/>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M59" s="55"/>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row>
    <row r="60" spans="1:80" x14ac:dyDescent="0.25">
      <c r="A60" s="55"/>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row>
    <row r="61" spans="1:80" x14ac:dyDescent="0.25">
      <c r="A61" s="55"/>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5"/>
    </row>
    <row r="62" spans="1:80" x14ac:dyDescent="0.25">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c r="BI62" s="55"/>
      <c r="BJ62" s="55"/>
      <c r="BK62" s="55"/>
      <c r="BL62" s="55"/>
      <c r="BM62" s="55"/>
      <c r="BN62" s="55"/>
      <c r="BO62" s="55"/>
      <c r="BP62" s="55"/>
      <c r="BQ62" s="55"/>
      <c r="BR62" s="55"/>
      <c r="BS62" s="55"/>
      <c r="BT62" s="55"/>
      <c r="BU62" s="55"/>
      <c r="BV62" s="55"/>
      <c r="BW62" s="55"/>
      <c r="BX62" s="55"/>
      <c r="BY62" s="55"/>
      <c r="BZ62" s="55"/>
      <c r="CA62" s="55"/>
      <c r="CB62" s="55"/>
    </row>
    <row r="63" spans="1:80" x14ac:dyDescent="0.25">
      <c r="A63" s="55"/>
      <c r="B63" s="55"/>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55"/>
      <c r="AR63" s="55"/>
      <c r="AS63" s="55"/>
      <c r="AT63" s="55"/>
      <c r="AU63" s="55"/>
      <c r="AV63" s="55"/>
      <c r="AW63" s="55"/>
      <c r="AX63" s="55"/>
      <c r="AY63" s="55"/>
      <c r="AZ63" s="55"/>
      <c r="BA63" s="55"/>
      <c r="BB63" s="55"/>
      <c r="BC63" s="55"/>
      <c r="BD63" s="55"/>
      <c r="BE63" s="55"/>
      <c r="BF63" s="55"/>
      <c r="BG63" s="55"/>
      <c r="BH63" s="55"/>
      <c r="BI63" s="55"/>
      <c r="BJ63" s="55"/>
      <c r="BK63" s="55"/>
      <c r="BL63" s="55"/>
      <c r="BM63" s="55"/>
      <c r="BN63" s="55"/>
      <c r="BO63" s="55"/>
      <c r="BP63" s="55"/>
      <c r="BQ63" s="55"/>
      <c r="BR63" s="55"/>
      <c r="BS63" s="55"/>
      <c r="BT63" s="55"/>
      <c r="BU63" s="55"/>
      <c r="BV63" s="55"/>
      <c r="BW63" s="55"/>
      <c r="BX63" s="55"/>
      <c r="BY63" s="55"/>
      <c r="BZ63" s="55"/>
      <c r="CA63" s="55"/>
      <c r="CB63" s="55"/>
    </row>
    <row r="64" spans="1:80" x14ac:dyDescent="0.25">
      <c r="A64" s="55"/>
      <c r="B64" s="55"/>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c r="AK64" s="55"/>
      <c r="AL64" s="55"/>
      <c r="AM64" s="55"/>
      <c r="AN64" s="55"/>
      <c r="AO64" s="55"/>
      <c r="AP64" s="55"/>
      <c r="AQ64" s="55"/>
      <c r="AR64" s="55"/>
      <c r="AS64" s="55"/>
      <c r="AT64" s="55"/>
      <c r="AU64" s="55"/>
      <c r="AV64" s="55"/>
      <c r="AW64" s="55"/>
      <c r="AX64" s="55"/>
      <c r="AY64" s="55"/>
      <c r="AZ64" s="55"/>
      <c r="BA64" s="55"/>
      <c r="BB64" s="55"/>
      <c r="BC64" s="55"/>
      <c r="BD64" s="55"/>
      <c r="BE64" s="55"/>
      <c r="BF64" s="55"/>
      <c r="BG64" s="55"/>
      <c r="BH64" s="55"/>
      <c r="BI64" s="55"/>
      <c r="BJ64" s="55"/>
      <c r="BK64" s="55"/>
      <c r="BL64" s="55"/>
      <c r="BM64" s="55"/>
      <c r="BN64" s="55"/>
      <c r="BO64" s="55"/>
      <c r="BP64" s="55"/>
      <c r="BQ64" s="55"/>
      <c r="BR64" s="55"/>
      <c r="BS64" s="55"/>
      <c r="BT64" s="55"/>
      <c r="BU64" s="55"/>
      <c r="BV64" s="55"/>
      <c r="BW64" s="55"/>
      <c r="BX64" s="55"/>
      <c r="BY64" s="55"/>
      <c r="BZ64" s="55"/>
      <c r="CA64" s="55"/>
      <c r="CB64" s="55"/>
    </row>
    <row r="65" spans="1:80" x14ac:dyDescent="0.2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c r="BI65" s="55"/>
      <c r="BJ65" s="55"/>
      <c r="BK65" s="55"/>
      <c r="BL65" s="55"/>
      <c r="BM65" s="55"/>
      <c r="BN65" s="55"/>
      <c r="BO65" s="55"/>
      <c r="BP65" s="55"/>
      <c r="BQ65" s="55"/>
      <c r="BR65" s="55"/>
      <c r="BS65" s="55"/>
      <c r="BT65" s="55"/>
      <c r="BU65" s="55"/>
      <c r="BV65" s="55"/>
      <c r="BW65" s="55"/>
      <c r="BX65" s="55"/>
      <c r="BY65" s="55"/>
      <c r="BZ65" s="55"/>
      <c r="CA65" s="55"/>
      <c r="CB65" s="55"/>
    </row>
    <row r="66" spans="1:80" x14ac:dyDescent="0.2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c r="BI66" s="55"/>
      <c r="BJ66" s="55"/>
      <c r="BK66" s="55"/>
      <c r="BL66" s="55"/>
      <c r="BM66" s="55"/>
      <c r="BN66" s="55"/>
      <c r="BO66" s="55"/>
      <c r="BP66" s="55"/>
      <c r="BQ66" s="55"/>
      <c r="BR66" s="55"/>
      <c r="BS66" s="55"/>
      <c r="BT66" s="55"/>
      <c r="BU66" s="55"/>
      <c r="BV66" s="55"/>
      <c r="BW66" s="55"/>
      <c r="BX66" s="55"/>
      <c r="BY66" s="55"/>
      <c r="BZ66" s="55"/>
      <c r="CA66" s="55"/>
      <c r="CB66" s="55"/>
    </row>
    <row r="67" spans="1:80" x14ac:dyDescent="0.2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c r="BI67" s="55"/>
      <c r="BJ67" s="55"/>
      <c r="BK67" s="55"/>
      <c r="BL67" s="55"/>
      <c r="BM67" s="55"/>
      <c r="BN67" s="55"/>
      <c r="BO67" s="55"/>
      <c r="BP67" s="55"/>
      <c r="BQ67" s="55"/>
      <c r="BR67" s="55"/>
      <c r="BS67" s="55"/>
      <c r="BT67" s="55"/>
      <c r="BU67" s="55"/>
      <c r="BV67" s="55"/>
      <c r="BW67" s="55"/>
      <c r="BX67" s="55"/>
      <c r="BY67" s="55"/>
      <c r="BZ67" s="55"/>
      <c r="CA67" s="55"/>
      <c r="CB67" s="55"/>
    </row>
    <row r="68" spans="1:80" x14ac:dyDescent="0.2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c r="BI68" s="55"/>
      <c r="BJ68" s="55"/>
      <c r="BK68" s="55"/>
      <c r="BL68" s="55"/>
      <c r="BM68" s="55"/>
      <c r="BN68" s="55"/>
      <c r="BO68" s="55"/>
      <c r="BP68" s="55"/>
      <c r="BQ68" s="55"/>
      <c r="BR68" s="55"/>
      <c r="BS68" s="55"/>
      <c r="BT68" s="55"/>
      <c r="BU68" s="55"/>
      <c r="BV68" s="55"/>
      <c r="BW68" s="55"/>
      <c r="BX68" s="55"/>
      <c r="BY68" s="55"/>
      <c r="BZ68" s="55"/>
      <c r="CA68" s="55"/>
      <c r="CB68" s="55"/>
    </row>
    <row r="69" spans="1:80" x14ac:dyDescent="0.2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c r="BI69" s="55"/>
      <c r="BJ69" s="55"/>
      <c r="BK69" s="55"/>
      <c r="BL69" s="55"/>
      <c r="BM69" s="55"/>
      <c r="BN69" s="55"/>
      <c r="BO69" s="55"/>
      <c r="BP69" s="55"/>
      <c r="BQ69" s="55"/>
      <c r="BR69" s="55"/>
      <c r="BS69" s="55"/>
      <c r="BT69" s="55"/>
      <c r="BU69" s="55"/>
      <c r="BV69" s="55"/>
      <c r="BW69" s="55"/>
      <c r="BX69" s="55"/>
      <c r="BY69" s="55"/>
      <c r="BZ69" s="55"/>
      <c r="CA69" s="55"/>
      <c r="CB69" s="55"/>
    </row>
    <row r="70" spans="1:80" x14ac:dyDescent="0.25">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c r="BI70" s="55"/>
      <c r="BJ70" s="55"/>
      <c r="BK70" s="55"/>
      <c r="BL70" s="55"/>
      <c r="BM70" s="55"/>
      <c r="BN70" s="55"/>
      <c r="BO70" s="55"/>
      <c r="BP70" s="55"/>
      <c r="BQ70" s="55"/>
      <c r="BR70" s="55"/>
      <c r="BS70" s="55"/>
      <c r="BT70" s="55"/>
      <c r="BU70" s="55"/>
      <c r="BV70" s="55"/>
      <c r="BW70" s="55"/>
      <c r="BX70" s="55"/>
      <c r="BY70" s="55"/>
      <c r="BZ70" s="55"/>
      <c r="CA70" s="55"/>
      <c r="CB70" s="55"/>
    </row>
    <row r="71" spans="1:80" x14ac:dyDescent="0.25">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row>
    <row r="72" spans="1:80" x14ac:dyDescent="0.25">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c r="BI72" s="55"/>
      <c r="BJ72" s="55"/>
      <c r="BK72" s="55"/>
      <c r="BL72" s="55"/>
      <c r="BM72" s="55"/>
      <c r="BN72" s="55"/>
      <c r="BO72" s="55"/>
      <c r="BP72" s="55"/>
      <c r="BQ72" s="55"/>
      <c r="BR72" s="55"/>
      <c r="BS72" s="55"/>
      <c r="BT72" s="55"/>
      <c r="BU72" s="55"/>
      <c r="BV72" s="55"/>
      <c r="BW72" s="55"/>
      <c r="BX72" s="55"/>
      <c r="BY72" s="55"/>
      <c r="BZ72" s="55"/>
      <c r="CA72" s="55"/>
      <c r="CB72" s="55"/>
    </row>
    <row r="73" spans="1:80" x14ac:dyDescent="0.25">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c r="BI73" s="55"/>
      <c r="BJ73" s="55"/>
      <c r="BK73" s="55"/>
      <c r="BL73" s="55"/>
      <c r="BM73" s="55"/>
      <c r="BN73" s="55"/>
      <c r="BO73" s="55"/>
      <c r="BP73" s="55"/>
      <c r="BQ73" s="55"/>
      <c r="BR73" s="55"/>
      <c r="BS73" s="55"/>
      <c r="BT73" s="55"/>
      <c r="BU73" s="55"/>
      <c r="BV73" s="55"/>
      <c r="BW73" s="55"/>
      <c r="BX73" s="55"/>
      <c r="BY73" s="55"/>
      <c r="BZ73" s="55"/>
      <c r="CA73" s="55"/>
      <c r="CB73" s="55"/>
    </row>
    <row r="74" spans="1:80" x14ac:dyDescent="0.25">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c r="BI74" s="55"/>
      <c r="BJ74" s="55"/>
      <c r="BK74" s="55"/>
      <c r="BL74" s="55"/>
      <c r="BM74" s="55"/>
      <c r="BN74" s="55"/>
      <c r="BO74" s="55"/>
      <c r="BP74" s="55"/>
      <c r="BQ74" s="55"/>
      <c r="BR74" s="55"/>
      <c r="BS74" s="55"/>
      <c r="BT74" s="55"/>
      <c r="BU74" s="55"/>
      <c r="BV74" s="55"/>
      <c r="BW74" s="55"/>
      <c r="BX74" s="55"/>
      <c r="BY74" s="55"/>
      <c r="BZ74" s="55"/>
      <c r="CA74" s="55"/>
      <c r="CB74" s="55"/>
    </row>
    <row r="75" spans="1:80" x14ac:dyDescent="0.25">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c r="BI75" s="55"/>
      <c r="BJ75" s="55"/>
      <c r="BK75" s="55"/>
      <c r="BL75" s="55"/>
      <c r="BM75" s="55"/>
      <c r="BN75" s="55"/>
      <c r="BO75" s="55"/>
      <c r="BP75" s="55"/>
      <c r="BQ75" s="55"/>
      <c r="BR75" s="55"/>
      <c r="BS75" s="55"/>
      <c r="BT75" s="55"/>
      <c r="BU75" s="55"/>
      <c r="BV75" s="55"/>
      <c r="BW75" s="55"/>
      <c r="BX75" s="55"/>
      <c r="BY75" s="55"/>
      <c r="BZ75" s="55"/>
      <c r="CA75" s="55"/>
      <c r="CB75" s="55"/>
    </row>
    <row r="76" spans="1:80" x14ac:dyDescent="0.25">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c r="BI76" s="55"/>
      <c r="BJ76" s="55"/>
      <c r="BK76" s="55"/>
      <c r="BL76" s="55"/>
      <c r="BM76" s="55"/>
      <c r="BN76" s="55"/>
      <c r="BO76" s="55"/>
      <c r="BP76" s="55"/>
      <c r="BQ76" s="55"/>
      <c r="BR76" s="55"/>
      <c r="BS76" s="55"/>
      <c r="BT76" s="55"/>
      <c r="BU76" s="55"/>
      <c r="BV76" s="55"/>
      <c r="BW76" s="55"/>
      <c r="BX76" s="55"/>
      <c r="BY76" s="55"/>
      <c r="BZ76" s="55"/>
      <c r="CA76" s="55"/>
      <c r="CB76" s="55"/>
    </row>
    <row r="77" spans="1:80" x14ac:dyDescent="0.25">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c r="BI77" s="55"/>
      <c r="BJ77" s="55"/>
      <c r="BK77" s="55"/>
      <c r="BL77" s="55"/>
      <c r="BM77" s="55"/>
      <c r="BN77" s="55"/>
      <c r="BO77" s="55"/>
      <c r="BP77" s="55"/>
      <c r="BQ77" s="55"/>
      <c r="BR77" s="55"/>
      <c r="BS77" s="55"/>
      <c r="BT77" s="55"/>
      <c r="BU77" s="55"/>
      <c r="BV77" s="55"/>
      <c r="BW77" s="55"/>
      <c r="BX77" s="55"/>
      <c r="BY77" s="55"/>
      <c r="BZ77" s="55"/>
      <c r="CA77" s="55"/>
      <c r="CB77" s="55"/>
    </row>
    <row r="78" spans="1:80" x14ac:dyDescent="0.25">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c r="BI78" s="55"/>
      <c r="BJ78" s="55"/>
      <c r="BK78" s="55"/>
      <c r="BL78" s="55"/>
      <c r="BM78" s="55"/>
      <c r="BN78" s="55"/>
      <c r="BO78" s="55"/>
      <c r="BP78" s="55"/>
      <c r="BQ78" s="55"/>
      <c r="BR78" s="55"/>
      <c r="BS78" s="55"/>
      <c r="BT78" s="55"/>
      <c r="BU78" s="55"/>
      <c r="BV78" s="55"/>
      <c r="BW78" s="55"/>
      <c r="BX78" s="55"/>
      <c r="BY78" s="55"/>
      <c r="BZ78" s="55"/>
      <c r="CA78" s="55"/>
      <c r="CB78" s="55"/>
    </row>
    <row r="79" spans="1:80" x14ac:dyDescent="0.25">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5"/>
      <c r="BH79" s="55"/>
      <c r="BI79" s="55"/>
      <c r="BJ79" s="55"/>
      <c r="BK79" s="55"/>
    </row>
    <row r="80" spans="1:80" x14ac:dyDescent="0.25">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c r="BI80" s="55"/>
      <c r="BJ80" s="55"/>
      <c r="BK80" s="55"/>
    </row>
    <row r="81" spans="1:63" x14ac:dyDescent="0.25">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c r="BI81" s="55"/>
      <c r="BJ81" s="55"/>
      <c r="BK81" s="55"/>
    </row>
    <row r="82" spans="1:63" x14ac:dyDescent="0.25">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c r="BG82" s="55"/>
      <c r="BH82" s="55"/>
      <c r="BI82" s="55"/>
      <c r="BJ82" s="55"/>
      <c r="BK82" s="55"/>
    </row>
    <row r="83" spans="1:63" x14ac:dyDescent="0.25">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55"/>
      <c r="BF83" s="55"/>
      <c r="BG83" s="55"/>
      <c r="BH83" s="55"/>
      <c r="BI83" s="55"/>
      <c r="BJ83" s="55"/>
      <c r="BK83" s="55"/>
    </row>
    <row r="84" spans="1:63" x14ac:dyDescent="0.25">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c r="BI84" s="55"/>
      <c r="BJ84" s="55"/>
      <c r="BK84" s="55"/>
    </row>
    <row r="85" spans="1:63" x14ac:dyDescent="0.25">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c r="BF85" s="55"/>
      <c r="BG85" s="55"/>
      <c r="BH85" s="55"/>
      <c r="BI85" s="55"/>
      <c r="BJ85" s="55"/>
      <c r="BK85" s="55"/>
    </row>
    <row r="86" spans="1:63" x14ac:dyDescent="0.25">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c r="BD86" s="55"/>
      <c r="BE86" s="55"/>
      <c r="BF86" s="55"/>
      <c r="BG86" s="55"/>
      <c r="BH86" s="55"/>
      <c r="BI86" s="55"/>
      <c r="BJ86" s="55"/>
      <c r="BK86" s="55"/>
    </row>
    <row r="87" spans="1:63" x14ac:dyDescent="0.25">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55"/>
      <c r="AY87" s="55"/>
      <c r="AZ87" s="55"/>
      <c r="BA87" s="55"/>
      <c r="BB87" s="55"/>
      <c r="BC87" s="55"/>
      <c r="BD87" s="55"/>
      <c r="BE87" s="55"/>
      <c r="BF87" s="55"/>
      <c r="BG87" s="55"/>
      <c r="BH87" s="55"/>
      <c r="BI87" s="55"/>
      <c r="BJ87" s="55"/>
      <c r="BK87" s="55"/>
    </row>
    <row r="88" spans="1:63" x14ac:dyDescent="0.25">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5"/>
      <c r="BE88" s="55"/>
      <c r="BF88" s="55"/>
      <c r="BG88" s="55"/>
      <c r="BH88" s="55"/>
      <c r="BI88" s="55"/>
      <c r="BJ88" s="55"/>
      <c r="BK88" s="55"/>
    </row>
    <row r="89" spans="1:63" x14ac:dyDescent="0.25">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c r="BI89" s="55"/>
      <c r="BJ89" s="55"/>
      <c r="BK89" s="55"/>
    </row>
    <row r="90" spans="1:63" x14ac:dyDescent="0.25">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c r="BI90" s="55"/>
      <c r="BJ90" s="55"/>
      <c r="BK90" s="55"/>
    </row>
    <row r="91" spans="1:63" x14ac:dyDescent="0.25">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c r="BF91" s="55"/>
      <c r="BG91" s="55"/>
      <c r="BH91" s="55"/>
      <c r="BI91" s="55"/>
      <c r="BJ91" s="55"/>
      <c r="BK91" s="55"/>
    </row>
    <row r="92" spans="1:63" x14ac:dyDescent="0.25">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c r="BI92" s="55"/>
      <c r="BJ92" s="55"/>
      <c r="BK92" s="55"/>
    </row>
    <row r="93" spans="1:63" x14ac:dyDescent="0.25">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c r="BI93" s="55"/>
      <c r="BJ93" s="55"/>
      <c r="BK93" s="55"/>
    </row>
    <row r="94" spans="1:63" x14ac:dyDescent="0.25">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c r="BI94" s="55"/>
      <c r="BJ94" s="55"/>
      <c r="BK94" s="55"/>
    </row>
    <row r="95" spans="1:63" x14ac:dyDescent="0.25">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c r="BE95" s="55"/>
      <c r="BF95" s="55"/>
      <c r="BG95" s="55"/>
      <c r="BH95" s="55"/>
      <c r="BI95" s="55"/>
      <c r="BJ95" s="55"/>
      <c r="BK95" s="55"/>
    </row>
    <row r="96" spans="1:63" x14ac:dyDescent="0.25">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c r="BI96" s="55"/>
      <c r="BJ96" s="55"/>
      <c r="BK96" s="55"/>
    </row>
    <row r="97" spans="1:63" x14ac:dyDescent="0.25">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c r="BI97" s="55"/>
      <c r="BJ97" s="55"/>
      <c r="BK97" s="55"/>
    </row>
    <row r="98" spans="1:63" x14ac:dyDescent="0.25">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c r="BI98" s="55"/>
      <c r="BJ98" s="55"/>
      <c r="BK98" s="55"/>
    </row>
    <row r="99" spans="1:63" x14ac:dyDescent="0.25">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c r="BE99" s="55"/>
      <c r="BF99" s="55"/>
      <c r="BG99" s="55"/>
      <c r="BH99" s="55"/>
      <c r="BI99" s="55"/>
      <c r="BJ99" s="55"/>
      <c r="BK99" s="55"/>
    </row>
    <row r="100" spans="1:63" x14ac:dyDescent="0.25">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c r="BG100" s="55"/>
      <c r="BH100" s="55"/>
      <c r="BI100" s="55"/>
      <c r="BJ100" s="55"/>
      <c r="BK100" s="55"/>
    </row>
    <row r="101" spans="1:63" x14ac:dyDescent="0.25">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c r="BE101" s="55"/>
      <c r="BF101" s="55"/>
      <c r="BG101" s="55"/>
      <c r="BH101" s="55"/>
      <c r="BI101" s="55"/>
      <c r="BJ101" s="55"/>
      <c r="BK101" s="55"/>
    </row>
    <row r="102" spans="1:63" x14ac:dyDescent="0.25">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c r="BI102" s="55"/>
      <c r="BJ102" s="55"/>
      <c r="BK102" s="55"/>
    </row>
    <row r="103" spans="1:63" x14ac:dyDescent="0.25">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c r="BE103" s="55"/>
      <c r="BF103" s="55"/>
      <c r="BG103" s="55"/>
      <c r="BH103" s="55"/>
      <c r="BI103" s="55"/>
      <c r="BJ103" s="55"/>
      <c r="BK103" s="55"/>
    </row>
    <row r="104" spans="1:63" x14ac:dyDescent="0.25">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55"/>
      <c r="BE104" s="55"/>
      <c r="BF104" s="55"/>
      <c r="BG104" s="55"/>
      <c r="BH104" s="55"/>
      <c r="BI104" s="55"/>
      <c r="BJ104" s="55"/>
      <c r="BK104" s="55"/>
    </row>
    <row r="105" spans="1:63" x14ac:dyDescent="0.25">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c r="BD105" s="55"/>
      <c r="BE105" s="55"/>
      <c r="BF105" s="55"/>
      <c r="BG105" s="55"/>
      <c r="BH105" s="55"/>
      <c r="BI105" s="55"/>
      <c r="BJ105" s="55"/>
      <c r="BK105" s="55"/>
    </row>
    <row r="106" spans="1:63" x14ac:dyDescent="0.25">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c r="BD106" s="55"/>
      <c r="BE106" s="55"/>
      <c r="BF106" s="55"/>
      <c r="BG106" s="55"/>
      <c r="BH106" s="55"/>
      <c r="BI106" s="55"/>
      <c r="BJ106" s="55"/>
      <c r="BK106" s="55"/>
    </row>
    <row r="107" spans="1:63" x14ac:dyDescent="0.25">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5"/>
      <c r="BE107" s="55"/>
      <c r="BF107" s="55"/>
      <c r="BG107" s="55"/>
      <c r="BH107" s="55"/>
      <c r="BI107" s="55"/>
      <c r="BJ107" s="55"/>
      <c r="BK107" s="55"/>
    </row>
    <row r="108" spans="1:63" x14ac:dyDescent="0.25">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55"/>
      <c r="AR108" s="55"/>
      <c r="AS108" s="55"/>
      <c r="AT108" s="55"/>
      <c r="AU108" s="55"/>
      <c r="AV108" s="55"/>
      <c r="AW108" s="55"/>
      <c r="AX108" s="55"/>
      <c r="AY108" s="55"/>
      <c r="AZ108" s="55"/>
      <c r="BA108" s="55"/>
      <c r="BB108" s="55"/>
      <c r="BC108" s="55"/>
      <c r="BD108" s="55"/>
      <c r="BE108" s="55"/>
      <c r="BF108" s="55"/>
      <c r="BG108" s="55"/>
      <c r="BH108" s="55"/>
      <c r="BI108" s="55"/>
      <c r="BJ108" s="55"/>
      <c r="BK108" s="55"/>
    </row>
    <row r="109" spans="1:63" x14ac:dyDescent="0.25">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c r="BE109" s="55"/>
      <c r="BF109" s="55"/>
      <c r="BG109" s="55"/>
      <c r="BH109" s="55"/>
      <c r="BI109" s="55"/>
      <c r="BJ109" s="55"/>
      <c r="BK109" s="55"/>
    </row>
    <row r="110" spans="1:63" x14ac:dyDescent="0.25">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55"/>
      <c r="AR110" s="55"/>
      <c r="AS110" s="55"/>
      <c r="AT110" s="55"/>
      <c r="AU110" s="55"/>
      <c r="AV110" s="55"/>
      <c r="AW110" s="55"/>
      <c r="AX110" s="55"/>
      <c r="AY110" s="55"/>
      <c r="AZ110" s="55"/>
      <c r="BA110" s="55"/>
      <c r="BB110" s="55"/>
      <c r="BC110" s="55"/>
      <c r="BD110" s="55"/>
      <c r="BE110" s="55"/>
      <c r="BF110" s="55"/>
      <c r="BG110" s="55"/>
      <c r="BH110" s="55"/>
      <c r="BI110" s="55"/>
      <c r="BJ110" s="55"/>
      <c r="BK110" s="55"/>
    </row>
    <row r="111" spans="1:63" x14ac:dyDescent="0.25">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c r="AM111" s="55"/>
      <c r="AN111" s="55"/>
      <c r="AO111" s="55"/>
      <c r="AP111" s="55"/>
      <c r="AQ111" s="55"/>
      <c r="AR111" s="55"/>
      <c r="AS111" s="55"/>
      <c r="AT111" s="55"/>
      <c r="AU111" s="55"/>
      <c r="AV111" s="55"/>
      <c r="AW111" s="55"/>
      <c r="AX111" s="55"/>
      <c r="AY111" s="55"/>
      <c r="AZ111" s="55"/>
      <c r="BA111" s="55"/>
      <c r="BB111" s="55"/>
      <c r="BC111" s="55"/>
      <c r="BD111" s="55"/>
      <c r="BE111" s="55"/>
      <c r="BF111" s="55"/>
      <c r="BG111" s="55"/>
      <c r="BH111" s="55"/>
      <c r="BI111" s="55"/>
      <c r="BJ111" s="55"/>
      <c r="BK111" s="55"/>
    </row>
    <row r="112" spans="1:63" x14ac:dyDescent="0.25">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c r="AM112" s="55"/>
      <c r="AN112" s="55"/>
      <c r="AO112" s="55"/>
      <c r="AP112" s="55"/>
      <c r="AQ112" s="55"/>
      <c r="AR112" s="55"/>
      <c r="AS112" s="55"/>
      <c r="AT112" s="55"/>
      <c r="AU112" s="55"/>
      <c r="AV112" s="55"/>
      <c r="AW112" s="55"/>
      <c r="AX112" s="55"/>
      <c r="AY112" s="55"/>
      <c r="AZ112" s="55"/>
      <c r="BA112" s="55"/>
      <c r="BB112" s="55"/>
      <c r="BC112" s="55"/>
      <c r="BD112" s="55"/>
      <c r="BE112" s="55"/>
      <c r="BF112" s="55"/>
      <c r="BG112" s="55"/>
      <c r="BH112" s="55"/>
      <c r="BI112" s="55"/>
      <c r="BJ112" s="55"/>
      <c r="BK112" s="55"/>
    </row>
    <row r="113" spans="1:63" x14ac:dyDescent="0.25">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55"/>
      <c r="BC113" s="55"/>
      <c r="BD113" s="55"/>
      <c r="BE113" s="55"/>
      <c r="BF113" s="55"/>
      <c r="BG113" s="55"/>
      <c r="BH113" s="55"/>
      <c r="BI113" s="55"/>
      <c r="BJ113" s="55"/>
      <c r="BK113" s="55"/>
    </row>
    <row r="114" spans="1:63" x14ac:dyDescent="0.25">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55"/>
      <c r="BD114" s="55"/>
      <c r="BE114" s="55"/>
      <c r="BF114" s="55"/>
      <c r="BG114" s="55"/>
      <c r="BH114" s="55"/>
      <c r="BI114" s="55"/>
      <c r="BJ114" s="55"/>
      <c r="BK114" s="55"/>
    </row>
    <row r="115" spans="1:63" x14ac:dyDescent="0.25">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5"/>
      <c r="AM115" s="55"/>
      <c r="AN115" s="55"/>
      <c r="AO115" s="55"/>
      <c r="AP115" s="55"/>
      <c r="AQ115" s="55"/>
      <c r="AR115" s="55"/>
      <c r="AS115" s="55"/>
      <c r="AT115" s="55"/>
      <c r="AU115" s="55"/>
      <c r="AV115" s="55"/>
      <c r="AW115" s="55"/>
      <c r="AX115" s="55"/>
      <c r="AY115" s="55"/>
      <c r="AZ115" s="55"/>
      <c r="BA115" s="55"/>
      <c r="BB115" s="55"/>
      <c r="BC115" s="55"/>
      <c r="BD115" s="55"/>
      <c r="BE115" s="55"/>
      <c r="BF115" s="55"/>
      <c r="BG115" s="55"/>
      <c r="BH115" s="55"/>
      <c r="BI115" s="55"/>
      <c r="BJ115" s="55"/>
      <c r="BK115" s="55"/>
    </row>
    <row r="116" spans="1:63" x14ac:dyDescent="0.25">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55"/>
      <c r="BD116" s="55"/>
      <c r="BE116" s="55"/>
      <c r="BF116" s="55"/>
      <c r="BG116" s="55"/>
      <c r="BH116" s="55"/>
      <c r="BI116" s="55"/>
      <c r="BJ116" s="55"/>
      <c r="BK116" s="55"/>
    </row>
    <row r="117" spans="1:63" x14ac:dyDescent="0.25">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5"/>
      <c r="AM117" s="55"/>
      <c r="AN117" s="55"/>
      <c r="AO117" s="55"/>
      <c r="AP117" s="55"/>
      <c r="AQ117" s="55"/>
      <c r="AR117" s="55"/>
      <c r="AS117" s="55"/>
      <c r="AT117" s="55"/>
      <c r="AU117" s="55"/>
      <c r="AV117" s="55"/>
      <c r="AW117" s="55"/>
      <c r="AX117" s="55"/>
      <c r="AY117" s="55"/>
      <c r="AZ117" s="55"/>
      <c r="BA117" s="55"/>
      <c r="BB117" s="55"/>
      <c r="BC117" s="55"/>
      <c r="BD117" s="55"/>
      <c r="BE117" s="55"/>
      <c r="BF117" s="55"/>
      <c r="BG117" s="55"/>
      <c r="BH117" s="55"/>
      <c r="BI117" s="55"/>
      <c r="BJ117" s="55"/>
      <c r="BK117" s="55"/>
    </row>
    <row r="118" spans="1:63" x14ac:dyDescent="0.25">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5"/>
      <c r="BE118" s="55"/>
      <c r="BF118" s="55"/>
      <c r="BG118" s="55"/>
      <c r="BH118" s="55"/>
      <c r="BI118" s="55"/>
      <c r="BJ118" s="55"/>
      <c r="BK118" s="55"/>
    </row>
    <row r="119" spans="1:63" x14ac:dyDescent="0.25">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c r="BE119" s="55"/>
      <c r="BF119" s="55"/>
      <c r="BG119" s="55"/>
      <c r="BH119" s="55"/>
      <c r="BI119" s="55"/>
      <c r="BJ119" s="55"/>
      <c r="BK119" s="55"/>
    </row>
    <row r="120" spans="1:63" x14ac:dyDescent="0.25">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c r="BE120" s="55"/>
      <c r="BF120" s="55"/>
      <c r="BG120" s="55"/>
      <c r="BH120" s="55"/>
      <c r="BI120" s="55"/>
      <c r="BJ120" s="55"/>
      <c r="BK120" s="55"/>
    </row>
    <row r="121" spans="1:63" x14ac:dyDescent="0.25">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55"/>
      <c r="BD121" s="55"/>
      <c r="BE121" s="55"/>
      <c r="BF121" s="55"/>
      <c r="BG121" s="55"/>
      <c r="BH121" s="55"/>
      <c r="BI121" s="55"/>
      <c r="BJ121" s="55"/>
      <c r="BK121" s="55"/>
    </row>
    <row r="122" spans="1:63" x14ac:dyDescent="0.2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c r="AL122" s="55"/>
      <c r="AM122" s="55"/>
      <c r="AN122" s="55"/>
      <c r="AO122" s="55"/>
      <c r="AP122" s="55"/>
      <c r="AQ122" s="55"/>
      <c r="AR122" s="55"/>
      <c r="AS122" s="55"/>
      <c r="AT122" s="55"/>
      <c r="AU122" s="55"/>
      <c r="AV122" s="55"/>
      <c r="AW122" s="55"/>
      <c r="AX122" s="55"/>
      <c r="AY122" s="55"/>
      <c r="AZ122" s="55"/>
      <c r="BA122" s="55"/>
      <c r="BB122" s="55"/>
      <c r="BC122" s="55"/>
      <c r="BD122" s="55"/>
      <c r="BE122" s="55"/>
      <c r="BF122" s="55"/>
      <c r="BG122" s="55"/>
      <c r="BH122" s="55"/>
      <c r="BI122" s="55"/>
      <c r="BJ122" s="55"/>
      <c r="BK122" s="55"/>
    </row>
    <row r="123" spans="1:63" x14ac:dyDescent="0.2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c r="BE123" s="55"/>
      <c r="BF123" s="55"/>
      <c r="BG123" s="55"/>
      <c r="BH123" s="55"/>
      <c r="BI123" s="55"/>
      <c r="BJ123" s="55"/>
      <c r="BK123" s="55"/>
    </row>
    <row r="124" spans="1:63" x14ac:dyDescent="0.2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c r="AK124" s="55"/>
      <c r="AL124" s="55"/>
      <c r="AM124" s="55"/>
      <c r="AN124" s="55"/>
      <c r="AO124" s="55"/>
      <c r="AP124" s="55"/>
      <c r="AQ124" s="55"/>
      <c r="AR124" s="55"/>
      <c r="AS124" s="55"/>
      <c r="AT124" s="55"/>
      <c r="AU124" s="55"/>
      <c r="AV124" s="55"/>
      <c r="AW124" s="55"/>
      <c r="AX124" s="55"/>
      <c r="AY124" s="55"/>
      <c r="AZ124" s="55"/>
      <c r="BA124" s="55"/>
      <c r="BB124" s="55"/>
      <c r="BC124" s="55"/>
      <c r="BD124" s="55"/>
      <c r="BE124" s="55"/>
      <c r="BF124" s="55"/>
      <c r="BG124" s="55"/>
      <c r="BH124" s="55"/>
      <c r="BI124" s="55"/>
      <c r="BJ124" s="55"/>
      <c r="BK124" s="55"/>
    </row>
    <row r="125" spans="1:63" x14ac:dyDescent="0.2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55"/>
      <c r="BD125" s="55"/>
      <c r="BE125" s="55"/>
      <c r="BF125" s="55"/>
      <c r="BG125" s="55"/>
      <c r="BH125" s="55"/>
      <c r="BI125" s="55"/>
      <c r="BJ125" s="55"/>
      <c r="BK125" s="55"/>
    </row>
    <row r="126" spans="1:63" x14ac:dyDescent="0.2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c r="AL126" s="55"/>
      <c r="AM126" s="55"/>
      <c r="AN126" s="55"/>
      <c r="AO126" s="55"/>
      <c r="AP126" s="55"/>
      <c r="AQ126" s="55"/>
      <c r="AR126" s="55"/>
      <c r="AS126" s="55"/>
      <c r="AT126" s="55"/>
      <c r="AU126" s="55"/>
      <c r="AV126" s="55"/>
      <c r="AW126" s="55"/>
      <c r="AX126" s="55"/>
      <c r="AY126" s="55"/>
      <c r="AZ126" s="55"/>
      <c r="BA126" s="55"/>
      <c r="BB126" s="55"/>
      <c r="BC126" s="55"/>
      <c r="BD126" s="55"/>
      <c r="BE126" s="55"/>
      <c r="BF126" s="55"/>
      <c r="BG126" s="55"/>
      <c r="BH126" s="55"/>
      <c r="BI126" s="55"/>
      <c r="BJ126" s="55"/>
      <c r="BK126" s="55"/>
    </row>
    <row r="127" spans="1:63" x14ac:dyDescent="0.2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55"/>
      <c r="AI127" s="55"/>
      <c r="AJ127" s="55"/>
      <c r="AK127" s="55"/>
      <c r="AL127" s="55"/>
      <c r="AM127" s="55"/>
      <c r="AN127" s="55"/>
      <c r="AO127" s="55"/>
      <c r="AP127" s="55"/>
      <c r="AQ127" s="55"/>
      <c r="AR127" s="55"/>
      <c r="AS127" s="55"/>
      <c r="AT127" s="55"/>
      <c r="AU127" s="55"/>
      <c r="AV127" s="55"/>
      <c r="AW127" s="55"/>
      <c r="AX127" s="55"/>
      <c r="AY127" s="55"/>
      <c r="AZ127" s="55"/>
      <c r="BA127" s="55"/>
      <c r="BB127" s="55"/>
      <c r="BC127" s="55"/>
      <c r="BD127" s="55"/>
      <c r="BE127" s="55"/>
      <c r="BF127" s="55"/>
      <c r="BG127" s="55"/>
      <c r="BH127" s="55"/>
      <c r="BI127" s="55"/>
      <c r="BJ127" s="55"/>
      <c r="BK127" s="55"/>
    </row>
    <row r="128" spans="1:63" x14ac:dyDescent="0.2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c r="AK128" s="55"/>
      <c r="AL128" s="55"/>
      <c r="AM128" s="55"/>
      <c r="AN128" s="55"/>
      <c r="AO128" s="55"/>
      <c r="AP128" s="55"/>
      <c r="AQ128" s="55"/>
      <c r="AR128" s="55"/>
      <c r="AS128" s="55"/>
      <c r="AT128" s="55"/>
      <c r="AU128" s="55"/>
      <c r="AV128" s="55"/>
      <c r="AW128" s="55"/>
      <c r="AX128" s="55"/>
      <c r="AY128" s="55"/>
      <c r="AZ128" s="55"/>
      <c r="BA128" s="55"/>
      <c r="BB128" s="55"/>
      <c r="BC128" s="55"/>
      <c r="BD128" s="55"/>
      <c r="BE128" s="55"/>
      <c r="BF128" s="55"/>
      <c r="BG128" s="55"/>
      <c r="BH128" s="55"/>
      <c r="BI128" s="55"/>
      <c r="BJ128" s="55"/>
      <c r="BK128" s="55"/>
    </row>
    <row r="129" spans="2:63" x14ac:dyDescent="0.2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c r="AM129" s="55"/>
      <c r="AN129" s="55"/>
      <c r="AO129" s="55"/>
      <c r="AP129" s="55"/>
      <c r="AQ129" s="55"/>
      <c r="AR129" s="55"/>
      <c r="AS129" s="55"/>
      <c r="AT129" s="55"/>
      <c r="AU129" s="55"/>
      <c r="AV129" s="55"/>
      <c r="AW129" s="55"/>
      <c r="AX129" s="55"/>
      <c r="AY129" s="55"/>
      <c r="AZ129" s="55"/>
      <c r="BA129" s="55"/>
      <c r="BB129" s="55"/>
      <c r="BC129" s="55"/>
      <c r="BD129" s="55"/>
      <c r="BE129" s="55"/>
      <c r="BF129" s="55"/>
      <c r="BG129" s="55"/>
      <c r="BH129" s="55"/>
      <c r="BI129" s="55"/>
      <c r="BJ129" s="55"/>
      <c r="BK129" s="55"/>
    </row>
    <row r="130" spans="2:63" x14ac:dyDescent="0.2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c r="AL130" s="55"/>
      <c r="AM130" s="55"/>
      <c r="AN130" s="55"/>
      <c r="AO130" s="55"/>
      <c r="AP130" s="55"/>
      <c r="AQ130" s="55"/>
      <c r="AR130" s="55"/>
      <c r="AS130" s="55"/>
      <c r="AT130" s="55"/>
      <c r="AU130" s="55"/>
      <c r="AV130" s="55"/>
      <c r="AW130" s="55"/>
      <c r="AX130" s="55"/>
      <c r="AY130" s="55"/>
      <c r="AZ130" s="55"/>
      <c r="BA130" s="55"/>
      <c r="BB130" s="55"/>
      <c r="BC130" s="55"/>
      <c r="BD130" s="55"/>
      <c r="BE130" s="55"/>
      <c r="BF130" s="55"/>
      <c r="BG130" s="55"/>
      <c r="BH130" s="55"/>
      <c r="BI130" s="55"/>
      <c r="BJ130" s="55"/>
      <c r="BK130" s="55"/>
    </row>
    <row r="131" spans="2:63" x14ac:dyDescent="0.2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c r="AM131" s="55"/>
      <c r="AN131" s="55"/>
      <c r="AO131" s="55"/>
      <c r="AP131" s="55"/>
      <c r="AQ131" s="55"/>
      <c r="AR131" s="55"/>
      <c r="AS131" s="55"/>
      <c r="AT131" s="55"/>
      <c r="AU131" s="55"/>
      <c r="AV131" s="55"/>
      <c r="AW131" s="55"/>
      <c r="AX131" s="55"/>
      <c r="AY131" s="55"/>
      <c r="AZ131" s="55"/>
      <c r="BA131" s="55"/>
      <c r="BB131" s="55"/>
      <c r="BC131" s="55"/>
      <c r="BD131" s="55"/>
      <c r="BE131" s="55"/>
      <c r="BF131" s="55"/>
      <c r="BG131" s="55"/>
      <c r="BH131" s="55"/>
      <c r="BI131" s="55"/>
      <c r="BJ131" s="55"/>
      <c r="BK131" s="55"/>
    </row>
    <row r="132" spans="2:63" x14ac:dyDescent="0.2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55"/>
      <c r="AP132" s="55"/>
      <c r="AQ132" s="55"/>
      <c r="AR132" s="55"/>
      <c r="AS132" s="55"/>
      <c r="AT132" s="55"/>
      <c r="AU132" s="55"/>
      <c r="AV132" s="55"/>
      <c r="AW132" s="55"/>
      <c r="AX132" s="55"/>
      <c r="AY132" s="55"/>
      <c r="AZ132" s="55"/>
      <c r="BA132" s="55"/>
      <c r="BB132" s="55"/>
      <c r="BC132" s="55"/>
      <c r="BD132" s="55"/>
      <c r="BE132" s="55"/>
      <c r="BF132" s="55"/>
      <c r="BG132" s="55"/>
      <c r="BH132" s="55"/>
      <c r="BI132" s="55"/>
      <c r="BJ132" s="55"/>
      <c r="BK132" s="55"/>
    </row>
    <row r="133" spans="2:63" x14ac:dyDescent="0.2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55"/>
      <c r="AN133" s="55"/>
      <c r="AO133" s="55"/>
      <c r="AP133" s="55"/>
      <c r="AQ133" s="55"/>
      <c r="AR133" s="55"/>
      <c r="AS133" s="55"/>
      <c r="AT133" s="55"/>
      <c r="AU133" s="55"/>
      <c r="AV133" s="55"/>
      <c r="AW133" s="55"/>
      <c r="AX133" s="55"/>
      <c r="AY133" s="55"/>
      <c r="AZ133" s="55"/>
      <c r="BA133" s="55"/>
      <c r="BB133" s="55"/>
      <c r="BC133" s="55"/>
      <c r="BD133" s="55"/>
      <c r="BE133" s="55"/>
      <c r="BF133" s="55"/>
      <c r="BG133" s="55"/>
      <c r="BH133" s="55"/>
      <c r="BI133" s="55"/>
      <c r="BJ133" s="55"/>
      <c r="BK133" s="55"/>
    </row>
    <row r="134" spans="2:63" x14ac:dyDescent="0.2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c r="AM134" s="55"/>
      <c r="AN134" s="55"/>
      <c r="AO134" s="55"/>
      <c r="AP134" s="55"/>
      <c r="AQ134" s="55"/>
      <c r="AR134" s="55"/>
      <c r="AS134" s="55"/>
      <c r="AT134" s="55"/>
      <c r="AU134" s="55"/>
      <c r="AV134" s="55"/>
      <c r="AW134" s="55"/>
      <c r="AX134" s="55"/>
      <c r="AY134" s="55"/>
      <c r="AZ134" s="55"/>
      <c r="BA134" s="55"/>
      <c r="BB134" s="55"/>
      <c r="BC134" s="55"/>
      <c r="BD134" s="55"/>
      <c r="BE134" s="55"/>
      <c r="BF134" s="55"/>
      <c r="BG134" s="55"/>
      <c r="BH134" s="55"/>
      <c r="BI134" s="55"/>
      <c r="BJ134" s="55"/>
      <c r="BK134" s="55"/>
    </row>
    <row r="135" spans="2:63" x14ac:dyDescent="0.2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c r="AL135" s="55"/>
      <c r="AM135" s="55"/>
      <c r="AN135" s="55"/>
      <c r="AO135" s="55"/>
      <c r="AP135" s="55"/>
      <c r="AQ135" s="55"/>
      <c r="AR135" s="55"/>
      <c r="AS135" s="55"/>
      <c r="AT135" s="55"/>
      <c r="AU135" s="55"/>
      <c r="AV135" s="55"/>
      <c r="AW135" s="55"/>
      <c r="AX135" s="55"/>
      <c r="AY135" s="55"/>
      <c r="AZ135" s="55"/>
      <c r="BA135" s="55"/>
      <c r="BB135" s="55"/>
      <c r="BC135" s="55"/>
      <c r="BD135" s="55"/>
      <c r="BE135" s="55"/>
      <c r="BF135" s="55"/>
      <c r="BG135" s="55"/>
      <c r="BH135" s="55"/>
      <c r="BI135" s="55"/>
      <c r="BJ135" s="55"/>
      <c r="BK135" s="55"/>
    </row>
    <row r="136" spans="2:63" x14ac:dyDescent="0.2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5"/>
      <c r="AM136" s="55"/>
      <c r="AN136" s="55"/>
      <c r="AO136" s="55"/>
      <c r="AP136" s="55"/>
      <c r="AQ136" s="55"/>
      <c r="AR136" s="55"/>
      <c r="AS136" s="55"/>
      <c r="AT136" s="55"/>
      <c r="AU136" s="55"/>
      <c r="AV136" s="55"/>
      <c r="AW136" s="55"/>
      <c r="AX136" s="55"/>
      <c r="AY136" s="55"/>
      <c r="AZ136" s="55"/>
      <c r="BA136" s="55"/>
      <c r="BB136" s="55"/>
      <c r="BC136" s="55"/>
      <c r="BD136" s="55"/>
      <c r="BE136" s="55"/>
      <c r="BF136" s="55"/>
      <c r="BG136" s="55"/>
      <c r="BH136" s="55"/>
      <c r="BI136" s="55"/>
      <c r="BJ136" s="55"/>
      <c r="BK136" s="55"/>
    </row>
    <row r="137" spans="2:63" x14ac:dyDescent="0.25">
      <c r="B137" s="55"/>
      <c r="C137" s="55"/>
      <c r="D137" s="55"/>
      <c r="E137" s="55"/>
      <c r="F137" s="55"/>
      <c r="G137" s="55"/>
      <c r="H137" s="55"/>
      <c r="I137" s="55"/>
    </row>
    <row r="138" spans="2:63" x14ac:dyDescent="0.25">
      <c r="B138" s="55"/>
      <c r="C138" s="55"/>
      <c r="D138" s="55"/>
      <c r="E138" s="55"/>
      <c r="F138" s="55"/>
      <c r="G138" s="55"/>
      <c r="H138" s="55"/>
      <c r="I138" s="55"/>
    </row>
    <row r="139" spans="2:63" x14ac:dyDescent="0.25">
      <c r="B139" s="55"/>
      <c r="C139" s="55"/>
      <c r="D139" s="55"/>
      <c r="E139" s="55"/>
      <c r="F139" s="55"/>
      <c r="G139" s="55"/>
      <c r="H139" s="55"/>
      <c r="I139" s="55"/>
    </row>
    <row r="140" spans="2:63" x14ac:dyDescent="0.25">
      <c r="B140" s="55"/>
      <c r="C140" s="55"/>
      <c r="D140" s="55"/>
      <c r="E140" s="55"/>
      <c r="F140" s="55"/>
      <c r="G140" s="55"/>
      <c r="H140" s="55"/>
      <c r="I140" s="55"/>
    </row>
  </sheetData>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zoomScale="40" zoomScaleNormal="40" workbookViewId="0">
      <selection activeCell="V26" sqref="V26"/>
    </sheetView>
  </sheetViews>
  <sheetFormatPr baseColWidth="10" defaultRowHeight="15" x14ac:dyDescent="0.25"/>
  <cols>
    <col min="2" max="18" width="5.7109375" customWidth="1" collapsed="1"/>
    <col min="19" max="19" width="8.42578125" customWidth="1" collapsed="1"/>
    <col min="20" max="23" width="5.7109375" customWidth="1" collapsed="1"/>
    <col min="24" max="24" width="8.5703125" customWidth="1" collapsed="1"/>
    <col min="25" max="26" width="5.7109375" customWidth="1" collapsed="1"/>
    <col min="27" max="27" width="10.7109375" customWidth="1" collapsed="1"/>
    <col min="28" max="28" width="7.28515625" customWidth="1" collapsed="1"/>
    <col min="29" max="29" width="7.42578125" customWidth="1" collapsed="1"/>
    <col min="30" max="33" width="5.7109375" customWidth="1" collapsed="1"/>
    <col min="34" max="34" width="8.5703125" customWidth="1" collapsed="1"/>
    <col min="35" max="39" width="5.7109375" customWidth="1" collapsed="1"/>
    <col min="41" max="46" width="5.7109375" customWidth="1" collapsed="1"/>
  </cols>
  <sheetData>
    <row r="1" spans="1:91" x14ac:dyDescent="0.25">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row>
    <row r="2" spans="1:91" ht="18" customHeight="1" x14ac:dyDescent="0.25">
      <c r="A2" s="55"/>
      <c r="B2" s="505" t="s">
        <v>141</v>
      </c>
      <c r="C2" s="505"/>
      <c r="D2" s="505"/>
      <c r="E2" s="505"/>
      <c r="F2" s="505"/>
      <c r="G2" s="505"/>
      <c r="H2" s="505"/>
      <c r="I2" s="505"/>
      <c r="J2" s="472" t="s">
        <v>2</v>
      </c>
      <c r="K2" s="472"/>
      <c r="L2" s="472"/>
      <c r="M2" s="472"/>
      <c r="N2" s="472"/>
      <c r="O2" s="472"/>
      <c r="P2" s="472"/>
      <c r="Q2" s="472"/>
      <c r="R2" s="472"/>
      <c r="S2" s="472"/>
      <c r="T2" s="472"/>
      <c r="U2" s="472"/>
      <c r="V2" s="472"/>
      <c r="W2" s="472"/>
      <c r="X2" s="472"/>
      <c r="Y2" s="472"/>
      <c r="Z2" s="472"/>
      <c r="AA2" s="472"/>
      <c r="AB2" s="472"/>
      <c r="AC2" s="472"/>
      <c r="AD2" s="472"/>
      <c r="AE2" s="472"/>
      <c r="AF2" s="472"/>
      <c r="AG2" s="472"/>
      <c r="AH2" s="472"/>
      <c r="AI2" s="472"/>
      <c r="AJ2" s="472"/>
      <c r="AK2" s="472"/>
      <c r="AL2" s="472"/>
      <c r="AM2" s="472"/>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row>
    <row r="3" spans="1:91" ht="18.75" customHeight="1" x14ac:dyDescent="0.25">
      <c r="A3" s="55"/>
      <c r="B3" s="505"/>
      <c r="C3" s="505"/>
      <c r="D3" s="505"/>
      <c r="E3" s="505"/>
      <c r="F3" s="505"/>
      <c r="G3" s="505"/>
      <c r="H3" s="505"/>
      <c r="I3" s="505"/>
      <c r="J3" s="472"/>
      <c r="K3" s="472"/>
      <c r="L3" s="472"/>
      <c r="M3" s="472"/>
      <c r="N3" s="472"/>
      <c r="O3" s="472"/>
      <c r="P3" s="472"/>
      <c r="Q3" s="472"/>
      <c r="R3" s="472"/>
      <c r="S3" s="472"/>
      <c r="T3" s="472"/>
      <c r="U3" s="472"/>
      <c r="V3" s="472"/>
      <c r="W3" s="472"/>
      <c r="X3" s="472"/>
      <c r="Y3" s="472"/>
      <c r="Z3" s="472"/>
      <c r="AA3" s="472"/>
      <c r="AB3" s="472"/>
      <c r="AC3" s="472"/>
      <c r="AD3" s="472"/>
      <c r="AE3" s="472"/>
      <c r="AF3" s="472"/>
      <c r="AG3" s="472"/>
      <c r="AH3" s="472"/>
      <c r="AI3" s="472"/>
      <c r="AJ3" s="472"/>
      <c r="AK3" s="472"/>
      <c r="AL3" s="472"/>
      <c r="AM3" s="472"/>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row>
    <row r="4" spans="1:91" ht="15" customHeight="1" x14ac:dyDescent="0.25">
      <c r="A4" s="55"/>
      <c r="B4" s="505"/>
      <c r="C4" s="505"/>
      <c r="D4" s="505"/>
      <c r="E4" s="505"/>
      <c r="F4" s="505"/>
      <c r="G4" s="505"/>
      <c r="H4" s="505"/>
      <c r="I4" s="505"/>
      <c r="J4" s="472"/>
      <c r="K4" s="472"/>
      <c r="L4" s="472"/>
      <c r="M4" s="472"/>
      <c r="N4" s="472"/>
      <c r="O4" s="472"/>
      <c r="P4" s="472"/>
      <c r="Q4" s="472"/>
      <c r="R4" s="472"/>
      <c r="S4" s="472"/>
      <c r="T4" s="472"/>
      <c r="U4" s="472"/>
      <c r="V4" s="472"/>
      <c r="W4" s="472"/>
      <c r="X4" s="472"/>
      <c r="Y4" s="472"/>
      <c r="Z4" s="472"/>
      <c r="AA4" s="472"/>
      <c r="AB4" s="472"/>
      <c r="AC4" s="472"/>
      <c r="AD4" s="472"/>
      <c r="AE4" s="472"/>
      <c r="AF4" s="472"/>
      <c r="AG4" s="472"/>
      <c r="AH4" s="472"/>
      <c r="AI4" s="472"/>
      <c r="AJ4" s="472"/>
      <c r="AK4" s="472"/>
      <c r="AL4" s="472"/>
      <c r="AM4" s="472"/>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row>
    <row r="5" spans="1:91" ht="15.75" thickBot="1" x14ac:dyDescent="0.3">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row>
    <row r="6" spans="1:91" ht="15" customHeight="1" x14ac:dyDescent="0.25">
      <c r="A6" s="55"/>
      <c r="B6" s="418" t="s">
        <v>4</v>
      </c>
      <c r="C6" s="418"/>
      <c r="D6" s="419"/>
      <c r="E6" s="515" t="s">
        <v>107</v>
      </c>
      <c r="F6" s="516"/>
      <c r="G6" s="516"/>
      <c r="H6" s="516"/>
      <c r="I6" s="532"/>
      <c r="J6" s="17" t="str">
        <f ca="1">IF(AND('MAPA DE RIESGO'!$Z$16="Muy Alta",'MAPA DE RIESGO'!$AB$16="Leve"),CONCATENATE("R1C",'MAPA DE RIESGO'!$P$16),"")</f>
        <v/>
      </c>
      <c r="K6" s="18" t="str">
        <f>IF(AND('MAPA DE RIESGO'!$Z$17="Muy Alta",'MAPA DE RIESGO'!$AB$17="Leve"),CONCATENATE("R1C",'MAPA DE RIESGO'!$P$17),"")</f>
        <v/>
      </c>
      <c r="L6" s="18" t="str">
        <f>IF(AND('MAPA DE RIESGO'!$Z$18="Muy Alta",'MAPA DE RIESGO'!$AB$18="Leve"),CONCATENATE("R1C",'MAPA DE RIESGO'!$P$18),"")</f>
        <v/>
      </c>
      <c r="M6" s="18" t="str">
        <f>IF(AND('MAPA DE RIESGO'!$Z$19="Muy Alta",'MAPA DE RIESGO'!$AB$19="Leve"),CONCATENATE("R1C",'MAPA DE RIESGO'!$P$19),"")</f>
        <v/>
      </c>
      <c r="N6" s="18" t="str">
        <f>IF(AND('MAPA DE RIESGO'!$Z$20="Muy Alta",'MAPA DE RIESGO'!$AB$20="Leve"),CONCATENATE("R1C",'MAPA DE RIESGO'!$P$20),"")</f>
        <v/>
      </c>
      <c r="O6" s="19" t="str">
        <f>IF(AND('MAPA DE RIESGO'!$Z$21="Muy Alta",'MAPA DE RIESGO'!$AB$21="Leve"),CONCATENATE("R1C",'MAPA DE RIESGO'!$P$21),"")</f>
        <v/>
      </c>
      <c r="P6" s="17" t="str">
        <f ca="1">IF(AND('MAPA DE RIESGO'!$Z$16="Muy Alta",'MAPA DE RIESGO'!$AB$16="Menor"),CONCATENATE("R1C",'MAPA DE RIESGO'!$P$16),"")</f>
        <v/>
      </c>
      <c r="Q6" s="18" t="str">
        <f>IF(AND('MAPA DE RIESGO'!$Z$17="Muy Alta",'MAPA DE RIESGO'!$AB$17="Menor"),CONCATENATE("R1C",'MAPA DE RIESGO'!$P$17),"")</f>
        <v/>
      </c>
      <c r="R6" s="18" t="str">
        <f>IF(AND('MAPA DE RIESGO'!$Z$18="Muy Alta",'MAPA DE RIESGO'!$AB$18="Menor"),CONCATENATE("R1C",'MAPA DE RIESGO'!$P$18),"")</f>
        <v/>
      </c>
      <c r="S6" s="18" t="str">
        <f>IF(AND('MAPA DE RIESGO'!$Z$19="Muy Alta",'MAPA DE RIESGO'!$AB$19="Menor"),CONCATENATE("R1C",'MAPA DE RIESGO'!$P$19),"")</f>
        <v/>
      </c>
      <c r="T6" s="18" t="str">
        <f>IF(AND('MAPA DE RIESGO'!$Z$20="Muy Alta",'MAPA DE RIESGO'!$AB$20="Menor"),CONCATENATE("R1C",'MAPA DE RIESGO'!$P$20),"")</f>
        <v/>
      </c>
      <c r="U6" s="19" t="str">
        <f>IF(AND('MAPA DE RIESGO'!$Z$21="Muy Alta",'MAPA DE RIESGO'!$AB$21="Menor"),CONCATENATE("R1C",'MAPA DE RIESGO'!$P$21),"")</f>
        <v/>
      </c>
      <c r="V6" s="17" t="str">
        <f ca="1">IF(AND('MAPA DE RIESGO'!$Z$16="Muy Alta",'MAPA DE RIESGO'!$AB$16="Moderado"),CONCATENATE("R1C",'MAPA DE RIESGO'!$P$16),"")</f>
        <v/>
      </c>
      <c r="W6" s="18" t="str">
        <f>IF(AND('MAPA DE RIESGO'!$Z$17="Muy Alta",'MAPA DE RIESGO'!$AB$17="Moderado"),CONCATENATE("R1C",'MAPA DE RIESGO'!$P$17),"")</f>
        <v/>
      </c>
      <c r="X6" s="18" t="str">
        <f>IF(AND('MAPA DE RIESGO'!$Z$18="Muy Alta",'MAPA DE RIESGO'!$AB$18="Moderado"),CONCATENATE("R1C",'MAPA DE RIESGO'!$P$18),"")</f>
        <v/>
      </c>
      <c r="Y6" s="18" t="str">
        <f>IF(AND('MAPA DE RIESGO'!$Z$19="Muy Alta",'MAPA DE RIESGO'!$AB$19="Moderado"),CONCATENATE("R1C",'MAPA DE RIESGO'!$P$19),"")</f>
        <v/>
      </c>
      <c r="Z6" s="18" t="str">
        <f>IF(AND('MAPA DE RIESGO'!$Z$20="Muy Alta",'MAPA DE RIESGO'!$AB$20="Moderado"),CONCATENATE("R1C",'MAPA DE RIESGO'!$P$20),"")</f>
        <v/>
      </c>
      <c r="AA6" s="19" t="str">
        <f>IF(AND('MAPA DE RIESGO'!$Z$21="Muy Alta",'MAPA DE RIESGO'!$AB$21="Moderado"),CONCATENATE("R1C",'MAPA DE RIESGO'!$P$21),"")</f>
        <v/>
      </c>
      <c r="AB6" s="17" t="str">
        <f ca="1">IF(AND('MAPA DE RIESGO'!$Z$16="Muy Alta",'MAPA DE RIESGO'!$AB$16="Mayor"),CONCATENATE("R1C",'MAPA DE RIESGO'!$P$16),"")</f>
        <v/>
      </c>
      <c r="AC6" s="18" t="str">
        <f>IF(AND('MAPA DE RIESGO'!$Z$17="Muy Alta",'MAPA DE RIESGO'!$AB$17="Mayor"),CONCATENATE("R1C",'MAPA DE RIESGO'!$P$17),"")</f>
        <v/>
      </c>
      <c r="AD6" s="18" t="str">
        <f>IF(AND('MAPA DE RIESGO'!$Z$18="Muy Alta",'MAPA DE RIESGO'!$AB$18="Mayor"),CONCATENATE("R1C",'MAPA DE RIESGO'!$P$18),"")</f>
        <v/>
      </c>
      <c r="AE6" s="18" t="str">
        <f>IF(AND('MAPA DE RIESGO'!$Z$19="Muy Alta",'MAPA DE RIESGO'!$AB$19="Mayor"),CONCATENATE("R1C",'MAPA DE RIESGO'!$P$19),"")</f>
        <v/>
      </c>
      <c r="AF6" s="18" t="str">
        <f>IF(AND('MAPA DE RIESGO'!$Z$20="Muy Alta",'MAPA DE RIESGO'!$AB$20="Mayor"),CONCATENATE("R1C",'MAPA DE RIESGO'!$P$20),"")</f>
        <v/>
      </c>
      <c r="AG6" s="19" t="str">
        <f>IF(AND('MAPA DE RIESGO'!$Z$21="Muy Alta",'MAPA DE RIESGO'!$AB$21="Mayor"),CONCATENATE("R1C",'MAPA DE RIESGO'!$P$21),"")</f>
        <v/>
      </c>
      <c r="AH6" s="20" t="str">
        <f ca="1">IF(AND('MAPA DE RIESGO'!$Z$16="Muy Alta",'MAPA DE RIESGO'!$AB$16="Catastrófico"),CONCATENATE("R1C",'MAPA DE RIESGO'!$P$16),"")</f>
        <v/>
      </c>
      <c r="AI6" s="21" t="str">
        <f>IF(AND('MAPA DE RIESGO'!$Z$17="Muy Alta",'MAPA DE RIESGO'!$AB$17="Catastrófico"),CONCATENATE("R1C",'MAPA DE RIESGO'!$P$17),"")</f>
        <v/>
      </c>
      <c r="AJ6" s="21" t="str">
        <f>IF(AND('MAPA DE RIESGO'!$Z$18="Muy Alta",'MAPA DE RIESGO'!$AB$18="Catastrófico"),CONCATENATE("R1C",'MAPA DE RIESGO'!$P$18),"")</f>
        <v/>
      </c>
      <c r="AK6" s="21" t="str">
        <f>IF(AND('MAPA DE RIESGO'!$Z$19="Muy Alta",'MAPA DE RIESGO'!$AB$19="Catastrófico"),CONCATENATE("R1C",'MAPA DE RIESGO'!$P$19),"")</f>
        <v/>
      </c>
      <c r="AL6" s="21" t="str">
        <f>IF(AND('MAPA DE RIESGO'!$Z$20="Muy Alta",'MAPA DE RIESGO'!$AB$20="Catastrófico"),CONCATENATE("R1C",'MAPA DE RIESGO'!$P$20),"")</f>
        <v/>
      </c>
      <c r="AM6" s="22" t="str">
        <f>IF(AND('MAPA DE RIESGO'!$Z$21="Muy Alta",'MAPA DE RIESGO'!$AB$21="Catastrófico"),CONCATENATE("R1C",'MAPA DE RIESGO'!$P$21),"")</f>
        <v/>
      </c>
      <c r="AN6" s="55"/>
      <c r="AO6" s="523" t="s">
        <v>71</v>
      </c>
      <c r="AP6" s="524"/>
      <c r="AQ6" s="524"/>
      <c r="AR6" s="524"/>
      <c r="AS6" s="524"/>
      <c r="AT6" s="52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row>
    <row r="7" spans="1:91" ht="15" customHeight="1" x14ac:dyDescent="0.25">
      <c r="A7" s="55"/>
      <c r="B7" s="418"/>
      <c r="C7" s="418"/>
      <c r="D7" s="419"/>
      <c r="E7" s="519"/>
      <c r="F7" s="520"/>
      <c r="G7" s="520"/>
      <c r="H7" s="520"/>
      <c r="I7" s="533"/>
      <c r="J7" s="23" t="str">
        <f ca="1">IF(AND('MAPA DE RIESGO'!$Z$22="Muy Alta",'MAPA DE RIESGO'!$AB$22="Leve"),CONCATENATE("R2C",'MAPA DE RIESGO'!$P$22),"")</f>
        <v/>
      </c>
      <c r="K7" s="24" t="str">
        <f>IF(AND('MAPA DE RIESGO'!$Z$23="Muy Alta",'MAPA DE RIESGO'!$AB$23="Leve"),CONCATENATE("R2C",'MAPA DE RIESGO'!$P$23),"")</f>
        <v/>
      </c>
      <c r="L7" s="24" t="str">
        <f>IF(AND('MAPA DE RIESGO'!$Z$24="Muy Alta",'MAPA DE RIESGO'!$AB$24="Leve"),CONCATENATE("R2C",'MAPA DE RIESGO'!$P$24),"")</f>
        <v/>
      </c>
      <c r="M7" s="24" t="str">
        <f>IF(AND('MAPA DE RIESGO'!$Z$25="Muy Alta",'MAPA DE RIESGO'!$AB$25="Leve"),CONCATENATE("R2C",'MAPA DE RIESGO'!$P$25),"")</f>
        <v/>
      </c>
      <c r="N7" s="24" t="str">
        <f>IF(AND('MAPA DE RIESGO'!$Z$26="Muy Alta",'MAPA DE RIESGO'!$AB$26="Leve"),CONCATENATE("R2C",'MAPA DE RIESGO'!$P$26),"")</f>
        <v/>
      </c>
      <c r="O7" s="25" t="str">
        <f>IF(AND('MAPA DE RIESGO'!$Z$27="Muy Alta",'MAPA DE RIESGO'!$AB$27="Leve"),CONCATENATE("R2C",'MAPA DE RIESGO'!$P$27),"")</f>
        <v/>
      </c>
      <c r="P7" s="23" t="str">
        <f ca="1">IF(AND('MAPA DE RIESGO'!$Z$22="Muy Alta",'MAPA DE RIESGO'!$AB$22="Menor"),CONCATENATE("R2C",'MAPA DE RIESGO'!$P$22),"")</f>
        <v/>
      </c>
      <c r="Q7" s="24" t="str">
        <f>IF(AND('MAPA DE RIESGO'!$Z$23="Muy Alta",'MAPA DE RIESGO'!$AB$23="Menor"),CONCATENATE("R2C",'MAPA DE RIESGO'!$P$23),"")</f>
        <v/>
      </c>
      <c r="R7" s="24" t="str">
        <f>IF(AND('MAPA DE RIESGO'!$Z$24="Muy Alta",'MAPA DE RIESGO'!$AB$24="Menor"),CONCATENATE("R2C",'MAPA DE RIESGO'!$P$24),"")</f>
        <v/>
      </c>
      <c r="S7" s="24" t="str">
        <f>IF(AND('MAPA DE RIESGO'!$Z$25="Muy Alta",'MAPA DE RIESGO'!$AB$25="Menor"),CONCATENATE("R2C",'MAPA DE RIESGO'!$P$25),"")</f>
        <v/>
      </c>
      <c r="T7" s="24" t="str">
        <f>IF(AND('MAPA DE RIESGO'!$Z$26="Muy Alta",'MAPA DE RIESGO'!$AB$26="Menor"),CONCATENATE("R2C",'MAPA DE RIESGO'!$P$26),"")</f>
        <v/>
      </c>
      <c r="U7" s="25" t="str">
        <f>IF(AND('MAPA DE RIESGO'!$Z$27="Muy Alta",'MAPA DE RIESGO'!$AB$27="Menor"),CONCATENATE("R2C",'MAPA DE RIESGO'!$P$27),"")</f>
        <v/>
      </c>
      <c r="V7" s="23" t="str">
        <f ca="1">IF(AND('MAPA DE RIESGO'!$Z$22="Muy Alta",'MAPA DE RIESGO'!$AB$22="Moderado"),CONCATENATE("R2C",'MAPA DE RIESGO'!$P$22),"")</f>
        <v/>
      </c>
      <c r="W7" s="24" t="str">
        <f>IF(AND('MAPA DE RIESGO'!$Z$23="Muy Alta",'MAPA DE RIESGO'!$AB$23="Moderado"),CONCATENATE("R2C",'MAPA DE RIESGO'!$P$23),"")</f>
        <v/>
      </c>
      <c r="X7" s="24" t="str">
        <f>IF(AND('MAPA DE RIESGO'!$Z$24="Muy Alta",'MAPA DE RIESGO'!$AB$24="Moderado"),CONCATENATE("R2C",'MAPA DE RIESGO'!$P$24),"")</f>
        <v/>
      </c>
      <c r="Y7" s="24" t="str">
        <f>IF(AND('MAPA DE RIESGO'!$Z$25="Muy Alta",'MAPA DE RIESGO'!$AB$25="Moderado"),CONCATENATE("R2C",'MAPA DE RIESGO'!$P$25),"")</f>
        <v/>
      </c>
      <c r="Z7" s="24" t="str">
        <f>IF(AND('MAPA DE RIESGO'!$Z$26="Muy Alta",'MAPA DE RIESGO'!$AB$26="Moderado"),CONCATENATE("R2C",'MAPA DE RIESGO'!$P$26),"")</f>
        <v/>
      </c>
      <c r="AA7" s="25" t="str">
        <f>IF(AND('MAPA DE RIESGO'!$Z$27="Muy Alta",'MAPA DE RIESGO'!$AB$27="Moderado"),CONCATENATE("R2C",'MAPA DE RIESGO'!$P$27),"")</f>
        <v/>
      </c>
      <c r="AB7" s="23" t="str">
        <f ca="1">IF(AND('MAPA DE RIESGO'!$Z$22="Muy Alta",'MAPA DE RIESGO'!$AB$22="Mayor"),CONCATENATE("R2C",'MAPA DE RIESGO'!$P$22),"")</f>
        <v/>
      </c>
      <c r="AC7" s="24" t="str">
        <f>IF(AND('MAPA DE RIESGO'!$Z$23="Muy Alta",'MAPA DE RIESGO'!$AB$23="Mayor"),CONCATENATE("R2C",'MAPA DE RIESGO'!$P$23),"")</f>
        <v/>
      </c>
      <c r="AD7" s="24" t="str">
        <f>IF(AND('MAPA DE RIESGO'!$Z$24="Muy Alta",'MAPA DE RIESGO'!$AB$24="Mayor"),CONCATENATE("R2C",'MAPA DE RIESGO'!$P$24),"")</f>
        <v/>
      </c>
      <c r="AE7" s="24" t="str">
        <f>IF(AND('MAPA DE RIESGO'!$Z$25="Muy Alta",'MAPA DE RIESGO'!$AB$25="Mayor"),CONCATENATE("R2C",'MAPA DE RIESGO'!$P$25),"")</f>
        <v/>
      </c>
      <c r="AF7" s="24" t="str">
        <f>IF(AND('MAPA DE RIESGO'!$Z$26="Muy Alta",'MAPA DE RIESGO'!$AB$26="Mayor"),CONCATENATE("R2C",'MAPA DE RIESGO'!$P$26),"")</f>
        <v/>
      </c>
      <c r="AG7" s="25" t="str">
        <f>IF(AND('MAPA DE RIESGO'!$Z$27="Muy Alta",'MAPA DE RIESGO'!$AB$27="Mayor"),CONCATENATE("R2C",'MAPA DE RIESGO'!$P$27),"")</f>
        <v/>
      </c>
      <c r="AH7" s="26" t="str">
        <f ca="1">IF(AND('MAPA DE RIESGO'!$Z$22="Muy Alta",'MAPA DE RIESGO'!$AB$22="Catastrófico"),CONCATENATE("R2C",'MAPA DE RIESGO'!$P$22),"")</f>
        <v/>
      </c>
      <c r="AI7" s="27" t="str">
        <f>IF(AND('MAPA DE RIESGO'!$Z$23="Muy Alta",'MAPA DE RIESGO'!$AB$23="Catastrófico"),CONCATENATE("R2C",'MAPA DE RIESGO'!$P$23),"")</f>
        <v/>
      </c>
      <c r="AJ7" s="27" t="str">
        <f>IF(AND('MAPA DE RIESGO'!$Z$24="Muy Alta",'MAPA DE RIESGO'!$AB$24="Catastrófico"),CONCATENATE("R2C",'MAPA DE RIESGO'!$P$24),"")</f>
        <v/>
      </c>
      <c r="AK7" s="27" t="str">
        <f>IF(AND('MAPA DE RIESGO'!$Z$25="Muy Alta",'MAPA DE RIESGO'!$AB$25="Catastrófico"),CONCATENATE("R2C",'MAPA DE RIESGO'!$P$25),"")</f>
        <v/>
      </c>
      <c r="AL7" s="27" t="str">
        <f>IF(AND('MAPA DE RIESGO'!$Z$26="Muy Alta",'MAPA DE RIESGO'!$AB$26="Catastrófico"),CONCATENATE("R2C",'MAPA DE RIESGO'!$P$26),"")</f>
        <v/>
      </c>
      <c r="AM7" s="28" t="str">
        <f>IF(AND('MAPA DE RIESGO'!$Z$27="Muy Alta",'MAPA DE RIESGO'!$AB$27="Catastrófico"),CONCATENATE("R2C",'MAPA DE RIESGO'!$P$27),"")</f>
        <v/>
      </c>
      <c r="AN7" s="55"/>
      <c r="AO7" s="526"/>
      <c r="AP7" s="527"/>
      <c r="AQ7" s="527"/>
      <c r="AR7" s="527"/>
      <c r="AS7" s="527"/>
      <c r="AT7" s="528"/>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row>
    <row r="8" spans="1:91" ht="15" customHeight="1" x14ac:dyDescent="0.25">
      <c r="A8" s="55"/>
      <c r="B8" s="418"/>
      <c r="C8" s="418"/>
      <c r="D8" s="419"/>
      <c r="E8" s="519"/>
      <c r="F8" s="520"/>
      <c r="G8" s="520"/>
      <c r="H8" s="520"/>
      <c r="I8" s="533"/>
      <c r="J8" s="23" t="str">
        <f ca="1">IF(AND('MAPA DE RIESGO'!$Z$28="Muy Alta",'MAPA DE RIESGO'!$AB$28="Leve"),CONCATENATE("R3C",'MAPA DE RIESGO'!$P$28),"")</f>
        <v/>
      </c>
      <c r="K8" s="24" t="str">
        <f>IF(AND('MAPA DE RIESGO'!$Z$29="Muy Alta",'MAPA DE RIESGO'!$AB$29="Leve"),CONCATENATE("R3C",'MAPA DE RIESGO'!$P$29),"")</f>
        <v/>
      </c>
      <c r="L8" s="24" t="str">
        <f>IF(AND('MAPA DE RIESGO'!$Z$30="Muy Alta",'MAPA DE RIESGO'!$AB$30="Leve"),CONCATENATE("R3C",'MAPA DE RIESGO'!$P$30),"")</f>
        <v/>
      </c>
      <c r="M8" s="24" t="str">
        <f>IF(AND('MAPA DE RIESGO'!$Z$31="Muy Alta",'MAPA DE RIESGO'!$AB$31="Leve"),CONCATENATE("R3C",'MAPA DE RIESGO'!$P$31),"")</f>
        <v/>
      </c>
      <c r="N8" s="24" t="str">
        <f>IF(AND('MAPA DE RIESGO'!$Z$32="Muy Alta",'MAPA DE RIESGO'!$AB$32="Leve"),CONCATENATE("R3C",'MAPA DE RIESGO'!$P$32),"")</f>
        <v/>
      </c>
      <c r="O8" s="25" t="str">
        <f>IF(AND('MAPA DE RIESGO'!$Z$33="Muy Alta",'MAPA DE RIESGO'!$AB$33="Leve"),CONCATENATE("R3C",'MAPA DE RIESGO'!$P$33),"")</f>
        <v/>
      </c>
      <c r="P8" s="23" t="str">
        <f ca="1">IF(AND('MAPA DE RIESGO'!$Z$28="Muy Alta",'MAPA DE RIESGO'!$AB$28="Menor"),CONCATENATE("R3C",'MAPA DE RIESGO'!$P$28),"")</f>
        <v/>
      </c>
      <c r="Q8" s="24" t="str">
        <f>IF(AND('MAPA DE RIESGO'!$Z$29="Muy Alta",'MAPA DE RIESGO'!$AB$29="Menor"),CONCATENATE("R3C",'MAPA DE RIESGO'!$P$29),"")</f>
        <v/>
      </c>
      <c r="R8" s="24" t="str">
        <f>IF(AND('MAPA DE RIESGO'!$Z$30="Muy Alta",'MAPA DE RIESGO'!$AB$30="Menor"),CONCATENATE("R3C",'MAPA DE RIESGO'!$P$30),"")</f>
        <v/>
      </c>
      <c r="S8" s="24" t="str">
        <f>IF(AND('MAPA DE RIESGO'!$Z$31="Muy Alta",'MAPA DE RIESGO'!$AB$31="Menor"),CONCATENATE("R3C",'MAPA DE RIESGO'!$P$31),"")</f>
        <v/>
      </c>
      <c r="T8" s="24" t="str">
        <f>IF(AND('MAPA DE RIESGO'!$Z$32="Muy Alta",'MAPA DE RIESGO'!$AB$32="Menor"),CONCATENATE("R3C",'MAPA DE RIESGO'!$P$32),"")</f>
        <v/>
      </c>
      <c r="U8" s="25" t="str">
        <f>IF(AND('MAPA DE RIESGO'!$Z$33="Muy Alta",'MAPA DE RIESGO'!$AB$33="Menor"),CONCATENATE("R3C",'MAPA DE RIESGO'!$P$33),"")</f>
        <v/>
      </c>
      <c r="V8" s="23" t="str">
        <f ca="1">IF(AND('MAPA DE RIESGO'!$Z$28="Muy Alta",'MAPA DE RIESGO'!$AB$28="Moderado"),CONCATENATE("R3C",'MAPA DE RIESGO'!$P$28),"")</f>
        <v/>
      </c>
      <c r="W8" s="24" t="str">
        <f>IF(AND('MAPA DE RIESGO'!$Z$29="Muy Alta",'MAPA DE RIESGO'!$AB$29="Moderado"),CONCATENATE("R3C",'MAPA DE RIESGO'!$P$29),"")</f>
        <v/>
      </c>
      <c r="X8" s="24" t="str">
        <f>IF(AND('MAPA DE RIESGO'!$Z$30="Muy Alta",'MAPA DE RIESGO'!$AB$30="Moderado"),CONCATENATE("R3C",'MAPA DE RIESGO'!$P$30),"")</f>
        <v/>
      </c>
      <c r="Y8" s="24" t="str">
        <f>IF(AND('MAPA DE RIESGO'!$Z$31="Muy Alta",'MAPA DE RIESGO'!$AB$31="Moderado"),CONCATENATE("R3C",'MAPA DE RIESGO'!$P$31),"")</f>
        <v/>
      </c>
      <c r="Z8" s="24" t="str">
        <f>IF(AND('MAPA DE RIESGO'!$Z$32="Muy Alta",'MAPA DE RIESGO'!$AB$32="Moderado"),CONCATENATE("R3C",'MAPA DE RIESGO'!$P$32),"")</f>
        <v/>
      </c>
      <c r="AA8" s="25" t="str">
        <f>IF(AND('MAPA DE RIESGO'!$Z$33="Muy Alta",'MAPA DE RIESGO'!$AB$33="Moderado"),CONCATENATE("R3C",'MAPA DE RIESGO'!$P$33),"")</f>
        <v/>
      </c>
      <c r="AB8" s="23" t="str">
        <f ca="1">IF(AND('MAPA DE RIESGO'!$Z$28="Muy Alta",'MAPA DE RIESGO'!$AB$28="Mayor"),CONCATENATE("R3C",'MAPA DE RIESGO'!$P$28),"")</f>
        <v/>
      </c>
      <c r="AC8" s="24" t="str">
        <f>IF(AND('MAPA DE RIESGO'!$Z$29="Muy Alta",'MAPA DE RIESGO'!$AB$29="Mayor"),CONCATENATE("R3C",'MAPA DE RIESGO'!$P$29),"")</f>
        <v/>
      </c>
      <c r="AD8" s="24" t="str">
        <f>IF(AND('MAPA DE RIESGO'!$Z$30="Muy Alta",'MAPA DE RIESGO'!$AB$30="Mayor"),CONCATENATE("R3C",'MAPA DE RIESGO'!$P$30),"")</f>
        <v/>
      </c>
      <c r="AE8" s="24" t="str">
        <f>IF(AND('MAPA DE RIESGO'!$Z$31="Muy Alta",'MAPA DE RIESGO'!$AB$31="Mayor"),CONCATENATE("R3C",'MAPA DE RIESGO'!$P$31),"")</f>
        <v/>
      </c>
      <c r="AF8" s="24" t="str">
        <f>IF(AND('MAPA DE RIESGO'!$Z$32="Muy Alta",'MAPA DE RIESGO'!$AB$32="Mayor"),CONCATENATE("R3C",'MAPA DE RIESGO'!$P$32),"")</f>
        <v/>
      </c>
      <c r="AG8" s="25" t="str">
        <f>IF(AND('MAPA DE RIESGO'!$Z$33="Muy Alta",'MAPA DE RIESGO'!$AB$33="Mayor"),CONCATENATE("R3C",'MAPA DE RIESGO'!$P$33),"")</f>
        <v/>
      </c>
      <c r="AH8" s="26" t="str">
        <f ca="1">IF(AND('MAPA DE RIESGO'!$Z$28="Muy Alta",'MAPA DE RIESGO'!$AB$28="Catastrófico"),CONCATENATE("R3C",'MAPA DE RIESGO'!$P$28),"")</f>
        <v/>
      </c>
      <c r="AI8" s="27" t="str">
        <f>IF(AND('MAPA DE RIESGO'!$Z$29="Muy Alta",'MAPA DE RIESGO'!$AB$29="Catastrófico"),CONCATENATE("R3C",'MAPA DE RIESGO'!$P$29),"")</f>
        <v/>
      </c>
      <c r="AJ8" s="27" t="str">
        <f>IF(AND('MAPA DE RIESGO'!$Z$30="Muy Alta",'MAPA DE RIESGO'!$AB$30="Catastrófico"),CONCATENATE("R3C",'MAPA DE RIESGO'!$P$30),"")</f>
        <v/>
      </c>
      <c r="AK8" s="27" t="str">
        <f>IF(AND('MAPA DE RIESGO'!$Z$31="Muy Alta",'MAPA DE RIESGO'!$AB$31="Catastrófico"),CONCATENATE("R3C",'MAPA DE RIESGO'!$P$31),"")</f>
        <v/>
      </c>
      <c r="AL8" s="27" t="str">
        <f>IF(AND('MAPA DE RIESGO'!$Z$32="Muy Alta",'MAPA DE RIESGO'!$AB$32="Catastrófico"),CONCATENATE("R3C",'MAPA DE RIESGO'!$P$32),"")</f>
        <v/>
      </c>
      <c r="AM8" s="28" t="str">
        <f>IF(AND('MAPA DE RIESGO'!$Z$33="Muy Alta",'MAPA DE RIESGO'!$AB$33="Catastrófico"),CONCATENATE("R3C",'MAPA DE RIESGO'!$P$33),"")</f>
        <v/>
      </c>
      <c r="AN8" s="55"/>
      <c r="AO8" s="526"/>
      <c r="AP8" s="527"/>
      <c r="AQ8" s="527"/>
      <c r="AR8" s="527"/>
      <c r="AS8" s="527"/>
      <c r="AT8" s="528"/>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row>
    <row r="9" spans="1:91" ht="15" customHeight="1" x14ac:dyDescent="0.25">
      <c r="A9" s="55"/>
      <c r="B9" s="418"/>
      <c r="C9" s="418"/>
      <c r="D9" s="419"/>
      <c r="E9" s="519"/>
      <c r="F9" s="520"/>
      <c r="G9" s="520"/>
      <c r="H9" s="520"/>
      <c r="I9" s="533"/>
      <c r="J9" s="23" t="str">
        <f ca="1">IF(AND('MAPA DE RIESGO'!$Z$34="Muy Alta",'MAPA DE RIESGO'!$AB$34="Leve"),CONCATENATE("R4C",'MAPA DE RIESGO'!$P$34),"")</f>
        <v/>
      </c>
      <c r="K9" s="24" t="str">
        <f>IF(AND('MAPA DE RIESGO'!$Z$35="Muy Alta",'MAPA DE RIESGO'!$AB$35="Leve"),CONCATENATE("R4C",'MAPA DE RIESGO'!$P$35),"")</f>
        <v/>
      </c>
      <c r="L9" s="29" t="str">
        <f>IF(AND('MAPA DE RIESGO'!$Z$36="Muy Alta",'MAPA DE RIESGO'!$AB$36="Leve"),CONCATENATE("R4C",'MAPA DE RIESGO'!$P$36),"")</f>
        <v/>
      </c>
      <c r="M9" s="29" t="str">
        <f>IF(AND('MAPA DE RIESGO'!$Z$37="Muy Alta",'MAPA DE RIESGO'!$AB$37="Leve"),CONCATENATE("R4C",'MAPA DE RIESGO'!$P$37),"")</f>
        <v/>
      </c>
      <c r="N9" s="29" t="str">
        <f>IF(AND('MAPA DE RIESGO'!$Z$38="Muy Alta",'MAPA DE RIESGO'!$AB$38="Leve"),CONCATENATE("R4C",'MAPA DE RIESGO'!$P$38),"")</f>
        <v/>
      </c>
      <c r="O9" s="25" t="str">
        <f>IF(AND('MAPA DE RIESGO'!$Z$39="Muy Alta",'MAPA DE RIESGO'!$AB$39="Leve"),CONCATENATE("R4C",'MAPA DE RIESGO'!$P$39),"")</f>
        <v/>
      </c>
      <c r="P9" s="23" t="str">
        <f ca="1">IF(AND('MAPA DE RIESGO'!$Z$34="Muy Alta",'MAPA DE RIESGO'!$AB$34="Menor"),CONCATENATE("R4C",'MAPA DE RIESGO'!$P$34),"")</f>
        <v/>
      </c>
      <c r="Q9" s="24" t="str">
        <f>IF(AND('MAPA DE RIESGO'!$Z$35="Muy Alta",'MAPA DE RIESGO'!$AB$35="Menor"),CONCATENATE("R4C",'MAPA DE RIESGO'!$P$35),"")</f>
        <v/>
      </c>
      <c r="R9" s="29" t="str">
        <f>IF(AND('MAPA DE RIESGO'!$Z$36="Muy Alta",'MAPA DE RIESGO'!$AB$36="Menor"),CONCATENATE("R4C",'MAPA DE RIESGO'!$P$36),"")</f>
        <v/>
      </c>
      <c r="S9" s="29" t="str">
        <f>IF(AND('MAPA DE RIESGO'!$Z$37="Muy Alta",'MAPA DE RIESGO'!$AB$37="Menor"),CONCATENATE("R4C",'MAPA DE RIESGO'!$P$37),"")</f>
        <v/>
      </c>
      <c r="T9" s="29" t="str">
        <f>IF(AND('MAPA DE RIESGO'!$Z$38="Muy Alta",'MAPA DE RIESGO'!$AB$38="Menor"),CONCATENATE("R4C",'MAPA DE RIESGO'!$P$38),"")</f>
        <v/>
      </c>
      <c r="U9" s="25" t="str">
        <f>IF(AND('MAPA DE RIESGO'!$Z$39="Muy Alta",'MAPA DE RIESGO'!$AB$39="Menor"),CONCATENATE("R4C",'MAPA DE RIESGO'!$P$39),"")</f>
        <v/>
      </c>
      <c r="V9" s="23" t="str">
        <f ca="1">IF(AND('MAPA DE RIESGO'!$Z$34="Muy Alta",'MAPA DE RIESGO'!$AB$34="Moderado"),CONCATENATE("R4C",'MAPA DE RIESGO'!$P$34),"")</f>
        <v/>
      </c>
      <c r="W9" s="24" t="str">
        <f>IF(AND('MAPA DE RIESGO'!$Z$35="Muy Alta",'MAPA DE RIESGO'!$AB$35="Moderado"),CONCATENATE("R4C",'MAPA DE RIESGO'!$P$35),"")</f>
        <v/>
      </c>
      <c r="X9" s="29" t="str">
        <f>IF(AND('MAPA DE RIESGO'!$Z$36="Muy Alta",'MAPA DE RIESGO'!$AB$36="Moderado"),CONCATENATE("R4C",'MAPA DE RIESGO'!$P$36),"")</f>
        <v/>
      </c>
      <c r="Y9" s="29" t="str">
        <f>IF(AND('MAPA DE RIESGO'!$Z$37="Muy Alta",'MAPA DE RIESGO'!$AB$37="Moderado"),CONCATENATE("R4C",'MAPA DE RIESGO'!$P$37),"")</f>
        <v/>
      </c>
      <c r="Z9" s="29" t="str">
        <f>IF(AND('MAPA DE RIESGO'!$Z$38="Muy Alta",'MAPA DE RIESGO'!$AB$38="Moderado"),CONCATENATE("R4C",'MAPA DE RIESGO'!$P$38),"")</f>
        <v/>
      </c>
      <c r="AA9" s="25" t="str">
        <f>IF(AND('MAPA DE RIESGO'!$Z$39="Muy Alta",'MAPA DE RIESGO'!$AB$39="Moderado"),CONCATENATE("R4C",'MAPA DE RIESGO'!$P$39),"")</f>
        <v/>
      </c>
      <c r="AB9" s="23" t="str">
        <f ca="1">IF(AND('MAPA DE RIESGO'!$Z$34="Muy Alta",'MAPA DE RIESGO'!$AB$34="Mayor"),CONCATENATE("R4C",'MAPA DE RIESGO'!$P$34),"")</f>
        <v/>
      </c>
      <c r="AC9" s="24" t="str">
        <f>IF(AND('MAPA DE RIESGO'!$Z$35="Muy Alta",'MAPA DE RIESGO'!$AB$35="Mayor"),CONCATENATE("R4C",'MAPA DE RIESGO'!$P$35),"")</f>
        <v/>
      </c>
      <c r="AD9" s="29" t="str">
        <f>IF(AND('MAPA DE RIESGO'!$Z$36="Muy Alta",'MAPA DE RIESGO'!$AB$36="Mayor"),CONCATENATE("R4C",'MAPA DE RIESGO'!$P$36),"")</f>
        <v/>
      </c>
      <c r="AE9" s="29" t="str">
        <f>IF(AND('MAPA DE RIESGO'!$Z$37="Muy Alta",'MAPA DE RIESGO'!$AB$37="Mayor"),CONCATENATE("R4C",'MAPA DE RIESGO'!$P$37),"")</f>
        <v/>
      </c>
      <c r="AF9" s="29" t="str">
        <f>IF(AND('MAPA DE RIESGO'!$Z$38="Muy Alta",'MAPA DE RIESGO'!$AB$38="Mayor"),CONCATENATE("R4C",'MAPA DE RIESGO'!$P$38),"")</f>
        <v/>
      </c>
      <c r="AG9" s="25" t="str">
        <f>IF(AND('MAPA DE RIESGO'!$Z$39="Muy Alta",'MAPA DE RIESGO'!$AB$39="Mayor"),CONCATENATE("R4C",'MAPA DE RIESGO'!$P$39),"")</f>
        <v/>
      </c>
      <c r="AH9" s="26" t="str">
        <f ca="1">IF(AND('MAPA DE RIESGO'!$Z$34="Muy Alta",'MAPA DE RIESGO'!$AB$34="Catastrófico"),CONCATENATE("R4C",'MAPA DE RIESGO'!$P$34),"")</f>
        <v/>
      </c>
      <c r="AI9" s="27" t="str">
        <f>IF(AND('MAPA DE RIESGO'!$Z$35="Muy Alta",'MAPA DE RIESGO'!$AB$35="Catastrófico"),CONCATENATE("R4C",'MAPA DE RIESGO'!$P$35),"")</f>
        <v/>
      </c>
      <c r="AJ9" s="27" t="str">
        <f>IF(AND('MAPA DE RIESGO'!$Z$36="Muy Alta",'MAPA DE RIESGO'!$AB$36="Catastrófico"),CONCATENATE("R4C",'MAPA DE RIESGO'!$P$36),"")</f>
        <v/>
      </c>
      <c r="AK9" s="27" t="str">
        <f>IF(AND('MAPA DE RIESGO'!$Z$37="Muy Alta",'MAPA DE RIESGO'!$AB$37="Catastrófico"),CONCATENATE("R4C",'MAPA DE RIESGO'!$P$37),"")</f>
        <v/>
      </c>
      <c r="AL9" s="27" t="str">
        <f>IF(AND('MAPA DE RIESGO'!$Z$38="Muy Alta",'MAPA DE RIESGO'!$AB$38="Catastrófico"),CONCATENATE("R4C",'MAPA DE RIESGO'!$P$38),"")</f>
        <v/>
      </c>
      <c r="AM9" s="28" t="str">
        <f>IF(AND('MAPA DE RIESGO'!$Z$39="Muy Alta",'MAPA DE RIESGO'!$AB$39="Catastrófico"),CONCATENATE("R4C",'MAPA DE RIESGO'!$P$39),"")</f>
        <v/>
      </c>
      <c r="AN9" s="55"/>
      <c r="AO9" s="526"/>
      <c r="AP9" s="527"/>
      <c r="AQ9" s="527"/>
      <c r="AR9" s="527"/>
      <c r="AS9" s="527"/>
      <c r="AT9" s="528"/>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row>
    <row r="10" spans="1:91" ht="15" customHeight="1" x14ac:dyDescent="0.25">
      <c r="A10" s="55"/>
      <c r="B10" s="418"/>
      <c r="C10" s="418"/>
      <c r="D10" s="419"/>
      <c r="E10" s="519"/>
      <c r="F10" s="520"/>
      <c r="G10" s="520"/>
      <c r="H10" s="520"/>
      <c r="I10" s="533"/>
      <c r="J10" s="23" t="str">
        <f>IF(AND('MAPA DE RIESGO'!$Z$40="Muy Alta",'MAPA DE RIESGO'!$AB$40="Leve"),CONCATENATE("R5C",'MAPA DE RIESGO'!$P$40),"")</f>
        <v/>
      </c>
      <c r="K10" s="24" t="str">
        <f>IF(AND('MAPA DE RIESGO'!$Z$41="Muy Alta",'MAPA DE RIESGO'!$AB$41="Leve"),CONCATENATE("R5C",'MAPA DE RIESGO'!$P$41),"")</f>
        <v/>
      </c>
      <c r="L10" s="29" t="str">
        <f>IF(AND('MAPA DE RIESGO'!$Z$42="Muy Alta",'MAPA DE RIESGO'!$AB$42="Leve"),CONCATENATE("R5C",'MAPA DE RIESGO'!$P$42),"")</f>
        <v/>
      </c>
      <c r="M10" s="29" t="str">
        <f>IF(AND('MAPA DE RIESGO'!$Z$43="Muy Alta",'MAPA DE RIESGO'!$AB$43="Leve"),CONCATENATE("R5C",'MAPA DE RIESGO'!$P$43),"")</f>
        <v/>
      </c>
      <c r="N10" s="29" t="str">
        <f>IF(AND('MAPA DE RIESGO'!$Z$44="Muy Alta",'MAPA DE RIESGO'!$AB$44="Leve"),CONCATENATE("R5C",'MAPA DE RIESGO'!$P$44),"")</f>
        <v/>
      </c>
      <c r="O10" s="25" t="str">
        <f>IF(AND('MAPA DE RIESGO'!$Z$45="Muy Alta",'MAPA DE RIESGO'!$AB$45="Leve"),CONCATENATE("R5C",'MAPA DE RIESGO'!$P$45),"")</f>
        <v/>
      </c>
      <c r="P10" s="23" t="str">
        <f>IF(AND('MAPA DE RIESGO'!$Z$40="Muy Alta",'MAPA DE RIESGO'!$AB$40="Menor"),CONCATENATE("R5C",'MAPA DE RIESGO'!$P$40),"")</f>
        <v/>
      </c>
      <c r="Q10" s="24" t="str">
        <f>IF(AND('MAPA DE RIESGO'!$Z$41="Muy Alta",'MAPA DE RIESGO'!$AB$41="Menor"),CONCATENATE("R5C",'MAPA DE RIESGO'!$P$41),"")</f>
        <v/>
      </c>
      <c r="R10" s="29" t="str">
        <f>IF(AND('MAPA DE RIESGO'!$Z$42="Muy Alta",'MAPA DE RIESGO'!$AB$42="Menor"),CONCATENATE("R5C",'MAPA DE RIESGO'!$P$42),"")</f>
        <v/>
      </c>
      <c r="S10" s="29" t="str">
        <f>IF(AND('MAPA DE RIESGO'!$Z$43="Muy Alta",'MAPA DE RIESGO'!$AB$43="Menor"),CONCATENATE("R5C",'MAPA DE RIESGO'!$P$43),"")</f>
        <v/>
      </c>
      <c r="T10" s="29" t="str">
        <f>IF(AND('MAPA DE RIESGO'!$Z$44="Muy Alta",'MAPA DE RIESGO'!$AB$44="Menor"),CONCATENATE("R5C",'MAPA DE RIESGO'!$P$44),"")</f>
        <v/>
      </c>
      <c r="U10" s="25" t="str">
        <f>IF(AND('MAPA DE RIESGO'!$Z$45="Muy Alta",'MAPA DE RIESGO'!$AB$45="Menor"),CONCATENATE("R5C",'MAPA DE RIESGO'!$P$45),"")</f>
        <v/>
      </c>
      <c r="V10" s="23" t="str">
        <f>IF(AND('MAPA DE RIESGO'!$Z$40="Muy Alta",'MAPA DE RIESGO'!$AB$40="Moderado"),CONCATENATE("R5C",'MAPA DE RIESGO'!$P$40),"")</f>
        <v/>
      </c>
      <c r="W10" s="24" t="str">
        <f>IF(AND('MAPA DE RIESGO'!$Z$41="Muy Alta",'MAPA DE RIESGO'!$AB$41="Moderado"),CONCATENATE("R5C",'MAPA DE RIESGO'!$P$41),"")</f>
        <v/>
      </c>
      <c r="X10" s="29" t="str">
        <f>IF(AND('MAPA DE RIESGO'!$Z$42="Muy Alta",'MAPA DE RIESGO'!$AB$42="Moderado"),CONCATENATE("R5C",'MAPA DE RIESGO'!$P$42),"")</f>
        <v/>
      </c>
      <c r="Y10" s="29" t="str">
        <f>IF(AND('MAPA DE RIESGO'!$Z$43="Muy Alta",'MAPA DE RIESGO'!$AB$43="Moderado"),CONCATENATE("R5C",'MAPA DE RIESGO'!$P$43),"")</f>
        <v/>
      </c>
      <c r="Z10" s="29" t="str">
        <f>IF(AND('MAPA DE RIESGO'!$Z$44="Muy Alta",'MAPA DE RIESGO'!$AB$44="Moderado"),CONCATENATE("R5C",'MAPA DE RIESGO'!$P$44),"")</f>
        <v/>
      </c>
      <c r="AA10" s="25" t="str">
        <f>IF(AND('MAPA DE RIESGO'!$Z$45="Muy Alta",'MAPA DE RIESGO'!$AB$45="Moderado"),CONCATENATE("R5C",'MAPA DE RIESGO'!$P$45),"")</f>
        <v/>
      </c>
      <c r="AB10" s="23" t="str">
        <f>IF(AND('MAPA DE RIESGO'!$Z$40="Muy Alta",'MAPA DE RIESGO'!$AB$40="Mayor"),CONCATENATE("R5C",'MAPA DE RIESGO'!$P$40),"")</f>
        <v/>
      </c>
      <c r="AC10" s="24" t="str">
        <f>IF(AND('MAPA DE RIESGO'!$Z$41="Muy Alta",'MAPA DE RIESGO'!$AB$41="Mayor"),CONCATENATE("R5C",'MAPA DE RIESGO'!$P$41),"")</f>
        <v/>
      </c>
      <c r="AD10" s="29" t="str">
        <f>IF(AND('MAPA DE RIESGO'!$Z$42="Muy Alta",'MAPA DE RIESGO'!$AB$42="Mayor"),CONCATENATE("R5C",'MAPA DE RIESGO'!$P$42),"")</f>
        <v/>
      </c>
      <c r="AE10" s="29" t="str">
        <f>IF(AND('MAPA DE RIESGO'!$Z$43="Muy Alta",'MAPA DE RIESGO'!$AB$43="Mayor"),CONCATENATE("R5C",'MAPA DE RIESGO'!$P$43),"")</f>
        <v/>
      </c>
      <c r="AF10" s="29" t="str">
        <f>IF(AND('MAPA DE RIESGO'!$Z$44="Muy Alta",'MAPA DE RIESGO'!$AB$44="Mayor"),CONCATENATE("R5C",'MAPA DE RIESGO'!$P$44),"")</f>
        <v/>
      </c>
      <c r="AG10" s="25" t="str">
        <f>IF(AND('MAPA DE RIESGO'!$Z$45="Muy Alta",'MAPA DE RIESGO'!$AB$45="Mayor"),CONCATENATE("R5C",'MAPA DE RIESGO'!$P$45),"")</f>
        <v/>
      </c>
      <c r="AH10" s="26" t="str">
        <f>IF(AND('MAPA DE RIESGO'!$Z$40="Muy Alta",'MAPA DE RIESGO'!$AB$40="Catastrófico"),CONCATENATE("R5C",'MAPA DE RIESGO'!$P$40),"")</f>
        <v/>
      </c>
      <c r="AI10" s="27" t="str">
        <f>IF(AND('MAPA DE RIESGO'!$Z$41="Muy Alta",'MAPA DE RIESGO'!$AB$41="Catastrófico"),CONCATENATE("R5C",'MAPA DE RIESGO'!$P$41),"")</f>
        <v/>
      </c>
      <c r="AJ10" s="27" t="str">
        <f>IF(AND('MAPA DE RIESGO'!$Z$42="Muy Alta",'MAPA DE RIESGO'!$AB$42="Catastrófico"),CONCATENATE("R5C",'MAPA DE RIESGO'!$P$42),"")</f>
        <v/>
      </c>
      <c r="AK10" s="27" t="str">
        <f>IF(AND('MAPA DE RIESGO'!$Z$43="Muy Alta",'MAPA DE RIESGO'!$AB$43="Catastrófico"),CONCATENATE("R5C",'MAPA DE RIESGO'!$P$43),"")</f>
        <v/>
      </c>
      <c r="AL10" s="27" t="str">
        <f>IF(AND('MAPA DE RIESGO'!$Z$44="Muy Alta",'MAPA DE RIESGO'!$AB$44="Catastrófico"),CONCATENATE("R5C",'MAPA DE RIESGO'!$P$44),"")</f>
        <v/>
      </c>
      <c r="AM10" s="28" t="str">
        <f>IF(AND('MAPA DE RIESGO'!$Z$45="Muy Alta",'MAPA DE RIESGO'!$AB$45="Catastrófico"),CONCATENATE("R5C",'MAPA DE RIESGO'!$P$45),"")</f>
        <v/>
      </c>
      <c r="AN10" s="55"/>
      <c r="AO10" s="526"/>
      <c r="AP10" s="527"/>
      <c r="AQ10" s="527"/>
      <c r="AR10" s="527"/>
      <c r="AS10" s="527"/>
      <c r="AT10" s="528"/>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row>
    <row r="11" spans="1:91" ht="15" customHeight="1" x14ac:dyDescent="0.25">
      <c r="A11" s="55"/>
      <c r="B11" s="418"/>
      <c r="C11" s="418"/>
      <c r="D11" s="419"/>
      <c r="E11" s="519"/>
      <c r="F11" s="520"/>
      <c r="G11" s="520"/>
      <c r="H11" s="520"/>
      <c r="I11" s="533"/>
      <c r="J11" s="23" t="str">
        <f>IF(AND('MAPA DE RIESGO'!$Z$46="Muy Alta",'MAPA DE RIESGO'!$AB$46="Leve"),CONCATENATE("R6C",'MAPA DE RIESGO'!$P$46),"")</f>
        <v/>
      </c>
      <c r="K11" s="24" t="str">
        <f>IF(AND('MAPA DE RIESGO'!$Z$47="Muy Alta",'MAPA DE RIESGO'!$AB$47="Leve"),CONCATENATE("R6C",'MAPA DE RIESGO'!$P$47),"")</f>
        <v/>
      </c>
      <c r="L11" s="29" t="str">
        <f>IF(AND('MAPA DE RIESGO'!$Z$48="Muy Alta",'MAPA DE RIESGO'!$AB$48="Leve"),CONCATENATE("R6C",'MAPA DE RIESGO'!$P$48),"")</f>
        <v/>
      </c>
      <c r="M11" s="29" t="str">
        <f>IF(AND('MAPA DE RIESGO'!$Z$49="Muy Alta",'MAPA DE RIESGO'!$AB$49="Leve"),CONCATENATE("R6C",'MAPA DE RIESGO'!$P$49),"")</f>
        <v/>
      </c>
      <c r="N11" s="29" t="str">
        <f>IF(AND('MAPA DE RIESGO'!$Z$50="Muy Alta",'MAPA DE RIESGO'!$AB$50="Leve"),CONCATENATE("R6C",'MAPA DE RIESGO'!$P$50),"")</f>
        <v/>
      </c>
      <c r="O11" s="25" t="str">
        <f>IF(AND('MAPA DE RIESGO'!$Z$51="Muy Alta",'MAPA DE RIESGO'!$AB$51="Leve"),CONCATENATE("R6C",'MAPA DE RIESGO'!$P$51),"")</f>
        <v/>
      </c>
      <c r="P11" s="23" t="str">
        <f>IF(AND('MAPA DE RIESGO'!$Z$46="Muy Alta",'MAPA DE RIESGO'!$AB$46="Menor"),CONCATENATE("R6C",'MAPA DE RIESGO'!$P$46),"")</f>
        <v/>
      </c>
      <c r="Q11" s="24" t="str">
        <f>IF(AND('MAPA DE RIESGO'!$Z$47="Muy Alta",'MAPA DE RIESGO'!$AB$47="Menor"),CONCATENATE("R6C",'MAPA DE RIESGO'!$P$47),"")</f>
        <v/>
      </c>
      <c r="R11" s="29" t="str">
        <f>IF(AND('MAPA DE RIESGO'!$Z$48="Muy Alta",'MAPA DE RIESGO'!$AB$48="Menor"),CONCATENATE("R6C",'MAPA DE RIESGO'!$P$48),"")</f>
        <v/>
      </c>
      <c r="S11" s="29" t="str">
        <f>IF(AND('MAPA DE RIESGO'!$Z$49="Muy Alta",'MAPA DE RIESGO'!$AB$49="Menor"),CONCATENATE("R6C",'MAPA DE RIESGO'!$P$49),"")</f>
        <v/>
      </c>
      <c r="T11" s="29" t="str">
        <f>IF(AND('MAPA DE RIESGO'!$Z$50="Muy Alta",'MAPA DE RIESGO'!$AB$50="Menor"),CONCATENATE("R6C",'MAPA DE RIESGO'!$P$50),"")</f>
        <v/>
      </c>
      <c r="U11" s="25" t="str">
        <f>IF(AND('MAPA DE RIESGO'!$Z$51="Muy Alta",'MAPA DE RIESGO'!$AB$51="Menor"),CONCATENATE("R6C",'MAPA DE RIESGO'!$P$51),"")</f>
        <v/>
      </c>
      <c r="V11" s="23" t="str">
        <f>IF(AND('MAPA DE RIESGO'!$Z$46="Muy Alta",'MAPA DE RIESGO'!$AB$46="Moderado"),CONCATENATE("R6C",'MAPA DE RIESGO'!$P$46),"")</f>
        <v/>
      </c>
      <c r="W11" s="24" t="str">
        <f>IF(AND('MAPA DE RIESGO'!$Z$47="Muy Alta",'MAPA DE RIESGO'!$AB$47="Moderado"),CONCATENATE("R6C",'MAPA DE RIESGO'!$P$47),"")</f>
        <v/>
      </c>
      <c r="X11" s="29" t="str">
        <f>IF(AND('MAPA DE RIESGO'!$Z$48="Muy Alta",'MAPA DE RIESGO'!$AB$48="Moderado"),CONCATENATE("R6C",'MAPA DE RIESGO'!$P$48),"")</f>
        <v/>
      </c>
      <c r="Y11" s="29" t="str">
        <f>IF(AND('MAPA DE RIESGO'!$Z$49="Muy Alta",'MAPA DE RIESGO'!$AB$49="Moderado"),CONCATENATE("R6C",'MAPA DE RIESGO'!$P$49),"")</f>
        <v/>
      </c>
      <c r="Z11" s="29" t="str">
        <f>IF(AND('MAPA DE RIESGO'!$Z$50="Muy Alta",'MAPA DE RIESGO'!$AB$50="Moderado"),CONCATENATE("R6C",'MAPA DE RIESGO'!$P$50),"")</f>
        <v/>
      </c>
      <c r="AA11" s="25" t="str">
        <f>IF(AND('MAPA DE RIESGO'!$Z$51="Muy Alta",'MAPA DE RIESGO'!$AB$51="Moderado"),CONCATENATE("R6C",'MAPA DE RIESGO'!$P$51),"")</f>
        <v/>
      </c>
      <c r="AB11" s="23" t="str">
        <f>IF(AND('MAPA DE RIESGO'!$Z$46="Muy Alta",'MAPA DE RIESGO'!$AB$46="Mayor"),CONCATENATE("R6C",'MAPA DE RIESGO'!$P$46),"")</f>
        <v/>
      </c>
      <c r="AC11" s="24" t="str">
        <f>IF(AND('MAPA DE RIESGO'!$Z$47="Muy Alta",'MAPA DE RIESGO'!$AB$47="Mayor"),CONCATENATE("R6C",'MAPA DE RIESGO'!$P$47),"")</f>
        <v/>
      </c>
      <c r="AD11" s="29" t="str">
        <f>IF(AND('MAPA DE RIESGO'!$Z$48="Muy Alta",'MAPA DE RIESGO'!$AB$48="Mayor"),CONCATENATE("R6C",'MAPA DE RIESGO'!$P$48),"")</f>
        <v/>
      </c>
      <c r="AE11" s="29" t="str">
        <f>IF(AND('MAPA DE RIESGO'!$Z$49="Muy Alta",'MAPA DE RIESGO'!$AB$49="Mayor"),CONCATENATE("R6C",'MAPA DE RIESGO'!$P$49),"")</f>
        <v/>
      </c>
      <c r="AF11" s="29" t="str">
        <f>IF(AND('MAPA DE RIESGO'!$Z$50="Muy Alta",'MAPA DE RIESGO'!$AB$50="Mayor"),CONCATENATE("R6C",'MAPA DE RIESGO'!$P$50),"")</f>
        <v/>
      </c>
      <c r="AG11" s="25" t="str">
        <f>IF(AND('MAPA DE RIESGO'!$Z$51="Muy Alta",'MAPA DE RIESGO'!$AB$51="Mayor"),CONCATENATE("R6C",'MAPA DE RIESGO'!$P$51),"")</f>
        <v/>
      </c>
      <c r="AH11" s="26" t="str">
        <f>IF(AND('MAPA DE RIESGO'!$Z$46="Muy Alta",'MAPA DE RIESGO'!$AB$46="Catastrófico"),CONCATENATE("R6C",'MAPA DE RIESGO'!$P$46),"")</f>
        <v/>
      </c>
      <c r="AI11" s="27" t="str">
        <f>IF(AND('MAPA DE RIESGO'!$Z$47="Muy Alta",'MAPA DE RIESGO'!$AB$47="Catastrófico"),CONCATENATE("R6C",'MAPA DE RIESGO'!$P$47),"")</f>
        <v/>
      </c>
      <c r="AJ11" s="27" t="str">
        <f>IF(AND('MAPA DE RIESGO'!$Z$48="Muy Alta",'MAPA DE RIESGO'!$AB$48="Catastrófico"),CONCATENATE("R6C",'MAPA DE RIESGO'!$P$48),"")</f>
        <v/>
      </c>
      <c r="AK11" s="27" t="str">
        <f>IF(AND('MAPA DE RIESGO'!$Z$49="Muy Alta",'MAPA DE RIESGO'!$AB$49="Catastrófico"),CONCATENATE("R6C",'MAPA DE RIESGO'!$P$49),"")</f>
        <v/>
      </c>
      <c r="AL11" s="27" t="str">
        <f>IF(AND('MAPA DE RIESGO'!$Z$50="Muy Alta",'MAPA DE RIESGO'!$AB$50="Catastrófico"),CONCATENATE("R6C",'MAPA DE RIESGO'!$P$50),"")</f>
        <v/>
      </c>
      <c r="AM11" s="28" t="str">
        <f>IF(AND('MAPA DE RIESGO'!$Z$51="Muy Alta",'MAPA DE RIESGO'!$AB$51="Catastrófico"),CONCATENATE("R6C",'MAPA DE RIESGO'!$P$51),"")</f>
        <v/>
      </c>
      <c r="AN11" s="55"/>
      <c r="AO11" s="526"/>
      <c r="AP11" s="527"/>
      <c r="AQ11" s="527"/>
      <c r="AR11" s="527"/>
      <c r="AS11" s="527"/>
      <c r="AT11" s="528"/>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row>
    <row r="12" spans="1:91" ht="15" customHeight="1" x14ac:dyDescent="0.25">
      <c r="A12" s="55"/>
      <c r="B12" s="418"/>
      <c r="C12" s="418"/>
      <c r="D12" s="419"/>
      <c r="E12" s="519"/>
      <c r="F12" s="520"/>
      <c r="G12" s="520"/>
      <c r="H12" s="520"/>
      <c r="I12" s="533"/>
      <c r="J12" s="23" t="str">
        <f>IF(AND('MAPA DE RIESGO'!$Z$52="Muy Alta",'MAPA DE RIESGO'!$AB$52="Leve"),CONCATENATE("R7C",'MAPA DE RIESGO'!$P$52),"")</f>
        <v/>
      </c>
      <c r="K12" s="24" t="str">
        <f>IF(AND('MAPA DE RIESGO'!$Z$53="Muy Alta",'MAPA DE RIESGO'!$AB$53="Leve"),CONCATENATE("R7C",'MAPA DE RIESGO'!$P$53),"")</f>
        <v/>
      </c>
      <c r="L12" s="29" t="str">
        <f>IF(AND('MAPA DE RIESGO'!$Z$54="Muy Alta",'MAPA DE RIESGO'!$AB$54="Leve"),CONCATENATE("R7C",'MAPA DE RIESGO'!$P$54),"")</f>
        <v/>
      </c>
      <c r="M12" s="29" t="str">
        <f>IF(AND('MAPA DE RIESGO'!$Z$55="Muy Alta",'MAPA DE RIESGO'!$AB$55="Leve"),CONCATENATE("R7C",'MAPA DE RIESGO'!$P$55),"")</f>
        <v/>
      </c>
      <c r="N12" s="29" t="str">
        <f>IF(AND('MAPA DE RIESGO'!$Z$56="Muy Alta",'MAPA DE RIESGO'!$AB$56="Leve"),CONCATENATE("R7C",'MAPA DE RIESGO'!$P$56),"")</f>
        <v/>
      </c>
      <c r="O12" s="25" t="str">
        <f>IF(AND('MAPA DE RIESGO'!$Z$57="Muy Alta",'MAPA DE RIESGO'!$AB$57="Leve"),CONCATENATE("R7C",'MAPA DE RIESGO'!$P$57),"")</f>
        <v/>
      </c>
      <c r="P12" s="23" t="str">
        <f>IF(AND('MAPA DE RIESGO'!$Z$52="Muy Alta",'MAPA DE RIESGO'!$AB$52="Menor"),CONCATENATE("R7C",'MAPA DE RIESGO'!$P$52),"")</f>
        <v/>
      </c>
      <c r="Q12" s="24" t="str">
        <f>IF(AND('MAPA DE RIESGO'!$Z$53="Muy Alta",'MAPA DE RIESGO'!$AB$53="Menor"),CONCATENATE("R7C",'MAPA DE RIESGO'!$P$53),"")</f>
        <v/>
      </c>
      <c r="R12" s="29" t="str">
        <f>IF(AND('MAPA DE RIESGO'!$Z$54="Muy Alta",'MAPA DE RIESGO'!$AB$54="Menor"),CONCATENATE("R7C",'MAPA DE RIESGO'!$P$54),"")</f>
        <v/>
      </c>
      <c r="S12" s="29" t="str">
        <f>IF(AND('MAPA DE RIESGO'!$Z$55="Muy Alta",'MAPA DE RIESGO'!$AB$55="Menor"),CONCATENATE("R7C",'MAPA DE RIESGO'!$P$55),"")</f>
        <v/>
      </c>
      <c r="T12" s="29" t="str">
        <f>IF(AND('MAPA DE RIESGO'!$Z$56="Muy Alta",'MAPA DE RIESGO'!$AB$56="Menor"),CONCATENATE("R7C",'MAPA DE RIESGO'!$P$56),"")</f>
        <v/>
      </c>
      <c r="U12" s="25" t="str">
        <f>IF(AND('MAPA DE RIESGO'!$Z$57="Muy Alta",'MAPA DE RIESGO'!$AB$57="Menor"),CONCATENATE("R7C",'MAPA DE RIESGO'!$P$57),"")</f>
        <v/>
      </c>
      <c r="V12" s="23" t="str">
        <f>IF(AND('MAPA DE RIESGO'!$Z$52="Muy Alta",'MAPA DE RIESGO'!$AB$52="Moderado"),CONCATENATE("R7C",'MAPA DE RIESGO'!$P$52),"")</f>
        <v/>
      </c>
      <c r="W12" s="24" t="str">
        <f>IF(AND('MAPA DE RIESGO'!$Z$53="Muy Alta",'MAPA DE RIESGO'!$AB$53="Moderado"),CONCATENATE("R7C",'MAPA DE RIESGO'!$P$53),"")</f>
        <v/>
      </c>
      <c r="X12" s="29" t="str">
        <f>IF(AND('MAPA DE RIESGO'!$Z$54="Muy Alta",'MAPA DE RIESGO'!$AB$54="Moderado"),CONCATENATE("R7C",'MAPA DE RIESGO'!$P$54),"")</f>
        <v/>
      </c>
      <c r="Y12" s="29" t="str">
        <f>IF(AND('MAPA DE RIESGO'!$Z$55="Muy Alta",'MAPA DE RIESGO'!$AB$55="Moderado"),CONCATENATE("R7C",'MAPA DE RIESGO'!$P$55),"")</f>
        <v/>
      </c>
      <c r="Z12" s="29" t="str">
        <f>IF(AND('MAPA DE RIESGO'!$Z$56="Muy Alta",'MAPA DE RIESGO'!$AB$56="Moderado"),CONCATENATE("R7C",'MAPA DE RIESGO'!$P$56),"")</f>
        <v/>
      </c>
      <c r="AA12" s="25" t="str">
        <f>IF(AND('MAPA DE RIESGO'!$Z$57="Muy Alta",'MAPA DE RIESGO'!$AB$57="Moderado"),CONCATENATE("R7C",'MAPA DE RIESGO'!$P$57),"")</f>
        <v/>
      </c>
      <c r="AB12" s="23" t="str">
        <f>IF(AND('MAPA DE RIESGO'!$Z$52="Muy Alta",'MAPA DE RIESGO'!$AB$52="Mayor"),CONCATENATE("R7C",'MAPA DE RIESGO'!$P$52),"")</f>
        <v/>
      </c>
      <c r="AC12" s="24" t="str">
        <f>IF(AND('MAPA DE RIESGO'!$Z$53="Muy Alta",'MAPA DE RIESGO'!$AB$53="Mayor"),CONCATENATE("R7C",'MAPA DE RIESGO'!$P$53),"")</f>
        <v/>
      </c>
      <c r="AD12" s="29" t="str">
        <f>IF(AND('MAPA DE RIESGO'!$Z$54="Muy Alta",'MAPA DE RIESGO'!$AB$54="Mayor"),CONCATENATE("R7C",'MAPA DE RIESGO'!$P$54),"")</f>
        <v/>
      </c>
      <c r="AE12" s="29" t="str">
        <f>IF(AND('MAPA DE RIESGO'!$Z$55="Muy Alta",'MAPA DE RIESGO'!$AB$55="Mayor"),CONCATENATE("R7C",'MAPA DE RIESGO'!$P$55),"")</f>
        <v/>
      </c>
      <c r="AF12" s="29" t="str">
        <f>IF(AND('MAPA DE RIESGO'!$Z$56="Muy Alta",'MAPA DE RIESGO'!$AB$56="Mayor"),CONCATENATE("R7C",'MAPA DE RIESGO'!$P$56),"")</f>
        <v/>
      </c>
      <c r="AG12" s="25" t="str">
        <f>IF(AND('MAPA DE RIESGO'!$Z$57="Muy Alta",'MAPA DE RIESGO'!$AB$57="Mayor"),CONCATENATE("R7C",'MAPA DE RIESGO'!$P$57),"")</f>
        <v/>
      </c>
      <c r="AH12" s="26" t="str">
        <f>IF(AND('MAPA DE RIESGO'!$Z$52="Muy Alta",'MAPA DE RIESGO'!$AB$52="Catastrófico"),CONCATENATE("R7C",'MAPA DE RIESGO'!$P$52),"")</f>
        <v/>
      </c>
      <c r="AI12" s="27" t="str">
        <f>IF(AND('MAPA DE RIESGO'!$Z$53="Muy Alta",'MAPA DE RIESGO'!$AB$53="Catastrófico"),CONCATENATE("R7C",'MAPA DE RIESGO'!$P$53),"")</f>
        <v/>
      </c>
      <c r="AJ12" s="27" t="str">
        <f>IF(AND('MAPA DE RIESGO'!$Z$54="Muy Alta",'MAPA DE RIESGO'!$AB$54="Catastrófico"),CONCATENATE("R7C",'MAPA DE RIESGO'!$P$54),"")</f>
        <v/>
      </c>
      <c r="AK12" s="27" t="str">
        <f>IF(AND('MAPA DE RIESGO'!$Z$55="Muy Alta",'MAPA DE RIESGO'!$AB$55="Catastrófico"),CONCATENATE("R7C",'MAPA DE RIESGO'!$P$55),"")</f>
        <v/>
      </c>
      <c r="AL12" s="27" t="str">
        <f>IF(AND('MAPA DE RIESGO'!$Z$56="Muy Alta",'MAPA DE RIESGO'!$AB$56="Catastrófico"),CONCATENATE("R7C",'MAPA DE RIESGO'!$P$56),"")</f>
        <v/>
      </c>
      <c r="AM12" s="28" t="str">
        <f>IF(AND('MAPA DE RIESGO'!$Z$57="Muy Alta",'MAPA DE RIESGO'!$AB$57="Catastrófico"),CONCATENATE("R7C",'MAPA DE RIESGO'!$P$57),"")</f>
        <v/>
      </c>
      <c r="AN12" s="55"/>
      <c r="AO12" s="526"/>
      <c r="AP12" s="527"/>
      <c r="AQ12" s="527"/>
      <c r="AR12" s="527"/>
      <c r="AS12" s="527"/>
      <c r="AT12" s="528"/>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row>
    <row r="13" spans="1:91" ht="15" customHeight="1" x14ac:dyDescent="0.25">
      <c r="A13" s="55"/>
      <c r="B13" s="418"/>
      <c r="C13" s="418"/>
      <c r="D13" s="419"/>
      <c r="E13" s="519"/>
      <c r="F13" s="520"/>
      <c r="G13" s="520"/>
      <c r="H13" s="520"/>
      <c r="I13" s="533"/>
      <c r="J13" s="23" t="str">
        <f>IF(AND('MAPA DE RIESGO'!$Z$58="Muy Alta",'MAPA DE RIESGO'!$AB$58="Leve"),CONCATENATE("R8C",'MAPA DE RIESGO'!$P$58),"")</f>
        <v/>
      </c>
      <c r="K13" s="24" t="str">
        <f>IF(AND('MAPA DE RIESGO'!$Z$59="Muy Alta",'MAPA DE RIESGO'!$AB$59="Leve"),CONCATENATE("R8C",'MAPA DE RIESGO'!$P$59),"")</f>
        <v/>
      </c>
      <c r="L13" s="29" t="str">
        <f>IF(AND('MAPA DE RIESGO'!$Z$60="Muy Alta",'MAPA DE RIESGO'!$AB$60="Leve"),CONCATENATE("R8C",'MAPA DE RIESGO'!$P$60),"")</f>
        <v/>
      </c>
      <c r="M13" s="29" t="str">
        <f>IF(AND('MAPA DE RIESGO'!$Z$61="Muy Alta",'MAPA DE RIESGO'!$AB$61="Leve"),CONCATENATE("R8C",'MAPA DE RIESGO'!$P$61),"")</f>
        <v/>
      </c>
      <c r="N13" s="29" t="str">
        <f>IF(AND('MAPA DE RIESGO'!$Z$62="Muy Alta",'MAPA DE RIESGO'!$AB$62="Leve"),CONCATENATE("R8C",'MAPA DE RIESGO'!$P$62),"")</f>
        <v/>
      </c>
      <c r="O13" s="25" t="str">
        <f>IF(AND('MAPA DE RIESGO'!$Z$63="Muy Alta",'MAPA DE RIESGO'!$AB$63="Leve"),CONCATENATE("R8C",'MAPA DE RIESGO'!$P$63),"")</f>
        <v/>
      </c>
      <c r="P13" s="23" t="str">
        <f>IF(AND('MAPA DE RIESGO'!$Z$58="Muy Alta",'MAPA DE RIESGO'!$AB$58="Menor"),CONCATENATE("R8C",'MAPA DE RIESGO'!$P$58),"")</f>
        <v/>
      </c>
      <c r="Q13" s="24" t="str">
        <f>IF(AND('MAPA DE RIESGO'!$Z$59="Muy Alta",'MAPA DE RIESGO'!$AB$59="Menor"),CONCATENATE("R8C",'MAPA DE RIESGO'!$P$59),"")</f>
        <v/>
      </c>
      <c r="R13" s="29" t="str">
        <f>IF(AND('MAPA DE RIESGO'!$Z$60="Muy Alta",'MAPA DE RIESGO'!$AB$60="Menor"),CONCATENATE("R8C",'MAPA DE RIESGO'!$P$60),"")</f>
        <v/>
      </c>
      <c r="S13" s="29" t="str">
        <f>IF(AND('MAPA DE RIESGO'!$Z$61="Muy Alta",'MAPA DE RIESGO'!$AB$61="Menor"),CONCATENATE("R8C",'MAPA DE RIESGO'!$P$61),"")</f>
        <v/>
      </c>
      <c r="T13" s="29" t="str">
        <f>IF(AND('MAPA DE RIESGO'!$Z$62="Muy Alta",'MAPA DE RIESGO'!$AB$62="Menor"),CONCATENATE("R8C",'MAPA DE RIESGO'!$P$62),"")</f>
        <v/>
      </c>
      <c r="U13" s="25" t="str">
        <f>IF(AND('MAPA DE RIESGO'!$Z$63="Muy Alta",'MAPA DE RIESGO'!$AB$63="Menor"),CONCATENATE("R8C",'MAPA DE RIESGO'!$P$63),"")</f>
        <v/>
      </c>
      <c r="V13" s="23" t="str">
        <f>IF(AND('MAPA DE RIESGO'!$Z$58="Muy Alta",'MAPA DE RIESGO'!$AB$58="Moderado"),CONCATENATE("R8C",'MAPA DE RIESGO'!$P$58),"")</f>
        <v/>
      </c>
      <c r="W13" s="24" t="str">
        <f>IF(AND('MAPA DE RIESGO'!$Z$59="Muy Alta",'MAPA DE RIESGO'!$AB$59="Moderado"),CONCATENATE("R8C",'MAPA DE RIESGO'!$P$59),"")</f>
        <v/>
      </c>
      <c r="X13" s="29" t="str">
        <f>IF(AND('MAPA DE RIESGO'!$Z$60="Muy Alta",'MAPA DE RIESGO'!$AB$60="Moderado"),CONCATENATE("R8C",'MAPA DE RIESGO'!$P$60),"")</f>
        <v/>
      </c>
      <c r="Y13" s="29" t="str">
        <f>IF(AND('MAPA DE RIESGO'!$Z$61="Muy Alta",'MAPA DE RIESGO'!$AB$61="Moderado"),CONCATENATE("R8C",'MAPA DE RIESGO'!$P$61),"")</f>
        <v/>
      </c>
      <c r="Z13" s="29" t="str">
        <f>IF(AND('MAPA DE RIESGO'!$Z$62="Muy Alta",'MAPA DE RIESGO'!$AB$62="Moderado"),CONCATENATE("R8C",'MAPA DE RIESGO'!$P$62),"")</f>
        <v/>
      </c>
      <c r="AA13" s="25" t="str">
        <f>IF(AND('MAPA DE RIESGO'!$Z$63="Muy Alta",'MAPA DE RIESGO'!$AB$63="Moderado"),CONCATENATE("R8C",'MAPA DE RIESGO'!$P$63),"")</f>
        <v/>
      </c>
      <c r="AB13" s="23" t="str">
        <f>IF(AND('MAPA DE RIESGO'!$Z$58="Muy Alta",'MAPA DE RIESGO'!$AB$58="Mayor"),CONCATENATE("R8C",'MAPA DE RIESGO'!$P$58),"")</f>
        <v/>
      </c>
      <c r="AC13" s="24" t="str">
        <f>IF(AND('MAPA DE RIESGO'!$Z$59="Muy Alta",'MAPA DE RIESGO'!$AB$59="Mayor"),CONCATENATE("R8C",'MAPA DE RIESGO'!$P$59),"")</f>
        <v/>
      </c>
      <c r="AD13" s="29" t="str">
        <f>IF(AND('MAPA DE RIESGO'!$Z$60="Muy Alta",'MAPA DE RIESGO'!$AB$60="Mayor"),CONCATENATE("R8C",'MAPA DE RIESGO'!$P$60),"")</f>
        <v/>
      </c>
      <c r="AE13" s="29" t="str">
        <f>IF(AND('MAPA DE RIESGO'!$Z$61="Muy Alta",'MAPA DE RIESGO'!$AB$61="Mayor"),CONCATENATE("R8C",'MAPA DE RIESGO'!$P$61),"")</f>
        <v/>
      </c>
      <c r="AF13" s="29" t="str">
        <f>IF(AND('MAPA DE RIESGO'!$Z$62="Muy Alta",'MAPA DE RIESGO'!$AB$62="Mayor"),CONCATENATE("R8C",'MAPA DE RIESGO'!$P$62),"")</f>
        <v/>
      </c>
      <c r="AG13" s="25" t="str">
        <f>IF(AND('MAPA DE RIESGO'!$Z$63="Muy Alta",'MAPA DE RIESGO'!$AB$63="Mayor"),CONCATENATE("R8C",'MAPA DE RIESGO'!$P$63),"")</f>
        <v/>
      </c>
      <c r="AH13" s="26" t="str">
        <f>IF(AND('MAPA DE RIESGO'!$Z$58="Muy Alta",'MAPA DE RIESGO'!$AB$58="Catastrófico"),CONCATENATE("R8C",'MAPA DE RIESGO'!$P$58),"")</f>
        <v/>
      </c>
      <c r="AI13" s="27" t="str">
        <f>IF(AND('MAPA DE RIESGO'!$Z$59="Muy Alta",'MAPA DE RIESGO'!$AB$59="Catastrófico"),CONCATENATE("R8C",'MAPA DE RIESGO'!$P$59),"")</f>
        <v/>
      </c>
      <c r="AJ13" s="27" t="str">
        <f>IF(AND('MAPA DE RIESGO'!$Z$60="Muy Alta",'MAPA DE RIESGO'!$AB$60="Catastrófico"),CONCATENATE("R8C",'MAPA DE RIESGO'!$P$60),"")</f>
        <v/>
      </c>
      <c r="AK13" s="27" t="str">
        <f>IF(AND('MAPA DE RIESGO'!$Z$61="Muy Alta",'MAPA DE RIESGO'!$AB$61="Catastrófico"),CONCATENATE("R8C",'MAPA DE RIESGO'!$P$61),"")</f>
        <v/>
      </c>
      <c r="AL13" s="27" t="str">
        <f>IF(AND('MAPA DE RIESGO'!$Z$62="Muy Alta",'MAPA DE RIESGO'!$AB$62="Catastrófico"),CONCATENATE("R8C",'MAPA DE RIESGO'!$P$62),"")</f>
        <v/>
      </c>
      <c r="AM13" s="28" t="str">
        <f>IF(AND('MAPA DE RIESGO'!$Z$63="Muy Alta",'MAPA DE RIESGO'!$AB$63="Catastrófico"),CONCATENATE("R8C",'MAPA DE RIESGO'!$P$63),"")</f>
        <v/>
      </c>
      <c r="AN13" s="55"/>
      <c r="AO13" s="526"/>
      <c r="AP13" s="527"/>
      <c r="AQ13" s="527"/>
      <c r="AR13" s="527"/>
      <c r="AS13" s="527"/>
      <c r="AT13" s="528"/>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row>
    <row r="14" spans="1:91" ht="15" customHeight="1" x14ac:dyDescent="0.25">
      <c r="A14" s="55"/>
      <c r="B14" s="418"/>
      <c r="C14" s="418"/>
      <c r="D14" s="419"/>
      <c r="E14" s="519"/>
      <c r="F14" s="520"/>
      <c r="G14" s="520"/>
      <c r="H14" s="520"/>
      <c r="I14" s="533"/>
      <c r="J14" s="23" t="str">
        <f>IF(AND('MAPA DE RIESGO'!$Z$64="Muy Alta",'MAPA DE RIESGO'!$AB$64="Leve"),CONCATENATE("R9C",'MAPA DE RIESGO'!$P$64),"")</f>
        <v/>
      </c>
      <c r="K14" s="24" t="str">
        <f>IF(AND('MAPA DE RIESGO'!$Z$65="Muy Alta",'MAPA DE RIESGO'!$AB$65="Leve"),CONCATENATE("R9C",'MAPA DE RIESGO'!$P$65),"")</f>
        <v/>
      </c>
      <c r="L14" s="29" t="str">
        <f>IF(AND('MAPA DE RIESGO'!$Z$66="Muy Alta",'MAPA DE RIESGO'!$AB$66="Leve"),CONCATENATE("R9C",'MAPA DE RIESGO'!$P$66),"")</f>
        <v/>
      </c>
      <c r="M14" s="29" t="str">
        <f>IF(AND('MAPA DE RIESGO'!$Z$67="Muy Alta",'MAPA DE RIESGO'!$AB$67="Leve"),CONCATENATE("R9C",'MAPA DE RIESGO'!$P$67),"")</f>
        <v/>
      </c>
      <c r="N14" s="29" t="str">
        <f>IF(AND('MAPA DE RIESGO'!$Z$68="Muy Alta",'MAPA DE RIESGO'!$AB$68="Leve"),CONCATENATE("R9C",'MAPA DE RIESGO'!$P$68),"")</f>
        <v/>
      </c>
      <c r="O14" s="25" t="str">
        <f>IF(AND('MAPA DE RIESGO'!$Z$69="Muy Alta",'MAPA DE RIESGO'!$AB$69="Leve"),CONCATENATE("R9C",'MAPA DE RIESGO'!$P$69),"")</f>
        <v/>
      </c>
      <c r="P14" s="23" t="str">
        <f>IF(AND('MAPA DE RIESGO'!$Z$64="Muy Alta",'MAPA DE RIESGO'!$AB$64="Menor"),CONCATENATE("R9C",'MAPA DE RIESGO'!$P$64),"")</f>
        <v/>
      </c>
      <c r="Q14" s="24" t="str">
        <f>IF(AND('MAPA DE RIESGO'!$Z$65="Muy Alta",'MAPA DE RIESGO'!$AB$65="Menor"),CONCATENATE("R9C",'MAPA DE RIESGO'!$P$65),"")</f>
        <v/>
      </c>
      <c r="R14" s="29" t="str">
        <f>IF(AND('MAPA DE RIESGO'!$Z$66="Muy Alta",'MAPA DE RIESGO'!$AB$66="Menor"),CONCATENATE("R9C",'MAPA DE RIESGO'!$P$66),"")</f>
        <v/>
      </c>
      <c r="S14" s="29" t="str">
        <f>IF(AND('MAPA DE RIESGO'!$Z$67="Muy Alta",'MAPA DE RIESGO'!$AB$67="Menor"),CONCATENATE("R9C",'MAPA DE RIESGO'!$P$67),"")</f>
        <v/>
      </c>
      <c r="T14" s="29" t="str">
        <f>IF(AND('MAPA DE RIESGO'!$Z$68="Muy Alta",'MAPA DE RIESGO'!$AB$68="Menor"),CONCATENATE("R9C",'MAPA DE RIESGO'!$P$68),"")</f>
        <v/>
      </c>
      <c r="U14" s="25" t="str">
        <f>IF(AND('MAPA DE RIESGO'!$Z$69="Muy Alta",'MAPA DE RIESGO'!$AB$69="Menor"),CONCATENATE("R9C",'MAPA DE RIESGO'!$P$69),"")</f>
        <v/>
      </c>
      <c r="V14" s="23" t="str">
        <f>IF(AND('MAPA DE RIESGO'!$Z$64="Muy Alta",'MAPA DE RIESGO'!$AB$64="Moderado"),CONCATENATE("R9C",'MAPA DE RIESGO'!$P$64),"")</f>
        <v/>
      </c>
      <c r="W14" s="24" t="str">
        <f>IF(AND('MAPA DE RIESGO'!$Z$65="Muy Alta",'MAPA DE RIESGO'!$AB$65="Moderado"),CONCATENATE("R9C",'MAPA DE RIESGO'!$P$65),"")</f>
        <v/>
      </c>
      <c r="X14" s="29" t="str">
        <f>IF(AND('MAPA DE RIESGO'!$Z$66="Muy Alta",'MAPA DE RIESGO'!$AB$66="Moderado"),CONCATENATE("R9C",'MAPA DE RIESGO'!$P$66),"")</f>
        <v/>
      </c>
      <c r="Y14" s="29" t="str">
        <f>IF(AND('MAPA DE RIESGO'!$Z$67="Muy Alta",'MAPA DE RIESGO'!$AB$67="Moderado"),CONCATENATE("R9C",'MAPA DE RIESGO'!$P$67),"")</f>
        <v/>
      </c>
      <c r="Z14" s="29" t="str">
        <f>IF(AND('MAPA DE RIESGO'!$Z$68="Muy Alta",'MAPA DE RIESGO'!$AB$68="Moderado"),CONCATENATE("R9C",'MAPA DE RIESGO'!$P$68),"")</f>
        <v/>
      </c>
      <c r="AA14" s="25" t="str">
        <f>IF(AND('MAPA DE RIESGO'!$Z$69="Muy Alta",'MAPA DE RIESGO'!$AB$69="Moderado"),CONCATENATE("R9C",'MAPA DE RIESGO'!$P$69),"")</f>
        <v/>
      </c>
      <c r="AB14" s="23" t="str">
        <f>IF(AND('MAPA DE RIESGO'!$Z$64="Muy Alta",'MAPA DE RIESGO'!$AB$64="Mayor"),CONCATENATE("R9C",'MAPA DE RIESGO'!$P$64),"")</f>
        <v/>
      </c>
      <c r="AC14" s="24" t="str">
        <f>IF(AND('MAPA DE RIESGO'!$Z$65="Muy Alta",'MAPA DE RIESGO'!$AB$65="Mayor"),CONCATENATE("R9C",'MAPA DE RIESGO'!$P$65),"")</f>
        <v/>
      </c>
      <c r="AD14" s="29" t="str">
        <f>IF(AND('MAPA DE RIESGO'!$Z$66="Muy Alta",'MAPA DE RIESGO'!$AB$66="Mayor"),CONCATENATE("R9C",'MAPA DE RIESGO'!$P$66),"")</f>
        <v/>
      </c>
      <c r="AE14" s="29" t="str">
        <f>IF(AND('MAPA DE RIESGO'!$Z$67="Muy Alta",'MAPA DE RIESGO'!$AB$67="Mayor"),CONCATENATE("R9C",'MAPA DE RIESGO'!$P$67),"")</f>
        <v/>
      </c>
      <c r="AF14" s="29" t="str">
        <f>IF(AND('MAPA DE RIESGO'!$Z$68="Muy Alta",'MAPA DE RIESGO'!$AB$68="Mayor"),CONCATENATE("R9C",'MAPA DE RIESGO'!$P$68),"")</f>
        <v/>
      </c>
      <c r="AG14" s="25" t="str">
        <f>IF(AND('MAPA DE RIESGO'!$Z$69="Muy Alta",'MAPA DE RIESGO'!$AB$69="Mayor"),CONCATENATE("R9C",'MAPA DE RIESGO'!$P$69),"")</f>
        <v/>
      </c>
      <c r="AH14" s="26" t="str">
        <f>IF(AND('MAPA DE RIESGO'!$Z$64="Muy Alta",'MAPA DE RIESGO'!$AB$64="Catastrófico"),CONCATENATE("R9C",'MAPA DE RIESGO'!$P$64),"")</f>
        <v/>
      </c>
      <c r="AI14" s="27" t="str">
        <f>IF(AND('MAPA DE RIESGO'!$Z$65="Muy Alta",'MAPA DE RIESGO'!$AB$65="Catastrófico"),CONCATENATE("R9C",'MAPA DE RIESGO'!$P$65),"")</f>
        <v/>
      </c>
      <c r="AJ14" s="27" t="str">
        <f>IF(AND('MAPA DE RIESGO'!$Z$66="Muy Alta",'MAPA DE RIESGO'!$AB$66="Catastrófico"),CONCATENATE("R9C",'MAPA DE RIESGO'!$P$66),"")</f>
        <v/>
      </c>
      <c r="AK14" s="27" t="str">
        <f>IF(AND('MAPA DE RIESGO'!$Z$67="Muy Alta",'MAPA DE RIESGO'!$AB$67="Catastrófico"),CONCATENATE("R9C",'MAPA DE RIESGO'!$P$67),"")</f>
        <v/>
      </c>
      <c r="AL14" s="27" t="str">
        <f>IF(AND('MAPA DE RIESGO'!$Z$68="Muy Alta",'MAPA DE RIESGO'!$AB$68="Catastrófico"),CONCATENATE("R9C",'MAPA DE RIESGO'!$P$68),"")</f>
        <v/>
      </c>
      <c r="AM14" s="28" t="str">
        <f>IF(AND('MAPA DE RIESGO'!$Z$69="Muy Alta",'MAPA DE RIESGO'!$AB$69="Catastrófico"),CONCATENATE("R9C",'MAPA DE RIESGO'!$P$69),"")</f>
        <v/>
      </c>
      <c r="AN14" s="55"/>
      <c r="AO14" s="526"/>
      <c r="AP14" s="527"/>
      <c r="AQ14" s="527"/>
      <c r="AR14" s="527"/>
      <c r="AS14" s="527"/>
      <c r="AT14" s="528"/>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row>
    <row r="15" spans="1:91" ht="15.75" customHeight="1" thickBot="1" x14ac:dyDescent="0.3">
      <c r="A15" s="55"/>
      <c r="B15" s="418"/>
      <c r="C15" s="418"/>
      <c r="D15" s="419"/>
      <c r="E15" s="521"/>
      <c r="F15" s="522"/>
      <c r="G15" s="522"/>
      <c r="H15" s="522"/>
      <c r="I15" s="534"/>
      <c r="J15" s="30" t="str">
        <f>IF(AND('MAPA DE RIESGO'!$Z$70="Muy Alta",'MAPA DE RIESGO'!$AB$70="Leve"),CONCATENATE("R10C",'MAPA DE RIESGO'!$P$70),"")</f>
        <v/>
      </c>
      <c r="K15" s="31" t="str">
        <f>IF(AND('MAPA DE RIESGO'!$Z$71="Muy Alta",'MAPA DE RIESGO'!$AB$71="Leve"),CONCATENATE("R10C",'MAPA DE RIESGO'!$P$71),"")</f>
        <v/>
      </c>
      <c r="L15" s="31" t="str">
        <f>IF(AND('MAPA DE RIESGO'!$Z$72="Muy Alta",'MAPA DE RIESGO'!$AB$72="Leve"),CONCATENATE("R10C",'MAPA DE RIESGO'!$P$72),"")</f>
        <v/>
      </c>
      <c r="M15" s="31" t="str">
        <f>IF(AND('MAPA DE RIESGO'!$Z$73="Muy Alta",'MAPA DE RIESGO'!$AB$73="Leve"),CONCATENATE("R10C",'MAPA DE RIESGO'!$P$73),"")</f>
        <v/>
      </c>
      <c r="N15" s="31" t="str">
        <f>IF(AND('MAPA DE RIESGO'!$Z$74="Muy Alta",'MAPA DE RIESGO'!$AB$74="Leve"),CONCATENATE("R10C",'MAPA DE RIESGO'!$P$74),"")</f>
        <v/>
      </c>
      <c r="O15" s="32" t="str">
        <f>IF(AND('MAPA DE RIESGO'!$Z$75="Muy Alta",'MAPA DE RIESGO'!$AB$75="Leve"),CONCATENATE("R10C",'MAPA DE RIESGO'!$P$75),"")</f>
        <v/>
      </c>
      <c r="P15" s="23" t="str">
        <f>IF(AND('MAPA DE RIESGO'!$Z$70="Muy Alta",'MAPA DE RIESGO'!$AB$70="Menor"),CONCATENATE("R10C",'MAPA DE RIESGO'!$P$70),"")</f>
        <v/>
      </c>
      <c r="Q15" s="24" t="str">
        <f>IF(AND('MAPA DE RIESGO'!$Z$71="Muy Alta",'MAPA DE RIESGO'!$AB$71="Menor"),CONCATENATE("R10C",'MAPA DE RIESGO'!$P$71),"")</f>
        <v/>
      </c>
      <c r="R15" s="24" t="str">
        <f>IF(AND('MAPA DE RIESGO'!$Z$72="Muy Alta",'MAPA DE RIESGO'!$AB$72="Menor"),CONCATENATE("R10C",'MAPA DE RIESGO'!$P$72),"")</f>
        <v/>
      </c>
      <c r="S15" s="24" t="str">
        <f>IF(AND('MAPA DE RIESGO'!$Z$73="Muy Alta",'MAPA DE RIESGO'!$AB$73="Menor"),CONCATENATE("R10C",'MAPA DE RIESGO'!$P$73),"")</f>
        <v/>
      </c>
      <c r="T15" s="24" t="str">
        <f>IF(AND('MAPA DE RIESGO'!$Z$74="Muy Alta",'MAPA DE RIESGO'!$AB$74="Menor"),CONCATENATE("R10C",'MAPA DE RIESGO'!$P$74),"")</f>
        <v/>
      </c>
      <c r="U15" s="25" t="str">
        <f>IF(AND('MAPA DE RIESGO'!$Z$75="Muy Alta",'MAPA DE RIESGO'!$AB$75="Menor"),CONCATENATE("R10C",'MAPA DE RIESGO'!$P$75),"")</f>
        <v/>
      </c>
      <c r="V15" s="30" t="str">
        <f>IF(AND('MAPA DE RIESGO'!$Z$70="Muy Alta",'MAPA DE RIESGO'!$AB$70="Moderado"),CONCATENATE("R10C",'MAPA DE RIESGO'!$P$70),"")</f>
        <v/>
      </c>
      <c r="W15" s="31" t="str">
        <f>IF(AND('MAPA DE RIESGO'!$Z$71="Muy Alta",'MAPA DE RIESGO'!$AB$71="Moderado"),CONCATENATE("R10C",'MAPA DE RIESGO'!$P$71),"")</f>
        <v/>
      </c>
      <c r="X15" s="31" t="str">
        <f>IF(AND('MAPA DE RIESGO'!$Z$72="Muy Alta",'MAPA DE RIESGO'!$AB$72="Moderado"),CONCATENATE("R10C",'MAPA DE RIESGO'!$P$72),"")</f>
        <v/>
      </c>
      <c r="Y15" s="31" t="str">
        <f>IF(AND('MAPA DE RIESGO'!$Z$73="Muy Alta",'MAPA DE RIESGO'!$AB$73="Moderado"),CONCATENATE("R10C",'MAPA DE RIESGO'!$P$73),"")</f>
        <v/>
      </c>
      <c r="Z15" s="31" t="str">
        <f>IF(AND('MAPA DE RIESGO'!$Z$74="Muy Alta",'MAPA DE RIESGO'!$AB$74="Moderado"),CONCATENATE("R10C",'MAPA DE RIESGO'!$P$74),"")</f>
        <v/>
      </c>
      <c r="AA15" s="32" t="str">
        <f>IF(AND('MAPA DE RIESGO'!$Z$75="Muy Alta",'MAPA DE RIESGO'!$AB$75="Moderado"),CONCATENATE("R10C",'MAPA DE RIESGO'!$P$75),"")</f>
        <v/>
      </c>
      <c r="AB15" s="23" t="str">
        <f>IF(AND('MAPA DE RIESGO'!$Z$70="Muy Alta",'MAPA DE RIESGO'!$AB$70="Mayor"),CONCATENATE("R10C",'MAPA DE RIESGO'!$P$70),"")</f>
        <v/>
      </c>
      <c r="AC15" s="24" t="str">
        <f>IF(AND('MAPA DE RIESGO'!$Z$71="Muy Alta",'MAPA DE RIESGO'!$AB$71="Mayor"),CONCATENATE("R10C",'MAPA DE RIESGO'!$P$71),"")</f>
        <v/>
      </c>
      <c r="AD15" s="24" t="str">
        <f>IF(AND('MAPA DE RIESGO'!$Z$72="Muy Alta",'MAPA DE RIESGO'!$AB$72="Mayor"),CONCATENATE("R10C",'MAPA DE RIESGO'!$P$72),"")</f>
        <v/>
      </c>
      <c r="AE15" s="24" t="str">
        <f>IF(AND('MAPA DE RIESGO'!$Z$73="Muy Alta",'MAPA DE RIESGO'!$AB$73="Mayor"),CONCATENATE("R10C",'MAPA DE RIESGO'!$P$73),"")</f>
        <v/>
      </c>
      <c r="AF15" s="24" t="str">
        <f>IF(AND('MAPA DE RIESGO'!$Z$74="Muy Alta",'MAPA DE RIESGO'!$AB$74="Mayor"),CONCATENATE("R10C",'MAPA DE RIESGO'!$P$74),"")</f>
        <v/>
      </c>
      <c r="AG15" s="25" t="str">
        <f>IF(AND('MAPA DE RIESGO'!$Z$75="Muy Alta",'MAPA DE RIESGO'!$AB$75="Mayor"),CONCATENATE("R10C",'MAPA DE RIESGO'!$P$75),"")</f>
        <v/>
      </c>
      <c r="AH15" s="33" t="str">
        <f>IF(AND('MAPA DE RIESGO'!$Z$70="Muy Alta",'MAPA DE RIESGO'!$AB$70="Catastrófico"),CONCATENATE("R10C",'MAPA DE RIESGO'!$P$70),"")</f>
        <v/>
      </c>
      <c r="AI15" s="34" t="str">
        <f>IF(AND('MAPA DE RIESGO'!$Z$71="Muy Alta",'MAPA DE RIESGO'!$AB$71="Catastrófico"),CONCATENATE("R10C",'MAPA DE RIESGO'!$P$71),"")</f>
        <v/>
      </c>
      <c r="AJ15" s="34" t="str">
        <f>IF(AND('MAPA DE RIESGO'!$Z$72="Muy Alta",'MAPA DE RIESGO'!$AB$72="Catastrófico"),CONCATENATE("R10C",'MAPA DE RIESGO'!$P$72),"")</f>
        <v/>
      </c>
      <c r="AK15" s="34" t="str">
        <f>IF(AND('MAPA DE RIESGO'!$Z$73="Muy Alta",'MAPA DE RIESGO'!$AB$73="Catastrófico"),CONCATENATE("R10C",'MAPA DE RIESGO'!$P$73),"")</f>
        <v/>
      </c>
      <c r="AL15" s="34" t="str">
        <f>IF(AND('MAPA DE RIESGO'!$Z$74="Muy Alta",'MAPA DE RIESGO'!$AB$74="Catastrófico"),CONCATENATE("R10C",'MAPA DE RIESGO'!$P$74),"")</f>
        <v/>
      </c>
      <c r="AM15" s="35" t="str">
        <f>IF(AND('MAPA DE RIESGO'!$Z$75="Muy Alta",'MAPA DE RIESGO'!$AB$75="Catastrófico"),CONCATENATE("R10C",'MAPA DE RIESGO'!$P$75),"")</f>
        <v/>
      </c>
      <c r="AN15" s="55"/>
      <c r="AO15" s="529"/>
      <c r="AP15" s="530"/>
      <c r="AQ15" s="530"/>
      <c r="AR15" s="530"/>
      <c r="AS15" s="530"/>
      <c r="AT15" s="531"/>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row>
    <row r="16" spans="1:91" ht="15" customHeight="1" x14ac:dyDescent="0.25">
      <c r="A16" s="55"/>
      <c r="B16" s="418"/>
      <c r="C16" s="418"/>
      <c r="D16" s="419"/>
      <c r="E16" s="515" t="s">
        <v>106</v>
      </c>
      <c r="F16" s="516"/>
      <c r="G16" s="516"/>
      <c r="H16" s="516"/>
      <c r="I16" s="516"/>
      <c r="J16" s="36" t="str">
        <f ca="1">IF(AND('MAPA DE RIESGO'!$Z$16="Alta",'MAPA DE RIESGO'!$AB$16="Leve"),CONCATENATE("R1C",'MAPA DE RIESGO'!$P$16),"")</f>
        <v/>
      </c>
      <c r="K16" s="37" t="str">
        <f>IF(AND('MAPA DE RIESGO'!$Z$17="Alta",'MAPA DE RIESGO'!$AB$17="Leve"),CONCATENATE("R1C",'MAPA DE RIESGO'!$P$17),"")</f>
        <v/>
      </c>
      <c r="L16" s="37" t="str">
        <f>IF(AND('MAPA DE RIESGO'!$Z$18="Alta",'MAPA DE RIESGO'!$AB$18="Leve"),CONCATENATE("R1C",'MAPA DE RIESGO'!$P$18),"")</f>
        <v/>
      </c>
      <c r="M16" s="37" t="str">
        <f>IF(AND('MAPA DE RIESGO'!$Z$19="Alta",'MAPA DE RIESGO'!$AB$19="Leve"),CONCATENATE("R1C",'MAPA DE RIESGO'!$P$19),"")</f>
        <v/>
      </c>
      <c r="N16" s="37" t="str">
        <f>IF(AND('MAPA DE RIESGO'!$Z$20="Alta",'MAPA DE RIESGO'!$AB$20="Leve"),CONCATENATE("R1C",'MAPA DE RIESGO'!$P$20),"")</f>
        <v/>
      </c>
      <c r="O16" s="38" t="str">
        <f>IF(AND('MAPA DE RIESGO'!$Z$21="Alta",'MAPA DE RIESGO'!$AB$21="Leve"),CONCATENATE("R1C",'MAPA DE RIESGO'!$P$21),"")</f>
        <v/>
      </c>
      <c r="P16" s="36" t="str">
        <f ca="1">IF(AND('MAPA DE RIESGO'!$Z$16="Alta",'MAPA DE RIESGO'!$AB$16="Menor"),CONCATENATE("R1C",'MAPA DE RIESGO'!$P$16),"")</f>
        <v/>
      </c>
      <c r="Q16" s="37" t="str">
        <f>IF(AND('MAPA DE RIESGO'!$Z$17="Alta",'MAPA DE RIESGO'!$AB$17="Menor"),CONCATENATE("R1C",'MAPA DE RIESGO'!$P$17),"")</f>
        <v/>
      </c>
      <c r="R16" s="37" t="str">
        <f>IF(AND('MAPA DE RIESGO'!$Z$18="Alta",'MAPA DE RIESGO'!$AB$18="Menor"),CONCATENATE("R1C",'MAPA DE RIESGO'!$P$18),"")</f>
        <v/>
      </c>
      <c r="S16" s="37" t="str">
        <f>IF(AND('MAPA DE RIESGO'!$Z$19="Alta",'MAPA DE RIESGO'!$AB$19="Menor"),CONCATENATE("R1C",'MAPA DE RIESGO'!$P$19),"")</f>
        <v/>
      </c>
      <c r="T16" s="37" t="str">
        <f>IF(AND('MAPA DE RIESGO'!$Z$20="Alta",'MAPA DE RIESGO'!$AB$20="Menor"),CONCATENATE("R1C",'MAPA DE RIESGO'!$P$20),"")</f>
        <v/>
      </c>
      <c r="U16" s="38" t="str">
        <f>IF(AND('MAPA DE RIESGO'!$Z$21="Alta",'MAPA DE RIESGO'!$AB$21="Menor"),CONCATENATE("R1C",'MAPA DE RIESGO'!$P$21),"")</f>
        <v/>
      </c>
      <c r="V16" s="17" t="str">
        <f ca="1">IF(AND('MAPA DE RIESGO'!$Z$16="Alta",'MAPA DE RIESGO'!$AB$16="Moderado"),CONCATENATE("R1C",'MAPA DE RIESGO'!$P$16),"")</f>
        <v/>
      </c>
      <c r="W16" s="18" t="str">
        <f>IF(AND('MAPA DE RIESGO'!$Z$17="Alta",'MAPA DE RIESGO'!$AB$17="Moderado"),CONCATENATE("R1C",'MAPA DE RIESGO'!$P$17),"")</f>
        <v/>
      </c>
      <c r="X16" s="18" t="str">
        <f>IF(AND('MAPA DE RIESGO'!$Z$18="Alta",'MAPA DE RIESGO'!$AB$18="Moderado"),CONCATENATE("R1C",'MAPA DE RIESGO'!$P$18),"")</f>
        <v/>
      </c>
      <c r="Y16" s="18" t="str">
        <f>IF(AND('MAPA DE RIESGO'!$Z$19="Alta",'MAPA DE RIESGO'!$AB$19="Moderado"),CONCATENATE("R1C",'MAPA DE RIESGO'!$P$19),"")</f>
        <v/>
      </c>
      <c r="Z16" s="18" t="str">
        <f>IF(AND('MAPA DE RIESGO'!$Z$20="Alta",'MAPA DE RIESGO'!$AB$20="Moderado"),CONCATENATE("R1C",'MAPA DE RIESGO'!$P$20),"")</f>
        <v/>
      </c>
      <c r="AA16" s="19" t="str">
        <f>IF(AND('MAPA DE RIESGO'!$Z$21="Alta",'MAPA DE RIESGO'!$AB$21="Moderado"),CONCATENATE("R1C",'MAPA DE RIESGO'!$P$21),"")</f>
        <v/>
      </c>
      <c r="AB16" s="17" t="str">
        <f ca="1">IF(AND('MAPA DE RIESGO'!$Z$16="Alta",'MAPA DE RIESGO'!$AB$16="Mayor"),CONCATENATE("R1C",'MAPA DE RIESGO'!$P$16),"")</f>
        <v/>
      </c>
      <c r="AC16" s="18" t="str">
        <f>IF(AND('MAPA DE RIESGO'!$Z$17="Alta",'MAPA DE RIESGO'!$AB$17="Mayor"),CONCATENATE("R1C",'MAPA DE RIESGO'!$P$17),"")</f>
        <v/>
      </c>
      <c r="AD16" s="18" t="str">
        <f>IF(AND('MAPA DE RIESGO'!$Z$18="Alta",'MAPA DE RIESGO'!$AB$18="Mayor"),CONCATENATE("R1C",'MAPA DE RIESGO'!$P$18),"")</f>
        <v/>
      </c>
      <c r="AE16" s="18" t="str">
        <f>IF(AND('MAPA DE RIESGO'!$Z$19="Alta",'MAPA DE RIESGO'!$AB$19="Mayor"),CONCATENATE("R1C",'MAPA DE RIESGO'!$P$19),"")</f>
        <v/>
      </c>
      <c r="AF16" s="18" t="str">
        <f>IF(AND('MAPA DE RIESGO'!$Z$20="Alta",'MAPA DE RIESGO'!$AB$20="Mayor"),CONCATENATE("R1C",'MAPA DE RIESGO'!$P$20),"")</f>
        <v/>
      </c>
      <c r="AG16" s="19" t="str">
        <f>IF(AND('MAPA DE RIESGO'!$Z$21="Alta",'MAPA DE RIESGO'!$AB$21="Mayor"),CONCATENATE("R1C",'MAPA DE RIESGO'!$P$21),"")</f>
        <v/>
      </c>
      <c r="AH16" s="20" t="str">
        <f ca="1">IF(AND('MAPA DE RIESGO'!$Z$16="Alta",'MAPA DE RIESGO'!$AB$16="Catastrófico"),CONCATENATE("R1C",'MAPA DE RIESGO'!$P$16),"")</f>
        <v/>
      </c>
      <c r="AI16" s="21" t="str">
        <f>IF(AND('MAPA DE RIESGO'!$Z$17="Alta",'MAPA DE RIESGO'!$AB$17="Catastrófico"),CONCATENATE("R1C",'MAPA DE RIESGO'!$P$17),"")</f>
        <v/>
      </c>
      <c r="AJ16" s="21" t="str">
        <f>IF(AND('MAPA DE RIESGO'!$Z$18="Alta",'MAPA DE RIESGO'!$AB$18="Catastrófico"),CONCATENATE("R1C",'MAPA DE RIESGO'!$P$18),"")</f>
        <v/>
      </c>
      <c r="AK16" s="21" t="str">
        <f>IF(AND('MAPA DE RIESGO'!$Z$19="Alta",'MAPA DE RIESGO'!$AB$19="Catastrófico"),CONCATENATE("R1C",'MAPA DE RIESGO'!$P$19),"")</f>
        <v/>
      </c>
      <c r="AL16" s="21" t="str">
        <f>IF(AND('MAPA DE RIESGO'!$Z$20="Alta",'MAPA DE RIESGO'!$AB$20="Catastrófico"),CONCATENATE("R1C",'MAPA DE RIESGO'!$P$20),"")</f>
        <v/>
      </c>
      <c r="AM16" s="22" t="str">
        <f>IF(AND('MAPA DE RIESGO'!$Z$21="Alta",'MAPA DE RIESGO'!$AB$21="Catastrófico"),CONCATENATE("R1C",'MAPA DE RIESGO'!$P$21),"")</f>
        <v/>
      </c>
      <c r="AN16" s="55"/>
      <c r="AO16" s="506" t="s">
        <v>72</v>
      </c>
      <c r="AP16" s="507"/>
      <c r="AQ16" s="507"/>
      <c r="AR16" s="507"/>
      <c r="AS16" s="507"/>
      <c r="AT16" s="508"/>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row>
    <row r="17" spans="1:76" ht="15" customHeight="1" x14ac:dyDescent="0.25">
      <c r="A17" s="55"/>
      <c r="B17" s="418"/>
      <c r="C17" s="418"/>
      <c r="D17" s="419"/>
      <c r="E17" s="517"/>
      <c r="F17" s="518"/>
      <c r="G17" s="518"/>
      <c r="H17" s="518"/>
      <c r="I17" s="518"/>
      <c r="J17" s="39" t="str">
        <f ca="1">IF(AND('MAPA DE RIESGO'!$Z$22="Alta",'MAPA DE RIESGO'!$AB$22="Leve"),CONCATENATE("R2C",'MAPA DE RIESGO'!$P$22),"")</f>
        <v/>
      </c>
      <c r="K17" s="40" t="str">
        <f>IF(AND('MAPA DE RIESGO'!$Z$23="Alta",'MAPA DE RIESGO'!$AB$23="Leve"),CONCATENATE("R2C",'MAPA DE RIESGO'!$P$23),"")</f>
        <v/>
      </c>
      <c r="L17" s="40" t="str">
        <f>IF(AND('MAPA DE RIESGO'!$Z$24="Alta",'MAPA DE RIESGO'!$AB$24="Leve"),CONCATENATE("R2C",'MAPA DE RIESGO'!$P$24),"")</f>
        <v/>
      </c>
      <c r="M17" s="40" t="str">
        <f>IF(AND('MAPA DE RIESGO'!$Z$25="Alta",'MAPA DE RIESGO'!$AB$25="Leve"),CONCATENATE("R2C",'MAPA DE RIESGO'!$P$25),"")</f>
        <v/>
      </c>
      <c r="N17" s="40" t="str">
        <f>IF(AND('MAPA DE RIESGO'!$Z$26="Alta",'MAPA DE RIESGO'!$AB$26="Leve"),CONCATENATE("R2C",'MAPA DE RIESGO'!$P$26),"")</f>
        <v/>
      </c>
      <c r="O17" s="41" t="str">
        <f>IF(AND('MAPA DE RIESGO'!$Z$27="Alta",'MAPA DE RIESGO'!$AB$27="Leve"),CONCATENATE("R2C",'MAPA DE RIESGO'!$P$27),"")</f>
        <v/>
      </c>
      <c r="P17" s="39" t="str">
        <f ca="1">IF(AND('MAPA DE RIESGO'!$Z$22="Alta",'MAPA DE RIESGO'!$AB$22="Menor"),CONCATENATE("R2C",'MAPA DE RIESGO'!$P$22),"")</f>
        <v/>
      </c>
      <c r="Q17" s="40" t="str">
        <f>IF(AND('MAPA DE RIESGO'!$Z$23="Alta",'MAPA DE RIESGO'!$AB$23="Menor"),CONCATENATE("R2C",'MAPA DE RIESGO'!$P$23),"")</f>
        <v/>
      </c>
      <c r="R17" s="40" t="str">
        <f>IF(AND('MAPA DE RIESGO'!$Z$24="Alta",'MAPA DE RIESGO'!$AB$24="Menor"),CONCATENATE("R2C",'MAPA DE RIESGO'!$P$24),"")</f>
        <v/>
      </c>
      <c r="S17" s="40" t="str">
        <f>IF(AND('MAPA DE RIESGO'!$Z$25="Alta",'MAPA DE RIESGO'!$AB$25="Menor"),CONCATENATE("R2C",'MAPA DE RIESGO'!$P$25),"")</f>
        <v/>
      </c>
      <c r="T17" s="40" t="str">
        <f>IF(AND('MAPA DE RIESGO'!$Z$26="Alta",'MAPA DE RIESGO'!$AB$26="Menor"),CONCATENATE("R2C",'MAPA DE RIESGO'!$P$26),"")</f>
        <v/>
      </c>
      <c r="U17" s="41" t="str">
        <f>IF(AND('MAPA DE RIESGO'!$Z$27="Alta",'MAPA DE RIESGO'!$AB$27="Menor"),CONCATENATE("R2C",'MAPA DE RIESGO'!$P$27),"")</f>
        <v/>
      </c>
      <c r="V17" s="23" t="str">
        <f ca="1">IF(AND('MAPA DE RIESGO'!$Z$22="Alta",'MAPA DE RIESGO'!$AB$22="Moderado"),CONCATENATE("R2C",'MAPA DE RIESGO'!$P$22),"")</f>
        <v/>
      </c>
      <c r="W17" s="24" t="str">
        <f>IF(AND('MAPA DE RIESGO'!$Z$23="Alta",'MAPA DE RIESGO'!$AB$23="Moderado"),CONCATENATE("R2C",'MAPA DE RIESGO'!$P$23),"")</f>
        <v/>
      </c>
      <c r="X17" s="24" t="str">
        <f>IF(AND('MAPA DE RIESGO'!$Z$24="Alta",'MAPA DE RIESGO'!$AB$24="Moderado"),CONCATENATE("R2C",'MAPA DE RIESGO'!$P$24),"")</f>
        <v/>
      </c>
      <c r="Y17" s="24" t="str">
        <f>IF(AND('MAPA DE RIESGO'!$Z$25="Alta",'MAPA DE RIESGO'!$AB$25="Moderado"),CONCATENATE("R2C",'MAPA DE RIESGO'!$P$25),"")</f>
        <v/>
      </c>
      <c r="Z17" s="24" t="str">
        <f>IF(AND('MAPA DE RIESGO'!$Z$26="Alta",'MAPA DE RIESGO'!$AB$26="Moderado"),CONCATENATE("R2C",'MAPA DE RIESGO'!$P$26),"")</f>
        <v/>
      </c>
      <c r="AA17" s="25" t="str">
        <f>IF(AND('MAPA DE RIESGO'!$Z$27="Alta",'MAPA DE RIESGO'!$AB$27="Moderado"),CONCATENATE("R2C",'MAPA DE RIESGO'!$P$27),"")</f>
        <v/>
      </c>
      <c r="AB17" s="23" t="str">
        <f ca="1">IF(AND('MAPA DE RIESGO'!$Z$22="Alta",'MAPA DE RIESGO'!$AB$22="Mayor"),CONCATENATE("R2C",'MAPA DE RIESGO'!$P$22),"")</f>
        <v/>
      </c>
      <c r="AC17" s="24" t="str">
        <f>IF(AND('MAPA DE RIESGO'!$Z$23="Alta",'MAPA DE RIESGO'!$AB$23="Mayor"),CONCATENATE("R2C",'MAPA DE RIESGO'!$P$23),"")</f>
        <v/>
      </c>
      <c r="AD17" s="24" t="str">
        <f>IF(AND('MAPA DE RIESGO'!$Z$24="Alta",'MAPA DE RIESGO'!$AB$24="Mayor"),CONCATENATE("R2C",'MAPA DE RIESGO'!$P$24),"")</f>
        <v/>
      </c>
      <c r="AE17" s="24" t="str">
        <f>IF(AND('MAPA DE RIESGO'!$Z$25="Alta",'MAPA DE RIESGO'!$AB$25="Mayor"),CONCATENATE("R2C",'MAPA DE RIESGO'!$P$25),"")</f>
        <v/>
      </c>
      <c r="AF17" s="24" t="str">
        <f>IF(AND('MAPA DE RIESGO'!$Z$26="Alta",'MAPA DE RIESGO'!$AB$26="Mayor"),CONCATENATE("R2C",'MAPA DE RIESGO'!$P$26),"")</f>
        <v/>
      </c>
      <c r="AG17" s="25" t="str">
        <f>IF(AND('MAPA DE RIESGO'!$Z$27="Alta",'MAPA DE RIESGO'!$AB$27="Mayor"),CONCATENATE("R2C",'MAPA DE RIESGO'!$P$27),"")</f>
        <v/>
      </c>
      <c r="AH17" s="26" t="str">
        <f ca="1">IF(AND('MAPA DE RIESGO'!$Z$22="Alta",'MAPA DE RIESGO'!$AB$22="Catastrófico"),CONCATENATE("R2C",'MAPA DE RIESGO'!$P$22),"")</f>
        <v/>
      </c>
      <c r="AI17" s="27" t="str">
        <f>IF(AND('MAPA DE RIESGO'!$Z$23="Alta",'MAPA DE RIESGO'!$AB$23="Catastrófico"),CONCATENATE("R2C",'MAPA DE RIESGO'!$P$23),"")</f>
        <v/>
      </c>
      <c r="AJ17" s="27" t="str">
        <f>IF(AND('MAPA DE RIESGO'!$Z$24="Alta",'MAPA DE RIESGO'!$AB$24="Catastrófico"),CONCATENATE("R2C",'MAPA DE RIESGO'!$P$24),"")</f>
        <v/>
      </c>
      <c r="AK17" s="27" t="str">
        <f>IF(AND('MAPA DE RIESGO'!$Z$25="Alta",'MAPA DE RIESGO'!$AB$25="Catastrófico"),CONCATENATE("R2C",'MAPA DE RIESGO'!$P$25),"")</f>
        <v/>
      </c>
      <c r="AL17" s="27" t="str">
        <f>IF(AND('MAPA DE RIESGO'!$Z$26="Alta",'MAPA DE RIESGO'!$AB$26="Catastrófico"),CONCATENATE("R2C",'MAPA DE RIESGO'!$P$26),"")</f>
        <v/>
      </c>
      <c r="AM17" s="28" t="str">
        <f>IF(AND('MAPA DE RIESGO'!$Z$27="Alta",'MAPA DE RIESGO'!$AB$27="Catastrófico"),CONCATENATE("R2C",'MAPA DE RIESGO'!$P$27),"")</f>
        <v/>
      </c>
      <c r="AN17" s="55"/>
      <c r="AO17" s="509"/>
      <c r="AP17" s="510"/>
      <c r="AQ17" s="510"/>
      <c r="AR17" s="510"/>
      <c r="AS17" s="510"/>
      <c r="AT17" s="511"/>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row>
    <row r="18" spans="1:76" ht="15" customHeight="1" x14ac:dyDescent="0.25">
      <c r="A18" s="55"/>
      <c r="B18" s="418"/>
      <c r="C18" s="418"/>
      <c r="D18" s="419"/>
      <c r="E18" s="519"/>
      <c r="F18" s="520"/>
      <c r="G18" s="520"/>
      <c r="H18" s="520"/>
      <c r="I18" s="518"/>
      <c r="J18" s="39" t="str">
        <f ca="1">IF(AND('MAPA DE RIESGO'!$Z$28="Alta",'MAPA DE RIESGO'!$AB$28="Leve"),CONCATENATE("R3C",'MAPA DE RIESGO'!$P$28),"")</f>
        <v/>
      </c>
      <c r="K18" s="40" t="str">
        <f>IF(AND('MAPA DE RIESGO'!$Z$29="Alta",'MAPA DE RIESGO'!$AB$29="Leve"),CONCATENATE("R3C",'MAPA DE RIESGO'!$P$29),"")</f>
        <v/>
      </c>
      <c r="L18" s="40" t="str">
        <f>IF(AND('MAPA DE RIESGO'!$Z$30="Alta",'MAPA DE RIESGO'!$AB$30="Leve"),CONCATENATE("R3C",'MAPA DE RIESGO'!$P$30),"")</f>
        <v/>
      </c>
      <c r="M18" s="40" t="str">
        <f>IF(AND('MAPA DE RIESGO'!$Z$31="Alta",'MAPA DE RIESGO'!$AB$31="Leve"),CONCATENATE("R3C",'MAPA DE RIESGO'!$P$31),"")</f>
        <v/>
      </c>
      <c r="N18" s="40" t="str">
        <f>IF(AND('MAPA DE RIESGO'!$Z$32="Alta",'MAPA DE RIESGO'!$AB$32="Leve"),CONCATENATE("R3C",'MAPA DE RIESGO'!$P$32),"")</f>
        <v/>
      </c>
      <c r="O18" s="41" t="str">
        <f>IF(AND('MAPA DE RIESGO'!$Z$33="Alta",'MAPA DE RIESGO'!$AB$33="Leve"),CONCATENATE("R3C",'MAPA DE RIESGO'!$P$33),"")</f>
        <v/>
      </c>
      <c r="P18" s="39" t="str">
        <f ca="1">IF(AND('MAPA DE RIESGO'!$Z$28="Alta",'MAPA DE RIESGO'!$AB$28="Menor"),CONCATENATE("R3C",'MAPA DE RIESGO'!$P$28),"")</f>
        <v/>
      </c>
      <c r="Q18" s="40" t="str">
        <f>IF(AND('MAPA DE RIESGO'!$Z$29="Alta",'MAPA DE RIESGO'!$AB$29="Menor"),CONCATENATE("R3C",'MAPA DE RIESGO'!$P$29),"")</f>
        <v/>
      </c>
      <c r="R18" s="40" t="str">
        <f>IF(AND('MAPA DE RIESGO'!$Z$30="Alta",'MAPA DE RIESGO'!$AB$30="Menor"),CONCATENATE("R3C",'MAPA DE RIESGO'!$P$30),"")</f>
        <v/>
      </c>
      <c r="S18" s="40" t="str">
        <f>IF(AND('MAPA DE RIESGO'!$Z$31="Alta",'MAPA DE RIESGO'!$AB$31="Menor"),CONCATENATE("R3C",'MAPA DE RIESGO'!$P$31),"")</f>
        <v/>
      </c>
      <c r="T18" s="40" t="str">
        <f>IF(AND('MAPA DE RIESGO'!$Z$32="Alta",'MAPA DE RIESGO'!$AB$32="Menor"),CONCATENATE("R3C",'MAPA DE RIESGO'!$P$32),"")</f>
        <v/>
      </c>
      <c r="U18" s="41" t="str">
        <f>IF(AND('MAPA DE RIESGO'!$Z$33="Alta",'MAPA DE RIESGO'!$AB$33="Menor"),CONCATENATE("R3C",'MAPA DE RIESGO'!$P$33),"")</f>
        <v/>
      </c>
      <c r="V18" s="23" t="str">
        <f ca="1">IF(AND('MAPA DE RIESGO'!$Z$28="Alta",'MAPA DE RIESGO'!$AB$28="Moderado"),CONCATENATE("R3C",'MAPA DE RIESGO'!$P$28),"")</f>
        <v/>
      </c>
      <c r="W18" s="24" t="str">
        <f>IF(AND('MAPA DE RIESGO'!$Z$29="Alta",'MAPA DE RIESGO'!$AB$29="Moderado"),CONCATENATE("R3C",'MAPA DE RIESGO'!$P$29),"")</f>
        <v/>
      </c>
      <c r="X18" s="24" t="str">
        <f>IF(AND('MAPA DE RIESGO'!$Z$30="Alta",'MAPA DE RIESGO'!$AB$30="Moderado"),CONCATENATE("R3C",'MAPA DE RIESGO'!$P$30),"")</f>
        <v/>
      </c>
      <c r="Y18" s="24" t="str">
        <f>IF(AND('MAPA DE RIESGO'!$Z$31="Alta",'MAPA DE RIESGO'!$AB$31="Moderado"),CONCATENATE("R3C",'MAPA DE RIESGO'!$P$31),"")</f>
        <v/>
      </c>
      <c r="Z18" s="24" t="str">
        <f>IF(AND('MAPA DE RIESGO'!$Z$32="Alta",'MAPA DE RIESGO'!$AB$32="Moderado"),CONCATENATE("R3C",'MAPA DE RIESGO'!$P$32),"")</f>
        <v/>
      </c>
      <c r="AA18" s="25" t="str">
        <f>IF(AND('MAPA DE RIESGO'!$Z$33="Alta",'MAPA DE RIESGO'!$AB$33="Moderado"),CONCATENATE("R3C",'MAPA DE RIESGO'!$P$33),"")</f>
        <v/>
      </c>
      <c r="AB18" s="23" t="str">
        <f ca="1">IF(AND('MAPA DE RIESGO'!$Z$28="Alta",'MAPA DE RIESGO'!$AB$28="Mayor"),CONCATENATE("R3C",'MAPA DE RIESGO'!$P$28),"")</f>
        <v/>
      </c>
      <c r="AC18" s="24" t="str">
        <f>IF(AND('MAPA DE RIESGO'!$Z$29="Alta",'MAPA DE RIESGO'!$AB$29="Mayor"),CONCATENATE("R3C",'MAPA DE RIESGO'!$P$29),"")</f>
        <v/>
      </c>
      <c r="AD18" s="24" t="str">
        <f>IF(AND('MAPA DE RIESGO'!$Z$30="Alta",'MAPA DE RIESGO'!$AB$30="Mayor"),CONCATENATE("R3C",'MAPA DE RIESGO'!$P$30),"")</f>
        <v/>
      </c>
      <c r="AE18" s="24" t="str">
        <f>IF(AND('MAPA DE RIESGO'!$Z$31="Alta",'MAPA DE RIESGO'!$AB$31="Mayor"),CONCATENATE("R3C",'MAPA DE RIESGO'!$P$31),"")</f>
        <v/>
      </c>
      <c r="AF18" s="24" t="str">
        <f>IF(AND('MAPA DE RIESGO'!$Z$32="Alta",'MAPA DE RIESGO'!$AB$32="Mayor"),CONCATENATE("R3C",'MAPA DE RIESGO'!$P$32),"")</f>
        <v/>
      </c>
      <c r="AG18" s="25" t="str">
        <f>IF(AND('MAPA DE RIESGO'!$Z$33="Alta",'MAPA DE RIESGO'!$AB$33="Mayor"),CONCATENATE("R3C",'MAPA DE RIESGO'!$P$33),"")</f>
        <v/>
      </c>
      <c r="AH18" s="26" t="str">
        <f ca="1">IF(AND('MAPA DE RIESGO'!$Z$28="Alta",'MAPA DE RIESGO'!$AB$28="Catastrófico"),CONCATENATE("R3C",'MAPA DE RIESGO'!$P$28),"")</f>
        <v/>
      </c>
      <c r="AI18" s="27" t="str">
        <f>IF(AND('MAPA DE RIESGO'!$Z$29="Alta",'MAPA DE RIESGO'!$AB$29="Catastrófico"),CONCATENATE("R3C",'MAPA DE RIESGO'!$P$29),"")</f>
        <v/>
      </c>
      <c r="AJ18" s="27" t="str">
        <f>IF(AND('MAPA DE RIESGO'!$Z$30="Alta",'MAPA DE RIESGO'!$AB$30="Catastrófico"),CONCATENATE("R3C",'MAPA DE RIESGO'!$P$30),"")</f>
        <v/>
      </c>
      <c r="AK18" s="27" t="str">
        <f>IF(AND('MAPA DE RIESGO'!$Z$31="Alta",'MAPA DE RIESGO'!$AB$31="Catastrófico"),CONCATENATE("R3C",'MAPA DE RIESGO'!$P$31),"")</f>
        <v/>
      </c>
      <c r="AL18" s="27" t="str">
        <f>IF(AND('MAPA DE RIESGO'!$Z$32="Alta",'MAPA DE RIESGO'!$AB$32="Catastrófico"),CONCATENATE("R3C",'MAPA DE RIESGO'!$P$32),"")</f>
        <v/>
      </c>
      <c r="AM18" s="28" t="str">
        <f>IF(AND('MAPA DE RIESGO'!$Z$33="Alta",'MAPA DE RIESGO'!$AB$33="Catastrófico"),CONCATENATE("R3C",'MAPA DE RIESGO'!$P$33),"")</f>
        <v/>
      </c>
      <c r="AN18" s="55"/>
      <c r="AO18" s="509"/>
      <c r="AP18" s="510"/>
      <c r="AQ18" s="510"/>
      <c r="AR18" s="510"/>
      <c r="AS18" s="510"/>
      <c r="AT18" s="511"/>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row>
    <row r="19" spans="1:76" ht="15" customHeight="1" x14ac:dyDescent="0.25">
      <c r="A19" s="55"/>
      <c r="B19" s="418"/>
      <c r="C19" s="418"/>
      <c r="D19" s="419"/>
      <c r="E19" s="519"/>
      <c r="F19" s="520"/>
      <c r="G19" s="520"/>
      <c r="H19" s="520"/>
      <c r="I19" s="518"/>
      <c r="J19" s="39" t="str">
        <f ca="1">IF(AND('MAPA DE RIESGO'!$Z$34="Alta",'MAPA DE RIESGO'!$AB$34="Leve"),CONCATENATE("R4C",'MAPA DE RIESGO'!$P$34),"")</f>
        <v/>
      </c>
      <c r="K19" s="40" t="str">
        <f>IF(AND('MAPA DE RIESGO'!$Z$35="Alta",'MAPA DE RIESGO'!$AB$35="Leve"),CONCATENATE("R4C",'MAPA DE RIESGO'!$P$35),"")</f>
        <v/>
      </c>
      <c r="L19" s="40" t="str">
        <f>IF(AND('MAPA DE RIESGO'!$Z$36="Alta",'MAPA DE RIESGO'!$AB$36="Leve"),CONCATENATE("R4C",'MAPA DE RIESGO'!$P$36),"")</f>
        <v/>
      </c>
      <c r="M19" s="40" t="str">
        <f>IF(AND('MAPA DE RIESGO'!$Z$37="Alta",'MAPA DE RIESGO'!$AB$37="Leve"),CONCATENATE("R4C",'MAPA DE RIESGO'!$P$37),"")</f>
        <v/>
      </c>
      <c r="N19" s="40" t="str">
        <f>IF(AND('MAPA DE RIESGO'!$Z$38="Alta",'MAPA DE RIESGO'!$AB$38="Leve"),CONCATENATE("R4C",'MAPA DE RIESGO'!$P$38),"")</f>
        <v/>
      </c>
      <c r="O19" s="41" t="str">
        <f>IF(AND('MAPA DE RIESGO'!$Z$39="Alta",'MAPA DE RIESGO'!$AB$39="Leve"),CONCATENATE("R4C",'MAPA DE RIESGO'!$P$39),"")</f>
        <v/>
      </c>
      <c r="P19" s="39" t="str">
        <f ca="1">IF(AND('MAPA DE RIESGO'!$Z$34="Alta",'MAPA DE RIESGO'!$AB$34="Menor"),CONCATENATE("R4C",'MAPA DE RIESGO'!$P$34),"")</f>
        <v/>
      </c>
      <c r="Q19" s="40" t="str">
        <f>IF(AND('MAPA DE RIESGO'!$Z$35="Alta",'MAPA DE RIESGO'!$AB$35="Menor"),CONCATENATE("R4C",'MAPA DE RIESGO'!$P$35),"")</f>
        <v/>
      </c>
      <c r="R19" s="40" t="str">
        <f>IF(AND('MAPA DE RIESGO'!$Z$36="Alta",'MAPA DE RIESGO'!$AB$36="Menor"),CONCATENATE("R4C",'MAPA DE RIESGO'!$P$36),"")</f>
        <v/>
      </c>
      <c r="S19" s="40" t="str">
        <f>IF(AND('MAPA DE RIESGO'!$Z$37="Alta",'MAPA DE RIESGO'!$AB$37="Menor"),CONCATENATE("R4C",'MAPA DE RIESGO'!$P$37),"")</f>
        <v/>
      </c>
      <c r="T19" s="40" t="str">
        <f>IF(AND('MAPA DE RIESGO'!$Z$38="Alta",'MAPA DE RIESGO'!$AB$38="Menor"),CONCATENATE("R4C",'MAPA DE RIESGO'!$P$38),"")</f>
        <v/>
      </c>
      <c r="U19" s="41" t="str">
        <f>IF(AND('MAPA DE RIESGO'!$Z$39="Alta",'MAPA DE RIESGO'!$AB$39="Menor"),CONCATENATE("R4C",'MAPA DE RIESGO'!$P$39),"")</f>
        <v/>
      </c>
      <c r="V19" s="23" t="str">
        <f ca="1">IF(AND('MAPA DE RIESGO'!$Z$34="Alta",'MAPA DE RIESGO'!$AB$34="Moderado"),CONCATENATE("R4C",'MAPA DE RIESGO'!$P$34),"")</f>
        <v/>
      </c>
      <c r="W19" s="24" t="str">
        <f>IF(AND('MAPA DE RIESGO'!$Z$35="Alta",'MAPA DE RIESGO'!$AB$35="Moderado"),CONCATENATE("R4C",'MAPA DE RIESGO'!$P$35),"")</f>
        <v/>
      </c>
      <c r="X19" s="29" t="str">
        <f>IF(AND('MAPA DE RIESGO'!$Z$36="Alta",'MAPA DE RIESGO'!$AB$36="Moderado"),CONCATENATE("R4C",'MAPA DE RIESGO'!$P$36),"")</f>
        <v/>
      </c>
      <c r="Y19" s="29" t="str">
        <f>IF(AND('MAPA DE RIESGO'!$Z$37="Alta",'MAPA DE RIESGO'!$AB$37="Moderado"),CONCATENATE("R4C",'MAPA DE RIESGO'!$P$37),"")</f>
        <v/>
      </c>
      <c r="Z19" s="29" t="str">
        <f>IF(AND('MAPA DE RIESGO'!$Z$38="Alta",'MAPA DE RIESGO'!$AB$38="Moderado"),CONCATENATE("R4C",'MAPA DE RIESGO'!$P$38),"")</f>
        <v/>
      </c>
      <c r="AA19" s="25" t="str">
        <f>IF(AND('MAPA DE RIESGO'!$Z$39="Alta",'MAPA DE RIESGO'!$AB$39="Moderado"),CONCATENATE("R4C",'MAPA DE RIESGO'!$P$39),"")</f>
        <v/>
      </c>
      <c r="AB19" s="23" t="str">
        <f ca="1">IF(AND('MAPA DE RIESGO'!$Z$34="Alta",'MAPA DE RIESGO'!$AB$34="Mayor"),CONCATENATE("R4C",'MAPA DE RIESGO'!$P$34),"")</f>
        <v/>
      </c>
      <c r="AC19" s="24" t="str">
        <f>IF(AND('MAPA DE RIESGO'!$Z$35="Alta",'MAPA DE RIESGO'!$AB$35="Mayor"),CONCATENATE("R4C",'MAPA DE RIESGO'!$P$35),"")</f>
        <v/>
      </c>
      <c r="AD19" s="29" t="str">
        <f>IF(AND('MAPA DE RIESGO'!$Z$36="Alta",'MAPA DE RIESGO'!$AB$36="Mayor"),CONCATENATE("R4C",'MAPA DE RIESGO'!$P$36),"")</f>
        <v/>
      </c>
      <c r="AE19" s="29" t="str">
        <f>IF(AND('MAPA DE RIESGO'!$Z$37="Alta",'MAPA DE RIESGO'!$AB$37="Mayor"),CONCATENATE("R4C",'MAPA DE RIESGO'!$P$37),"")</f>
        <v/>
      </c>
      <c r="AF19" s="29" t="str">
        <f>IF(AND('MAPA DE RIESGO'!$Z$38="Alta",'MAPA DE RIESGO'!$AB$38="Mayor"),CONCATENATE("R4C",'MAPA DE RIESGO'!$P$38),"")</f>
        <v/>
      </c>
      <c r="AG19" s="25" t="str">
        <f>IF(AND('MAPA DE RIESGO'!$Z$39="Alta",'MAPA DE RIESGO'!$AB$39="Mayor"),CONCATENATE("R4C",'MAPA DE RIESGO'!$P$39),"")</f>
        <v/>
      </c>
      <c r="AH19" s="26" t="str">
        <f ca="1">IF(AND('MAPA DE RIESGO'!$Z$34="Alta",'MAPA DE RIESGO'!$AB$34="Catastrófico"),CONCATENATE("R4C",'MAPA DE RIESGO'!$P$34),"")</f>
        <v/>
      </c>
      <c r="AI19" s="27" t="str">
        <f>IF(AND('MAPA DE RIESGO'!$Z$35="Alta",'MAPA DE RIESGO'!$AB$35="Catastrófico"),CONCATENATE("R4C",'MAPA DE RIESGO'!$P$35),"")</f>
        <v/>
      </c>
      <c r="AJ19" s="27" t="str">
        <f>IF(AND('MAPA DE RIESGO'!$Z$36="Alta",'MAPA DE RIESGO'!$AB$36="Catastrófico"),CONCATENATE("R4C",'MAPA DE RIESGO'!$P$36),"")</f>
        <v/>
      </c>
      <c r="AK19" s="27" t="str">
        <f>IF(AND('MAPA DE RIESGO'!$Z$37="Alta",'MAPA DE RIESGO'!$AB$37="Catastrófico"),CONCATENATE("R4C",'MAPA DE RIESGO'!$P$37),"")</f>
        <v/>
      </c>
      <c r="AL19" s="27" t="str">
        <f>IF(AND('MAPA DE RIESGO'!$Z$38="Alta",'MAPA DE RIESGO'!$AB$38="Catastrófico"),CONCATENATE("R4C",'MAPA DE RIESGO'!$P$38),"")</f>
        <v/>
      </c>
      <c r="AM19" s="28" t="str">
        <f>IF(AND('MAPA DE RIESGO'!$Z$39="Alta",'MAPA DE RIESGO'!$AB$39="Catastrófico"),CONCATENATE("R4C",'MAPA DE RIESGO'!$P$39),"")</f>
        <v/>
      </c>
      <c r="AN19" s="55"/>
      <c r="AO19" s="509"/>
      <c r="AP19" s="510"/>
      <c r="AQ19" s="510"/>
      <c r="AR19" s="510"/>
      <c r="AS19" s="510"/>
      <c r="AT19" s="511"/>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row>
    <row r="20" spans="1:76" ht="15" customHeight="1" x14ac:dyDescent="0.25">
      <c r="A20" s="55"/>
      <c r="B20" s="418"/>
      <c r="C20" s="418"/>
      <c r="D20" s="419"/>
      <c r="E20" s="519"/>
      <c r="F20" s="520"/>
      <c r="G20" s="520"/>
      <c r="H20" s="520"/>
      <c r="I20" s="518"/>
      <c r="J20" s="39" t="str">
        <f>IF(AND('MAPA DE RIESGO'!$Z$40="Alta",'MAPA DE RIESGO'!$AB$40="Leve"),CONCATENATE("R5C",'MAPA DE RIESGO'!$P$40),"")</f>
        <v/>
      </c>
      <c r="K20" s="40" t="str">
        <f>IF(AND('MAPA DE RIESGO'!$Z$41="Alta",'MAPA DE RIESGO'!$AB$41="Leve"),CONCATENATE("R5C",'MAPA DE RIESGO'!$P$41),"")</f>
        <v/>
      </c>
      <c r="L20" s="40" t="str">
        <f>IF(AND('MAPA DE RIESGO'!$Z$42="Alta",'MAPA DE RIESGO'!$AB$42="Leve"),CONCATENATE("R5C",'MAPA DE RIESGO'!$P$42),"")</f>
        <v/>
      </c>
      <c r="M20" s="40" t="str">
        <f>IF(AND('MAPA DE RIESGO'!$Z$43="Alta",'MAPA DE RIESGO'!$AB$43="Leve"),CONCATENATE("R5C",'MAPA DE RIESGO'!$P$43),"")</f>
        <v/>
      </c>
      <c r="N20" s="40" t="str">
        <f>IF(AND('MAPA DE RIESGO'!$Z$44="Alta",'MAPA DE RIESGO'!$AB$44="Leve"),CONCATENATE("R5C",'MAPA DE RIESGO'!$P$44),"")</f>
        <v/>
      </c>
      <c r="O20" s="41" t="str">
        <f>IF(AND('MAPA DE RIESGO'!$Z$45="Alta",'MAPA DE RIESGO'!$AB$45="Leve"),CONCATENATE("R5C",'MAPA DE RIESGO'!$P$45),"")</f>
        <v/>
      </c>
      <c r="P20" s="39" t="str">
        <f>IF(AND('MAPA DE RIESGO'!$Z$40="Alta",'MAPA DE RIESGO'!$AB$40="Menor"),CONCATENATE("R5C",'MAPA DE RIESGO'!$P$40),"")</f>
        <v/>
      </c>
      <c r="Q20" s="40" t="str">
        <f>IF(AND('MAPA DE RIESGO'!$Z$41="Alta",'MAPA DE RIESGO'!$AB$41="Menor"),CONCATENATE("R5C",'MAPA DE RIESGO'!$P$41),"")</f>
        <v/>
      </c>
      <c r="R20" s="40" t="str">
        <f>IF(AND('MAPA DE RIESGO'!$Z$42="Alta",'MAPA DE RIESGO'!$AB$42="Menor"),CONCATENATE("R5C",'MAPA DE RIESGO'!$P$42),"")</f>
        <v/>
      </c>
      <c r="S20" s="40" t="str">
        <f>IF(AND('MAPA DE RIESGO'!$Z$43="Alta",'MAPA DE RIESGO'!$AB$43="Menor"),CONCATENATE("R5C",'MAPA DE RIESGO'!$P$43),"")</f>
        <v/>
      </c>
      <c r="T20" s="40" t="str">
        <f>IF(AND('MAPA DE RIESGO'!$Z$44="Alta",'MAPA DE RIESGO'!$AB$44="Menor"),CONCATENATE("R5C",'MAPA DE RIESGO'!$P$44),"")</f>
        <v/>
      </c>
      <c r="U20" s="41" t="str">
        <f>IF(AND('MAPA DE RIESGO'!$Z$45="Alta",'MAPA DE RIESGO'!$AB$45="Menor"),CONCATENATE("R5C",'MAPA DE RIESGO'!$P$45),"")</f>
        <v/>
      </c>
      <c r="V20" s="23" t="str">
        <f>IF(AND('MAPA DE RIESGO'!$Z$40="Alta",'MAPA DE RIESGO'!$AB$40="Moderado"),CONCATENATE("R5C",'MAPA DE RIESGO'!$P$40),"")</f>
        <v/>
      </c>
      <c r="W20" s="24" t="str">
        <f>IF(AND('MAPA DE RIESGO'!$Z$41="Alta",'MAPA DE RIESGO'!$AB$41="Moderado"),CONCATENATE("R5C",'MAPA DE RIESGO'!$P$41),"")</f>
        <v/>
      </c>
      <c r="X20" s="29" t="str">
        <f>IF(AND('MAPA DE RIESGO'!$Z$42="Alta",'MAPA DE RIESGO'!$AB$42="Moderado"),CONCATENATE("R5C",'MAPA DE RIESGO'!$P$42),"")</f>
        <v/>
      </c>
      <c r="Y20" s="29" t="str">
        <f>IF(AND('MAPA DE RIESGO'!$Z$43="Alta",'MAPA DE RIESGO'!$AB$43="Moderado"),CONCATENATE("R5C",'MAPA DE RIESGO'!$P$43),"")</f>
        <v/>
      </c>
      <c r="Z20" s="29" t="str">
        <f>IF(AND('MAPA DE RIESGO'!$Z$44="Alta",'MAPA DE RIESGO'!$AB$44="Moderado"),CONCATENATE("R5C",'MAPA DE RIESGO'!$P$44),"")</f>
        <v/>
      </c>
      <c r="AA20" s="25" t="str">
        <f>IF(AND('MAPA DE RIESGO'!$Z$45="Alta",'MAPA DE RIESGO'!$AB$45="Moderado"),CONCATENATE("R5C",'MAPA DE RIESGO'!$P$45),"")</f>
        <v/>
      </c>
      <c r="AB20" s="23" t="str">
        <f>IF(AND('MAPA DE RIESGO'!$Z$40="Alta",'MAPA DE RIESGO'!$AB$40="Mayor"),CONCATENATE("R5C",'MAPA DE RIESGO'!$P$40),"")</f>
        <v/>
      </c>
      <c r="AC20" s="24" t="str">
        <f>IF(AND('MAPA DE RIESGO'!$Z$41="Alta",'MAPA DE RIESGO'!$AB$41="Mayor"),CONCATENATE("R5C",'MAPA DE RIESGO'!$P$41),"")</f>
        <v/>
      </c>
      <c r="AD20" s="29" t="str">
        <f>IF(AND('MAPA DE RIESGO'!$Z$42="Alta",'MAPA DE RIESGO'!$AB$42="Mayor"),CONCATENATE("R5C",'MAPA DE RIESGO'!$P$42),"")</f>
        <v/>
      </c>
      <c r="AE20" s="29" t="str">
        <f>IF(AND('MAPA DE RIESGO'!$Z$43="Alta",'MAPA DE RIESGO'!$AB$43="Mayor"),CONCATENATE("R5C",'MAPA DE RIESGO'!$P$43),"")</f>
        <v/>
      </c>
      <c r="AF20" s="29" t="str">
        <f>IF(AND('MAPA DE RIESGO'!$Z$44="Alta",'MAPA DE RIESGO'!$AB$44="Mayor"),CONCATENATE("R5C",'MAPA DE RIESGO'!$P$44),"")</f>
        <v/>
      </c>
      <c r="AG20" s="25" t="str">
        <f>IF(AND('MAPA DE RIESGO'!$Z$45="Alta",'MAPA DE RIESGO'!$AB$45="Mayor"),CONCATENATE("R5C",'MAPA DE RIESGO'!$P$45),"")</f>
        <v/>
      </c>
      <c r="AH20" s="26" t="str">
        <f>IF(AND('MAPA DE RIESGO'!$Z$40="Alta",'MAPA DE RIESGO'!$AB$40="Catastrófico"),CONCATENATE("R5C",'MAPA DE RIESGO'!$P$40),"")</f>
        <v/>
      </c>
      <c r="AI20" s="27" t="str">
        <f>IF(AND('MAPA DE RIESGO'!$Z$41="Alta",'MAPA DE RIESGO'!$AB$41="Catastrófico"),CONCATENATE("R5C",'MAPA DE RIESGO'!$P$41),"")</f>
        <v/>
      </c>
      <c r="AJ20" s="27" t="str">
        <f>IF(AND('MAPA DE RIESGO'!$Z$42="Alta",'MAPA DE RIESGO'!$AB$42="Catastrófico"),CONCATENATE("R5C",'MAPA DE RIESGO'!$P$42),"")</f>
        <v/>
      </c>
      <c r="AK20" s="27" t="str">
        <f>IF(AND('MAPA DE RIESGO'!$Z$43="Alta",'MAPA DE RIESGO'!$AB$43="Catastrófico"),CONCATENATE("R5C",'MAPA DE RIESGO'!$P$43),"")</f>
        <v/>
      </c>
      <c r="AL20" s="27" t="str">
        <f>IF(AND('MAPA DE RIESGO'!$Z$44="Alta",'MAPA DE RIESGO'!$AB$44="Catastrófico"),CONCATENATE("R5C",'MAPA DE RIESGO'!$P$44),"")</f>
        <v/>
      </c>
      <c r="AM20" s="28" t="str">
        <f>IF(AND('MAPA DE RIESGO'!$Z$45="Alta",'MAPA DE RIESGO'!$AB$45="Catastrófico"),CONCATENATE("R5C",'MAPA DE RIESGO'!$P$45),"")</f>
        <v/>
      </c>
      <c r="AN20" s="55"/>
      <c r="AO20" s="509"/>
      <c r="AP20" s="510"/>
      <c r="AQ20" s="510"/>
      <c r="AR20" s="510"/>
      <c r="AS20" s="510"/>
      <c r="AT20" s="511"/>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row>
    <row r="21" spans="1:76" ht="15" customHeight="1" x14ac:dyDescent="0.25">
      <c r="A21" s="55"/>
      <c r="B21" s="418"/>
      <c r="C21" s="418"/>
      <c r="D21" s="419"/>
      <c r="E21" s="519"/>
      <c r="F21" s="520"/>
      <c r="G21" s="520"/>
      <c r="H21" s="520"/>
      <c r="I21" s="518"/>
      <c r="J21" s="39" t="str">
        <f>IF(AND('MAPA DE RIESGO'!$Z$46="Alta",'MAPA DE RIESGO'!$AB$46="Leve"),CONCATENATE("R6C",'MAPA DE RIESGO'!$P$46),"")</f>
        <v/>
      </c>
      <c r="K21" s="40" t="str">
        <f>IF(AND('MAPA DE RIESGO'!$Z$47="Alta",'MAPA DE RIESGO'!$AB$47="Leve"),CONCATENATE("R6C",'MAPA DE RIESGO'!$P$47),"")</f>
        <v/>
      </c>
      <c r="L21" s="40" t="str">
        <f>IF(AND('MAPA DE RIESGO'!$Z$48="Alta",'MAPA DE RIESGO'!$AB$48="Leve"),CONCATENATE("R6C",'MAPA DE RIESGO'!$P$48),"")</f>
        <v/>
      </c>
      <c r="M21" s="40" t="str">
        <f>IF(AND('MAPA DE RIESGO'!$Z$49="Alta",'MAPA DE RIESGO'!$AB$49="Leve"),CONCATENATE("R6C",'MAPA DE RIESGO'!$P$49),"")</f>
        <v/>
      </c>
      <c r="N21" s="40" t="str">
        <f>IF(AND('MAPA DE RIESGO'!$Z$50="Alta",'MAPA DE RIESGO'!$AB$50="Leve"),CONCATENATE("R6C",'MAPA DE RIESGO'!$P$50),"")</f>
        <v/>
      </c>
      <c r="O21" s="41" t="str">
        <f>IF(AND('MAPA DE RIESGO'!$Z$51="Alta",'MAPA DE RIESGO'!$AB$51="Leve"),CONCATENATE("R6C",'MAPA DE RIESGO'!$P$51),"")</f>
        <v/>
      </c>
      <c r="P21" s="39" t="str">
        <f>IF(AND('MAPA DE RIESGO'!$Z$46="Alta",'MAPA DE RIESGO'!$AB$46="Menor"),CONCATENATE("R6C",'MAPA DE RIESGO'!$P$46),"")</f>
        <v/>
      </c>
      <c r="Q21" s="40" t="str">
        <f>IF(AND('MAPA DE RIESGO'!$Z$47="Alta",'MAPA DE RIESGO'!$AB$47="Menor"),CONCATENATE("R6C",'MAPA DE RIESGO'!$P$47),"")</f>
        <v/>
      </c>
      <c r="R21" s="40" t="str">
        <f>IF(AND('MAPA DE RIESGO'!$Z$48="Alta",'MAPA DE RIESGO'!$AB$48="Menor"),CONCATENATE("R6C",'MAPA DE RIESGO'!$P$48),"")</f>
        <v/>
      </c>
      <c r="S21" s="40" t="str">
        <f>IF(AND('MAPA DE RIESGO'!$Z$49="Alta",'MAPA DE RIESGO'!$AB$49="Menor"),CONCATENATE("R6C",'MAPA DE RIESGO'!$P$49),"")</f>
        <v/>
      </c>
      <c r="T21" s="40" t="str">
        <f>IF(AND('MAPA DE RIESGO'!$Z$50="Alta",'MAPA DE RIESGO'!$AB$50="Menor"),CONCATENATE("R6C",'MAPA DE RIESGO'!$P$50),"")</f>
        <v/>
      </c>
      <c r="U21" s="41" t="str">
        <f>IF(AND('MAPA DE RIESGO'!$Z$51="Alta",'MAPA DE RIESGO'!$AB$51="Menor"),CONCATENATE("R6C",'MAPA DE RIESGO'!$P$51),"")</f>
        <v/>
      </c>
      <c r="V21" s="23" t="str">
        <f>IF(AND('MAPA DE RIESGO'!$Z$46="Alta",'MAPA DE RIESGO'!$AB$46="Moderado"),CONCATENATE("R6C",'MAPA DE RIESGO'!$P$46),"")</f>
        <v/>
      </c>
      <c r="W21" s="24" t="str">
        <f>IF(AND('MAPA DE RIESGO'!$Z$47="Alta",'MAPA DE RIESGO'!$AB$47="Moderado"),CONCATENATE("R6C",'MAPA DE RIESGO'!$P$47),"")</f>
        <v/>
      </c>
      <c r="X21" s="29" t="str">
        <f>IF(AND('MAPA DE RIESGO'!$Z$48="Alta",'MAPA DE RIESGO'!$AB$48="Moderado"),CONCATENATE("R6C",'MAPA DE RIESGO'!$P$48),"")</f>
        <v/>
      </c>
      <c r="Y21" s="29" t="str">
        <f>IF(AND('MAPA DE RIESGO'!$Z$49="Alta",'MAPA DE RIESGO'!$AB$49="Moderado"),CONCATENATE("R6C",'MAPA DE RIESGO'!$P$49),"")</f>
        <v/>
      </c>
      <c r="Z21" s="29" t="str">
        <f>IF(AND('MAPA DE RIESGO'!$Z$50="Alta",'MAPA DE RIESGO'!$AB$50="Moderado"),CONCATENATE("R6C",'MAPA DE RIESGO'!$P$50),"")</f>
        <v/>
      </c>
      <c r="AA21" s="25" t="str">
        <f>IF(AND('MAPA DE RIESGO'!$Z$51="Alta",'MAPA DE RIESGO'!$AB$51="Moderado"),CONCATENATE("R6C",'MAPA DE RIESGO'!$P$51),"")</f>
        <v/>
      </c>
      <c r="AB21" s="23" t="str">
        <f>IF(AND('MAPA DE RIESGO'!$Z$46="Alta",'MAPA DE RIESGO'!$AB$46="Mayor"),CONCATENATE("R6C",'MAPA DE RIESGO'!$P$46),"")</f>
        <v/>
      </c>
      <c r="AC21" s="24" t="str">
        <f>IF(AND('MAPA DE RIESGO'!$Z$47="Alta",'MAPA DE RIESGO'!$AB$47="Mayor"),CONCATENATE("R6C",'MAPA DE RIESGO'!$P$47),"")</f>
        <v/>
      </c>
      <c r="AD21" s="29" t="str">
        <f>IF(AND('MAPA DE RIESGO'!$Z$48="Alta",'MAPA DE RIESGO'!$AB$48="Mayor"),CONCATENATE("R6C",'MAPA DE RIESGO'!$P$48),"")</f>
        <v/>
      </c>
      <c r="AE21" s="29" t="str">
        <f>IF(AND('MAPA DE RIESGO'!$Z$49="Alta",'MAPA DE RIESGO'!$AB$49="Mayor"),CONCATENATE("R6C",'MAPA DE RIESGO'!$P$49),"")</f>
        <v/>
      </c>
      <c r="AF21" s="29" t="str">
        <f>IF(AND('MAPA DE RIESGO'!$Z$50="Alta",'MAPA DE RIESGO'!$AB$50="Mayor"),CONCATENATE("R6C",'MAPA DE RIESGO'!$P$50),"")</f>
        <v/>
      </c>
      <c r="AG21" s="25" t="str">
        <f>IF(AND('MAPA DE RIESGO'!$Z$51="Alta",'MAPA DE RIESGO'!$AB$51="Mayor"),CONCATENATE("R6C",'MAPA DE RIESGO'!$P$51),"")</f>
        <v/>
      </c>
      <c r="AH21" s="26" t="str">
        <f>IF(AND('MAPA DE RIESGO'!$Z$46="Alta",'MAPA DE RIESGO'!$AB$46="Catastrófico"),CONCATENATE("R6C",'MAPA DE RIESGO'!$P$46),"")</f>
        <v/>
      </c>
      <c r="AI21" s="27" t="str">
        <f>IF(AND('MAPA DE RIESGO'!$Z$47="Alta",'MAPA DE RIESGO'!$AB$47="Catastrófico"),CONCATENATE("R6C",'MAPA DE RIESGO'!$P$47),"")</f>
        <v/>
      </c>
      <c r="AJ21" s="27" t="str">
        <f>IF(AND('MAPA DE RIESGO'!$Z$48="Alta",'MAPA DE RIESGO'!$AB$48="Catastrófico"),CONCATENATE("R6C",'MAPA DE RIESGO'!$P$48),"")</f>
        <v/>
      </c>
      <c r="AK21" s="27" t="str">
        <f>IF(AND('MAPA DE RIESGO'!$Z$49="Alta",'MAPA DE RIESGO'!$AB$49="Catastrófico"),CONCATENATE("R6C",'MAPA DE RIESGO'!$P$49),"")</f>
        <v/>
      </c>
      <c r="AL21" s="27" t="str">
        <f>IF(AND('MAPA DE RIESGO'!$Z$50="Alta",'MAPA DE RIESGO'!$AB$50="Catastrófico"),CONCATENATE("R6C",'MAPA DE RIESGO'!$P$50),"")</f>
        <v/>
      </c>
      <c r="AM21" s="28" t="str">
        <f>IF(AND('MAPA DE RIESGO'!$Z$51="Alta",'MAPA DE RIESGO'!$AB$51="Catastrófico"),CONCATENATE("R6C",'MAPA DE RIESGO'!$P$51),"")</f>
        <v/>
      </c>
      <c r="AN21" s="55"/>
      <c r="AO21" s="509"/>
      <c r="AP21" s="510"/>
      <c r="AQ21" s="510"/>
      <c r="AR21" s="510"/>
      <c r="AS21" s="510"/>
      <c r="AT21" s="511"/>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row>
    <row r="22" spans="1:76" ht="15" customHeight="1" x14ac:dyDescent="0.25">
      <c r="A22" s="55"/>
      <c r="B22" s="418"/>
      <c r="C22" s="418"/>
      <c r="D22" s="419"/>
      <c r="E22" s="519"/>
      <c r="F22" s="520"/>
      <c r="G22" s="520"/>
      <c r="H22" s="520"/>
      <c r="I22" s="518"/>
      <c r="J22" s="39" t="str">
        <f>IF(AND('MAPA DE RIESGO'!$Z$52="Alta",'MAPA DE RIESGO'!$AB$52="Leve"),CONCATENATE("R7C",'MAPA DE RIESGO'!$P$52),"")</f>
        <v/>
      </c>
      <c r="K22" s="40" t="str">
        <f>IF(AND('MAPA DE RIESGO'!$Z$53="Alta",'MAPA DE RIESGO'!$AB$53="Leve"),CONCATENATE("R7C",'MAPA DE RIESGO'!$P$53),"")</f>
        <v/>
      </c>
      <c r="L22" s="40" t="str">
        <f>IF(AND('MAPA DE RIESGO'!$Z$54="Alta",'MAPA DE RIESGO'!$AB$54="Leve"),CONCATENATE("R7C",'MAPA DE RIESGO'!$P$54),"")</f>
        <v/>
      </c>
      <c r="M22" s="40" t="str">
        <f>IF(AND('MAPA DE RIESGO'!$Z$55="Alta",'MAPA DE RIESGO'!$AB$55="Leve"),CONCATENATE("R7C",'MAPA DE RIESGO'!$P$55),"")</f>
        <v/>
      </c>
      <c r="N22" s="40" t="str">
        <f>IF(AND('MAPA DE RIESGO'!$Z$56="Alta",'MAPA DE RIESGO'!$AB$56="Leve"),CONCATENATE("R7C",'MAPA DE RIESGO'!$P$56),"")</f>
        <v/>
      </c>
      <c r="O22" s="41" t="str">
        <f>IF(AND('MAPA DE RIESGO'!$Z$57="Alta",'MAPA DE RIESGO'!$AB$57="Leve"),CONCATENATE("R7C",'MAPA DE RIESGO'!$P$57),"")</f>
        <v/>
      </c>
      <c r="P22" s="39" t="str">
        <f>IF(AND('MAPA DE RIESGO'!$Z$52="Alta",'MAPA DE RIESGO'!$AB$52="Menor"),CONCATENATE("R7C",'MAPA DE RIESGO'!$P$52),"")</f>
        <v/>
      </c>
      <c r="Q22" s="40" t="str">
        <f>IF(AND('MAPA DE RIESGO'!$Z$53="Alta",'MAPA DE RIESGO'!$AB$53="Menor"),CONCATENATE("R7C",'MAPA DE RIESGO'!$P$53),"")</f>
        <v/>
      </c>
      <c r="R22" s="40" t="str">
        <f>IF(AND('MAPA DE RIESGO'!$Z$54="Alta",'MAPA DE RIESGO'!$AB$54="Menor"),CONCATENATE("R7C",'MAPA DE RIESGO'!$P$54),"")</f>
        <v/>
      </c>
      <c r="S22" s="40" t="str">
        <f>IF(AND('MAPA DE RIESGO'!$Z$55="Alta",'MAPA DE RIESGO'!$AB$55="Menor"),CONCATENATE("R7C",'MAPA DE RIESGO'!$P$55),"")</f>
        <v/>
      </c>
      <c r="T22" s="40" t="str">
        <f>IF(AND('MAPA DE RIESGO'!$Z$56="Alta",'MAPA DE RIESGO'!$AB$56="Menor"),CONCATENATE("R7C",'MAPA DE RIESGO'!$P$56),"")</f>
        <v/>
      </c>
      <c r="U22" s="41" t="str">
        <f>IF(AND('MAPA DE RIESGO'!$Z$57="Alta",'MAPA DE RIESGO'!$AB$57="Menor"),CONCATENATE("R7C",'MAPA DE RIESGO'!$P$57),"")</f>
        <v/>
      </c>
      <c r="V22" s="23" t="str">
        <f>IF(AND('MAPA DE RIESGO'!$Z$52="Alta",'MAPA DE RIESGO'!$AB$52="Moderado"),CONCATENATE("R7C",'MAPA DE RIESGO'!$P$52),"")</f>
        <v/>
      </c>
      <c r="W22" s="24" t="str">
        <f>IF(AND('MAPA DE RIESGO'!$Z$53="Alta",'MAPA DE RIESGO'!$AB$53="Moderado"),CONCATENATE("R7C",'MAPA DE RIESGO'!$P$53),"")</f>
        <v/>
      </c>
      <c r="X22" s="29" t="str">
        <f>IF(AND('MAPA DE RIESGO'!$Z$54="Alta",'MAPA DE RIESGO'!$AB$54="Moderado"),CONCATENATE("R7C",'MAPA DE RIESGO'!$P$54),"")</f>
        <v/>
      </c>
      <c r="Y22" s="29" t="str">
        <f>IF(AND('MAPA DE RIESGO'!$Z$55="Alta",'MAPA DE RIESGO'!$AB$55="Moderado"),CONCATENATE("R7C",'MAPA DE RIESGO'!$P$55),"")</f>
        <v/>
      </c>
      <c r="Z22" s="29" t="str">
        <f>IF(AND('MAPA DE RIESGO'!$Z$56="Alta",'MAPA DE RIESGO'!$AB$56="Moderado"),CONCATENATE("R7C",'MAPA DE RIESGO'!$P$56),"")</f>
        <v/>
      </c>
      <c r="AA22" s="25" t="str">
        <f>IF(AND('MAPA DE RIESGO'!$Z$57="Alta",'MAPA DE RIESGO'!$AB$57="Moderado"),CONCATENATE("R7C",'MAPA DE RIESGO'!$P$57),"")</f>
        <v/>
      </c>
      <c r="AB22" s="23" t="str">
        <f>IF(AND('MAPA DE RIESGO'!$Z$52="Alta",'MAPA DE RIESGO'!$AB$52="Mayor"),CONCATENATE("R7C",'MAPA DE RIESGO'!$P$52),"")</f>
        <v/>
      </c>
      <c r="AC22" s="24" t="str">
        <f>IF(AND('MAPA DE RIESGO'!$Z$53="Alta",'MAPA DE RIESGO'!$AB$53="Mayor"),CONCATENATE("R7C",'MAPA DE RIESGO'!$P$53),"")</f>
        <v/>
      </c>
      <c r="AD22" s="29" t="str">
        <f>IF(AND('MAPA DE RIESGO'!$Z$54="Alta",'MAPA DE RIESGO'!$AB$54="Mayor"),CONCATENATE("R7C",'MAPA DE RIESGO'!$P$54),"")</f>
        <v/>
      </c>
      <c r="AE22" s="29" t="str">
        <f>IF(AND('MAPA DE RIESGO'!$Z$55="Alta",'MAPA DE RIESGO'!$AB$55="Mayor"),CONCATENATE("R7C",'MAPA DE RIESGO'!$P$55),"")</f>
        <v/>
      </c>
      <c r="AF22" s="29" t="str">
        <f>IF(AND('MAPA DE RIESGO'!$Z$56="Alta",'MAPA DE RIESGO'!$AB$56="Mayor"),CONCATENATE("R7C",'MAPA DE RIESGO'!$P$56),"")</f>
        <v/>
      </c>
      <c r="AG22" s="25" t="str">
        <f>IF(AND('MAPA DE RIESGO'!$Z$57="Alta",'MAPA DE RIESGO'!$AB$57="Mayor"),CONCATENATE("R7C",'MAPA DE RIESGO'!$P$57),"")</f>
        <v/>
      </c>
      <c r="AH22" s="26" t="str">
        <f>IF(AND('MAPA DE RIESGO'!$Z$52="Alta",'MAPA DE RIESGO'!$AB$52="Catastrófico"),CONCATENATE("R7C",'MAPA DE RIESGO'!$P$52),"")</f>
        <v/>
      </c>
      <c r="AI22" s="27" t="str">
        <f>IF(AND('MAPA DE RIESGO'!$Z$53="Alta",'MAPA DE RIESGO'!$AB$53="Catastrófico"),CONCATENATE("R7C",'MAPA DE RIESGO'!$P$53),"")</f>
        <v/>
      </c>
      <c r="AJ22" s="27" t="str">
        <f>IF(AND('MAPA DE RIESGO'!$Z$54="Alta",'MAPA DE RIESGO'!$AB$54="Catastrófico"),CONCATENATE("R7C",'MAPA DE RIESGO'!$P$54),"")</f>
        <v/>
      </c>
      <c r="AK22" s="27" t="str">
        <f>IF(AND('MAPA DE RIESGO'!$Z$55="Alta",'MAPA DE RIESGO'!$AB$55="Catastrófico"),CONCATENATE("R7C",'MAPA DE RIESGO'!$P$55),"")</f>
        <v/>
      </c>
      <c r="AL22" s="27" t="str">
        <f>IF(AND('MAPA DE RIESGO'!$Z$56="Alta",'MAPA DE RIESGO'!$AB$56="Catastrófico"),CONCATENATE("R7C",'MAPA DE RIESGO'!$P$56),"")</f>
        <v/>
      </c>
      <c r="AM22" s="28" t="str">
        <f>IF(AND('MAPA DE RIESGO'!$Z$57="Alta",'MAPA DE RIESGO'!$AB$57="Catastrófico"),CONCATENATE("R7C",'MAPA DE RIESGO'!$P$57),"")</f>
        <v/>
      </c>
      <c r="AN22" s="55"/>
      <c r="AO22" s="509"/>
      <c r="AP22" s="510"/>
      <c r="AQ22" s="510"/>
      <c r="AR22" s="510"/>
      <c r="AS22" s="510"/>
      <c r="AT22" s="511"/>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row>
    <row r="23" spans="1:76" ht="15" customHeight="1" x14ac:dyDescent="0.25">
      <c r="A23" s="55"/>
      <c r="B23" s="418"/>
      <c r="C23" s="418"/>
      <c r="D23" s="419"/>
      <c r="E23" s="519"/>
      <c r="F23" s="520"/>
      <c r="G23" s="520"/>
      <c r="H23" s="520"/>
      <c r="I23" s="518"/>
      <c r="J23" s="39" t="str">
        <f>IF(AND('MAPA DE RIESGO'!$Z$58="Alta",'MAPA DE RIESGO'!$AB$58="Leve"),CONCATENATE("R8C",'MAPA DE RIESGO'!$P$58),"")</f>
        <v/>
      </c>
      <c r="K23" s="40" t="str">
        <f>IF(AND('MAPA DE RIESGO'!$Z$59="Alta",'MAPA DE RIESGO'!$AB$59="Leve"),CONCATENATE("R8C",'MAPA DE RIESGO'!$P$59),"")</f>
        <v/>
      </c>
      <c r="L23" s="40" t="str">
        <f>IF(AND('MAPA DE RIESGO'!$Z$60="Alta",'MAPA DE RIESGO'!$AB$60="Leve"),CONCATENATE("R8C",'MAPA DE RIESGO'!$P$60),"")</f>
        <v/>
      </c>
      <c r="M23" s="40" t="str">
        <f>IF(AND('MAPA DE RIESGO'!$Z$61="Alta",'MAPA DE RIESGO'!$AB$61="Leve"),CONCATENATE("R8C",'MAPA DE RIESGO'!$P$61),"")</f>
        <v/>
      </c>
      <c r="N23" s="40" t="str">
        <f>IF(AND('MAPA DE RIESGO'!$Z$62="Alta",'MAPA DE RIESGO'!$AB$62="Leve"),CONCATENATE("R8C",'MAPA DE RIESGO'!$P$62),"")</f>
        <v/>
      </c>
      <c r="O23" s="41" t="str">
        <f>IF(AND('MAPA DE RIESGO'!$Z$63="Alta",'MAPA DE RIESGO'!$AB$63="Leve"),CONCATENATE("R8C",'MAPA DE RIESGO'!$P$63),"")</f>
        <v/>
      </c>
      <c r="P23" s="39" t="str">
        <f>IF(AND('MAPA DE RIESGO'!$Z$58="Alta",'MAPA DE RIESGO'!$AB$58="Menor"),CONCATENATE("R8C",'MAPA DE RIESGO'!$P$58),"")</f>
        <v/>
      </c>
      <c r="Q23" s="40" t="str">
        <f>IF(AND('MAPA DE RIESGO'!$Z$59="Alta",'MAPA DE RIESGO'!$AB$59="Menor"),CONCATENATE("R8C",'MAPA DE RIESGO'!$P$59),"")</f>
        <v/>
      </c>
      <c r="R23" s="40" t="str">
        <f>IF(AND('MAPA DE RIESGO'!$Z$60="Alta",'MAPA DE RIESGO'!$AB$60="Menor"),CONCATENATE("R8C",'MAPA DE RIESGO'!$P$60),"")</f>
        <v/>
      </c>
      <c r="S23" s="40" t="str">
        <f>IF(AND('MAPA DE RIESGO'!$Z$61="Alta",'MAPA DE RIESGO'!$AB$61="Menor"),CONCATENATE("R8C",'MAPA DE RIESGO'!$P$61),"")</f>
        <v/>
      </c>
      <c r="T23" s="40" t="str">
        <f>IF(AND('MAPA DE RIESGO'!$Z$62="Alta",'MAPA DE RIESGO'!$AB$62="Menor"),CONCATENATE("R8C",'MAPA DE RIESGO'!$P$62),"")</f>
        <v/>
      </c>
      <c r="U23" s="41" t="str">
        <f>IF(AND('MAPA DE RIESGO'!$Z$63="Alta",'MAPA DE RIESGO'!$AB$63="Menor"),CONCATENATE("R8C",'MAPA DE RIESGO'!$P$63),"")</f>
        <v/>
      </c>
      <c r="V23" s="23" t="str">
        <f>IF(AND('MAPA DE RIESGO'!$Z$58="Alta",'MAPA DE RIESGO'!$AB$58="Moderado"),CONCATENATE("R8C",'MAPA DE RIESGO'!$P$58),"")</f>
        <v/>
      </c>
      <c r="W23" s="24" t="str">
        <f>IF(AND('MAPA DE RIESGO'!$Z$59="Alta",'MAPA DE RIESGO'!$AB$59="Moderado"),CONCATENATE("R8C",'MAPA DE RIESGO'!$P$59),"")</f>
        <v/>
      </c>
      <c r="X23" s="29" t="str">
        <f>IF(AND('MAPA DE RIESGO'!$Z$60="Alta",'MAPA DE RIESGO'!$AB$60="Moderado"),CONCATENATE("R8C",'MAPA DE RIESGO'!$P$60),"")</f>
        <v/>
      </c>
      <c r="Y23" s="29" t="str">
        <f>IF(AND('MAPA DE RIESGO'!$Z$61="Alta",'MAPA DE RIESGO'!$AB$61="Moderado"),CONCATENATE("R8C",'MAPA DE RIESGO'!$P$61),"")</f>
        <v/>
      </c>
      <c r="Z23" s="29" t="str">
        <f>IF(AND('MAPA DE RIESGO'!$Z$62="Alta",'MAPA DE RIESGO'!$AB$62="Moderado"),CONCATENATE("R8C",'MAPA DE RIESGO'!$P$62),"")</f>
        <v/>
      </c>
      <c r="AA23" s="25" t="str">
        <f>IF(AND('MAPA DE RIESGO'!$Z$63="Alta",'MAPA DE RIESGO'!$AB$63="Moderado"),CONCATENATE("R8C",'MAPA DE RIESGO'!$P$63),"")</f>
        <v/>
      </c>
      <c r="AB23" s="23" t="str">
        <f>IF(AND('MAPA DE RIESGO'!$Z$58="Alta",'MAPA DE RIESGO'!$AB$58="Mayor"),CONCATENATE("R8C",'MAPA DE RIESGO'!$P$58),"")</f>
        <v/>
      </c>
      <c r="AC23" s="24" t="str">
        <f>IF(AND('MAPA DE RIESGO'!$Z$59="Alta",'MAPA DE RIESGO'!$AB$59="Mayor"),CONCATENATE("R8C",'MAPA DE RIESGO'!$P$59),"")</f>
        <v/>
      </c>
      <c r="AD23" s="29" t="str">
        <f>IF(AND('MAPA DE RIESGO'!$Z$60="Alta",'MAPA DE RIESGO'!$AB$60="Mayor"),CONCATENATE("R8C",'MAPA DE RIESGO'!$P$60),"")</f>
        <v/>
      </c>
      <c r="AE23" s="29" t="str">
        <f>IF(AND('MAPA DE RIESGO'!$Z$61="Alta",'MAPA DE RIESGO'!$AB$61="Mayor"),CONCATENATE("R8C",'MAPA DE RIESGO'!$P$61),"")</f>
        <v/>
      </c>
      <c r="AF23" s="29" t="str">
        <f>IF(AND('MAPA DE RIESGO'!$Z$62="Alta",'MAPA DE RIESGO'!$AB$62="Mayor"),CONCATENATE("R8C",'MAPA DE RIESGO'!$P$62),"")</f>
        <v/>
      </c>
      <c r="AG23" s="25" t="str">
        <f>IF(AND('MAPA DE RIESGO'!$Z$63="Alta",'MAPA DE RIESGO'!$AB$63="Mayor"),CONCATENATE("R8C",'MAPA DE RIESGO'!$P$63),"")</f>
        <v/>
      </c>
      <c r="AH23" s="26" t="str">
        <f>IF(AND('MAPA DE RIESGO'!$Z$58="Alta",'MAPA DE RIESGO'!$AB$58="Catastrófico"),CONCATENATE("R8C",'MAPA DE RIESGO'!$P$58),"")</f>
        <v/>
      </c>
      <c r="AI23" s="27" t="str">
        <f>IF(AND('MAPA DE RIESGO'!$Z$59="Alta",'MAPA DE RIESGO'!$AB$59="Catastrófico"),CONCATENATE("R8C",'MAPA DE RIESGO'!$P$59),"")</f>
        <v/>
      </c>
      <c r="AJ23" s="27" t="str">
        <f>IF(AND('MAPA DE RIESGO'!$Z$60="Alta",'MAPA DE RIESGO'!$AB$60="Catastrófico"),CONCATENATE("R8C",'MAPA DE RIESGO'!$P$60),"")</f>
        <v/>
      </c>
      <c r="AK23" s="27" t="str">
        <f>IF(AND('MAPA DE RIESGO'!$Z$61="Alta",'MAPA DE RIESGO'!$AB$61="Catastrófico"),CONCATENATE("R8C",'MAPA DE RIESGO'!$P$61),"")</f>
        <v/>
      </c>
      <c r="AL23" s="27" t="str">
        <f>IF(AND('MAPA DE RIESGO'!$Z$62="Alta",'MAPA DE RIESGO'!$AB$62="Catastrófico"),CONCATENATE("R8C",'MAPA DE RIESGO'!$P$62),"")</f>
        <v/>
      </c>
      <c r="AM23" s="28" t="str">
        <f>IF(AND('MAPA DE RIESGO'!$Z$63="Alta",'MAPA DE RIESGO'!$AB$63="Catastrófico"),CONCATENATE("R8C",'MAPA DE RIESGO'!$P$63),"")</f>
        <v/>
      </c>
      <c r="AN23" s="55"/>
      <c r="AO23" s="509"/>
      <c r="AP23" s="510"/>
      <c r="AQ23" s="510"/>
      <c r="AR23" s="510"/>
      <c r="AS23" s="510"/>
      <c r="AT23" s="511"/>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row>
    <row r="24" spans="1:76" ht="15" customHeight="1" x14ac:dyDescent="0.25">
      <c r="A24" s="55"/>
      <c r="B24" s="418"/>
      <c r="C24" s="418"/>
      <c r="D24" s="419"/>
      <c r="E24" s="519"/>
      <c r="F24" s="520"/>
      <c r="G24" s="520"/>
      <c r="H24" s="520"/>
      <c r="I24" s="518"/>
      <c r="J24" s="39" t="str">
        <f>IF(AND('MAPA DE RIESGO'!$Z$64="Alta",'MAPA DE RIESGO'!$AB$64="Leve"),CONCATENATE("R9C",'MAPA DE RIESGO'!$P$64),"")</f>
        <v/>
      </c>
      <c r="K24" s="40" t="str">
        <f>IF(AND('MAPA DE RIESGO'!$Z$65="Alta",'MAPA DE RIESGO'!$AB$65="Leve"),CONCATENATE("R9C",'MAPA DE RIESGO'!$P$65),"")</f>
        <v/>
      </c>
      <c r="L24" s="40" t="str">
        <f>IF(AND('MAPA DE RIESGO'!$Z$66="Alta",'MAPA DE RIESGO'!$AB$66="Leve"),CONCATENATE("R9C",'MAPA DE RIESGO'!$P$66),"")</f>
        <v/>
      </c>
      <c r="M24" s="40" t="str">
        <f>IF(AND('MAPA DE RIESGO'!$Z$67="Alta",'MAPA DE RIESGO'!$AB$67="Leve"),CONCATENATE("R9C",'MAPA DE RIESGO'!$P$67),"")</f>
        <v/>
      </c>
      <c r="N24" s="40" t="str">
        <f>IF(AND('MAPA DE RIESGO'!$Z$68="Alta",'MAPA DE RIESGO'!$AB$68="Leve"),CONCATENATE("R9C",'MAPA DE RIESGO'!$P$68),"")</f>
        <v/>
      </c>
      <c r="O24" s="41" t="str">
        <f>IF(AND('MAPA DE RIESGO'!$Z$69="Alta",'MAPA DE RIESGO'!$AB$69="Leve"),CONCATENATE("R9C",'MAPA DE RIESGO'!$P$69),"")</f>
        <v/>
      </c>
      <c r="P24" s="39" t="str">
        <f>IF(AND('MAPA DE RIESGO'!$Z$64="Alta",'MAPA DE RIESGO'!$AB$64="Menor"),CONCATENATE("R9C",'MAPA DE RIESGO'!$P$64),"")</f>
        <v/>
      </c>
      <c r="Q24" s="40" t="str">
        <f>IF(AND('MAPA DE RIESGO'!$Z$65="Alta",'MAPA DE RIESGO'!$AB$65="Menor"),CONCATENATE("R9C",'MAPA DE RIESGO'!$P$65),"")</f>
        <v/>
      </c>
      <c r="R24" s="40" t="str">
        <f>IF(AND('MAPA DE RIESGO'!$Z$66="Alta",'MAPA DE RIESGO'!$AB$66="Menor"),CONCATENATE("R9C",'MAPA DE RIESGO'!$P$66),"")</f>
        <v/>
      </c>
      <c r="S24" s="40" t="str">
        <f>IF(AND('MAPA DE RIESGO'!$Z$67="Alta",'MAPA DE RIESGO'!$AB$67="Menor"),CONCATENATE("R9C",'MAPA DE RIESGO'!$P$67),"")</f>
        <v/>
      </c>
      <c r="T24" s="40" t="str">
        <f>IF(AND('MAPA DE RIESGO'!$Z$68="Alta",'MAPA DE RIESGO'!$AB$68="Menor"),CONCATENATE("R9C",'MAPA DE RIESGO'!$P$68),"")</f>
        <v/>
      </c>
      <c r="U24" s="41" t="str">
        <f>IF(AND('MAPA DE RIESGO'!$Z$69="Alta",'MAPA DE RIESGO'!$AB$69="Menor"),CONCATENATE("R9C",'MAPA DE RIESGO'!$P$69),"")</f>
        <v/>
      </c>
      <c r="V24" s="23" t="str">
        <f>IF(AND('MAPA DE RIESGO'!$Z$64="Alta",'MAPA DE RIESGO'!$AB$64="Moderado"),CONCATENATE("R9C",'MAPA DE RIESGO'!$P$64),"")</f>
        <v/>
      </c>
      <c r="W24" s="24" t="str">
        <f>IF(AND('MAPA DE RIESGO'!$Z$65="Alta",'MAPA DE RIESGO'!$AB$65="Moderado"),CONCATENATE("R9C",'MAPA DE RIESGO'!$P$65),"")</f>
        <v/>
      </c>
      <c r="X24" s="29" t="str">
        <f>IF(AND('MAPA DE RIESGO'!$Z$66="Alta",'MAPA DE RIESGO'!$AB$66="Moderado"),CONCATENATE("R9C",'MAPA DE RIESGO'!$P$66),"")</f>
        <v/>
      </c>
      <c r="Y24" s="29" t="str">
        <f>IF(AND('MAPA DE RIESGO'!$Z$67="Alta",'MAPA DE RIESGO'!$AB$67="Moderado"),CONCATENATE("R9C",'MAPA DE RIESGO'!$P$67),"")</f>
        <v/>
      </c>
      <c r="Z24" s="29" t="str">
        <f>IF(AND('MAPA DE RIESGO'!$Z$68="Alta",'MAPA DE RIESGO'!$AB$68="Moderado"),CONCATENATE("R9C",'MAPA DE RIESGO'!$P$68),"")</f>
        <v/>
      </c>
      <c r="AA24" s="25" t="str">
        <f>IF(AND('MAPA DE RIESGO'!$Z$69="Alta",'MAPA DE RIESGO'!$AB$69="Moderado"),CONCATENATE("R9C",'MAPA DE RIESGO'!$P$69),"")</f>
        <v/>
      </c>
      <c r="AB24" s="23" t="str">
        <f>IF(AND('MAPA DE RIESGO'!$Z$64="Alta",'MAPA DE RIESGO'!$AB$64="Mayor"),CONCATENATE("R9C",'MAPA DE RIESGO'!$P$64),"")</f>
        <v/>
      </c>
      <c r="AC24" s="24" t="str">
        <f>IF(AND('MAPA DE RIESGO'!$Z$65="Alta",'MAPA DE RIESGO'!$AB$65="Mayor"),CONCATENATE("R9C",'MAPA DE RIESGO'!$P$65),"")</f>
        <v/>
      </c>
      <c r="AD24" s="29" t="str">
        <f>IF(AND('MAPA DE RIESGO'!$Z$66="Alta",'MAPA DE RIESGO'!$AB$66="Mayor"),CONCATENATE("R9C",'MAPA DE RIESGO'!$P$66),"")</f>
        <v/>
      </c>
      <c r="AE24" s="29" t="str">
        <f>IF(AND('MAPA DE RIESGO'!$Z$67="Alta",'MAPA DE RIESGO'!$AB$67="Mayor"),CONCATENATE("R9C",'MAPA DE RIESGO'!$P$67),"")</f>
        <v/>
      </c>
      <c r="AF24" s="29" t="str">
        <f>IF(AND('MAPA DE RIESGO'!$Z$68="Alta",'MAPA DE RIESGO'!$AB$68="Mayor"),CONCATENATE("R9C",'MAPA DE RIESGO'!$P$68),"")</f>
        <v/>
      </c>
      <c r="AG24" s="25" t="str">
        <f>IF(AND('MAPA DE RIESGO'!$Z$69="Alta",'MAPA DE RIESGO'!$AB$69="Mayor"),CONCATENATE("R9C",'MAPA DE RIESGO'!$P$69),"")</f>
        <v/>
      </c>
      <c r="AH24" s="26" t="str">
        <f>IF(AND('MAPA DE RIESGO'!$Z$64="Alta",'MAPA DE RIESGO'!$AB$64="Catastrófico"),CONCATENATE("R9C",'MAPA DE RIESGO'!$P$64),"")</f>
        <v/>
      </c>
      <c r="AI24" s="27" t="str">
        <f>IF(AND('MAPA DE RIESGO'!$Z$65="Alta",'MAPA DE RIESGO'!$AB$65="Catastrófico"),CONCATENATE("R9C",'MAPA DE RIESGO'!$P$65),"")</f>
        <v/>
      </c>
      <c r="AJ24" s="27" t="str">
        <f>IF(AND('MAPA DE RIESGO'!$Z$66="Alta",'MAPA DE RIESGO'!$AB$66="Catastrófico"),CONCATENATE("R9C",'MAPA DE RIESGO'!$P$66),"")</f>
        <v/>
      </c>
      <c r="AK24" s="27" t="str">
        <f>IF(AND('MAPA DE RIESGO'!$Z$67="Alta",'MAPA DE RIESGO'!$AB$67="Catastrófico"),CONCATENATE("R9C",'MAPA DE RIESGO'!$P$67),"")</f>
        <v/>
      </c>
      <c r="AL24" s="27" t="str">
        <f>IF(AND('MAPA DE RIESGO'!$Z$68="Alta",'MAPA DE RIESGO'!$AB$68="Catastrófico"),CONCATENATE("R9C",'MAPA DE RIESGO'!$P$68),"")</f>
        <v/>
      </c>
      <c r="AM24" s="28" t="str">
        <f>IF(AND('MAPA DE RIESGO'!$Z$69="Alta",'MAPA DE RIESGO'!$AB$69="Catastrófico"),CONCATENATE("R9C",'MAPA DE RIESGO'!$P$69),"")</f>
        <v/>
      </c>
      <c r="AN24" s="55"/>
      <c r="AO24" s="509"/>
      <c r="AP24" s="510"/>
      <c r="AQ24" s="510"/>
      <c r="AR24" s="510"/>
      <c r="AS24" s="510"/>
      <c r="AT24" s="511"/>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row>
    <row r="25" spans="1:76" ht="15.75" customHeight="1" thickBot="1" x14ac:dyDescent="0.3">
      <c r="A25" s="55"/>
      <c r="B25" s="418"/>
      <c r="C25" s="418"/>
      <c r="D25" s="419"/>
      <c r="E25" s="521"/>
      <c r="F25" s="522"/>
      <c r="G25" s="522"/>
      <c r="H25" s="522"/>
      <c r="I25" s="522"/>
      <c r="J25" s="42" t="str">
        <f>IF(AND('MAPA DE RIESGO'!$Z$70="Alta",'MAPA DE RIESGO'!$AB$70="Leve"),CONCATENATE("R10C",'MAPA DE RIESGO'!$P$70),"")</f>
        <v/>
      </c>
      <c r="K25" s="43" t="str">
        <f>IF(AND('MAPA DE RIESGO'!$Z$71="Alta",'MAPA DE RIESGO'!$AB$71="Leve"),CONCATENATE("R10C",'MAPA DE RIESGO'!$P$71),"")</f>
        <v/>
      </c>
      <c r="L25" s="43" t="str">
        <f>IF(AND('MAPA DE RIESGO'!$Z$72="Alta",'MAPA DE RIESGO'!$AB$72="Leve"),CONCATENATE("R10C",'MAPA DE RIESGO'!$P$72),"")</f>
        <v/>
      </c>
      <c r="M25" s="43" t="str">
        <f>IF(AND('MAPA DE RIESGO'!$Z$73="Alta",'MAPA DE RIESGO'!$AB$73="Leve"),CONCATENATE("R10C",'MAPA DE RIESGO'!$P$73),"")</f>
        <v/>
      </c>
      <c r="N25" s="43" t="str">
        <f>IF(AND('MAPA DE RIESGO'!$Z$74="Alta",'MAPA DE RIESGO'!$AB$74="Leve"),CONCATENATE("R10C",'MAPA DE RIESGO'!$P$74),"")</f>
        <v/>
      </c>
      <c r="O25" s="44" t="str">
        <f>IF(AND('MAPA DE RIESGO'!$Z$75="Alta",'MAPA DE RIESGO'!$AB$75="Leve"),CONCATENATE("R10C",'MAPA DE RIESGO'!$P$75),"")</f>
        <v/>
      </c>
      <c r="P25" s="42" t="str">
        <f>IF(AND('MAPA DE RIESGO'!$Z$70="Alta",'MAPA DE RIESGO'!$AB$70="Menor"),CONCATENATE("R10C",'MAPA DE RIESGO'!$P$70),"")</f>
        <v/>
      </c>
      <c r="Q25" s="43" t="str">
        <f>IF(AND('MAPA DE RIESGO'!$Z$71="Alta",'MAPA DE RIESGO'!$AB$71="Menor"),CONCATENATE("R10C",'MAPA DE RIESGO'!$P$71),"")</f>
        <v/>
      </c>
      <c r="R25" s="43" t="str">
        <f>IF(AND('MAPA DE RIESGO'!$Z$72="Alta",'MAPA DE RIESGO'!$AB$72="Menor"),CONCATENATE("R10C",'MAPA DE RIESGO'!$P$72),"")</f>
        <v/>
      </c>
      <c r="S25" s="43" t="str">
        <f>IF(AND('MAPA DE RIESGO'!$Z$73="Alta",'MAPA DE RIESGO'!$AB$73="Menor"),CONCATENATE("R10C",'MAPA DE RIESGO'!$P$73),"")</f>
        <v/>
      </c>
      <c r="T25" s="43" t="str">
        <f>IF(AND('MAPA DE RIESGO'!$Z$74="Alta",'MAPA DE RIESGO'!$AB$74="Menor"),CONCATENATE("R10C",'MAPA DE RIESGO'!$P$74),"")</f>
        <v/>
      </c>
      <c r="U25" s="44" t="str">
        <f>IF(AND('MAPA DE RIESGO'!$Z$75="Alta",'MAPA DE RIESGO'!$AB$75="Menor"),CONCATENATE("R10C",'MAPA DE RIESGO'!$P$75),"")</f>
        <v/>
      </c>
      <c r="V25" s="30" t="str">
        <f>IF(AND('MAPA DE RIESGO'!$Z$70="Alta",'MAPA DE RIESGO'!$AB$70="Moderado"),CONCATENATE("R10C",'MAPA DE RIESGO'!$P$70),"")</f>
        <v/>
      </c>
      <c r="W25" s="31" t="str">
        <f>IF(AND('MAPA DE RIESGO'!$Z$71="Alta",'MAPA DE RIESGO'!$AB$71="Moderado"),CONCATENATE("R10C",'MAPA DE RIESGO'!$P$71),"")</f>
        <v/>
      </c>
      <c r="X25" s="31" t="str">
        <f>IF(AND('MAPA DE RIESGO'!$Z$72="Alta",'MAPA DE RIESGO'!$AB$72="Moderado"),CONCATENATE("R10C",'MAPA DE RIESGO'!$P$72),"")</f>
        <v/>
      </c>
      <c r="Y25" s="31" t="str">
        <f>IF(AND('MAPA DE RIESGO'!$Z$73="Alta",'MAPA DE RIESGO'!$AB$73="Moderado"),CONCATENATE("R10C",'MAPA DE RIESGO'!$P$73),"")</f>
        <v/>
      </c>
      <c r="Z25" s="31" t="str">
        <f>IF(AND('MAPA DE RIESGO'!$Z$74="Alta",'MAPA DE RIESGO'!$AB$74="Moderado"),CONCATENATE("R10C",'MAPA DE RIESGO'!$P$74),"")</f>
        <v/>
      </c>
      <c r="AA25" s="32" t="str">
        <f>IF(AND('MAPA DE RIESGO'!$Z$75="Alta",'MAPA DE RIESGO'!$AB$75="Moderado"),CONCATENATE("R10C",'MAPA DE RIESGO'!$P$75),"")</f>
        <v/>
      </c>
      <c r="AB25" s="30" t="str">
        <f>IF(AND('MAPA DE RIESGO'!$Z$70="Alta",'MAPA DE RIESGO'!$AB$70="Mayor"),CONCATENATE("R10C",'MAPA DE RIESGO'!$P$70),"")</f>
        <v/>
      </c>
      <c r="AC25" s="31" t="str">
        <f>IF(AND('MAPA DE RIESGO'!$Z$71="Alta",'MAPA DE RIESGO'!$AB$71="Mayor"),CONCATENATE("R10C",'MAPA DE RIESGO'!$P$71),"")</f>
        <v/>
      </c>
      <c r="AD25" s="31" t="str">
        <f>IF(AND('MAPA DE RIESGO'!$Z$72="Alta",'MAPA DE RIESGO'!$AB$72="Mayor"),CONCATENATE("R10C",'MAPA DE RIESGO'!$P$72),"")</f>
        <v/>
      </c>
      <c r="AE25" s="31" t="str">
        <f>IF(AND('MAPA DE RIESGO'!$Z$73="Alta",'MAPA DE RIESGO'!$AB$73="Mayor"),CONCATENATE("R10C",'MAPA DE RIESGO'!$P$73),"")</f>
        <v/>
      </c>
      <c r="AF25" s="31" t="str">
        <f>IF(AND('MAPA DE RIESGO'!$Z$74="Alta",'MAPA DE RIESGO'!$AB$74="Mayor"),CONCATENATE("R10C",'MAPA DE RIESGO'!$P$74),"")</f>
        <v/>
      </c>
      <c r="AG25" s="32" t="str">
        <f>IF(AND('MAPA DE RIESGO'!$Z$75="Alta",'MAPA DE RIESGO'!$AB$75="Mayor"),CONCATENATE("R10C",'MAPA DE RIESGO'!$P$75),"")</f>
        <v/>
      </c>
      <c r="AH25" s="33" t="str">
        <f>IF(AND('MAPA DE RIESGO'!$Z$70="Alta",'MAPA DE RIESGO'!$AB$70="Catastrófico"),CONCATENATE("R10C",'MAPA DE RIESGO'!$P$70),"")</f>
        <v/>
      </c>
      <c r="AI25" s="34" t="str">
        <f>IF(AND('MAPA DE RIESGO'!$Z$71="Alta",'MAPA DE RIESGO'!$AB$71="Catastrófico"),CONCATENATE("R10C",'MAPA DE RIESGO'!$P$71),"")</f>
        <v/>
      </c>
      <c r="AJ25" s="34" t="str">
        <f>IF(AND('MAPA DE RIESGO'!$Z$72="Alta",'MAPA DE RIESGO'!$AB$72="Catastrófico"),CONCATENATE("R10C",'MAPA DE RIESGO'!$P$72),"")</f>
        <v/>
      </c>
      <c r="AK25" s="34" t="str">
        <f>IF(AND('MAPA DE RIESGO'!$Z$73="Alta",'MAPA DE RIESGO'!$AB$73="Catastrófico"),CONCATENATE("R10C",'MAPA DE RIESGO'!$P$73),"")</f>
        <v/>
      </c>
      <c r="AL25" s="34" t="str">
        <f>IF(AND('MAPA DE RIESGO'!$Z$74="Alta",'MAPA DE RIESGO'!$AB$74="Catastrófico"),CONCATENATE("R10C",'MAPA DE RIESGO'!$P$74),"")</f>
        <v/>
      </c>
      <c r="AM25" s="35" t="str">
        <f>IF(AND('MAPA DE RIESGO'!$Z$75="Alta",'MAPA DE RIESGO'!$AB$75="Catastrófico"),CONCATENATE("R10C",'MAPA DE RIESGO'!$P$75),"")</f>
        <v/>
      </c>
      <c r="AN25" s="55"/>
      <c r="AO25" s="512"/>
      <c r="AP25" s="513"/>
      <c r="AQ25" s="513"/>
      <c r="AR25" s="513"/>
      <c r="AS25" s="513"/>
      <c r="AT25" s="514"/>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row>
    <row r="26" spans="1:76" ht="15" customHeight="1" x14ac:dyDescent="0.25">
      <c r="A26" s="55"/>
      <c r="B26" s="418"/>
      <c r="C26" s="418"/>
      <c r="D26" s="419"/>
      <c r="E26" s="515" t="s">
        <v>108</v>
      </c>
      <c r="F26" s="516"/>
      <c r="G26" s="516"/>
      <c r="H26" s="516"/>
      <c r="I26" s="532"/>
      <c r="J26" s="36" t="str">
        <f ca="1">IF(AND('MAPA DE RIESGO'!$Z$16="Media",'MAPA DE RIESGO'!$AB$16="Leve"),CONCATENATE("R1C",'MAPA DE RIESGO'!$P$16),"")</f>
        <v/>
      </c>
      <c r="K26" s="37" t="str">
        <f>IF(AND('MAPA DE RIESGO'!$Z$17="Media",'MAPA DE RIESGO'!$AB$17="Leve"),CONCATENATE("R1C",'MAPA DE RIESGO'!$P$17),"")</f>
        <v/>
      </c>
      <c r="L26" s="37" t="str">
        <f>IF(AND('MAPA DE RIESGO'!$Z$18="Media",'MAPA DE RIESGO'!$AB$18="Leve"),CONCATENATE("R1C",'MAPA DE RIESGO'!$P$18),"")</f>
        <v/>
      </c>
      <c r="M26" s="37" t="str">
        <f>IF(AND('MAPA DE RIESGO'!$Z$19="Media",'MAPA DE RIESGO'!$AB$19="Leve"),CONCATENATE("R1C",'MAPA DE RIESGO'!$P$19),"")</f>
        <v/>
      </c>
      <c r="N26" s="37" t="str">
        <f>IF(AND('MAPA DE RIESGO'!$Z$20="Media",'MAPA DE RIESGO'!$AB$20="Leve"),CONCATENATE("R1C",'MAPA DE RIESGO'!$P$20),"")</f>
        <v/>
      </c>
      <c r="O26" s="38" t="str">
        <f>IF(AND('MAPA DE RIESGO'!$Z$21="Media",'MAPA DE RIESGO'!$AB$21="Leve"),CONCATENATE("R1C",'MAPA DE RIESGO'!$P$21),"")</f>
        <v/>
      </c>
      <c r="P26" s="36" t="str">
        <f ca="1">IF(AND('MAPA DE RIESGO'!$Z$16="Media",'MAPA DE RIESGO'!$AB$16="Menor"),CONCATENATE("R1C",'MAPA DE RIESGO'!$P$16),"")</f>
        <v/>
      </c>
      <c r="Q26" s="37" t="str">
        <f>IF(AND('MAPA DE RIESGO'!$Z$17="Media",'MAPA DE RIESGO'!$AB$17="Menor"),CONCATENATE("R1C",'MAPA DE RIESGO'!$P$17),"")</f>
        <v/>
      </c>
      <c r="R26" s="37" t="str">
        <f>IF(AND('MAPA DE RIESGO'!$Z$18="Media",'MAPA DE RIESGO'!$AB$18="Menor"),CONCATENATE("R1C",'MAPA DE RIESGO'!$P$18),"")</f>
        <v/>
      </c>
      <c r="S26" s="37" t="str">
        <f>IF(AND('MAPA DE RIESGO'!$Z$19="Media",'MAPA DE RIESGO'!$AB$19="Menor"),CONCATENATE("R1C",'MAPA DE RIESGO'!$P$19),"")</f>
        <v/>
      </c>
      <c r="T26" s="37" t="str">
        <f>IF(AND('MAPA DE RIESGO'!$Z$20="Media",'MAPA DE RIESGO'!$AB$20="Menor"),CONCATENATE("R1C",'MAPA DE RIESGO'!$P$20),"")</f>
        <v/>
      </c>
      <c r="U26" s="38" t="str">
        <f>IF(AND('MAPA DE RIESGO'!$Z$21="Media",'MAPA DE RIESGO'!$AB$21="Menor"),CONCATENATE("R1C",'MAPA DE RIESGO'!$P$21),"")</f>
        <v/>
      </c>
      <c r="V26" s="36" t="str">
        <f ca="1">IF(AND('MAPA DE RIESGO'!$Z$16="Media",'MAPA DE RIESGO'!$AB$16="Moderado"),CONCATENATE("R1C",'MAPA DE RIESGO'!$P$16),"")</f>
        <v>R1C1</v>
      </c>
      <c r="W26" s="37" t="str">
        <f>IF(AND('MAPA DE RIESGO'!$Z$17="Media",'MAPA DE RIESGO'!$AB$17="Moderado"),CONCATENATE("R1C",'MAPA DE RIESGO'!$P$17),"")</f>
        <v/>
      </c>
      <c r="X26" s="37" t="str">
        <f>IF(AND('MAPA DE RIESGO'!$Z$18="Media",'MAPA DE RIESGO'!$AB$18="Moderado"),CONCATENATE("R1C",'MAPA DE RIESGO'!$P$18),"")</f>
        <v/>
      </c>
      <c r="Y26" s="37" t="str">
        <f>IF(AND('MAPA DE RIESGO'!$Z$19="Media",'MAPA DE RIESGO'!$AB$19="Moderado"),CONCATENATE("R1C",'MAPA DE RIESGO'!$P$19),"")</f>
        <v/>
      </c>
      <c r="Z26" s="37" t="str">
        <f>IF(AND('MAPA DE RIESGO'!$Z$20="Media",'MAPA DE RIESGO'!$AB$20="Moderado"),CONCATENATE("R1C",'MAPA DE RIESGO'!$P$20),"")</f>
        <v/>
      </c>
      <c r="AA26" s="38" t="str">
        <f>IF(AND('MAPA DE RIESGO'!$Z$21="Media",'MAPA DE RIESGO'!$AB$21="Moderado"),CONCATENATE("R1C",'MAPA DE RIESGO'!$P$21),"")</f>
        <v/>
      </c>
      <c r="AB26" s="17" t="str">
        <f ca="1">IF(AND('MAPA DE RIESGO'!$Z$16="Media",'MAPA DE RIESGO'!$AB$16="Mayor"),CONCATENATE("R1C",'MAPA DE RIESGO'!$P$16),"")</f>
        <v/>
      </c>
      <c r="AC26" s="18" t="str">
        <f>IF(AND('MAPA DE RIESGO'!$Z$17="Media",'MAPA DE RIESGO'!$AB$17="Mayor"),CONCATENATE("R1C",'MAPA DE RIESGO'!$P$17),"")</f>
        <v/>
      </c>
      <c r="AD26" s="18" t="str">
        <f>IF(AND('MAPA DE RIESGO'!$Z$18="Media",'MAPA DE RIESGO'!$AB$18="Mayor"),CONCATENATE("R1C",'MAPA DE RIESGO'!$P$18),"")</f>
        <v/>
      </c>
      <c r="AE26" s="18" t="str">
        <f>IF(AND('MAPA DE RIESGO'!$Z$19="Media",'MAPA DE RIESGO'!$AB$19="Mayor"),CONCATENATE("R1C",'MAPA DE RIESGO'!$P$19),"")</f>
        <v/>
      </c>
      <c r="AF26" s="18" t="str">
        <f>IF(AND('MAPA DE RIESGO'!$Z$20="Media",'MAPA DE RIESGO'!$AB$20="Mayor"),CONCATENATE("R1C",'MAPA DE RIESGO'!$P$20),"")</f>
        <v/>
      </c>
      <c r="AG26" s="19" t="str">
        <f>IF(AND('MAPA DE RIESGO'!$Z$21="Media",'MAPA DE RIESGO'!$AB$21="Mayor"),CONCATENATE("R1C",'MAPA DE RIESGO'!$P$21),"")</f>
        <v/>
      </c>
      <c r="AH26" s="20" t="str">
        <f ca="1">IF(AND('MAPA DE RIESGO'!$Z$16="Media",'MAPA DE RIESGO'!$AB$16="Catastrófico"),CONCATENATE("R1C",'MAPA DE RIESGO'!$P$16),"")</f>
        <v/>
      </c>
      <c r="AI26" s="21" t="str">
        <f>IF(AND('MAPA DE RIESGO'!$Z$17="Media",'MAPA DE RIESGO'!$AB$17="Catastrófico"),CONCATENATE("R1C",'MAPA DE RIESGO'!$P$17),"")</f>
        <v/>
      </c>
      <c r="AJ26" s="21" t="str">
        <f>IF(AND('MAPA DE RIESGO'!$Z$18="Media",'MAPA DE RIESGO'!$AB$18="Catastrófico"),CONCATENATE("R1C",'MAPA DE RIESGO'!$P$18),"")</f>
        <v/>
      </c>
      <c r="AK26" s="21" t="str">
        <f>IF(AND('MAPA DE RIESGO'!$Z$19="Media",'MAPA DE RIESGO'!$AB$19="Catastrófico"),CONCATENATE("R1C",'MAPA DE RIESGO'!$P$19),"")</f>
        <v/>
      </c>
      <c r="AL26" s="21" t="str">
        <f>IF(AND('MAPA DE RIESGO'!$Z$20="Media",'MAPA DE RIESGO'!$AB$20="Catastrófico"),CONCATENATE("R1C",'MAPA DE RIESGO'!$P$20),"")</f>
        <v/>
      </c>
      <c r="AM26" s="22" t="str">
        <f>IF(AND('MAPA DE RIESGO'!$Z$21="Media",'MAPA DE RIESGO'!$AB$21="Catastrófico"),CONCATENATE("R1C",'MAPA DE RIESGO'!$P$21),"")</f>
        <v/>
      </c>
      <c r="AN26" s="55"/>
      <c r="AO26" s="544" t="s">
        <v>73</v>
      </c>
      <c r="AP26" s="545"/>
      <c r="AQ26" s="545"/>
      <c r="AR26" s="545"/>
      <c r="AS26" s="545"/>
      <c r="AT26" s="546"/>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row>
    <row r="27" spans="1:76" ht="15" customHeight="1" x14ac:dyDescent="0.25">
      <c r="A27" s="55"/>
      <c r="B27" s="418"/>
      <c r="C27" s="418"/>
      <c r="D27" s="419"/>
      <c r="E27" s="517"/>
      <c r="F27" s="518"/>
      <c r="G27" s="518"/>
      <c r="H27" s="518"/>
      <c r="I27" s="533"/>
      <c r="J27" s="39" t="str">
        <f ca="1">IF(AND('MAPA DE RIESGO'!$Z$22="Media",'MAPA DE RIESGO'!$AB$22="Leve"),CONCATENATE("R2C",'MAPA DE RIESGO'!$P$22),"")</f>
        <v/>
      </c>
      <c r="K27" s="40" t="str">
        <f>IF(AND('MAPA DE RIESGO'!$Z$23="Media",'MAPA DE RIESGO'!$AB$23="Leve"),CONCATENATE("R2C",'MAPA DE RIESGO'!$P$23),"")</f>
        <v>R2C2</v>
      </c>
      <c r="L27" s="40" t="str">
        <f>IF(AND('MAPA DE RIESGO'!$Z$24="Media",'MAPA DE RIESGO'!$AB$24="Leve"),CONCATENATE("R2C",'MAPA DE RIESGO'!$P$24),"")</f>
        <v/>
      </c>
      <c r="M27" s="40" t="str">
        <f>IF(AND('MAPA DE RIESGO'!$Z$25="Media",'MAPA DE RIESGO'!$AB$25="Leve"),CONCATENATE("R2C",'MAPA DE RIESGO'!$P$25),"")</f>
        <v/>
      </c>
      <c r="N27" s="40" t="str">
        <f>IF(AND('MAPA DE RIESGO'!$Z$26="Media",'MAPA DE RIESGO'!$AB$26="Leve"),CONCATENATE("R2C",'MAPA DE RIESGO'!$P$26),"")</f>
        <v/>
      </c>
      <c r="O27" s="41" t="str">
        <f>IF(AND('MAPA DE RIESGO'!$Z$27="Media",'MAPA DE RIESGO'!$AB$27="Leve"),CONCATENATE("R2C",'MAPA DE RIESGO'!$P$27),"")</f>
        <v/>
      </c>
      <c r="P27" s="39" t="str">
        <f ca="1">IF(AND('MAPA DE RIESGO'!$Z$22="Media",'MAPA DE RIESGO'!$AB$22="Menor"),CONCATENATE("R2C",'MAPA DE RIESGO'!$P$22),"")</f>
        <v/>
      </c>
      <c r="Q27" s="40" t="str">
        <f>IF(AND('MAPA DE RIESGO'!$Z$23="Media",'MAPA DE RIESGO'!$AB$23="Menor"),CONCATENATE("R2C",'MAPA DE RIESGO'!$P$23),"")</f>
        <v/>
      </c>
      <c r="R27" s="40" t="str">
        <f>IF(AND('MAPA DE RIESGO'!$Z$24="Media",'MAPA DE RIESGO'!$AB$24="Menor"),CONCATENATE("R2C",'MAPA DE RIESGO'!$P$24),"")</f>
        <v/>
      </c>
      <c r="S27" s="40" t="str">
        <f>IF(AND('MAPA DE RIESGO'!$Z$25="Media",'MAPA DE RIESGO'!$AB$25="Menor"),CONCATENATE("R2C",'MAPA DE RIESGO'!$P$25),"")</f>
        <v/>
      </c>
      <c r="T27" s="40" t="str">
        <f>IF(AND('MAPA DE RIESGO'!$Z$26="Media",'MAPA DE RIESGO'!$AB$26="Menor"),CONCATENATE("R2C",'MAPA DE RIESGO'!$P$26),"")</f>
        <v/>
      </c>
      <c r="U27" s="41" t="str">
        <f>IF(AND('MAPA DE RIESGO'!$Z$27="Media",'MAPA DE RIESGO'!$AB$27="Menor"),CONCATENATE("R2C",'MAPA DE RIESGO'!$P$27),"")</f>
        <v/>
      </c>
      <c r="V27" s="39" t="str">
        <f ca="1">IF(AND('MAPA DE RIESGO'!$Z$22="Media",'MAPA DE RIESGO'!$AB$22="Moderado"),CONCATENATE("R2C",'MAPA DE RIESGO'!$P$22),"")</f>
        <v>R2C1</v>
      </c>
      <c r="W27" s="40" t="str">
        <f>IF(AND('MAPA DE RIESGO'!$Z$23="Media",'MAPA DE RIESGO'!$AB$23="Moderado"),CONCATENATE("R2C",'MAPA DE RIESGO'!$P$23),"")</f>
        <v/>
      </c>
      <c r="X27" s="40" t="str">
        <f>IF(AND('MAPA DE RIESGO'!$Z$24="Media",'MAPA DE RIESGO'!$AB$24="Moderado"),CONCATENATE("R2C",'MAPA DE RIESGO'!$P$24),"")</f>
        <v/>
      </c>
      <c r="Y27" s="40" t="str">
        <f>IF(AND('MAPA DE RIESGO'!$Z$25="Media",'MAPA DE RIESGO'!$AB$25="Moderado"),CONCATENATE("R2C",'MAPA DE RIESGO'!$P$25),"")</f>
        <v/>
      </c>
      <c r="Z27" s="40" t="str">
        <f>IF(AND('MAPA DE RIESGO'!$Z$26="Media",'MAPA DE RIESGO'!$AB$26="Moderado"),CONCATENATE("R2C",'MAPA DE RIESGO'!$P$26),"")</f>
        <v/>
      </c>
      <c r="AA27" s="41" t="str">
        <f>IF(AND('MAPA DE RIESGO'!$Z$27="Media",'MAPA DE RIESGO'!$AB$27="Moderado"),CONCATENATE("R2C",'MAPA DE RIESGO'!$P$27),"")</f>
        <v/>
      </c>
      <c r="AB27" s="23" t="str">
        <f ca="1">IF(AND('MAPA DE RIESGO'!$Z$22="Media",'MAPA DE RIESGO'!$AB$22="Mayor"),CONCATENATE("R2C",'MAPA DE RIESGO'!$P$22),"")</f>
        <v/>
      </c>
      <c r="AC27" s="24" t="str">
        <f>IF(AND('MAPA DE RIESGO'!$Z$23="Media",'MAPA DE RIESGO'!$AB$23="Mayor"),CONCATENATE("R2C",'MAPA DE RIESGO'!$P$23),"")</f>
        <v/>
      </c>
      <c r="AD27" s="24" t="str">
        <f>IF(AND('MAPA DE RIESGO'!$Z$24="Media",'MAPA DE RIESGO'!$AB$24="Mayor"),CONCATENATE("R2C",'MAPA DE RIESGO'!$P$24),"")</f>
        <v/>
      </c>
      <c r="AE27" s="24" t="str">
        <f>IF(AND('MAPA DE RIESGO'!$Z$25="Media",'MAPA DE RIESGO'!$AB$25="Mayor"),CONCATENATE("R2C",'MAPA DE RIESGO'!$P$25),"")</f>
        <v/>
      </c>
      <c r="AF27" s="24" t="str">
        <f>IF(AND('MAPA DE RIESGO'!$Z$26="Media",'MAPA DE RIESGO'!$AB$26="Mayor"),CONCATENATE("R2C",'MAPA DE RIESGO'!$P$26),"")</f>
        <v/>
      </c>
      <c r="AG27" s="25" t="str">
        <f>IF(AND('MAPA DE RIESGO'!$Z$27="Media",'MAPA DE RIESGO'!$AB$27="Mayor"),CONCATENATE("R2C",'MAPA DE RIESGO'!$P$27),"")</f>
        <v/>
      </c>
      <c r="AH27" s="26" t="str">
        <f ca="1">IF(AND('MAPA DE RIESGO'!$Z$22="Media",'MAPA DE RIESGO'!$AB$22="Catastrófico"),CONCATENATE("R2C",'MAPA DE RIESGO'!$P$22),"")</f>
        <v/>
      </c>
      <c r="AI27" s="27" t="str">
        <f>IF(AND('MAPA DE RIESGO'!$Z$23="Media",'MAPA DE RIESGO'!$AB$23="Catastrófico"),CONCATENATE("R2C",'MAPA DE RIESGO'!$P$23),"")</f>
        <v/>
      </c>
      <c r="AJ27" s="27" t="str">
        <f>IF(AND('MAPA DE RIESGO'!$Z$24="Media",'MAPA DE RIESGO'!$AB$24="Catastrófico"),CONCATENATE("R2C",'MAPA DE RIESGO'!$P$24),"")</f>
        <v/>
      </c>
      <c r="AK27" s="27" t="str">
        <f>IF(AND('MAPA DE RIESGO'!$Z$25="Media",'MAPA DE RIESGO'!$AB$25="Catastrófico"),CONCATENATE("R2C",'MAPA DE RIESGO'!$P$25),"")</f>
        <v/>
      </c>
      <c r="AL27" s="27" t="str">
        <f>IF(AND('MAPA DE RIESGO'!$Z$26="Media",'MAPA DE RIESGO'!$AB$26="Catastrófico"),CONCATENATE("R2C",'MAPA DE RIESGO'!$P$26),"")</f>
        <v/>
      </c>
      <c r="AM27" s="28" t="str">
        <f>IF(AND('MAPA DE RIESGO'!$Z$27="Media",'MAPA DE RIESGO'!$AB$27="Catastrófico"),CONCATENATE("R2C",'MAPA DE RIESGO'!$P$27),"")</f>
        <v/>
      </c>
      <c r="AN27" s="55"/>
      <c r="AO27" s="547"/>
      <c r="AP27" s="548"/>
      <c r="AQ27" s="548"/>
      <c r="AR27" s="548"/>
      <c r="AS27" s="548"/>
      <c r="AT27" s="549"/>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row>
    <row r="28" spans="1:76" ht="15" customHeight="1" x14ac:dyDescent="0.25">
      <c r="A28" s="55"/>
      <c r="B28" s="418"/>
      <c r="C28" s="418"/>
      <c r="D28" s="419"/>
      <c r="E28" s="519"/>
      <c r="F28" s="520"/>
      <c r="G28" s="520"/>
      <c r="H28" s="520"/>
      <c r="I28" s="533"/>
      <c r="J28" s="39" t="str">
        <f ca="1">IF(AND('MAPA DE RIESGO'!$Z$28="Media",'MAPA DE RIESGO'!$AB$28="Leve"),CONCATENATE("R3C",'MAPA DE RIESGO'!$P$28),"")</f>
        <v/>
      </c>
      <c r="K28" s="40" t="str">
        <f>IF(AND('MAPA DE RIESGO'!$Z$29="Media",'MAPA DE RIESGO'!$AB$29="Leve"),CONCATENATE("R3C",'MAPA DE RIESGO'!$P$29),"")</f>
        <v/>
      </c>
      <c r="L28" s="40" t="str">
        <f>IF(AND('MAPA DE RIESGO'!$Z$30="Media",'MAPA DE RIESGO'!$AB$30="Leve"),CONCATENATE("R3C",'MAPA DE RIESGO'!$P$30),"")</f>
        <v/>
      </c>
      <c r="M28" s="40" t="str">
        <f>IF(AND('MAPA DE RIESGO'!$Z$31="Media",'MAPA DE RIESGO'!$AB$31="Leve"),CONCATENATE("R3C",'MAPA DE RIESGO'!$P$31),"")</f>
        <v/>
      </c>
      <c r="N28" s="40" t="str">
        <f>IF(AND('MAPA DE RIESGO'!$Z$32="Media",'MAPA DE RIESGO'!$AB$32="Leve"),CONCATENATE("R3C",'MAPA DE RIESGO'!$P$32),"")</f>
        <v/>
      </c>
      <c r="O28" s="41" t="str">
        <f>IF(AND('MAPA DE RIESGO'!$Z$33="Media",'MAPA DE RIESGO'!$AB$33="Leve"),CONCATENATE("R3C",'MAPA DE RIESGO'!$P$33),"")</f>
        <v/>
      </c>
      <c r="P28" s="39" t="str">
        <f ca="1">IF(AND('MAPA DE RIESGO'!$Z$28="Media",'MAPA DE RIESGO'!$AB$28="Menor"),CONCATENATE("R3C",'MAPA DE RIESGO'!$P$28),"")</f>
        <v/>
      </c>
      <c r="Q28" s="40" t="str">
        <f>IF(AND('MAPA DE RIESGO'!$Z$29="Media",'MAPA DE RIESGO'!$AB$29="Menor"),CONCATENATE("R3C",'MAPA DE RIESGO'!$P$29),"")</f>
        <v/>
      </c>
      <c r="R28" s="40" t="str">
        <f>IF(AND('MAPA DE RIESGO'!$Z$30="Media",'MAPA DE RIESGO'!$AB$30="Menor"),CONCATENATE("R3C",'MAPA DE RIESGO'!$P$30),"")</f>
        <v/>
      </c>
      <c r="S28" s="40" t="str">
        <f>IF(AND('MAPA DE RIESGO'!$Z$31="Media",'MAPA DE RIESGO'!$AB$31="Menor"),CONCATENATE("R3C",'MAPA DE RIESGO'!$P$31),"")</f>
        <v/>
      </c>
      <c r="T28" s="40" t="str">
        <f>IF(AND('MAPA DE RIESGO'!$Z$32="Media",'MAPA DE RIESGO'!$AB$32="Menor"),CONCATENATE("R3C",'MAPA DE RIESGO'!$P$32),"")</f>
        <v/>
      </c>
      <c r="U28" s="41" t="str">
        <f>IF(AND('MAPA DE RIESGO'!$Z$33="Media",'MAPA DE RIESGO'!$AB$33="Menor"),CONCATENATE("R3C",'MAPA DE RIESGO'!$P$33),"")</f>
        <v/>
      </c>
      <c r="V28" s="39" t="str">
        <f ca="1">IF(AND('MAPA DE RIESGO'!$Z$28="Media",'MAPA DE RIESGO'!$AB$28="Moderado"),CONCATENATE("R3C",'MAPA DE RIESGO'!$P$28),"")</f>
        <v/>
      </c>
      <c r="W28" s="40" t="str">
        <f>IF(AND('MAPA DE RIESGO'!$Z$29="Media",'MAPA DE RIESGO'!$AB$29="Moderado"),CONCATENATE("R3C",'MAPA DE RIESGO'!$P$29),"")</f>
        <v/>
      </c>
      <c r="X28" s="40" t="str">
        <f>IF(AND('MAPA DE RIESGO'!$Z$30="Media",'MAPA DE RIESGO'!$AB$30="Moderado"),CONCATENATE("R3C",'MAPA DE RIESGO'!$P$30),"")</f>
        <v/>
      </c>
      <c r="Y28" s="40" t="str">
        <f>IF(AND('MAPA DE RIESGO'!$Z$31="Media",'MAPA DE RIESGO'!$AB$31="Moderado"),CONCATENATE("R3C",'MAPA DE RIESGO'!$P$31),"")</f>
        <v/>
      </c>
      <c r="Z28" s="40" t="str">
        <f>IF(AND('MAPA DE RIESGO'!$Z$32="Media",'MAPA DE RIESGO'!$AB$32="Moderado"),CONCATENATE("R3C",'MAPA DE RIESGO'!$P$32),"")</f>
        <v/>
      </c>
      <c r="AA28" s="41" t="str">
        <f>IF(AND('MAPA DE RIESGO'!$Z$33="Media",'MAPA DE RIESGO'!$AB$33="Moderado"),CONCATENATE("R3C",'MAPA DE RIESGO'!$P$33),"")</f>
        <v/>
      </c>
      <c r="AB28" s="23" t="str">
        <f ca="1">IF(AND('MAPA DE RIESGO'!$Z$28="Media",'MAPA DE RIESGO'!$AB$28="Mayor"),CONCATENATE("R3C",'MAPA DE RIESGO'!$P$28),"")</f>
        <v/>
      </c>
      <c r="AC28" s="24" t="str">
        <f>IF(AND('MAPA DE RIESGO'!$Z$29="Media",'MAPA DE RIESGO'!$AB$29="Mayor"),CONCATENATE("R3C",'MAPA DE RIESGO'!$P$29),"")</f>
        <v/>
      </c>
      <c r="AD28" s="24" t="str">
        <f>IF(AND('MAPA DE RIESGO'!$Z$30="Media",'MAPA DE RIESGO'!$AB$30="Mayor"),CONCATENATE("R3C",'MAPA DE RIESGO'!$P$30),"")</f>
        <v/>
      </c>
      <c r="AE28" s="24" t="str">
        <f>IF(AND('MAPA DE RIESGO'!$Z$31="Media",'MAPA DE RIESGO'!$AB$31="Mayor"),CONCATENATE("R3C",'MAPA DE RIESGO'!$P$31),"")</f>
        <v/>
      </c>
      <c r="AF28" s="24" t="str">
        <f>IF(AND('MAPA DE RIESGO'!$Z$32="Media",'MAPA DE RIESGO'!$AB$32="Mayor"),CONCATENATE("R3C",'MAPA DE RIESGO'!$P$32),"")</f>
        <v/>
      </c>
      <c r="AG28" s="25" t="str">
        <f>IF(AND('MAPA DE RIESGO'!$Z$33="Media",'MAPA DE RIESGO'!$AB$33="Mayor"),CONCATENATE("R3C",'MAPA DE RIESGO'!$P$33),"")</f>
        <v/>
      </c>
      <c r="AH28" s="26" t="str">
        <f ca="1">IF(AND('MAPA DE RIESGO'!$Z$28="Media",'MAPA DE RIESGO'!$AB$28="Catastrófico"),CONCATENATE("R3C",'MAPA DE RIESGO'!$P$28),"")</f>
        <v/>
      </c>
      <c r="AI28" s="27" t="str">
        <f>IF(AND('MAPA DE RIESGO'!$Z$29="Media",'MAPA DE RIESGO'!$AB$29="Catastrófico"),CONCATENATE("R3C",'MAPA DE RIESGO'!$P$29),"")</f>
        <v/>
      </c>
      <c r="AJ28" s="27" t="str">
        <f>IF(AND('MAPA DE RIESGO'!$Z$30="Media",'MAPA DE RIESGO'!$AB$30="Catastrófico"),CONCATENATE("R3C",'MAPA DE RIESGO'!$P$30),"")</f>
        <v/>
      </c>
      <c r="AK28" s="27" t="str">
        <f>IF(AND('MAPA DE RIESGO'!$Z$31="Media",'MAPA DE RIESGO'!$AB$31="Catastrófico"),CONCATENATE("R3C",'MAPA DE RIESGO'!$P$31),"")</f>
        <v/>
      </c>
      <c r="AL28" s="27" t="str">
        <f>IF(AND('MAPA DE RIESGO'!$Z$32="Media",'MAPA DE RIESGO'!$AB$32="Catastrófico"),CONCATENATE("R3C",'MAPA DE RIESGO'!$P$32),"")</f>
        <v/>
      </c>
      <c r="AM28" s="28" t="str">
        <f>IF(AND('MAPA DE RIESGO'!$Z$33="Media",'MAPA DE RIESGO'!$AB$33="Catastrófico"),CONCATENATE("R3C",'MAPA DE RIESGO'!$P$33),"")</f>
        <v/>
      </c>
      <c r="AN28" s="55"/>
      <c r="AO28" s="547"/>
      <c r="AP28" s="548"/>
      <c r="AQ28" s="548"/>
      <c r="AR28" s="548"/>
      <c r="AS28" s="548"/>
      <c r="AT28" s="549"/>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row>
    <row r="29" spans="1:76" ht="15" customHeight="1" x14ac:dyDescent="0.25">
      <c r="A29" s="55"/>
      <c r="B29" s="418"/>
      <c r="C29" s="418"/>
      <c r="D29" s="419"/>
      <c r="E29" s="519"/>
      <c r="F29" s="520"/>
      <c r="G29" s="520"/>
      <c r="H29" s="520"/>
      <c r="I29" s="533"/>
      <c r="J29" s="39" t="str">
        <f ca="1">IF(AND('MAPA DE RIESGO'!$Z$34="Media",'MAPA DE RIESGO'!$AB$34="Leve"),CONCATENATE("R4C",'MAPA DE RIESGO'!$P$34),"")</f>
        <v/>
      </c>
      <c r="K29" s="40" t="str">
        <f>IF(AND('MAPA DE RIESGO'!$Z$35="Media",'MAPA DE RIESGO'!$AB$35="Leve"),CONCATENATE("R4C",'MAPA DE RIESGO'!$P$35),"")</f>
        <v/>
      </c>
      <c r="L29" s="40" t="str">
        <f>IF(AND('MAPA DE RIESGO'!$Z$36="Media",'MAPA DE RIESGO'!$AB$36="Leve"),CONCATENATE("R4C",'MAPA DE RIESGO'!$P$36),"")</f>
        <v/>
      </c>
      <c r="M29" s="40" t="str">
        <f>IF(AND('MAPA DE RIESGO'!$Z$37="Media",'MAPA DE RIESGO'!$AB$37="Leve"),CONCATENATE("R4C",'MAPA DE RIESGO'!$P$37),"")</f>
        <v/>
      </c>
      <c r="N29" s="40" t="str">
        <f>IF(AND('MAPA DE RIESGO'!$Z$38="Media",'MAPA DE RIESGO'!$AB$38="Leve"),CONCATENATE("R4C",'MAPA DE RIESGO'!$P$38),"")</f>
        <v/>
      </c>
      <c r="O29" s="41" t="str">
        <f>IF(AND('MAPA DE RIESGO'!$Z$39="Media",'MAPA DE RIESGO'!$AB$39="Leve"),CONCATENATE("R4C",'MAPA DE RIESGO'!$P$39),"")</f>
        <v/>
      </c>
      <c r="P29" s="39" t="str">
        <f ca="1">IF(AND('MAPA DE RIESGO'!$Z$34="Media",'MAPA DE RIESGO'!$AB$34="Menor"),CONCATENATE("R4C",'MAPA DE RIESGO'!$P$34),"")</f>
        <v/>
      </c>
      <c r="Q29" s="40" t="str">
        <f>IF(AND('MAPA DE RIESGO'!$Z$35="Media",'MAPA DE RIESGO'!$AB$35="Menor"),CONCATENATE("R4C",'MAPA DE RIESGO'!$P$35),"")</f>
        <v/>
      </c>
      <c r="R29" s="40" t="str">
        <f>IF(AND('MAPA DE RIESGO'!$Z$36="Media",'MAPA DE RIESGO'!$AB$36="Menor"),CONCATENATE("R4C",'MAPA DE RIESGO'!$P$36),"")</f>
        <v/>
      </c>
      <c r="S29" s="40" t="str">
        <f>IF(AND('MAPA DE RIESGO'!$Z$37="Media",'MAPA DE RIESGO'!$AB$37="Menor"),CONCATENATE("R4C",'MAPA DE RIESGO'!$P$37),"")</f>
        <v/>
      </c>
      <c r="T29" s="40" t="str">
        <f>IF(AND('MAPA DE RIESGO'!$Z$38="Media",'MAPA DE RIESGO'!$AB$38="Menor"),CONCATENATE("R4C",'MAPA DE RIESGO'!$P$38),"")</f>
        <v/>
      </c>
      <c r="U29" s="41" t="str">
        <f>IF(AND('MAPA DE RIESGO'!$Z$39="Media",'MAPA DE RIESGO'!$AB$39="Menor"),CONCATENATE("R4C",'MAPA DE RIESGO'!$P$39),"")</f>
        <v/>
      </c>
      <c r="V29" s="39" t="str">
        <f ca="1">IF(AND('MAPA DE RIESGO'!$Z$34="Media",'MAPA DE RIESGO'!$AB$34="Moderado"),CONCATENATE("R4C",'MAPA DE RIESGO'!$P$34),"")</f>
        <v/>
      </c>
      <c r="W29" s="40" t="str">
        <f>IF(AND('MAPA DE RIESGO'!$Z$35="Media",'MAPA DE RIESGO'!$AB$35="Moderado"),CONCATENATE("R4C",'MAPA DE RIESGO'!$P$35),"")</f>
        <v/>
      </c>
      <c r="X29" s="40" t="str">
        <f>IF(AND('MAPA DE RIESGO'!$Z$36="Media",'MAPA DE RIESGO'!$AB$36="Moderado"),CONCATENATE("R4C",'MAPA DE RIESGO'!$P$36),"")</f>
        <v/>
      </c>
      <c r="Y29" s="40" t="str">
        <f>IF(AND('MAPA DE RIESGO'!$Z$37="Media",'MAPA DE RIESGO'!$AB$37="Moderado"),CONCATENATE("R4C",'MAPA DE RIESGO'!$P$37),"")</f>
        <v/>
      </c>
      <c r="Z29" s="40" t="str">
        <f>IF(AND('MAPA DE RIESGO'!$Z$38="Media",'MAPA DE RIESGO'!$AB$38="Moderado"),CONCATENATE("R4C",'MAPA DE RIESGO'!$P$38),"")</f>
        <v/>
      </c>
      <c r="AA29" s="41" t="str">
        <f>IF(AND('MAPA DE RIESGO'!$Z$39="Media",'MAPA DE RIESGO'!$AB$39="Moderado"),CONCATENATE("R4C",'MAPA DE RIESGO'!$P$39),"")</f>
        <v/>
      </c>
      <c r="AB29" s="23" t="str">
        <f ca="1">IF(AND('MAPA DE RIESGO'!$Z$34="Media",'MAPA DE RIESGO'!$AB$34="Mayor"),CONCATENATE("R4C",'MAPA DE RIESGO'!$P$34),"")</f>
        <v/>
      </c>
      <c r="AC29" s="24" t="str">
        <f>IF(AND('MAPA DE RIESGO'!$Z$35="Media",'MAPA DE RIESGO'!$AB$35="Mayor"),CONCATENATE("R4C",'MAPA DE RIESGO'!$P$35),"")</f>
        <v/>
      </c>
      <c r="AD29" s="29" t="str">
        <f>IF(AND('MAPA DE RIESGO'!$Z$36="Media",'MAPA DE RIESGO'!$AB$36="Mayor"),CONCATENATE("R4C",'MAPA DE RIESGO'!$P$36),"")</f>
        <v/>
      </c>
      <c r="AE29" s="29" t="str">
        <f>IF(AND('MAPA DE RIESGO'!$Z$37="Media",'MAPA DE RIESGO'!$AB$37="Mayor"),CONCATENATE("R4C",'MAPA DE RIESGO'!$P$37),"")</f>
        <v/>
      </c>
      <c r="AF29" s="29" t="str">
        <f>IF(AND('MAPA DE RIESGO'!$Z$38="Media",'MAPA DE RIESGO'!$AB$38="Mayor"),CONCATENATE("R4C",'MAPA DE RIESGO'!$P$38),"")</f>
        <v/>
      </c>
      <c r="AG29" s="25" t="str">
        <f>IF(AND('MAPA DE RIESGO'!$Z$39="Media",'MAPA DE RIESGO'!$AB$39="Mayor"),CONCATENATE("R4C",'MAPA DE RIESGO'!$P$39),"")</f>
        <v/>
      </c>
      <c r="AH29" s="26" t="str">
        <f ca="1">IF(AND('MAPA DE RIESGO'!$Z$34="Media",'MAPA DE RIESGO'!$AB$34="Catastrófico"),CONCATENATE("R4C",'MAPA DE RIESGO'!$P$34),"")</f>
        <v/>
      </c>
      <c r="AI29" s="27" t="str">
        <f>IF(AND('MAPA DE RIESGO'!$Z$35="Media",'MAPA DE RIESGO'!$AB$35="Catastrófico"),CONCATENATE("R4C",'MAPA DE RIESGO'!$P$35),"")</f>
        <v/>
      </c>
      <c r="AJ29" s="27" t="str">
        <f>IF(AND('MAPA DE RIESGO'!$Z$36="Media",'MAPA DE RIESGO'!$AB$36="Catastrófico"),CONCATENATE("R4C",'MAPA DE RIESGO'!$P$36),"")</f>
        <v/>
      </c>
      <c r="AK29" s="27" t="str">
        <f>IF(AND('MAPA DE RIESGO'!$Z$37="Media",'MAPA DE RIESGO'!$AB$37="Catastrófico"),CONCATENATE("R4C",'MAPA DE RIESGO'!$P$37),"")</f>
        <v/>
      </c>
      <c r="AL29" s="27" t="str">
        <f>IF(AND('MAPA DE RIESGO'!$Z$38="Media",'MAPA DE RIESGO'!$AB$38="Catastrófico"),CONCATENATE("R4C",'MAPA DE RIESGO'!$P$38),"")</f>
        <v/>
      </c>
      <c r="AM29" s="28" t="str">
        <f>IF(AND('MAPA DE RIESGO'!$Z$39="Media",'MAPA DE RIESGO'!$AB$39="Catastrófico"),CONCATENATE("R4C",'MAPA DE RIESGO'!$P$39),"")</f>
        <v/>
      </c>
      <c r="AN29" s="55"/>
      <c r="AO29" s="547"/>
      <c r="AP29" s="548"/>
      <c r="AQ29" s="548"/>
      <c r="AR29" s="548"/>
      <c r="AS29" s="548"/>
      <c r="AT29" s="549"/>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row>
    <row r="30" spans="1:76" ht="15" customHeight="1" x14ac:dyDescent="0.25">
      <c r="A30" s="55"/>
      <c r="B30" s="418"/>
      <c r="C30" s="418"/>
      <c r="D30" s="419"/>
      <c r="E30" s="519"/>
      <c r="F30" s="520"/>
      <c r="G30" s="520"/>
      <c r="H30" s="520"/>
      <c r="I30" s="533"/>
      <c r="J30" s="39" t="str">
        <f>IF(AND('MAPA DE RIESGO'!$Z$40="Media",'MAPA DE RIESGO'!$AB$40="Leve"),CONCATENATE("R5C",'MAPA DE RIESGO'!$P$40),"")</f>
        <v/>
      </c>
      <c r="K30" s="40" t="str">
        <f>IF(AND('MAPA DE RIESGO'!$Z$41="Media",'MAPA DE RIESGO'!$AB$41="Leve"),CONCATENATE("R5C",'MAPA DE RIESGO'!$P$41),"")</f>
        <v/>
      </c>
      <c r="L30" s="40" t="str">
        <f>IF(AND('MAPA DE RIESGO'!$Z$42="Media",'MAPA DE RIESGO'!$AB$42="Leve"),CONCATENATE("R5C",'MAPA DE RIESGO'!$P$42),"")</f>
        <v/>
      </c>
      <c r="M30" s="40" t="str">
        <f>IF(AND('MAPA DE RIESGO'!$Z$43="Media",'MAPA DE RIESGO'!$AB$43="Leve"),CONCATENATE("R5C",'MAPA DE RIESGO'!$P$43),"")</f>
        <v/>
      </c>
      <c r="N30" s="40" t="str">
        <f>IF(AND('MAPA DE RIESGO'!$Z$44="Media",'MAPA DE RIESGO'!$AB$44="Leve"),CONCATENATE("R5C",'MAPA DE RIESGO'!$P$44),"")</f>
        <v/>
      </c>
      <c r="O30" s="41" t="str">
        <f>IF(AND('MAPA DE RIESGO'!$Z$45="Media",'MAPA DE RIESGO'!$AB$45="Leve"),CONCATENATE("R5C",'MAPA DE RIESGO'!$P$45),"")</f>
        <v/>
      </c>
      <c r="P30" s="39" t="str">
        <f>IF(AND('MAPA DE RIESGO'!$Z$40="Media",'MAPA DE RIESGO'!$AB$40="Menor"),CONCATENATE("R5C",'MAPA DE RIESGO'!$P$40),"")</f>
        <v/>
      </c>
      <c r="Q30" s="40" t="str">
        <f>IF(AND('MAPA DE RIESGO'!$Z$41="Media",'MAPA DE RIESGO'!$AB$41="Menor"),CONCATENATE("R5C",'MAPA DE RIESGO'!$P$41),"")</f>
        <v/>
      </c>
      <c r="R30" s="40" t="str">
        <f>IF(AND('MAPA DE RIESGO'!$Z$42="Media",'MAPA DE RIESGO'!$AB$42="Menor"),CONCATENATE("R5C",'MAPA DE RIESGO'!$P$42),"")</f>
        <v/>
      </c>
      <c r="S30" s="40" t="str">
        <f>IF(AND('MAPA DE RIESGO'!$Z$43="Media",'MAPA DE RIESGO'!$AB$43="Menor"),CONCATENATE("R5C",'MAPA DE RIESGO'!$P$43),"")</f>
        <v/>
      </c>
      <c r="T30" s="40" t="str">
        <f>IF(AND('MAPA DE RIESGO'!$Z$44="Media",'MAPA DE RIESGO'!$AB$44="Menor"),CONCATENATE("R5C",'MAPA DE RIESGO'!$P$44),"")</f>
        <v/>
      </c>
      <c r="U30" s="41" t="str">
        <f>IF(AND('MAPA DE RIESGO'!$Z$45="Media",'MAPA DE RIESGO'!$AB$45="Menor"),CONCATENATE("R5C",'MAPA DE RIESGO'!$P$45),"")</f>
        <v/>
      </c>
      <c r="V30" s="39" t="str">
        <f>IF(AND('MAPA DE RIESGO'!$Z$40="Media",'MAPA DE RIESGO'!$AB$40="Moderado"),CONCATENATE("R5C",'MAPA DE RIESGO'!$P$40),"")</f>
        <v/>
      </c>
      <c r="W30" s="40" t="str">
        <f>IF(AND('MAPA DE RIESGO'!$Z$41="Media",'MAPA DE RIESGO'!$AB$41="Moderado"),CONCATENATE("R5C",'MAPA DE RIESGO'!$P$41),"")</f>
        <v/>
      </c>
      <c r="X30" s="40" t="str">
        <f>IF(AND('MAPA DE RIESGO'!$Z$42="Media",'MAPA DE RIESGO'!$AB$42="Moderado"),CONCATENATE("R5C",'MAPA DE RIESGO'!$P$42),"")</f>
        <v/>
      </c>
      <c r="Y30" s="40" t="str">
        <f>IF(AND('MAPA DE RIESGO'!$Z$43="Media",'MAPA DE RIESGO'!$AB$43="Moderado"),CONCATENATE("R5C",'MAPA DE RIESGO'!$P$43),"")</f>
        <v/>
      </c>
      <c r="Z30" s="40" t="str">
        <f>IF(AND('MAPA DE RIESGO'!$Z$44="Media",'MAPA DE RIESGO'!$AB$44="Moderado"),CONCATENATE("R5C",'MAPA DE RIESGO'!$P$44),"")</f>
        <v/>
      </c>
      <c r="AA30" s="41" t="str">
        <f>IF(AND('MAPA DE RIESGO'!$Z$45="Media",'MAPA DE RIESGO'!$AB$45="Moderado"),CONCATENATE("R5C",'MAPA DE RIESGO'!$P$45),"")</f>
        <v/>
      </c>
      <c r="AB30" s="23" t="str">
        <f>IF(AND('MAPA DE RIESGO'!$Z$40="Media",'MAPA DE RIESGO'!$AB$40="Mayor"),CONCATENATE("R5C",'MAPA DE RIESGO'!$P$40),"")</f>
        <v/>
      </c>
      <c r="AC30" s="24" t="str">
        <f>IF(AND('MAPA DE RIESGO'!$Z$41="Media",'MAPA DE RIESGO'!$AB$41="Mayor"),CONCATENATE("R5C",'MAPA DE RIESGO'!$P$41),"")</f>
        <v/>
      </c>
      <c r="AD30" s="29" t="str">
        <f>IF(AND('MAPA DE RIESGO'!$Z$42="Media",'MAPA DE RIESGO'!$AB$42="Mayor"),CONCATENATE("R5C",'MAPA DE RIESGO'!$P$42),"")</f>
        <v/>
      </c>
      <c r="AE30" s="29" t="str">
        <f>IF(AND('MAPA DE RIESGO'!$Z$43="Media",'MAPA DE RIESGO'!$AB$43="Mayor"),CONCATENATE("R5C",'MAPA DE RIESGO'!$P$43),"")</f>
        <v/>
      </c>
      <c r="AF30" s="29" t="str">
        <f>IF(AND('MAPA DE RIESGO'!$Z$44="Media",'MAPA DE RIESGO'!$AB$44="Mayor"),CONCATENATE("R5C",'MAPA DE RIESGO'!$P$44),"")</f>
        <v/>
      </c>
      <c r="AG30" s="25" t="str">
        <f>IF(AND('MAPA DE RIESGO'!$Z$45="Media",'MAPA DE RIESGO'!$AB$45="Mayor"),CONCATENATE("R5C",'MAPA DE RIESGO'!$P$45),"")</f>
        <v/>
      </c>
      <c r="AH30" s="26" t="str">
        <f>IF(AND('MAPA DE RIESGO'!$Z$40="Media",'MAPA DE RIESGO'!$AB$40="Catastrófico"),CONCATENATE("R5C",'MAPA DE RIESGO'!$P$40),"")</f>
        <v/>
      </c>
      <c r="AI30" s="27" t="str">
        <f>IF(AND('MAPA DE RIESGO'!$Z$41="Media",'MAPA DE RIESGO'!$AB$41="Catastrófico"),CONCATENATE("R5C",'MAPA DE RIESGO'!$P$41),"")</f>
        <v/>
      </c>
      <c r="AJ30" s="27" t="str">
        <f>IF(AND('MAPA DE RIESGO'!$Z$42="Media",'MAPA DE RIESGO'!$AB$42="Catastrófico"),CONCATENATE("R5C",'MAPA DE RIESGO'!$P$42),"")</f>
        <v/>
      </c>
      <c r="AK30" s="27" t="str">
        <f>IF(AND('MAPA DE RIESGO'!$Z$43="Media",'MAPA DE RIESGO'!$AB$43="Catastrófico"),CONCATENATE("R5C",'MAPA DE RIESGO'!$P$43),"")</f>
        <v/>
      </c>
      <c r="AL30" s="27" t="str">
        <f>IF(AND('MAPA DE RIESGO'!$Z$44="Media",'MAPA DE RIESGO'!$AB$44="Catastrófico"),CONCATENATE("R5C",'MAPA DE RIESGO'!$P$44),"")</f>
        <v/>
      </c>
      <c r="AM30" s="28" t="str">
        <f>IF(AND('MAPA DE RIESGO'!$Z$45="Media",'MAPA DE RIESGO'!$AB$45="Catastrófico"),CONCATENATE("R5C",'MAPA DE RIESGO'!$P$45),"")</f>
        <v/>
      </c>
      <c r="AN30" s="55"/>
      <c r="AO30" s="547"/>
      <c r="AP30" s="548"/>
      <c r="AQ30" s="548"/>
      <c r="AR30" s="548"/>
      <c r="AS30" s="548"/>
      <c r="AT30" s="549"/>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row>
    <row r="31" spans="1:76" ht="15" customHeight="1" x14ac:dyDescent="0.25">
      <c r="A31" s="55"/>
      <c r="B31" s="418"/>
      <c r="C31" s="418"/>
      <c r="D31" s="419"/>
      <c r="E31" s="519"/>
      <c r="F31" s="520"/>
      <c r="G31" s="520"/>
      <c r="H31" s="520"/>
      <c r="I31" s="533"/>
      <c r="J31" s="39" t="str">
        <f>IF(AND('MAPA DE RIESGO'!$Z$46="Media",'MAPA DE RIESGO'!$AB$46="Leve"),CONCATENATE("R6C",'MAPA DE RIESGO'!$P$46),"")</f>
        <v/>
      </c>
      <c r="K31" s="40" t="str">
        <f>IF(AND('MAPA DE RIESGO'!$Z$47="Media",'MAPA DE RIESGO'!$AB$47="Leve"),CONCATENATE("R6C",'MAPA DE RIESGO'!$P$47),"")</f>
        <v/>
      </c>
      <c r="L31" s="40" t="str">
        <f>IF(AND('MAPA DE RIESGO'!$Z$48="Media",'MAPA DE RIESGO'!$AB$48="Leve"),CONCATENATE("R6C",'MAPA DE RIESGO'!$P$48),"")</f>
        <v/>
      </c>
      <c r="M31" s="40" t="str">
        <f>IF(AND('MAPA DE RIESGO'!$Z$49="Media",'MAPA DE RIESGO'!$AB$49="Leve"),CONCATENATE("R6C",'MAPA DE RIESGO'!$P$49),"")</f>
        <v/>
      </c>
      <c r="N31" s="40" t="str">
        <f>IF(AND('MAPA DE RIESGO'!$Z$50="Media",'MAPA DE RIESGO'!$AB$50="Leve"),CONCATENATE("R6C",'MAPA DE RIESGO'!$P$50),"")</f>
        <v/>
      </c>
      <c r="O31" s="41" t="str">
        <f>IF(AND('MAPA DE RIESGO'!$Z$51="Media",'MAPA DE RIESGO'!$AB$51="Leve"),CONCATENATE("R6C",'MAPA DE RIESGO'!$P$51),"")</f>
        <v/>
      </c>
      <c r="P31" s="39" t="str">
        <f>IF(AND('MAPA DE RIESGO'!$Z$46="Media",'MAPA DE RIESGO'!$AB$46="Menor"),CONCATENATE("R6C",'MAPA DE RIESGO'!$P$46),"")</f>
        <v/>
      </c>
      <c r="Q31" s="40" t="str">
        <f>IF(AND('MAPA DE RIESGO'!$Z$47="Media",'MAPA DE RIESGO'!$AB$47="Menor"),CONCATENATE("R6C",'MAPA DE RIESGO'!$P$47),"")</f>
        <v/>
      </c>
      <c r="R31" s="40" t="str">
        <f>IF(AND('MAPA DE RIESGO'!$Z$48="Media",'MAPA DE RIESGO'!$AB$48="Menor"),CONCATENATE("R6C",'MAPA DE RIESGO'!$P$48),"")</f>
        <v/>
      </c>
      <c r="S31" s="40" t="str">
        <f>IF(AND('MAPA DE RIESGO'!$Z$49="Media",'MAPA DE RIESGO'!$AB$49="Menor"),CONCATENATE("R6C",'MAPA DE RIESGO'!$P$49),"")</f>
        <v/>
      </c>
      <c r="T31" s="40" t="str">
        <f>IF(AND('MAPA DE RIESGO'!$Z$50="Media",'MAPA DE RIESGO'!$AB$50="Menor"),CONCATENATE("R6C",'MAPA DE RIESGO'!$P$50),"")</f>
        <v/>
      </c>
      <c r="U31" s="41" t="str">
        <f>IF(AND('MAPA DE RIESGO'!$Z$51="Media",'MAPA DE RIESGO'!$AB$51="Menor"),CONCATENATE("R6C",'MAPA DE RIESGO'!$P$51),"")</f>
        <v/>
      </c>
      <c r="V31" s="39" t="str">
        <f>IF(AND('MAPA DE RIESGO'!$Z$46="Media",'MAPA DE RIESGO'!$AB$46="Moderado"),CONCATENATE("R6C",'MAPA DE RIESGO'!$P$46),"")</f>
        <v/>
      </c>
      <c r="W31" s="40" t="str">
        <f>IF(AND('MAPA DE RIESGO'!$Z$47="Media",'MAPA DE RIESGO'!$AB$47="Moderado"),CONCATENATE("R6C",'MAPA DE RIESGO'!$P$47),"")</f>
        <v/>
      </c>
      <c r="X31" s="40" t="str">
        <f>IF(AND('MAPA DE RIESGO'!$Z$48="Media",'MAPA DE RIESGO'!$AB$48="Moderado"),CONCATENATE("R6C",'MAPA DE RIESGO'!$P$48),"")</f>
        <v/>
      </c>
      <c r="Y31" s="40" t="str">
        <f>IF(AND('MAPA DE RIESGO'!$Z$49="Media",'MAPA DE RIESGO'!$AB$49="Moderado"),CONCATENATE("R6C",'MAPA DE RIESGO'!$P$49),"")</f>
        <v/>
      </c>
      <c r="Z31" s="40" t="str">
        <f>IF(AND('MAPA DE RIESGO'!$Z$50="Media",'MAPA DE RIESGO'!$AB$50="Moderado"),CONCATENATE("R6C",'MAPA DE RIESGO'!$P$50),"")</f>
        <v/>
      </c>
      <c r="AA31" s="41" t="str">
        <f>IF(AND('MAPA DE RIESGO'!$Z$51="Media",'MAPA DE RIESGO'!$AB$51="Moderado"),CONCATENATE("R6C",'MAPA DE RIESGO'!$P$51),"")</f>
        <v/>
      </c>
      <c r="AB31" s="23" t="str">
        <f>IF(AND('MAPA DE RIESGO'!$Z$46="Media",'MAPA DE RIESGO'!$AB$46="Mayor"),CONCATENATE("R6C",'MAPA DE RIESGO'!$P$46),"")</f>
        <v/>
      </c>
      <c r="AC31" s="24" t="str">
        <f>IF(AND('MAPA DE RIESGO'!$Z$47="Media",'MAPA DE RIESGO'!$AB$47="Mayor"),CONCATENATE("R6C",'MAPA DE RIESGO'!$P$47),"")</f>
        <v/>
      </c>
      <c r="AD31" s="29" t="str">
        <f>IF(AND('MAPA DE RIESGO'!$Z$48="Media",'MAPA DE RIESGO'!$AB$48="Mayor"),CONCATENATE("R6C",'MAPA DE RIESGO'!$P$48),"")</f>
        <v/>
      </c>
      <c r="AE31" s="29" t="str">
        <f>IF(AND('MAPA DE RIESGO'!$Z$49="Media",'MAPA DE RIESGO'!$AB$49="Mayor"),CONCATENATE("R6C",'MAPA DE RIESGO'!$P$49),"")</f>
        <v/>
      </c>
      <c r="AF31" s="29" t="str">
        <f>IF(AND('MAPA DE RIESGO'!$Z$50="Media",'MAPA DE RIESGO'!$AB$50="Mayor"),CONCATENATE("R6C",'MAPA DE RIESGO'!$P$50),"")</f>
        <v/>
      </c>
      <c r="AG31" s="25" t="str">
        <f>IF(AND('MAPA DE RIESGO'!$Z$51="Media",'MAPA DE RIESGO'!$AB$51="Mayor"),CONCATENATE("R6C",'MAPA DE RIESGO'!$P$51),"")</f>
        <v/>
      </c>
      <c r="AH31" s="26" t="str">
        <f>IF(AND('MAPA DE RIESGO'!$Z$46="Media",'MAPA DE RIESGO'!$AB$46="Catastrófico"),CONCATENATE("R6C",'MAPA DE RIESGO'!$P$46),"")</f>
        <v/>
      </c>
      <c r="AI31" s="27" t="str">
        <f>IF(AND('MAPA DE RIESGO'!$Z$47="Media",'MAPA DE RIESGO'!$AB$47="Catastrófico"),CONCATENATE("R6C",'MAPA DE RIESGO'!$P$47),"")</f>
        <v/>
      </c>
      <c r="AJ31" s="27" t="str">
        <f>IF(AND('MAPA DE RIESGO'!$Z$48="Media",'MAPA DE RIESGO'!$AB$48="Catastrófico"),CONCATENATE("R6C",'MAPA DE RIESGO'!$P$48),"")</f>
        <v/>
      </c>
      <c r="AK31" s="27" t="str">
        <f>IF(AND('MAPA DE RIESGO'!$Z$49="Media",'MAPA DE RIESGO'!$AB$49="Catastrófico"),CONCATENATE("R6C",'MAPA DE RIESGO'!$P$49),"")</f>
        <v/>
      </c>
      <c r="AL31" s="27" t="str">
        <f>IF(AND('MAPA DE RIESGO'!$Z$50="Media",'MAPA DE RIESGO'!$AB$50="Catastrófico"),CONCATENATE("R6C",'MAPA DE RIESGO'!$P$50),"")</f>
        <v/>
      </c>
      <c r="AM31" s="28" t="str">
        <f>IF(AND('MAPA DE RIESGO'!$Z$51="Media",'MAPA DE RIESGO'!$AB$51="Catastrófico"),CONCATENATE("R6C",'MAPA DE RIESGO'!$P$51),"")</f>
        <v/>
      </c>
      <c r="AN31" s="55"/>
      <c r="AO31" s="547"/>
      <c r="AP31" s="548"/>
      <c r="AQ31" s="548"/>
      <c r="AR31" s="548"/>
      <c r="AS31" s="548"/>
      <c r="AT31" s="549"/>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row>
    <row r="32" spans="1:76" ht="15" customHeight="1" x14ac:dyDescent="0.25">
      <c r="A32" s="55"/>
      <c r="B32" s="418"/>
      <c r="C32" s="418"/>
      <c r="D32" s="419"/>
      <c r="E32" s="519"/>
      <c r="F32" s="520"/>
      <c r="G32" s="520"/>
      <c r="H32" s="520"/>
      <c r="I32" s="533"/>
      <c r="J32" s="39" t="str">
        <f>IF(AND('MAPA DE RIESGO'!$Z$52="Media",'MAPA DE RIESGO'!$AB$52="Leve"),CONCATENATE("R7C",'MAPA DE RIESGO'!$P$52),"")</f>
        <v/>
      </c>
      <c r="K32" s="40" t="str">
        <f>IF(AND('MAPA DE RIESGO'!$Z$53="Media",'MAPA DE RIESGO'!$AB$53="Leve"),CONCATENATE("R7C",'MAPA DE RIESGO'!$P$53),"")</f>
        <v/>
      </c>
      <c r="L32" s="40" t="str">
        <f>IF(AND('MAPA DE RIESGO'!$Z$54="Media",'MAPA DE RIESGO'!$AB$54="Leve"),CONCATENATE("R7C",'MAPA DE RIESGO'!$P$54),"")</f>
        <v/>
      </c>
      <c r="M32" s="40" t="str">
        <f>IF(AND('MAPA DE RIESGO'!$Z$55="Media",'MAPA DE RIESGO'!$AB$55="Leve"),CONCATENATE("R7C",'MAPA DE RIESGO'!$P$55),"")</f>
        <v/>
      </c>
      <c r="N32" s="40" t="str">
        <f>IF(AND('MAPA DE RIESGO'!$Z$56="Media",'MAPA DE RIESGO'!$AB$56="Leve"),CONCATENATE("R7C",'MAPA DE RIESGO'!$P$56),"")</f>
        <v/>
      </c>
      <c r="O32" s="41" t="str">
        <f>IF(AND('MAPA DE RIESGO'!$Z$57="Media",'MAPA DE RIESGO'!$AB$57="Leve"),CONCATENATE("R7C",'MAPA DE RIESGO'!$P$57),"")</f>
        <v/>
      </c>
      <c r="P32" s="39" t="str">
        <f>IF(AND('MAPA DE RIESGO'!$Z$52="Media",'MAPA DE RIESGO'!$AB$52="Menor"),CONCATENATE("R7C",'MAPA DE RIESGO'!$P$52),"")</f>
        <v/>
      </c>
      <c r="Q32" s="40" t="str">
        <f>IF(AND('MAPA DE RIESGO'!$Z$53="Media",'MAPA DE RIESGO'!$AB$53="Menor"),CONCATENATE("R7C",'MAPA DE RIESGO'!$P$53),"")</f>
        <v/>
      </c>
      <c r="R32" s="40" t="str">
        <f>IF(AND('MAPA DE RIESGO'!$Z$54="Media",'MAPA DE RIESGO'!$AB$54="Menor"),CONCATENATE("R7C",'MAPA DE RIESGO'!$P$54),"")</f>
        <v/>
      </c>
      <c r="S32" s="40" t="str">
        <f>IF(AND('MAPA DE RIESGO'!$Z$55="Media",'MAPA DE RIESGO'!$AB$55="Menor"),CONCATENATE("R7C",'MAPA DE RIESGO'!$P$55),"")</f>
        <v/>
      </c>
      <c r="T32" s="40" t="str">
        <f>IF(AND('MAPA DE RIESGO'!$Z$56="Media",'MAPA DE RIESGO'!$AB$56="Menor"),CONCATENATE("R7C",'MAPA DE RIESGO'!$P$56),"")</f>
        <v/>
      </c>
      <c r="U32" s="41" t="str">
        <f>IF(AND('MAPA DE RIESGO'!$Z$57="Media",'MAPA DE RIESGO'!$AB$57="Menor"),CONCATENATE("R7C",'MAPA DE RIESGO'!$P$57),"")</f>
        <v/>
      </c>
      <c r="V32" s="39" t="str">
        <f>IF(AND('MAPA DE RIESGO'!$Z$52="Media",'MAPA DE RIESGO'!$AB$52="Moderado"),CONCATENATE("R7C",'MAPA DE RIESGO'!$P$52),"")</f>
        <v/>
      </c>
      <c r="W32" s="40" t="str">
        <f>IF(AND('MAPA DE RIESGO'!$Z$53="Media",'MAPA DE RIESGO'!$AB$53="Moderado"),CONCATENATE("R7C",'MAPA DE RIESGO'!$P$53),"")</f>
        <v/>
      </c>
      <c r="X32" s="40" t="str">
        <f>IF(AND('MAPA DE RIESGO'!$Z$54="Media",'MAPA DE RIESGO'!$AB$54="Moderado"),CONCATENATE("R7C",'MAPA DE RIESGO'!$P$54),"")</f>
        <v/>
      </c>
      <c r="Y32" s="40" t="str">
        <f>IF(AND('MAPA DE RIESGO'!$Z$55="Media",'MAPA DE RIESGO'!$AB$55="Moderado"),CONCATENATE("R7C",'MAPA DE RIESGO'!$P$55),"")</f>
        <v/>
      </c>
      <c r="Z32" s="40" t="str">
        <f>IF(AND('MAPA DE RIESGO'!$Z$56="Media",'MAPA DE RIESGO'!$AB$56="Moderado"),CONCATENATE("R7C",'MAPA DE RIESGO'!$P$56),"")</f>
        <v/>
      </c>
      <c r="AA32" s="41" t="str">
        <f>IF(AND('MAPA DE RIESGO'!$Z$57="Media",'MAPA DE RIESGO'!$AB$57="Moderado"),CONCATENATE("R7C",'MAPA DE RIESGO'!$P$57),"")</f>
        <v/>
      </c>
      <c r="AB32" s="23" t="str">
        <f>IF(AND('MAPA DE RIESGO'!$Z$52="Media",'MAPA DE RIESGO'!$AB$52="Mayor"),CONCATENATE("R7C",'MAPA DE RIESGO'!$P$52),"")</f>
        <v/>
      </c>
      <c r="AC32" s="24" t="str">
        <f>IF(AND('MAPA DE RIESGO'!$Z$53="Media",'MAPA DE RIESGO'!$AB$53="Mayor"),CONCATENATE("R7C",'MAPA DE RIESGO'!$P$53),"")</f>
        <v/>
      </c>
      <c r="AD32" s="29" t="str">
        <f>IF(AND('MAPA DE RIESGO'!$Z$54="Media",'MAPA DE RIESGO'!$AB$54="Mayor"),CONCATENATE("R7C",'MAPA DE RIESGO'!$P$54),"")</f>
        <v/>
      </c>
      <c r="AE32" s="29" t="str">
        <f>IF(AND('MAPA DE RIESGO'!$Z$55="Media",'MAPA DE RIESGO'!$AB$55="Mayor"),CONCATENATE("R7C",'MAPA DE RIESGO'!$P$55),"")</f>
        <v/>
      </c>
      <c r="AF32" s="29" t="str">
        <f>IF(AND('MAPA DE RIESGO'!$Z$56="Media",'MAPA DE RIESGO'!$AB$56="Mayor"),CONCATENATE("R7C",'MAPA DE RIESGO'!$P$56),"")</f>
        <v/>
      </c>
      <c r="AG32" s="25" t="str">
        <f>IF(AND('MAPA DE RIESGO'!$Z$57="Media",'MAPA DE RIESGO'!$AB$57="Mayor"),CONCATENATE("R7C",'MAPA DE RIESGO'!$P$57),"")</f>
        <v/>
      </c>
      <c r="AH32" s="26" t="str">
        <f>IF(AND('MAPA DE RIESGO'!$Z$52="Media",'MAPA DE RIESGO'!$AB$52="Catastrófico"),CONCATENATE("R7C",'MAPA DE RIESGO'!$P$52),"")</f>
        <v/>
      </c>
      <c r="AI32" s="27" t="str">
        <f>IF(AND('MAPA DE RIESGO'!$Z$53="Media",'MAPA DE RIESGO'!$AB$53="Catastrófico"),CONCATENATE("R7C",'MAPA DE RIESGO'!$P$53),"")</f>
        <v/>
      </c>
      <c r="AJ32" s="27" t="str">
        <f>IF(AND('MAPA DE RIESGO'!$Z$54="Media",'MAPA DE RIESGO'!$AB$54="Catastrófico"),CONCATENATE("R7C",'MAPA DE RIESGO'!$P$54),"")</f>
        <v/>
      </c>
      <c r="AK32" s="27" t="str">
        <f>IF(AND('MAPA DE RIESGO'!$Z$55="Media",'MAPA DE RIESGO'!$AB$55="Catastrófico"),CONCATENATE("R7C",'MAPA DE RIESGO'!$P$55),"")</f>
        <v/>
      </c>
      <c r="AL32" s="27" t="str">
        <f>IF(AND('MAPA DE RIESGO'!$Z$56="Media",'MAPA DE RIESGO'!$AB$56="Catastrófico"),CONCATENATE("R7C",'MAPA DE RIESGO'!$P$56),"")</f>
        <v/>
      </c>
      <c r="AM32" s="28" t="str">
        <f>IF(AND('MAPA DE RIESGO'!$Z$57="Media",'MAPA DE RIESGO'!$AB$57="Catastrófico"),CONCATENATE("R7C",'MAPA DE RIESGO'!$P$57),"")</f>
        <v/>
      </c>
      <c r="AN32" s="55"/>
      <c r="AO32" s="547"/>
      <c r="AP32" s="548"/>
      <c r="AQ32" s="548"/>
      <c r="AR32" s="548"/>
      <c r="AS32" s="548"/>
      <c r="AT32" s="549"/>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row>
    <row r="33" spans="1:80" ht="15" customHeight="1" x14ac:dyDescent="0.25">
      <c r="A33" s="55"/>
      <c r="B33" s="418"/>
      <c r="C33" s="418"/>
      <c r="D33" s="419"/>
      <c r="E33" s="519"/>
      <c r="F33" s="520"/>
      <c r="G33" s="520"/>
      <c r="H33" s="520"/>
      <c r="I33" s="533"/>
      <c r="J33" s="39" t="str">
        <f>IF(AND('MAPA DE RIESGO'!$Z$58="Media",'MAPA DE RIESGO'!$AB$58="Leve"),CONCATENATE("R8C",'MAPA DE RIESGO'!$P$58),"")</f>
        <v/>
      </c>
      <c r="K33" s="40" t="str">
        <f>IF(AND('MAPA DE RIESGO'!$Z$59="Media",'MAPA DE RIESGO'!$AB$59="Leve"),CONCATENATE("R8C",'MAPA DE RIESGO'!$P$59),"")</f>
        <v/>
      </c>
      <c r="L33" s="40" t="str">
        <f>IF(AND('MAPA DE RIESGO'!$Z$60="Media",'MAPA DE RIESGO'!$AB$60="Leve"),CONCATENATE("R8C",'MAPA DE RIESGO'!$P$60),"")</f>
        <v/>
      </c>
      <c r="M33" s="40" t="str">
        <f>IF(AND('MAPA DE RIESGO'!$Z$61="Media",'MAPA DE RIESGO'!$AB$61="Leve"),CONCATENATE("R8C",'MAPA DE RIESGO'!$P$61),"")</f>
        <v/>
      </c>
      <c r="N33" s="40" t="str">
        <f>IF(AND('MAPA DE RIESGO'!$Z$62="Media",'MAPA DE RIESGO'!$AB$62="Leve"),CONCATENATE("R8C",'MAPA DE RIESGO'!$P$62),"")</f>
        <v/>
      </c>
      <c r="O33" s="41" t="str">
        <f>IF(AND('MAPA DE RIESGO'!$Z$63="Media",'MAPA DE RIESGO'!$AB$63="Leve"),CONCATENATE("R8C",'MAPA DE RIESGO'!$P$63),"")</f>
        <v/>
      </c>
      <c r="P33" s="39" t="str">
        <f>IF(AND('MAPA DE RIESGO'!$Z$58="Media",'MAPA DE RIESGO'!$AB$58="Menor"),CONCATENATE("R8C",'MAPA DE RIESGO'!$P$58),"")</f>
        <v/>
      </c>
      <c r="Q33" s="40" t="str">
        <f>IF(AND('MAPA DE RIESGO'!$Z$59="Media",'MAPA DE RIESGO'!$AB$59="Menor"),CONCATENATE("R8C",'MAPA DE RIESGO'!$P$59),"")</f>
        <v/>
      </c>
      <c r="R33" s="40" t="str">
        <f>IF(AND('MAPA DE RIESGO'!$Z$60="Media",'MAPA DE RIESGO'!$AB$60="Menor"),CONCATENATE("R8C",'MAPA DE RIESGO'!$P$60),"")</f>
        <v/>
      </c>
      <c r="S33" s="40" t="str">
        <f>IF(AND('MAPA DE RIESGO'!$Z$61="Media",'MAPA DE RIESGO'!$AB$61="Menor"),CONCATENATE("R8C",'MAPA DE RIESGO'!$P$61),"")</f>
        <v/>
      </c>
      <c r="T33" s="40" t="str">
        <f>IF(AND('MAPA DE RIESGO'!$Z$62="Media",'MAPA DE RIESGO'!$AB$62="Menor"),CONCATENATE("R8C",'MAPA DE RIESGO'!$P$62),"")</f>
        <v/>
      </c>
      <c r="U33" s="41" t="str">
        <f>IF(AND('MAPA DE RIESGO'!$Z$63="Media",'MAPA DE RIESGO'!$AB$63="Menor"),CONCATENATE("R8C",'MAPA DE RIESGO'!$P$63),"")</f>
        <v/>
      </c>
      <c r="V33" s="39" t="str">
        <f>IF(AND('MAPA DE RIESGO'!$Z$58="Media",'MAPA DE RIESGO'!$AB$58="Moderado"),CONCATENATE("R8C",'MAPA DE RIESGO'!$P$58),"")</f>
        <v/>
      </c>
      <c r="W33" s="40" t="str">
        <f>IF(AND('MAPA DE RIESGO'!$Z$59="Media",'MAPA DE RIESGO'!$AB$59="Moderado"),CONCATENATE("R8C",'MAPA DE RIESGO'!$P$59),"")</f>
        <v/>
      </c>
      <c r="X33" s="40" t="str">
        <f>IF(AND('MAPA DE RIESGO'!$Z$60="Media",'MAPA DE RIESGO'!$AB$60="Moderado"),CONCATENATE("R8C",'MAPA DE RIESGO'!$P$60),"")</f>
        <v/>
      </c>
      <c r="Y33" s="40" t="str">
        <f>IF(AND('MAPA DE RIESGO'!$Z$61="Media",'MAPA DE RIESGO'!$AB$61="Moderado"),CONCATENATE("R8C",'MAPA DE RIESGO'!$P$61),"")</f>
        <v/>
      </c>
      <c r="Z33" s="40" t="str">
        <f>IF(AND('MAPA DE RIESGO'!$Z$62="Media",'MAPA DE RIESGO'!$AB$62="Moderado"),CONCATENATE("R8C",'MAPA DE RIESGO'!$P$62),"")</f>
        <v/>
      </c>
      <c r="AA33" s="41" t="str">
        <f>IF(AND('MAPA DE RIESGO'!$Z$63="Media",'MAPA DE RIESGO'!$AB$63="Moderado"),CONCATENATE("R8C",'MAPA DE RIESGO'!$P$63),"")</f>
        <v/>
      </c>
      <c r="AB33" s="23" t="str">
        <f>IF(AND('MAPA DE RIESGO'!$Z$58="Media",'MAPA DE RIESGO'!$AB$58="Mayor"),CONCATENATE("R8C",'MAPA DE RIESGO'!$P$58),"")</f>
        <v/>
      </c>
      <c r="AC33" s="24" t="str">
        <f>IF(AND('MAPA DE RIESGO'!$Z$59="Media",'MAPA DE RIESGO'!$AB$59="Mayor"),CONCATENATE("R8C",'MAPA DE RIESGO'!$P$59),"")</f>
        <v/>
      </c>
      <c r="AD33" s="29" t="str">
        <f>IF(AND('MAPA DE RIESGO'!$Z$60="Media",'MAPA DE RIESGO'!$AB$60="Mayor"),CONCATENATE("R8C",'MAPA DE RIESGO'!$P$60),"")</f>
        <v/>
      </c>
      <c r="AE33" s="29" t="str">
        <f>IF(AND('MAPA DE RIESGO'!$Z$61="Media",'MAPA DE RIESGO'!$AB$61="Mayor"),CONCATENATE("R8C",'MAPA DE RIESGO'!$P$61),"")</f>
        <v/>
      </c>
      <c r="AF33" s="29" t="str">
        <f>IF(AND('MAPA DE RIESGO'!$Z$62="Media",'MAPA DE RIESGO'!$AB$62="Mayor"),CONCATENATE("R8C",'MAPA DE RIESGO'!$P$62),"")</f>
        <v/>
      </c>
      <c r="AG33" s="25" t="str">
        <f>IF(AND('MAPA DE RIESGO'!$Z$63="Media",'MAPA DE RIESGO'!$AB$63="Mayor"),CONCATENATE("R8C",'MAPA DE RIESGO'!$P$63),"")</f>
        <v/>
      </c>
      <c r="AH33" s="26" t="str">
        <f>IF(AND('MAPA DE RIESGO'!$Z$58="Media",'MAPA DE RIESGO'!$AB$58="Catastrófico"),CONCATENATE("R8C",'MAPA DE RIESGO'!$P$58),"")</f>
        <v/>
      </c>
      <c r="AI33" s="27" t="str">
        <f>IF(AND('MAPA DE RIESGO'!$Z$59="Media",'MAPA DE RIESGO'!$AB$59="Catastrófico"),CONCATENATE("R8C",'MAPA DE RIESGO'!$P$59),"")</f>
        <v/>
      </c>
      <c r="AJ33" s="27" t="str">
        <f>IF(AND('MAPA DE RIESGO'!$Z$60="Media",'MAPA DE RIESGO'!$AB$60="Catastrófico"),CONCATENATE("R8C",'MAPA DE RIESGO'!$P$60),"")</f>
        <v/>
      </c>
      <c r="AK33" s="27" t="str">
        <f>IF(AND('MAPA DE RIESGO'!$Z$61="Media",'MAPA DE RIESGO'!$AB$61="Catastrófico"),CONCATENATE("R8C",'MAPA DE RIESGO'!$P$61),"")</f>
        <v/>
      </c>
      <c r="AL33" s="27" t="str">
        <f>IF(AND('MAPA DE RIESGO'!$Z$62="Media",'MAPA DE RIESGO'!$AB$62="Catastrófico"),CONCATENATE("R8C",'MAPA DE RIESGO'!$P$62),"")</f>
        <v/>
      </c>
      <c r="AM33" s="28" t="str">
        <f>IF(AND('MAPA DE RIESGO'!$Z$63="Media",'MAPA DE RIESGO'!$AB$63="Catastrófico"),CONCATENATE("R8C",'MAPA DE RIESGO'!$P$63),"")</f>
        <v/>
      </c>
      <c r="AN33" s="55"/>
      <c r="AO33" s="547"/>
      <c r="AP33" s="548"/>
      <c r="AQ33" s="548"/>
      <c r="AR33" s="548"/>
      <c r="AS33" s="548"/>
      <c r="AT33" s="549"/>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row>
    <row r="34" spans="1:80" ht="15" customHeight="1" x14ac:dyDescent="0.25">
      <c r="A34" s="55"/>
      <c r="B34" s="418"/>
      <c r="C34" s="418"/>
      <c r="D34" s="419"/>
      <c r="E34" s="519"/>
      <c r="F34" s="520"/>
      <c r="G34" s="520"/>
      <c r="H34" s="520"/>
      <c r="I34" s="533"/>
      <c r="J34" s="39" t="str">
        <f>IF(AND('MAPA DE RIESGO'!$Z$64="Media",'MAPA DE RIESGO'!$AB$64="Leve"),CONCATENATE("R9C",'MAPA DE RIESGO'!$P$64),"")</f>
        <v/>
      </c>
      <c r="K34" s="40" t="str">
        <f>IF(AND('MAPA DE RIESGO'!$Z$65="Media",'MAPA DE RIESGO'!$AB$65="Leve"),CONCATENATE("R9C",'MAPA DE RIESGO'!$P$65),"")</f>
        <v/>
      </c>
      <c r="L34" s="40" t="str">
        <f>IF(AND('MAPA DE RIESGO'!$Z$66="Media",'MAPA DE RIESGO'!$AB$66="Leve"),CONCATENATE("R9C",'MAPA DE RIESGO'!$P$66),"")</f>
        <v/>
      </c>
      <c r="M34" s="40" t="str">
        <f>IF(AND('MAPA DE RIESGO'!$Z$67="Media",'MAPA DE RIESGO'!$AB$67="Leve"),CONCATENATE("R9C",'MAPA DE RIESGO'!$P$67),"")</f>
        <v/>
      </c>
      <c r="N34" s="40" t="str">
        <f>IF(AND('MAPA DE RIESGO'!$Z$68="Media",'MAPA DE RIESGO'!$AB$68="Leve"),CONCATENATE("R9C",'MAPA DE RIESGO'!$P$68),"")</f>
        <v/>
      </c>
      <c r="O34" s="41" t="str">
        <f>IF(AND('MAPA DE RIESGO'!$Z$69="Media",'MAPA DE RIESGO'!$AB$69="Leve"),CONCATENATE("R9C",'MAPA DE RIESGO'!$P$69),"")</f>
        <v/>
      </c>
      <c r="P34" s="39" t="str">
        <f>IF(AND('MAPA DE RIESGO'!$Z$64="Media",'MAPA DE RIESGO'!$AB$64="Menor"),CONCATENATE("R9C",'MAPA DE RIESGO'!$P$64),"")</f>
        <v/>
      </c>
      <c r="Q34" s="40" t="str">
        <f>IF(AND('MAPA DE RIESGO'!$Z$65="Media",'MAPA DE RIESGO'!$AB$65="Menor"),CONCATENATE("R9C",'MAPA DE RIESGO'!$P$65),"")</f>
        <v/>
      </c>
      <c r="R34" s="40" t="str">
        <f>IF(AND('MAPA DE RIESGO'!$Z$66="Media",'MAPA DE RIESGO'!$AB$66="Menor"),CONCATENATE("R9C",'MAPA DE RIESGO'!$P$66),"")</f>
        <v/>
      </c>
      <c r="S34" s="40" t="str">
        <f>IF(AND('MAPA DE RIESGO'!$Z$67="Media",'MAPA DE RIESGO'!$AB$67="Menor"),CONCATENATE("R9C",'MAPA DE RIESGO'!$P$67),"")</f>
        <v/>
      </c>
      <c r="T34" s="40" t="str">
        <f>IF(AND('MAPA DE RIESGO'!$Z$68="Media",'MAPA DE RIESGO'!$AB$68="Menor"),CONCATENATE("R9C",'MAPA DE RIESGO'!$P$68),"")</f>
        <v/>
      </c>
      <c r="U34" s="41" t="str">
        <f>IF(AND('MAPA DE RIESGO'!$Z$69="Media",'MAPA DE RIESGO'!$AB$69="Menor"),CONCATENATE("R9C",'MAPA DE RIESGO'!$P$69),"")</f>
        <v/>
      </c>
      <c r="V34" s="39" t="str">
        <f>IF(AND('MAPA DE RIESGO'!$Z$64="Media",'MAPA DE RIESGO'!$AB$64="Moderado"),CONCATENATE("R9C",'MAPA DE RIESGO'!$P$64),"")</f>
        <v/>
      </c>
      <c r="W34" s="40" t="str">
        <f>IF(AND('MAPA DE RIESGO'!$Z$65="Media",'MAPA DE RIESGO'!$AB$65="Moderado"),CONCATENATE("R9C",'MAPA DE RIESGO'!$P$65),"")</f>
        <v/>
      </c>
      <c r="X34" s="40" t="str">
        <f>IF(AND('MAPA DE RIESGO'!$Z$66="Media",'MAPA DE RIESGO'!$AB$66="Moderado"),CONCATENATE("R9C",'MAPA DE RIESGO'!$P$66),"")</f>
        <v/>
      </c>
      <c r="Y34" s="40" t="str">
        <f>IF(AND('MAPA DE RIESGO'!$Z$67="Media",'MAPA DE RIESGO'!$AB$67="Moderado"),CONCATENATE("R9C",'MAPA DE RIESGO'!$P$67),"")</f>
        <v/>
      </c>
      <c r="Z34" s="40" t="str">
        <f>IF(AND('MAPA DE RIESGO'!$Z$68="Media",'MAPA DE RIESGO'!$AB$68="Moderado"),CONCATENATE("R9C",'MAPA DE RIESGO'!$P$68),"")</f>
        <v/>
      </c>
      <c r="AA34" s="41" t="str">
        <f>IF(AND('MAPA DE RIESGO'!$Z$69="Media",'MAPA DE RIESGO'!$AB$69="Moderado"),CONCATENATE("R9C",'MAPA DE RIESGO'!$P$69),"")</f>
        <v/>
      </c>
      <c r="AB34" s="23" t="str">
        <f>IF(AND('MAPA DE RIESGO'!$Z$64="Media",'MAPA DE RIESGO'!$AB$64="Mayor"),CONCATENATE("R9C",'MAPA DE RIESGO'!$P$64),"")</f>
        <v/>
      </c>
      <c r="AC34" s="24" t="str">
        <f>IF(AND('MAPA DE RIESGO'!$Z$65="Media",'MAPA DE RIESGO'!$AB$65="Mayor"),CONCATENATE("R9C",'MAPA DE RIESGO'!$P$65),"")</f>
        <v/>
      </c>
      <c r="AD34" s="29" t="str">
        <f>IF(AND('MAPA DE RIESGO'!$Z$66="Media",'MAPA DE RIESGO'!$AB$66="Mayor"),CONCATENATE("R9C",'MAPA DE RIESGO'!$P$66),"")</f>
        <v/>
      </c>
      <c r="AE34" s="29" t="str">
        <f>IF(AND('MAPA DE RIESGO'!$Z$67="Media",'MAPA DE RIESGO'!$AB$67="Mayor"),CONCATENATE("R9C",'MAPA DE RIESGO'!$P$67),"")</f>
        <v/>
      </c>
      <c r="AF34" s="29" t="str">
        <f>IF(AND('MAPA DE RIESGO'!$Z$68="Media",'MAPA DE RIESGO'!$AB$68="Mayor"),CONCATENATE("R9C",'MAPA DE RIESGO'!$P$68),"")</f>
        <v/>
      </c>
      <c r="AG34" s="25" t="str">
        <f>IF(AND('MAPA DE RIESGO'!$Z$69="Media",'MAPA DE RIESGO'!$AB$69="Mayor"),CONCATENATE("R9C",'MAPA DE RIESGO'!$P$69),"")</f>
        <v/>
      </c>
      <c r="AH34" s="26" t="str">
        <f>IF(AND('MAPA DE RIESGO'!$Z$64="Media",'MAPA DE RIESGO'!$AB$64="Catastrófico"),CONCATENATE("R9C",'MAPA DE RIESGO'!$P$64),"")</f>
        <v/>
      </c>
      <c r="AI34" s="27" t="str">
        <f>IF(AND('MAPA DE RIESGO'!$Z$65="Media",'MAPA DE RIESGO'!$AB$65="Catastrófico"),CONCATENATE("R9C",'MAPA DE RIESGO'!$P$65),"")</f>
        <v/>
      </c>
      <c r="AJ34" s="27" t="str">
        <f>IF(AND('MAPA DE RIESGO'!$Z$66="Media",'MAPA DE RIESGO'!$AB$66="Catastrófico"),CONCATENATE("R9C",'MAPA DE RIESGO'!$P$66),"")</f>
        <v/>
      </c>
      <c r="AK34" s="27" t="str">
        <f>IF(AND('MAPA DE RIESGO'!$Z$67="Media",'MAPA DE RIESGO'!$AB$67="Catastrófico"),CONCATENATE("R9C",'MAPA DE RIESGO'!$P$67),"")</f>
        <v/>
      </c>
      <c r="AL34" s="27" t="str">
        <f>IF(AND('MAPA DE RIESGO'!$Z$68="Media",'MAPA DE RIESGO'!$AB$68="Catastrófico"),CONCATENATE("R9C",'MAPA DE RIESGO'!$P$68),"")</f>
        <v/>
      </c>
      <c r="AM34" s="28" t="str">
        <f>IF(AND('MAPA DE RIESGO'!$Z$69="Media",'MAPA DE RIESGO'!$AB$69="Catastrófico"),CONCATENATE("R9C",'MAPA DE RIESGO'!$P$69),"")</f>
        <v/>
      </c>
      <c r="AN34" s="55"/>
      <c r="AO34" s="547"/>
      <c r="AP34" s="548"/>
      <c r="AQ34" s="548"/>
      <c r="AR34" s="548"/>
      <c r="AS34" s="548"/>
      <c r="AT34" s="549"/>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row>
    <row r="35" spans="1:80" ht="15.75" customHeight="1" thickBot="1" x14ac:dyDescent="0.3">
      <c r="A35" s="55"/>
      <c r="B35" s="418"/>
      <c r="C35" s="418"/>
      <c r="D35" s="419"/>
      <c r="E35" s="521"/>
      <c r="F35" s="522"/>
      <c r="G35" s="522"/>
      <c r="H35" s="522"/>
      <c r="I35" s="534"/>
      <c r="J35" s="39" t="str">
        <f>IF(AND('MAPA DE RIESGO'!$Z$70="Media",'MAPA DE RIESGO'!$AB$70="Leve"),CONCATENATE("R10C",'MAPA DE RIESGO'!$P$70),"")</f>
        <v/>
      </c>
      <c r="K35" s="40" t="str">
        <f>IF(AND('MAPA DE RIESGO'!$Z$71="Media",'MAPA DE RIESGO'!$AB$71="Leve"),CONCATENATE("R10C",'MAPA DE RIESGO'!$P$71),"")</f>
        <v/>
      </c>
      <c r="L35" s="40" t="str">
        <f>IF(AND('MAPA DE RIESGO'!$Z$72="Media",'MAPA DE RIESGO'!$AB$72="Leve"),CONCATENATE("R10C",'MAPA DE RIESGO'!$P$72),"")</f>
        <v/>
      </c>
      <c r="M35" s="40" t="str">
        <f>IF(AND('MAPA DE RIESGO'!$Z$73="Media",'MAPA DE RIESGO'!$AB$73="Leve"),CONCATENATE("R10C",'MAPA DE RIESGO'!$P$73),"")</f>
        <v/>
      </c>
      <c r="N35" s="40" t="str">
        <f>IF(AND('MAPA DE RIESGO'!$Z$74="Media",'MAPA DE RIESGO'!$AB$74="Leve"),CONCATENATE("R10C",'MAPA DE RIESGO'!$P$74),"")</f>
        <v/>
      </c>
      <c r="O35" s="41" t="str">
        <f>IF(AND('MAPA DE RIESGO'!$Z$75="Media",'MAPA DE RIESGO'!$AB$75="Leve"),CONCATENATE("R10C",'MAPA DE RIESGO'!$P$75),"")</f>
        <v/>
      </c>
      <c r="P35" s="39" t="str">
        <f>IF(AND('MAPA DE RIESGO'!$Z$70="Media",'MAPA DE RIESGO'!$AB$70="Menor"),CONCATENATE("R10C",'MAPA DE RIESGO'!$P$70),"")</f>
        <v/>
      </c>
      <c r="Q35" s="40" t="str">
        <f>IF(AND('MAPA DE RIESGO'!$Z$71="Media",'MAPA DE RIESGO'!$AB$71="Menor"),CONCATENATE("R10C",'MAPA DE RIESGO'!$P$71),"")</f>
        <v/>
      </c>
      <c r="R35" s="40" t="str">
        <f>IF(AND('MAPA DE RIESGO'!$Z$72="Media",'MAPA DE RIESGO'!$AB$72="Menor"),CONCATENATE("R10C",'MAPA DE RIESGO'!$P$72),"")</f>
        <v/>
      </c>
      <c r="S35" s="40" t="str">
        <f>IF(AND('MAPA DE RIESGO'!$Z$73="Media",'MAPA DE RIESGO'!$AB$73="Menor"),CONCATENATE("R10C",'MAPA DE RIESGO'!$P$73),"")</f>
        <v/>
      </c>
      <c r="T35" s="40" t="str">
        <f>IF(AND('MAPA DE RIESGO'!$Z$74="Media",'MAPA DE RIESGO'!$AB$74="Menor"),CONCATENATE("R10C",'MAPA DE RIESGO'!$P$74),"")</f>
        <v/>
      </c>
      <c r="U35" s="41" t="str">
        <f>IF(AND('MAPA DE RIESGO'!$Z$75="Media",'MAPA DE RIESGO'!$AB$75="Menor"),CONCATENATE("R10C",'MAPA DE RIESGO'!$P$75),"")</f>
        <v/>
      </c>
      <c r="V35" s="39" t="str">
        <f>IF(AND('MAPA DE RIESGO'!$Z$70="Media",'MAPA DE RIESGO'!$AB$70="Moderado"),CONCATENATE("R10C",'MAPA DE RIESGO'!$P$70),"")</f>
        <v/>
      </c>
      <c r="W35" s="40" t="str">
        <f>IF(AND('MAPA DE RIESGO'!$Z$71="Media",'MAPA DE RIESGO'!$AB$71="Moderado"),CONCATENATE("R10C",'MAPA DE RIESGO'!$P$71),"")</f>
        <v/>
      </c>
      <c r="X35" s="40" t="str">
        <f>IF(AND('MAPA DE RIESGO'!$Z$72="Media",'MAPA DE RIESGO'!$AB$72="Moderado"),CONCATENATE("R10C",'MAPA DE RIESGO'!$P$72),"")</f>
        <v/>
      </c>
      <c r="Y35" s="40" t="str">
        <f>IF(AND('MAPA DE RIESGO'!$Z$73="Media",'MAPA DE RIESGO'!$AB$73="Moderado"),CONCATENATE("R10C",'MAPA DE RIESGO'!$P$73),"")</f>
        <v/>
      </c>
      <c r="Z35" s="40" t="str">
        <f>IF(AND('MAPA DE RIESGO'!$Z$74="Media",'MAPA DE RIESGO'!$AB$74="Moderado"),CONCATENATE("R10C",'MAPA DE RIESGO'!$P$74),"")</f>
        <v/>
      </c>
      <c r="AA35" s="41" t="str">
        <f>IF(AND('MAPA DE RIESGO'!$Z$75="Media",'MAPA DE RIESGO'!$AB$75="Moderado"),CONCATENATE("R10C",'MAPA DE RIESGO'!$P$75),"")</f>
        <v/>
      </c>
      <c r="AB35" s="30" t="str">
        <f>IF(AND('MAPA DE RIESGO'!$Z$70="Media",'MAPA DE RIESGO'!$AB$70="Mayor"),CONCATENATE("R10C",'MAPA DE RIESGO'!$P$70),"")</f>
        <v/>
      </c>
      <c r="AC35" s="31" t="str">
        <f>IF(AND('MAPA DE RIESGO'!$Z$71="Media",'MAPA DE RIESGO'!$AB$71="Mayor"),CONCATENATE("R10C",'MAPA DE RIESGO'!$P$71),"")</f>
        <v/>
      </c>
      <c r="AD35" s="31" t="str">
        <f>IF(AND('MAPA DE RIESGO'!$Z$72="Media",'MAPA DE RIESGO'!$AB$72="Mayor"),CONCATENATE("R10C",'MAPA DE RIESGO'!$P$72),"")</f>
        <v/>
      </c>
      <c r="AE35" s="31" t="str">
        <f>IF(AND('MAPA DE RIESGO'!$Z$73="Media",'MAPA DE RIESGO'!$AB$73="Mayor"),CONCATENATE("R10C",'MAPA DE RIESGO'!$P$73),"")</f>
        <v/>
      </c>
      <c r="AF35" s="31" t="str">
        <f>IF(AND('MAPA DE RIESGO'!$Z$74="Media",'MAPA DE RIESGO'!$AB$74="Mayor"),CONCATENATE("R10C",'MAPA DE RIESGO'!$P$74),"")</f>
        <v/>
      </c>
      <c r="AG35" s="32" t="str">
        <f>IF(AND('MAPA DE RIESGO'!$Z$75="Media",'MAPA DE RIESGO'!$AB$75="Mayor"),CONCATENATE("R10C",'MAPA DE RIESGO'!$P$75),"")</f>
        <v/>
      </c>
      <c r="AH35" s="33" t="str">
        <f>IF(AND('MAPA DE RIESGO'!$Z$70="Media",'MAPA DE RIESGO'!$AB$70="Catastrófico"),CONCATENATE("R10C",'MAPA DE RIESGO'!$P$70),"")</f>
        <v/>
      </c>
      <c r="AI35" s="34" t="str">
        <f>IF(AND('MAPA DE RIESGO'!$Z$71="Media",'MAPA DE RIESGO'!$AB$71="Catastrófico"),CONCATENATE("R10C",'MAPA DE RIESGO'!$P$71),"")</f>
        <v/>
      </c>
      <c r="AJ35" s="34" t="str">
        <f>IF(AND('MAPA DE RIESGO'!$Z$72="Media",'MAPA DE RIESGO'!$AB$72="Catastrófico"),CONCATENATE("R10C",'MAPA DE RIESGO'!$P$72),"")</f>
        <v/>
      </c>
      <c r="AK35" s="34" t="str">
        <f>IF(AND('MAPA DE RIESGO'!$Z$73="Media",'MAPA DE RIESGO'!$AB$73="Catastrófico"),CONCATENATE("R10C",'MAPA DE RIESGO'!$P$73),"")</f>
        <v/>
      </c>
      <c r="AL35" s="34" t="str">
        <f>IF(AND('MAPA DE RIESGO'!$Z$74="Media",'MAPA DE RIESGO'!$AB$74="Catastrófico"),CONCATENATE("R10C",'MAPA DE RIESGO'!$P$74),"")</f>
        <v/>
      </c>
      <c r="AM35" s="35" t="str">
        <f>IF(AND('MAPA DE RIESGO'!$Z$75="Media",'MAPA DE RIESGO'!$AB$75="Catastrófico"),CONCATENATE("R10C",'MAPA DE RIESGO'!$P$75),"")</f>
        <v/>
      </c>
      <c r="AN35" s="55"/>
      <c r="AO35" s="550"/>
      <c r="AP35" s="551"/>
      <c r="AQ35" s="551"/>
      <c r="AR35" s="551"/>
      <c r="AS35" s="551"/>
      <c r="AT35" s="552"/>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row>
    <row r="36" spans="1:80" ht="15" customHeight="1" x14ac:dyDescent="0.25">
      <c r="A36" s="55"/>
      <c r="B36" s="418"/>
      <c r="C36" s="418"/>
      <c r="D36" s="419"/>
      <c r="E36" s="515" t="s">
        <v>105</v>
      </c>
      <c r="F36" s="516"/>
      <c r="G36" s="516"/>
      <c r="H36" s="516"/>
      <c r="I36" s="516"/>
      <c r="J36" s="45" t="str">
        <f ca="1">IF(AND('MAPA DE RIESGO'!$Z$16="Baja",'MAPA DE RIESGO'!$AB$16="Leve"),CONCATENATE("R1C",'MAPA DE RIESGO'!$P$16),"")</f>
        <v/>
      </c>
      <c r="K36" s="46" t="str">
        <f>IF(AND('MAPA DE RIESGO'!$Z$17="Baja",'MAPA DE RIESGO'!$AB$17="Leve"),CONCATENATE("R1C",'MAPA DE RIESGO'!$P$17),"")</f>
        <v/>
      </c>
      <c r="L36" s="46" t="str">
        <f>IF(AND('MAPA DE RIESGO'!$Z$18="Baja",'MAPA DE RIESGO'!$AB$18="Leve"),CONCATENATE("R1C",'MAPA DE RIESGO'!$P$18),"")</f>
        <v/>
      </c>
      <c r="M36" s="46" t="str">
        <f>IF(AND('MAPA DE RIESGO'!$Z$19="Baja",'MAPA DE RIESGO'!$AB$19="Leve"),CONCATENATE("R1C",'MAPA DE RIESGO'!$P$19),"")</f>
        <v/>
      </c>
      <c r="N36" s="46" t="str">
        <f>IF(AND('MAPA DE RIESGO'!$Z$20="Baja",'MAPA DE RIESGO'!$AB$20="Leve"),CONCATENATE("R1C",'MAPA DE RIESGO'!$P$20),"")</f>
        <v/>
      </c>
      <c r="O36" s="47" t="str">
        <f>IF(AND('MAPA DE RIESGO'!$Z$21="Baja",'MAPA DE RIESGO'!$AB$21="Leve"),CONCATENATE("R1C",'MAPA DE RIESGO'!$P$21),"")</f>
        <v/>
      </c>
      <c r="P36" s="36" t="str">
        <f ca="1">IF(AND('MAPA DE RIESGO'!$Z$16="Baja",'MAPA DE RIESGO'!$AB$16="Menor"),CONCATENATE("R1C",'MAPA DE RIESGO'!$P$16),"")</f>
        <v/>
      </c>
      <c r="Q36" s="37" t="str">
        <f>IF(AND('MAPA DE RIESGO'!$Z$17="Baja",'MAPA DE RIESGO'!$AB$17="Menor"),CONCATENATE("R1C",'MAPA DE RIESGO'!$P$17),"")</f>
        <v/>
      </c>
      <c r="R36" s="37" t="str">
        <f>IF(AND('MAPA DE RIESGO'!$Z$18="Baja",'MAPA DE RIESGO'!$AB$18="Menor"),CONCATENATE("R1C",'MAPA DE RIESGO'!$P$18),"")</f>
        <v/>
      </c>
      <c r="S36" s="37" t="str">
        <f>IF(AND('MAPA DE RIESGO'!$Z$19="Baja",'MAPA DE RIESGO'!$AB$19="Menor"),CONCATENATE("R1C",'MAPA DE RIESGO'!$P$19),"")</f>
        <v/>
      </c>
      <c r="T36" s="37" t="str">
        <f>IF(AND('MAPA DE RIESGO'!$Z$20="Baja",'MAPA DE RIESGO'!$AB$20="Menor"),CONCATENATE("R1C",'MAPA DE RIESGO'!$P$20),"")</f>
        <v/>
      </c>
      <c r="U36" s="38" t="str">
        <f>IF(AND('MAPA DE RIESGO'!$Z$21="Baja",'MAPA DE RIESGO'!$AB$21="Menor"),CONCATENATE("R1C",'MAPA DE RIESGO'!$P$21),"")</f>
        <v/>
      </c>
      <c r="V36" s="36" t="str">
        <f ca="1">IF(AND('MAPA DE RIESGO'!$Z$16="Baja",'MAPA DE RIESGO'!$AB$16="Moderado"),CONCATENATE("R1C",'MAPA DE RIESGO'!$P$16),"")</f>
        <v/>
      </c>
      <c r="W36" s="37" t="str">
        <f>IF(AND('MAPA DE RIESGO'!$Z$17="Baja",'MAPA DE RIESGO'!$AB$17="Moderado"),CONCATENATE("R1C",'MAPA DE RIESGO'!$P$17),"")</f>
        <v/>
      </c>
      <c r="X36" s="37" t="str">
        <f>IF(AND('MAPA DE RIESGO'!$Z$18="Baja",'MAPA DE RIESGO'!$AB$18="Moderado"),CONCATENATE("R1C",'MAPA DE RIESGO'!$P$18),"")</f>
        <v/>
      </c>
      <c r="Y36" s="37" t="str">
        <f>IF(AND('MAPA DE RIESGO'!$Z$19="Baja",'MAPA DE RIESGO'!$AB$19="Moderado"),CONCATENATE("R1C",'MAPA DE RIESGO'!$P$19),"")</f>
        <v/>
      </c>
      <c r="Z36" s="37" t="str">
        <f>IF(AND('MAPA DE RIESGO'!$Z$20="Baja",'MAPA DE RIESGO'!$AB$20="Moderado"),CONCATENATE("R1C",'MAPA DE RIESGO'!$P$20),"")</f>
        <v/>
      </c>
      <c r="AA36" s="38" t="str">
        <f>IF(AND('MAPA DE RIESGO'!$Z$21="Baja",'MAPA DE RIESGO'!$AB$21="Moderado"),CONCATENATE("R1C",'MAPA DE RIESGO'!$P$21),"")</f>
        <v/>
      </c>
      <c r="AB36" s="107" t="str">
        <f ca="1">IF(AND('MAPA DE RIESGO'!$Z$16="Baja",'MAPA DE RIESGO'!$AB$16="Mayor"),CONCATENATE("R1C",'MAPA DE RIESGO'!$P$16),"")</f>
        <v/>
      </c>
      <c r="AC36" s="18" t="str">
        <f>IF(AND('MAPA DE RIESGO'!$Z$17="Baja",'MAPA DE RIESGO'!$AB$17="Mayor"),CONCATENATE("R1C",'MAPA DE RIESGO'!$P$17),"")</f>
        <v/>
      </c>
      <c r="AD36" s="18" t="str">
        <f>IF(AND('MAPA DE RIESGO'!$Z$18="Baja",'MAPA DE RIESGO'!$AB$18="Mayor"),CONCATENATE("R1C",'MAPA DE RIESGO'!$P$18),"")</f>
        <v/>
      </c>
      <c r="AE36" s="18" t="str">
        <f>IF(AND('MAPA DE RIESGO'!$Z$19="Baja",'MAPA DE RIESGO'!$AB$19="Mayor"),CONCATENATE("R1C",'MAPA DE RIESGO'!$P$19),"")</f>
        <v/>
      </c>
      <c r="AF36" s="18" t="str">
        <f>IF(AND('MAPA DE RIESGO'!$Z$20="Baja",'MAPA DE RIESGO'!$AB$20="Mayor"),CONCATENATE("R1C",'MAPA DE RIESGO'!$P$20),"")</f>
        <v/>
      </c>
      <c r="AG36" s="19" t="str">
        <f>IF(AND('MAPA DE RIESGO'!$Z$21="Baja",'MAPA DE RIESGO'!$AB$21="Mayor"),CONCATENATE("R1C",'MAPA DE RIESGO'!$P$21),"")</f>
        <v/>
      </c>
      <c r="AH36" s="20" t="str">
        <f ca="1">IF(AND('MAPA DE RIESGO'!$Z$16="Baja",'MAPA DE RIESGO'!$AB$16="Catastrófico"),CONCATENATE("R1C",'MAPA DE RIESGO'!$P$16),"")</f>
        <v/>
      </c>
      <c r="AI36" s="21" t="str">
        <f>IF(AND('MAPA DE RIESGO'!$Z$17="Baja",'MAPA DE RIESGO'!$AB$17="Catastrófico"),CONCATENATE("R1C",'MAPA DE RIESGO'!$P$17),"")</f>
        <v/>
      </c>
      <c r="AJ36" s="21" t="str">
        <f>IF(AND('MAPA DE RIESGO'!$Z$18="Baja",'MAPA DE RIESGO'!$AB$18="Catastrófico"),CONCATENATE("R1C",'MAPA DE RIESGO'!$P$18),"")</f>
        <v/>
      </c>
      <c r="AK36" s="21" t="str">
        <f>IF(AND('MAPA DE RIESGO'!$Z$19="Baja",'MAPA DE RIESGO'!$AB$19="Catastrófico"),CONCATENATE("R1C",'MAPA DE RIESGO'!$P$19),"")</f>
        <v/>
      </c>
      <c r="AL36" s="21" t="str">
        <f>IF(AND('MAPA DE RIESGO'!$Z$20="Baja",'MAPA DE RIESGO'!$AB$20="Catastrófico"),CONCATENATE("R1C",'MAPA DE RIESGO'!$P$20),"")</f>
        <v/>
      </c>
      <c r="AM36" s="22" t="str">
        <f>IF(AND('MAPA DE RIESGO'!$Z$21="Baja",'MAPA DE RIESGO'!$AB$21="Catastrófico"),CONCATENATE("R1C",'MAPA DE RIESGO'!$P$21),"")</f>
        <v/>
      </c>
      <c r="AN36" s="55"/>
      <c r="AO36" s="535" t="s">
        <v>74</v>
      </c>
      <c r="AP36" s="536"/>
      <c r="AQ36" s="536"/>
      <c r="AR36" s="536"/>
      <c r="AS36" s="536"/>
      <c r="AT36" s="537"/>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row>
    <row r="37" spans="1:80" ht="15" customHeight="1" x14ac:dyDescent="0.25">
      <c r="A37" s="55"/>
      <c r="B37" s="418"/>
      <c r="C37" s="418"/>
      <c r="D37" s="419"/>
      <c r="E37" s="517"/>
      <c r="F37" s="518"/>
      <c r="G37" s="518"/>
      <c r="H37" s="518"/>
      <c r="I37" s="518"/>
      <c r="J37" s="48" t="str">
        <f ca="1">IF(AND('MAPA DE RIESGO'!$Z$22="Baja",'MAPA DE RIESGO'!$AB$22="Leve"),CONCATENATE("R2C",'MAPA DE RIESGO'!$P$22),"")</f>
        <v/>
      </c>
      <c r="K37" s="49" t="str">
        <f>IF(AND('MAPA DE RIESGO'!$Z$23="Baja",'MAPA DE RIESGO'!$AB$23="Leve"),CONCATENATE("R2C",'MAPA DE RIESGO'!$P$23),"")</f>
        <v/>
      </c>
      <c r="L37" s="49" t="str">
        <f>IF(AND('MAPA DE RIESGO'!$Z$24="Baja",'MAPA DE RIESGO'!$AB$24="Leve"),CONCATENATE("R2C",'MAPA DE RIESGO'!$P$24),"")</f>
        <v/>
      </c>
      <c r="M37" s="49" t="str">
        <f>IF(AND('MAPA DE RIESGO'!$Z$25="Baja",'MAPA DE RIESGO'!$AB$25="Leve"),CONCATENATE("R2C",'MAPA DE RIESGO'!$P$25),"")</f>
        <v/>
      </c>
      <c r="N37" s="49" t="str">
        <f>IF(AND('MAPA DE RIESGO'!$Z$26="Baja",'MAPA DE RIESGO'!$AB$26="Leve"),CONCATENATE("R2C",'MAPA DE RIESGO'!$P$26),"")</f>
        <v/>
      </c>
      <c r="O37" s="50" t="str">
        <f>IF(AND('MAPA DE RIESGO'!$Z$27="Baja",'MAPA DE RIESGO'!$AB$27="Leve"),CONCATENATE("R2C",'MAPA DE RIESGO'!$P$27),"")</f>
        <v/>
      </c>
      <c r="P37" s="39" t="str">
        <f ca="1">IF(AND('MAPA DE RIESGO'!$Z$22="Baja",'MAPA DE RIESGO'!$AB$22="Menor"),CONCATENATE("R2C",'MAPA DE RIESGO'!$P$22),"")</f>
        <v/>
      </c>
      <c r="Q37" s="40" t="str">
        <f>IF(AND('MAPA DE RIESGO'!$Z$23="Baja",'MAPA DE RIESGO'!$AB$23="Menor"),CONCATENATE("R2C",'MAPA DE RIESGO'!$P$23),"")</f>
        <v/>
      </c>
      <c r="R37" s="40" t="str">
        <f>IF(AND('MAPA DE RIESGO'!$Z$24="Baja",'MAPA DE RIESGO'!$AB$24="Menor"),CONCATENATE("R2C",'MAPA DE RIESGO'!$P$24),"")</f>
        <v/>
      </c>
      <c r="S37" s="40" t="str">
        <f>IF(AND('MAPA DE RIESGO'!$Z$25="Baja",'MAPA DE RIESGO'!$AB$25="Menor"),CONCATENATE("R2C",'MAPA DE RIESGO'!$P$25),"")</f>
        <v/>
      </c>
      <c r="T37" s="40" t="str">
        <f>IF(AND('MAPA DE RIESGO'!$Z$26="Baja",'MAPA DE RIESGO'!$AB$26="Menor"),CONCATENATE("R2C",'MAPA DE RIESGO'!$P$26),"")</f>
        <v/>
      </c>
      <c r="U37" s="41" t="str">
        <f>IF(AND('MAPA DE RIESGO'!$Z$27="Baja",'MAPA DE RIESGO'!$AB$27="Menor"),CONCATENATE("R2C",'MAPA DE RIESGO'!$P$27),"")</f>
        <v/>
      </c>
      <c r="V37" s="39" t="str">
        <f ca="1">IF(AND('MAPA DE RIESGO'!$Z$22="Baja",'MAPA DE RIESGO'!$AB$22="Moderado"),CONCATENATE("R2C",'MAPA DE RIESGO'!$P$22),"")</f>
        <v/>
      </c>
      <c r="W37" s="40" t="str">
        <f>IF(AND('MAPA DE RIESGO'!$Z$23="Baja",'MAPA DE RIESGO'!$AB$23="Moderado"),CONCATENATE("R2C",'MAPA DE RIESGO'!$P$23),"")</f>
        <v/>
      </c>
      <c r="X37" s="40" t="str">
        <f>IF(AND('MAPA DE RIESGO'!$Z$24="Baja",'MAPA DE RIESGO'!$AB$24="Moderado"),CONCATENATE("R2C",'MAPA DE RIESGO'!$P$24),"")</f>
        <v/>
      </c>
      <c r="Y37" s="40" t="str">
        <f>IF(AND('MAPA DE RIESGO'!$Z$25="Baja",'MAPA DE RIESGO'!$AB$25="Moderado"),CONCATENATE("R2C",'MAPA DE RIESGO'!$P$25),"")</f>
        <v/>
      </c>
      <c r="Z37" s="40" t="str">
        <f>IF(AND('MAPA DE RIESGO'!$Z$26="Baja",'MAPA DE RIESGO'!$AB$26="Moderado"),CONCATENATE("R2C",'MAPA DE RIESGO'!$P$26),"")</f>
        <v/>
      </c>
      <c r="AA37" s="41" t="str">
        <f>IF(AND('MAPA DE RIESGO'!$Z$27="Baja",'MAPA DE RIESGO'!$AB$27="Moderado"),CONCATENATE("R2C",'MAPA DE RIESGO'!$P$27),"")</f>
        <v/>
      </c>
      <c r="AB37" s="23" t="str">
        <f ca="1">IF(AND('MAPA DE RIESGO'!$Z$22="Baja",'MAPA DE RIESGO'!$AB$22="Mayor"),CONCATENATE("R2C",'MAPA DE RIESGO'!$P$22),"")</f>
        <v/>
      </c>
      <c r="AC37" s="24" t="str">
        <f>IF(AND('MAPA DE RIESGO'!$Z$23="Baja",'MAPA DE RIESGO'!$AB$23="Mayor"),CONCATENATE("R2C",'MAPA DE RIESGO'!$P$23),"")</f>
        <v/>
      </c>
      <c r="AD37" s="24" t="str">
        <f>IF(AND('MAPA DE RIESGO'!$Z$24="Baja",'MAPA DE RIESGO'!$AB$24="Mayor"),CONCATENATE("R2C",'MAPA DE RIESGO'!$P$24),"")</f>
        <v/>
      </c>
      <c r="AE37" s="24" t="str">
        <f>IF(AND('MAPA DE RIESGO'!$Z$25="Baja",'MAPA DE RIESGO'!$AB$25="Mayor"),CONCATENATE("R2C",'MAPA DE RIESGO'!$P$25),"")</f>
        <v/>
      </c>
      <c r="AF37" s="24" t="str">
        <f>IF(AND('MAPA DE RIESGO'!$Z$26="Baja",'MAPA DE RIESGO'!$AB$26="Mayor"),CONCATENATE("R2C",'MAPA DE RIESGO'!$P$26),"")</f>
        <v/>
      </c>
      <c r="AG37" s="25" t="str">
        <f>IF(AND('MAPA DE RIESGO'!$Z$27="Baja",'MAPA DE RIESGO'!$AB$27="Mayor"),CONCATENATE("R2C",'MAPA DE RIESGO'!$P$27),"")</f>
        <v/>
      </c>
      <c r="AH37" s="26" t="str">
        <f ca="1">IF(AND('MAPA DE RIESGO'!$Z$22="Baja",'MAPA DE RIESGO'!$AB$22="Catastrófico"),CONCATENATE("R2C",'MAPA DE RIESGO'!$P$22),"")</f>
        <v/>
      </c>
      <c r="AI37" s="27" t="str">
        <f>IF(AND('MAPA DE RIESGO'!$Z$23="Baja",'MAPA DE RIESGO'!$AB$23="Catastrófico"),CONCATENATE("R2C",'MAPA DE RIESGO'!$P$23),"")</f>
        <v/>
      </c>
      <c r="AJ37" s="27" t="str">
        <f>IF(AND('MAPA DE RIESGO'!$Z$24="Baja",'MAPA DE RIESGO'!$AB$24="Catastrófico"),CONCATENATE("R2C",'MAPA DE RIESGO'!$P$24),"")</f>
        <v/>
      </c>
      <c r="AK37" s="27" t="str">
        <f>IF(AND('MAPA DE RIESGO'!$Z$25="Baja",'MAPA DE RIESGO'!$AB$25="Catastrófico"),CONCATENATE("R2C",'MAPA DE RIESGO'!$P$25),"")</f>
        <v/>
      </c>
      <c r="AL37" s="27" t="str">
        <f>IF(AND('MAPA DE RIESGO'!$Z$26="Baja",'MAPA DE RIESGO'!$AB$26="Catastrófico"),CONCATENATE("R2C",'MAPA DE RIESGO'!$P$26),"")</f>
        <v/>
      </c>
      <c r="AM37" s="28" t="str">
        <f>IF(AND('MAPA DE RIESGO'!$Z$27="Baja",'MAPA DE RIESGO'!$AB$27="Catastrófico"),CONCATENATE("R2C",'MAPA DE RIESGO'!$P$27),"")</f>
        <v/>
      </c>
      <c r="AN37" s="55"/>
      <c r="AO37" s="538"/>
      <c r="AP37" s="539"/>
      <c r="AQ37" s="539"/>
      <c r="AR37" s="539"/>
      <c r="AS37" s="539"/>
      <c r="AT37" s="540"/>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row>
    <row r="38" spans="1:80" ht="15" customHeight="1" x14ac:dyDescent="0.25">
      <c r="A38" s="55"/>
      <c r="B38" s="418"/>
      <c r="C38" s="418"/>
      <c r="D38" s="419"/>
      <c r="E38" s="519"/>
      <c r="F38" s="520"/>
      <c r="G38" s="520"/>
      <c r="H38" s="520"/>
      <c r="I38" s="518"/>
      <c r="J38" s="48" t="str">
        <f ca="1">IF(AND('MAPA DE RIESGO'!$Z$28="Baja",'MAPA DE RIESGO'!$AB$28="Leve"),CONCATENATE("R3C",'MAPA DE RIESGO'!$P$28),"")</f>
        <v/>
      </c>
      <c r="K38" s="49" t="str">
        <f>IF(AND('MAPA DE RIESGO'!$Z$29="Baja",'MAPA DE RIESGO'!$AB$29="Leve"),CONCATENATE("R3C",'MAPA DE RIESGO'!$P$29),"")</f>
        <v/>
      </c>
      <c r="L38" s="49" t="str">
        <f>IF(AND('MAPA DE RIESGO'!$Z$30="Baja",'MAPA DE RIESGO'!$AB$30="Leve"),CONCATENATE("R3C",'MAPA DE RIESGO'!$P$30),"")</f>
        <v/>
      </c>
      <c r="M38" s="49" t="str">
        <f>IF(AND('MAPA DE RIESGO'!$Z$31="Baja",'MAPA DE RIESGO'!$AB$31="Leve"),CONCATENATE("R3C",'MAPA DE RIESGO'!$P$31),"")</f>
        <v/>
      </c>
      <c r="N38" s="49" t="str">
        <f>IF(AND('MAPA DE RIESGO'!$Z$32="Baja",'MAPA DE RIESGO'!$AB$32="Leve"),CONCATENATE("R3C",'MAPA DE RIESGO'!$P$32),"")</f>
        <v/>
      </c>
      <c r="O38" s="50" t="str">
        <f>IF(AND('MAPA DE RIESGO'!$Z$33="Baja",'MAPA DE RIESGO'!$AB$33="Leve"),CONCATENATE("R3C",'MAPA DE RIESGO'!$P$33),"")</f>
        <v/>
      </c>
      <c r="P38" s="39" t="str">
        <f ca="1">IF(AND('MAPA DE RIESGO'!$Z$28="Baja",'MAPA DE RIESGO'!$AB$28="Menor"),CONCATENATE("R3C",'MAPA DE RIESGO'!$P$28),"")</f>
        <v/>
      </c>
      <c r="Q38" s="40" t="str">
        <f>IF(AND('MAPA DE RIESGO'!$Z$29="Baja",'MAPA DE RIESGO'!$AB$29="Menor"),CONCATENATE("R3C",'MAPA DE RIESGO'!$P$29),"")</f>
        <v/>
      </c>
      <c r="R38" s="40" t="str">
        <f>IF(AND('MAPA DE RIESGO'!$Z$30="Baja",'MAPA DE RIESGO'!$AB$30="Menor"),CONCATENATE("R3C",'MAPA DE RIESGO'!$P$30),"")</f>
        <v/>
      </c>
      <c r="S38" s="40" t="str">
        <f>IF(AND('MAPA DE RIESGO'!$Z$31="Baja",'MAPA DE RIESGO'!$AB$31="Menor"),CONCATENATE("R3C",'MAPA DE RIESGO'!$P$31),"")</f>
        <v/>
      </c>
      <c r="T38" s="40" t="str">
        <f>IF(AND('MAPA DE RIESGO'!$Z$32="Baja",'MAPA DE RIESGO'!$AB$32="Menor"),CONCATENATE("R3C",'MAPA DE RIESGO'!$P$32),"")</f>
        <v/>
      </c>
      <c r="U38" s="41" t="str">
        <f>IF(AND('MAPA DE RIESGO'!$Z$33="Baja",'MAPA DE RIESGO'!$AB$33="Menor"),CONCATENATE("R3C",'MAPA DE RIESGO'!$P$33),"")</f>
        <v/>
      </c>
      <c r="V38" s="39" t="str">
        <f ca="1">IF(AND('MAPA DE RIESGO'!$Z$28="Baja",'MAPA DE RIESGO'!$AB$28="Moderado"),CONCATENATE("R3C",'MAPA DE RIESGO'!$P$28),"")</f>
        <v/>
      </c>
      <c r="W38" s="40" t="str">
        <f>IF(AND('MAPA DE RIESGO'!$Z$29="Baja",'MAPA DE RIESGO'!$AB$29="Moderado"),CONCATENATE("R3C",'MAPA DE RIESGO'!$P$29),"")</f>
        <v/>
      </c>
      <c r="X38" s="40" t="str">
        <f>IF(AND('MAPA DE RIESGO'!$Z$30="Baja",'MAPA DE RIESGO'!$AB$30="Moderado"),CONCATENATE("R3C",'MAPA DE RIESGO'!$P$30),"")</f>
        <v/>
      </c>
      <c r="Y38" s="40" t="str">
        <f>IF(AND('MAPA DE RIESGO'!$Z$31="Baja",'MAPA DE RIESGO'!$AB$31="Moderado"),CONCATENATE("R3C",'MAPA DE RIESGO'!$P$31),"")</f>
        <v/>
      </c>
      <c r="Z38" s="40" t="str">
        <f>IF(AND('MAPA DE RIESGO'!$Z$32="Baja",'MAPA DE RIESGO'!$AB$32="Moderado"),CONCATENATE("R3C",'MAPA DE RIESGO'!$P$32),"")</f>
        <v/>
      </c>
      <c r="AA38" s="41" t="str">
        <f>IF(AND('MAPA DE RIESGO'!$Z$33="Baja",'MAPA DE RIESGO'!$AB$33="Moderado"),CONCATENATE("R3C",'MAPA DE RIESGO'!$P$33),"")</f>
        <v/>
      </c>
      <c r="AB38" s="23" t="str">
        <f ca="1">IF(AND('MAPA DE RIESGO'!$Z$28="Baja",'MAPA DE RIESGO'!$AB$28="Mayor"),CONCATENATE("R3C",'MAPA DE RIESGO'!$P$28),"")</f>
        <v/>
      </c>
      <c r="AC38" s="24" t="str">
        <f>IF(AND('MAPA DE RIESGO'!$Z$29="Baja",'MAPA DE RIESGO'!$AB$29="Mayor"),CONCATENATE("R3C",'MAPA DE RIESGO'!$P$29),"")</f>
        <v/>
      </c>
      <c r="AD38" s="24" t="str">
        <f>IF(AND('MAPA DE RIESGO'!$Z$30="Baja",'MAPA DE RIESGO'!$AB$30="Mayor"),CONCATENATE("R3C",'MAPA DE RIESGO'!$P$30),"")</f>
        <v/>
      </c>
      <c r="AE38" s="24" t="str">
        <f>IF(AND('MAPA DE RIESGO'!$Z$31="Baja",'MAPA DE RIESGO'!$AB$31="Mayor"),CONCATENATE("R3C",'MAPA DE RIESGO'!$P$31),"")</f>
        <v/>
      </c>
      <c r="AF38" s="24" t="str">
        <f>IF(AND('MAPA DE RIESGO'!$Z$32="Baja",'MAPA DE RIESGO'!$AB$32="Mayor"),CONCATENATE("R3C",'MAPA DE RIESGO'!$P$32),"")</f>
        <v/>
      </c>
      <c r="AG38" s="25" t="str">
        <f>IF(AND('MAPA DE RIESGO'!$Z$33="Baja",'MAPA DE RIESGO'!$AB$33="Mayor"),CONCATENATE("R3C",'MAPA DE RIESGO'!$P$33),"")</f>
        <v/>
      </c>
      <c r="AH38" s="26" t="str">
        <f ca="1">IF(AND('MAPA DE RIESGO'!$Z$28="Baja",'MAPA DE RIESGO'!$AB$28="Catastrófico"),CONCATENATE("R3C",'MAPA DE RIESGO'!$P$28),"")</f>
        <v/>
      </c>
      <c r="AI38" s="27" t="str">
        <f>IF(AND('MAPA DE RIESGO'!$Z$29="Baja",'MAPA DE RIESGO'!$AB$29="Catastrófico"),CONCATENATE("R3C",'MAPA DE RIESGO'!$P$29),"")</f>
        <v/>
      </c>
      <c r="AJ38" s="27" t="str">
        <f>IF(AND('MAPA DE RIESGO'!$Z$30="Baja",'MAPA DE RIESGO'!$AB$30="Catastrófico"),CONCATENATE("R3C",'MAPA DE RIESGO'!$P$30),"")</f>
        <v/>
      </c>
      <c r="AK38" s="27" t="str">
        <f>IF(AND('MAPA DE RIESGO'!$Z$31="Baja",'MAPA DE RIESGO'!$AB$31="Catastrófico"),CONCATENATE("R3C",'MAPA DE RIESGO'!$P$31),"")</f>
        <v/>
      </c>
      <c r="AL38" s="27" t="str">
        <f>IF(AND('MAPA DE RIESGO'!$Z$32="Baja",'MAPA DE RIESGO'!$AB$32="Catastrófico"),CONCATENATE("R3C",'MAPA DE RIESGO'!$P$32),"")</f>
        <v/>
      </c>
      <c r="AM38" s="28" t="str">
        <f>IF(AND('MAPA DE RIESGO'!$Z$33="Baja",'MAPA DE RIESGO'!$AB$33="Catastrófico"),CONCATENATE("R3C",'MAPA DE RIESGO'!$P$33),"")</f>
        <v/>
      </c>
      <c r="AN38" s="55"/>
      <c r="AO38" s="538"/>
      <c r="AP38" s="539"/>
      <c r="AQ38" s="539"/>
      <c r="AR38" s="539"/>
      <c r="AS38" s="539"/>
      <c r="AT38" s="540"/>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row>
    <row r="39" spans="1:80" ht="15" customHeight="1" x14ac:dyDescent="0.25">
      <c r="A39" s="55"/>
      <c r="B39" s="418"/>
      <c r="C39" s="418"/>
      <c r="D39" s="419"/>
      <c r="E39" s="519"/>
      <c r="F39" s="520"/>
      <c r="G39" s="520"/>
      <c r="H39" s="520"/>
      <c r="I39" s="518"/>
      <c r="J39" s="48" t="str">
        <f ca="1">IF(AND('MAPA DE RIESGO'!$Z$34="Baja",'MAPA DE RIESGO'!$AB$34="Leve"),CONCATENATE("R4C",'MAPA DE RIESGO'!$P$34),"")</f>
        <v/>
      </c>
      <c r="K39" s="49" t="str">
        <f>IF(AND('MAPA DE RIESGO'!$Z$35="Baja",'MAPA DE RIESGO'!$AB$35="Leve"),CONCATENATE("R4C",'MAPA DE RIESGO'!$P$35),"")</f>
        <v/>
      </c>
      <c r="L39" s="49" t="str">
        <f>IF(AND('MAPA DE RIESGO'!$Z$36="Baja",'MAPA DE RIESGO'!$AB$36="Leve"),CONCATENATE("R4C",'MAPA DE RIESGO'!$P$36),"")</f>
        <v/>
      </c>
      <c r="M39" s="49" t="str">
        <f>IF(AND('MAPA DE RIESGO'!$Z$37="Baja",'MAPA DE RIESGO'!$AB$37="Leve"),CONCATENATE("R4C",'MAPA DE RIESGO'!$P$37),"")</f>
        <v/>
      </c>
      <c r="N39" s="49" t="str">
        <f>IF(AND('MAPA DE RIESGO'!$Z$38="Baja",'MAPA DE RIESGO'!$AB$38="Leve"),CONCATENATE("R4C",'MAPA DE RIESGO'!$P$38),"")</f>
        <v/>
      </c>
      <c r="O39" s="50" t="str">
        <f>IF(AND('MAPA DE RIESGO'!$Z$39="Baja",'MAPA DE RIESGO'!$AB$39="Leve"),CONCATENATE("R4C",'MAPA DE RIESGO'!$P$39),"")</f>
        <v/>
      </c>
      <c r="P39" s="39" t="str">
        <f ca="1">IF(AND('MAPA DE RIESGO'!$Z$34="Baja",'MAPA DE RIESGO'!$AB$34="Menor"),CONCATENATE("R4C",'MAPA DE RIESGO'!$P$34),"")</f>
        <v/>
      </c>
      <c r="Q39" s="40" t="str">
        <f>IF(AND('MAPA DE RIESGO'!$Z$35="Baja",'MAPA DE RIESGO'!$AB$35="Menor"),CONCATENATE("R4C",'MAPA DE RIESGO'!$P$35),"")</f>
        <v/>
      </c>
      <c r="R39" s="40" t="str">
        <f>IF(AND('MAPA DE RIESGO'!$Z$36="Baja",'MAPA DE RIESGO'!$AB$36="Menor"),CONCATENATE("R4C",'MAPA DE RIESGO'!$P$36),"")</f>
        <v/>
      </c>
      <c r="S39" s="40" t="str">
        <f>IF(AND('MAPA DE RIESGO'!$Z$37="Baja",'MAPA DE RIESGO'!$AB$37="Menor"),CONCATENATE("R4C",'MAPA DE RIESGO'!$P$37),"")</f>
        <v/>
      </c>
      <c r="T39" s="40" t="str">
        <f>IF(AND('MAPA DE RIESGO'!$Z$38="Baja",'MAPA DE RIESGO'!$AB$38="Menor"),CONCATENATE("R4C",'MAPA DE RIESGO'!$P$38),"")</f>
        <v/>
      </c>
      <c r="U39" s="41" t="str">
        <f>IF(AND('MAPA DE RIESGO'!$Z$39="Baja",'MAPA DE RIESGO'!$AB$39="Menor"),CONCATENATE("R4C",'MAPA DE RIESGO'!$P$39),"")</f>
        <v/>
      </c>
      <c r="V39" s="39" t="str">
        <f ca="1">IF(AND('MAPA DE RIESGO'!$Z$34="Baja",'MAPA DE RIESGO'!$AB$34="Moderado"),CONCATENATE("R4C",'MAPA DE RIESGO'!$P$34),"")</f>
        <v>R4C1</v>
      </c>
      <c r="W39" s="40" t="str">
        <f>IF(AND('MAPA DE RIESGO'!$Z$35="Baja",'MAPA DE RIESGO'!$AB$35="Moderado"),CONCATENATE("R4C",'MAPA DE RIESGO'!$P$35),"")</f>
        <v/>
      </c>
      <c r="X39" s="40" t="str">
        <f>IF(AND('MAPA DE RIESGO'!$Z$36="Baja",'MAPA DE RIESGO'!$AB$36="Moderado"),CONCATENATE("R4C",'MAPA DE RIESGO'!$P$36),"")</f>
        <v/>
      </c>
      <c r="Y39" s="40" t="str">
        <f>IF(AND('MAPA DE RIESGO'!$Z$37="Baja",'MAPA DE RIESGO'!$AB$37="Moderado"),CONCATENATE("R4C",'MAPA DE RIESGO'!$P$37),"")</f>
        <v/>
      </c>
      <c r="Z39" s="40" t="str">
        <f>IF(AND('MAPA DE RIESGO'!$Z$38="Baja",'MAPA DE RIESGO'!$AB$38="Moderado"),CONCATENATE("R4C",'MAPA DE RIESGO'!$P$38),"")</f>
        <v/>
      </c>
      <c r="AA39" s="41" t="str">
        <f>IF(AND('MAPA DE RIESGO'!$Z$39="Baja",'MAPA DE RIESGO'!$AB$39="Moderado"),CONCATENATE("R4C",'MAPA DE RIESGO'!$P$39),"")</f>
        <v/>
      </c>
      <c r="AB39" s="23" t="str">
        <f ca="1">IF(AND('MAPA DE RIESGO'!$Z$34="Baja",'MAPA DE RIESGO'!$AB$34="Mayor"),CONCATENATE("R4C",'MAPA DE RIESGO'!$P$34),"")</f>
        <v/>
      </c>
      <c r="AC39" s="24" t="str">
        <f>IF(AND('MAPA DE RIESGO'!$Z$35="Baja",'MAPA DE RIESGO'!$AB$35="Mayor"),CONCATENATE("R4C",'MAPA DE RIESGO'!$P$35),"")</f>
        <v/>
      </c>
      <c r="AD39" s="24" t="str">
        <f>IF(AND('MAPA DE RIESGO'!$Z$36="Baja",'MAPA DE RIESGO'!$AB$36="Mayor"),CONCATENATE("R4C",'MAPA DE RIESGO'!$P$36),"")</f>
        <v/>
      </c>
      <c r="AE39" s="24" t="str">
        <f>IF(AND('MAPA DE RIESGO'!$Z$37="Baja",'MAPA DE RIESGO'!$AB$37="Mayor"),CONCATENATE("R4C",'MAPA DE RIESGO'!$P$37),"")</f>
        <v/>
      </c>
      <c r="AF39" s="24" t="str">
        <f>IF(AND('MAPA DE RIESGO'!$Z$38="Baja",'MAPA DE RIESGO'!$AB$38="Mayor"),CONCATENATE("R4C",'MAPA DE RIESGO'!$P$38),"")</f>
        <v/>
      </c>
      <c r="AG39" s="25" t="str">
        <f>IF(AND('MAPA DE RIESGO'!$Z$39="Baja",'MAPA DE RIESGO'!$AB$39="Mayor"),CONCATENATE("R4C",'MAPA DE RIESGO'!$P$39),"")</f>
        <v/>
      </c>
      <c r="AH39" s="26" t="str">
        <f ca="1">IF(AND('MAPA DE RIESGO'!$Z$34="Baja",'MAPA DE RIESGO'!$AB$34="Catastrófico"),CONCATENATE("R4C",'MAPA DE RIESGO'!$P$34),"")</f>
        <v/>
      </c>
      <c r="AI39" s="27" t="str">
        <f>IF(AND('MAPA DE RIESGO'!$Z$35="Baja",'MAPA DE RIESGO'!$AB$35="Catastrófico"),CONCATENATE("R4C",'MAPA DE RIESGO'!$P$35),"")</f>
        <v/>
      </c>
      <c r="AJ39" s="27" t="str">
        <f>IF(AND('MAPA DE RIESGO'!$Z$36="Baja",'MAPA DE RIESGO'!$AB$36="Catastrófico"),CONCATENATE("R4C",'MAPA DE RIESGO'!$P$36),"")</f>
        <v/>
      </c>
      <c r="AK39" s="27" t="str">
        <f>IF(AND('MAPA DE RIESGO'!$Z$37="Baja",'MAPA DE RIESGO'!$AB$37="Catastrófico"),CONCATENATE("R4C",'MAPA DE RIESGO'!$P$37),"")</f>
        <v/>
      </c>
      <c r="AL39" s="27" t="str">
        <f>IF(AND('MAPA DE RIESGO'!$Z$38="Baja",'MAPA DE RIESGO'!$AB$38="Catastrófico"),CONCATENATE("R4C",'MAPA DE RIESGO'!$P$38),"")</f>
        <v/>
      </c>
      <c r="AM39" s="28" t="str">
        <f>IF(AND('MAPA DE RIESGO'!$Z$39="Baja",'MAPA DE RIESGO'!$AB$39="Catastrófico"),CONCATENATE("R4C",'MAPA DE RIESGO'!$P$39),"")</f>
        <v/>
      </c>
      <c r="AN39" s="55"/>
      <c r="AO39" s="538"/>
      <c r="AP39" s="539"/>
      <c r="AQ39" s="539"/>
      <c r="AR39" s="539"/>
      <c r="AS39" s="539"/>
      <c r="AT39" s="540"/>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row>
    <row r="40" spans="1:80" ht="15" customHeight="1" x14ac:dyDescent="0.25">
      <c r="A40" s="55"/>
      <c r="B40" s="418"/>
      <c r="C40" s="418"/>
      <c r="D40" s="419"/>
      <c r="E40" s="519"/>
      <c r="F40" s="520"/>
      <c r="G40" s="520"/>
      <c r="H40" s="520"/>
      <c r="I40" s="518"/>
      <c r="J40" s="48" t="str">
        <f>IF(AND('MAPA DE RIESGO'!$Z$40="Baja",'MAPA DE RIESGO'!$AB$40="Leve"),CONCATENATE("R5C",'MAPA DE RIESGO'!$P$40),"")</f>
        <v/>
      </c>
      <c r="K40" s="49" t="str">
        <f>IF(AND('MAPA DE RIESGO'!$Z$41="Baja",'MAPA DE RIESGO'!$AB$41="Leve"),CONCATENATE("R5C",'MAPA DE RIESGO'!$P$41),"")</f>
        <v/>
      </c>
      <c r="L40" s="49" t="str">
        <f>IF(AND('MAPA DE RIESGO'!$Z$42="Baja",'MAPA DE RIESGO'!$AB$42="Leve"),CONCATENATE("R5C",'MAPA DE RIESGO'!$P$42),"")</f>
        <v/>
      </c>
      <c r="M40" s="49" t="str">
        <f>IF(AND('MAPA DE RIESGO'!$Z$43="Baja",'MAPA DE RIESGO'!$AB$43="Leve"),CONCATENATE("R5C",'MAPA DE RIESGO'!$P$43),"")</f>
        <v/>
      </c>
      <c r="N40" s="49" t="str">
        <f>IF(AND('MAPA DE RIESGO'!$Z$44="Baja",'MAPA DE RIESGO'!$AB$44="Leve"),CONCATENATE("R5C",'MAPA DE RIESGO'!$P$44),"")</f>
        <v/>
      </c>
      <c r="O40" s="50" t="str">
        <f>IF(AND('MAPA DE RIESGO'!$Z$45="Baja",'MAPA DE RIESGO'!$AB$45="Leve"),CONCATENATE("R5C",'MAPA DE RIESGO'!$P$45),"")</f>
        <v/>
      </c>
      <c r="P40" s="39" t="str">
        <f>IF(AND('MAPA DE RIESGO'!$Z$40="Baja",'MAPA DE RIESGO'!$AB$40="Menor"),CONCATENATE("R5C",'MAPA DE RIESGO'!$P$40),"")</f>
        <v/>
      </c>
      <c r="Q40" s="40" t="str">
        <f>IF(AND('MAPA DE RIESGO'!$Z$41="Baja",'MAPA DE RIESGO'!$AB$41="Menor"),CONCATENATE("R5C",'MAPA DE RIESGO'!$P$41),"")</f>
        <v/>
      </c>
      <c r="R40" s="40" t="str">
        <f>IF(AND('MAPA DE RIESGO'!$Z$42="Baja",'MAPA DE RIESGO'!$AB$42="Menor"),CONCATENATE("R5C",'MAPA DE RIESGO'!$P$42),"")</f>
        <v/>
      </c>
      <c r="S40" s="40" t="str">
        <f>IF(AND('MAPA DE RIESGO'!$Z$43="Baja",'MAPA DE RIESGO'!$AB$43="Menor"),CONCATENATE("R5C",'MAPA DE RIESGO'!$P$43),"")</f>
        <v/>
      </c>
      <c r="T40" s="40" t="str">
        <f>IF(AND('MAPA DE RIESGO'!$Z$44="Baja",'MAPA DE RIESGO'!$AB$44="Menor"),CONCATENATE("R5C",'MAPA DE RIESGO'!$P$44),"")</f>
        <v/>
      </c>
      <c r="U40" s="41" t="str">
        <f>IF(AND('MAPA DE RIESGO'!$Z$45="Baja",'MAPA DE RIESGO'!$AB$45="Menor"),CONCATENATE("R5C",'MAPA DE RIESGO'!$P$45),"")</f>
        <v/>
      </c>
      <c r="V40" s="39" t="str">
        <f>IF(AND('MAPA DE RIESGO'!$Z$40="Baja",'MAPA DE RIESGO'!$AB$40="Moderado"),CONCATENATE("R5C",'MAPA DE RIESGO'!$P$40),"")</f>
        <v/>
      </c>
      <c r="W40" s="40" t="str">
        <f>IF(AND('MAPA DE RIESGO'!$Z$41="Baja",'MAPA DE RIESGO'!$AB$41="Moderado"),CONCATENATE("R5C",'MAPA DE RIESGO'!$P$41),"")</f>
        <v/>
      </c>
      <c r="X40" s="40" t="str">
        <f>IF(AND('MAPA DE RIESGO'!$Z$42="Baja",'MAPA DE RIESGO'!$AB$42="Moderado"),CONCATENATE("R5C",'MAPA DE RIESGO'!$P$42),"")</f>
        <v/>
      </c>
      <c r="Y40" s="40" t="str">
        <f>IF(AND('MAPA DE RIESGO'!$Z$43="Baja",'MAPA DE RIESGO'!$AB$43="Moderado"),CONCATENATE("R5C",'MAPA DE RIESGO'!$P$43),"")</f>
        <v/>
      </c>
      <c r="Z40" s="40" t="str">
        <f>IF(AND('MAPA DE RIESGO'!$Z$44="Baja",'MAPA DE RIESGO'!$AB$44="Moderado"),CONCATENATE("R5C",'MAPA DE RIESGO'!$P$44),"")</f>
        <v/>
      </c>
      <c r="AA40" s="41" t="str">
        <f>IF(AND('MAPA DE RIESGO'!$Z$45="Baja",'MAPA DE RIESGO'!$AB$45="Moderado"),CONCATENATE("R5C",'MAPA DE RIESGO'!$P$45),"")</f>
        <v/>
      </c>
      <c r="AB40" s="23" t="str">
        <f>IF(AND('MAPA DE RIESGO'!$Z$40="Baja",'MAPA DE RIESGO'!$AB$40="Mayor"),CONCATENATE("R5C",'MAPA DE RIESGO'!$P$40),"")</f>
        <v/>
      </c>
      <c r="AC40" s="24" t="str">
        <f>IF(AND('MAPA DE RIESGO'!$Z$41="Baja",'MAPA DE RIESGO'!$AB$41="Mayor"),CONCATENATE("R5C",'MAPA DE RIESGO'!$P$41),"")</f>
        <v/>
      </c>
      <c r="AD40" s="29" t="str">
        <f>IF(AND('MAPA DE RIESGO'!$Z$42="Baja",'MAPA DE RIESGO'!$AB$42="Mayor"),CONCATENATE("R5C",'MAPA DE RIESGO'!$P$42),"")</f>
        <v/>
      </c>
      <c r="AE40" s="29" t="str">
        <f>IF(AND('MAPA DE RIESGO'!$Z$43="Baja",'MAPA DE RIESGO'!$AB$43="Mayor"),CONCATENATE("R5C",'MAPA DE RIESGO'!$P$43),"")</f>
        <v/>
      </c>
      <c r="AF40" s="29" t="str">
        <f>IF(AND('MAPA DE RIESGO'!$Z$44="Baja",'MAPA DE RIESGO'!$AB$44="Mayor"),CONCATENATE("R5C",'MAPA DE RIESGO'!$P$44),"")</f>
        <v/>
      </c>
      <c r="AG40" s="25" t="str">
        <f>IF(AND('MAPA DE RIESGO'!$Z$45="Baja",'MAPA DE RIESGO'!$AB$45="Mayor"),CONCATENATE("R5C",'MAPA DE RIESGO'!$P$45),"")</f>
        <v/>
      </c>
      <c r="AH40" s="26" t="str">
        <f>IF(AND('MAPA DE RIESGO'!$Z$40="Baja",'MAPA DE RIESGO'!$AB$40="Catastrófico"),CONCATENATE("R5C",'MAPA DE RIESGO'!$P$40),"")</f>
        <v/>
      </c>
      <c r="AI40" s="27" t="str">
        <f>IF(AND('MAPA DE RIESGO'!$Z$41="Baja",'MAPA DE RIESGO'!$AB$41="Catastrófico"),CONCATENATE("R5C",'MAPA DE RIESGO'!$P$41),"")</f>
        <v/>
      </c>
      <c r="AJ40" s="27" t="str">
        <f>IF(AND('MAPA DE RIESGO'!$Z$42="Baja",'MAPA DE RIESGO'!$AB$42="Catastrófico"),CONCATENATE("R5C",'MAPA DE RIESGO'!$P$42),"")</f>
        <v/>
      </c>
      <c r="AK40" s="27" t="str">
        <f>IF(AND('MAPA DE RIESGO'!$Z$43="Baja",'MAPA DE RIESGO'!$AB$43="Catastrófico"),CONCATENATE("R5C",'MAPA DE RIESGO'!$P$43),"")</f>
        <v/>
      </c>
      <c r="AL40" s="27" t="str">
        <f>IF(AND('MAPA DE RIESGO'!$Z$44="Baja",'MAPA DE RIESGO'!$AB$44="Catastrófico"),CONCATENATE("R5C",'MAPA DE RIESGO'!$P$44),"")</f>
        <v/>
      </c>
      <c r="AM40" s="28" t="str">
        <f>IF(AND('MAPA DE RIESGO'!$Z$45="Baja",'MAPA DE RIESGO'!$AB$45="Catastrófico"),CONCATENATE("R5C",'MAPA DE RIESGO'!$P$45),"")</f>
        <v/>
      </c>
      <c r="AN40" s="55"/>
      <c r="AO40" s="538"/>
      <c r="AP40" s="539"/>
      <c r="AQ40" s="539"/>
      <c r="AR40" s="539"/>
      <c r="AS40" s="539"/>
      <c r="AT40" s="540"/>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row>
    <row r="41" spans="1:80" ht="15" customHeight="1" x14ac:dyDescent="0.25">
      <c r="A41" s="55"/>
      <c r="B41" s="418"/>
      <c r="C41" s="418"/>
      <c r="D41" s="419"/>
      <c r="E41" s="519"/>
      <c r="F41" s="520"/>
      <c r="G41" s="520"/>
      <c r="H41" s="520"/>
      <c r="I41" s="518"/>
      <c r="J41" s="48" t="str">
        <f>IF(AND('MAPA DE RIESGO'!$Z$46="Baja",'MAPA DE RIESGO'!$AB$46="Leve"),CONCATENATE("R6C",'MAPA DE RIESGO'!$P$46),"")</f>
        <v/>
      </c>
      <c r="K41" s="49" t="str">
        <f>IF(AND('MAPA DE RIESGO'!$Z$47="Baja",'MAPA DE RIESGO'!$AB$47="Leve"),CONCATENATE("R6C",'MAPA DE RIESGO'!$P$47),"")</f>
        <v/>
      </c>
      <c r="L41" s="49" t="str">
        <f>IF(AND('MAPA DE RIESGO'!$Z$48="Baja",'MAPA DE RIESGO'!$AB$48="Leve"),CONCATENATE("R6C",'MAPA DE RIESGO'!$P$48),"")</f>
        <v/>
      </c>
      <c r="M41" s="49" t="str">
        <f>IF(AND('MAPA DE RIESGO'!$Z$49="Baja",'MAPA DE RIESGO'!$AB$49="Leve"),CONCATENATE("R6C",'MAPA DE RIESGO'!$P$49),"")</f>
        <v/>
      </c>
      <c r="N41" s="49" t="str">
        <f>IF(AND('MAPA DE RIESGO'!$Z$50="Baja",'MAPA DE RIESGO'!$AB$50="Leve"),CONCATENATE("R6C",'MAPA DE RIESGO'!$P$50),"")</f>
        <v/>
      </c>
      <c r="O41" s="50" t="str">
        <f>IF(AND('MAPA DE RIESGO'!$Z$51="Baja",'MAPA DE RIESGO'!$AB$51="Leve"),CONCATENATE("R6C",'MAPA DE RIESGO'!$P$51),"")</f>
        <v/>
      </c>
      <c r="P41" s="39" t="str">
        <f>IF(AND('MAPA DE RIESGO'!$Z$46="Baja",'MAPA DE RIESGO'!$AB$46="Menor"),CONCATENATE("R6C",'MAPA DE RIESGO'!$P$46),"")</f>
        <v/>
      </c>
      <c r="Q41" s="40" t="str">
        <f>IF(AND('MAPA DE RIESGO'!$Z$47="Baja",'MAPA DE RIESGO'!$AB$47="Menor"),CONCATENATE("R6C",'MAPA DE RIESGO'!$P$47),"")</f>
        <v/>
      </c>
      <c r="R41" s="40" t="str">
        <f>IF(AND('MAPA DE RIESGO'!$Z$48="Baja",'MAPA DE RIESGO'!$AB$48="Menor"),CONCATENATE("R6C",'MAPA DE RIESGO'!$P$48),"")</f>
        <v/>
      </c>
      <c r="S41" s="40" t="str">
        <f>IF(AND('MAPA DE RIESGO'!$Z$49="Baja",'MAPA DE RIESGO'!$AB$49="Menor"),CONCATENATE("R6C",'MAPA DE RIESGO'!$P$49),"")</f>
        <v/>
      </c>
      <c r="T41" s="40" t="str">
        <f>IF(AND('MAPA DE RIESGO'!$Z$50="Baja",'MAPA DE RIESGO'!$AB$50="Menor"),CONCATENATE("R6C",'MAPA DE RIESGO'!$P$50),"")</f>
        <v/>
      </c>
      <c r="U41" s="41" t="str">
        <f>IF(AND('MAPA DE RIESGO'!$Z$51="Baja",'MAPA DE RIESGO'!$AB$51="Menor"),CONCATENATE("R6C",'MAPA DE RIESGO'!$P$51),"")</f>
        <v/>
      </c>
      <c r="V41" s="39" t="str">
        <f>IF(AND('MAPA DE RIESGO'!$Z$46="Baja",'MAPA DE RIESGO'!$AB$46="Moderado"),CONCATENATE("R6C",'MAPA DE RIESGO'!$P$46),"")</f>
        <v/>
      </c>
      <c r="W41" s="40" t="str">
        <f>IF(AND('MAPA DE RIESGO'!$Z$47="Baja",'MAPA DE RIESGO'!$AB$47="Moderado"),CONCATENATE("R6C",'MAPA DE RIESGO'!$P$47),"")</f>
        <v/>
      </c>
      <c r="X41" s="40" t="str">
        <f>IF(AND('MAPA DE RIESGO'!$Z$48="Baja",'MAPA DE RIESGO'!$AB$48="Moderado"),CONCATENATE("R6C",'MAPA DE RIESGO'!$P$48),"")</f>
        <v/>
      </c>
      <c r="Y41" s="40" t="str">
        <f>IF(AND('MAPA DE RIESGO'!$Z$49="Baja",'MAPA DE RIESGO'!$AB$49="Moderado"),CONCATENATE("R6C",'MAPA DE RIESGO'!$P$49),"")</f>
        <v/>
      </c>
      <c r="Z41" s="40" t="str">
        <f>IF(AND('MAPA DE RIESGO'!$Z$50="Baja",'MAPA DE RIESGO'!$AB$50="Moderado"),CONCATENATE("R6C",'MAPA DE RIESGO'!$P$50),"")</f>
        <v/>
      </c>
      <c r="AA41" s="41" t="str">
        <f>IF(AND('MAPA DE RIESGO'!$Z$51="Baja",'MAPA DE RIESGO'!$AB$51="Moderado"),CONCATENATE("R6C",'MAPA DE RIESGO'!$P$51),"")</f>
        <v/>
      </c>
      <c r="AB41" s="23" t="str">
        <f>IF(AND('MAPA DE RIESGO'!$Z$46="Baja",'MAPA DE RIESGO'!$AB$46="Mayor"),CONCATENATE("R6C",'MAPA DE RIESGO'!$P$46),"")</f>
        <v/>
      </c>
      <c r="AC41" s="24" t="str">
        <f>IF(AND('MAPA DE RIESGO'!$Z$47="Baja",'MAPA DE RIESGO'!$AB$47="Mayor"),CONCATENATE("R6C",'MAPA DE RIESGO'!$P$47),"")</f>
        <v/>
      </c>
      <c r="AD41" s="29" t="str">
        <f>IF(AND('MAPA DE RIESGO'!$Z$48="Baja",'MAPA DE RIESGO'!$AB$48="Mayor"),CONCATENATE("R6C",'MAPA DE RIESGO'!$P$48),"")</f>
        <v/>
      </c>
      <c r="AE41" s="29" t="str">
        <f>IF(AND('MAPA DE RIESGO'!$Z$49="Baja",'MAPA DE RIESGO'!$AB$49="Mayor"),CONCATENATE("R6C",'MAPA DE RIESGO'!$P$49),"")</f>
        <v/>
      </c>
      <c r="AF41" s="29" t="str">
        <f>IF(AND('MAPA DE RIESGO'!$Z$50="Baja",'MAPA DE RIESGO'!$AB$50="Mayor"),CONCATENATE("R6C",'MAPA DE RIESGO'!$P$50),"")</f>
        <v/>
      </c>
      <c r="AG41" s="25" t="str">
        <f>IF(AND('MAPA DE RIESGO'!$Z$51="Baja",'MAPA DE RIESGO'!$AB$51="Mayor"),CONCATENATE("R6C",'MAPA DE RIESGO'!$P$51),"")</f>
        <v/>
      </c>
      <c r="AH41" s="26" t="str">
        <f>IF(AND('MAPA DE RIESGO'!$Z$46="Baja",'MAPA DE RIESGO'!$AB$46="Catastrófico"),CONCATENATE("R6C",'MAPA DE RIESGO'!$P$46),"")</f>
        <v/>
      </c>
      <c r="AI41" s="27" t="str">
        <f>IF(AND('MAPA DE RIESGO'!$Z$47="Baja",'MAPA DE RIESGO'!$AB$47="Catastrófico"),CONCATENATE("R6C",'MAPA DE RIESGO'!$P$47),"")</f>
        <v/>
      </c>
      <c r="AJ41" s="27" t="str">
        <f>IF(AND('MAPA DE RIESGO'!$Z$48="Baja",'MAPA DE RIESGO'!$AB$48="Catastrófico"),CONCATENATE("R6C",'MAPA DE RIESGO'!$P$48),"")</f>
        <v/>
      </c>
      <c r="AK41" s="27" t="str">
        <f>IF(AND('MAPA DE RIESGO'!$Z$49="Baja",'MAPA DE RIESGO'!$AB$49="Catastrófico"),CONCATENATE("R6C",'MAPA DE RIESGO'!$P$49),"")</f>
        <v/>
      </c>
      <c r="AL41" s="27" t="str">
        <f>IF(AND('MAPA DE RIESGO'!$Z$50="Baja",'MAPA DE RIESGO'!$AB$50="Catastrófico"),CONCATENATE("R6C",'MAPA DE RIESGO'!$P$50),"")</f>
        <v/>
      </c>
      <c r="AM41" s="28" t="str">
        <f>IF(AND('MAPA DE RIESGO'!$Z$51="Baja",'MAPA DE RIESGO'!$AB$51="Catastrófico"),CONCATENATE("R6C",'MAPA DE RIESGO'!$P$51),"")</f>
        <v/>
      </c>
      <c r="AN41" s="55"/>
      <c r="AO41" s="538"/>
      <c r="AP41" s="539"/>
      <c r="AQ41" s="539"/>
      <c r="AR41" s="539"/>
      <c r="AS41" s="539"/>
      <c r="AT41" s="540"/>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row>
    <row r="42" spans="1:80" ht="15" customHeight="1" x14ac:dyDescent="0.25">
      <c r="A42" s="55"/>
      <c r="B42" s="418"/>
      <c r="C42" s="418"/>
      <c r="D42" s="419"/>
      <c r="E42" s="519"/>
      <c r="F42" s="520"/>
      <c r="G42" s="520"/>
      <c r="H42" s="520"/>
      <c r="I42" s="518"/>
      <c r="J42" s="48" t="str">
        <f>IF(AND('MAPA DE RIESGO'!$Z$52="Baja",'MAPA DE RIESGO'!$AB$52="Leve"),CONCATENATE("R7C",'MAPA DE RIESGO'!$P$52),"")</f>
        <v/>
      </c>
      <c r="K42" s="49" t="str">
        <f>IF(AND('MAPA DE RIESGO'!$Z$53="Baja",'MAPA DE RIESGO'!$AB$53="Leve"),CONCATENATE("R7C",'MAPA DE RIESGO'!$P$53),"")</f>
        <v/>
      </c>
      <c r="L42" s="49" t="str">
        <f>IF(AND('MAPA DE RIESGO'!$Z$54="Baja",'MAPA DE RIESGO'!$AB$54="Leve"),CONCATENATE("R7C",'MAPA DE RIESGO'!$P$54),"")</f>
        <v/>
      </c>
      <c r="M42" s="49" t="str">
        <f>IF(AND('MAPA DE RIESGO'!$Z$55="Baja",'MAPA DE RIESGO'!$AB$55="Leve"),CONCATENATE("R7C",'MAPA DE RIESGO'!$P$55),"")</f>
        <v/>
      </c>
      <c r="N42" s="49" t="str">
        <f>IF(AND('MAPA DE RIESGO'!$Z$56="Baja",'MAPA DE RIESGO'!$AB$56="Leve"),CONCATENATE("R7C",'MAPA DE RIESGO'!$P$56),"")</f>
        <v/>
      </c>
      <c r="O42" s="50" t="str">
        <f>IF(AND('MAPA DE RIESGO'!$Z$57="Baja",'MAPA DE RIESGO'!$AB$57="Leve"),CONCATENATE("R7C",'MAPA DE RIESGO'!$P$57),"")</f>
        <v/>
      </c>
      <c r="P42" s="39" t="str">
        <f>IF(AND('MAPA DE RIESGO'!$Z$52="Baja",'MAPA DE RIESGO'!$AB$52="Menor"),CONCATENATE("R7C",'MAPA DE RIESGO'!$P$52),"")</f>
        <v/>
      </c>
      <c r="Q42" s="40" t="str">
        <f>IF(AND('MAPA DE RIESGO'!$Z$53="Baja",'MAPA DE RIESGO'!$AB$53="Menor"),CONCATENATE("R7C",'MAPA DE RIESGO'!$P$53),"")</f>
        <v/>
      </c>
      <c r="R42" s="40" t="str">
        <f>IF(AND('MAPA DE RIESGO'!$Z$54="Baja",'MAPA DE RIESGO'!$AB$54="Menor"),CONCATENATE("R7C",'MAPA DE RIESGO'!$P$54),"")</f>
        <v/>
      </c>
      <c r="S42" s="40" t="str">
        <f>IF(AND('MAPA DE RIESGO'!$Z$55="Baja",'MAPA DE RIESGO'!$AB$55="Menor"),CONCATENATE("R7C",'MAPA DE RIESGO'!$P$55),"")</f>
        <v/>
      </c>
      <c r="T42" s="40" t="str">
        <f>IF(AND('MAPA DE RIESGO'!$Z$56="Baja",'MAPA DE RIESGO'!$AB$56="Menor"),CONCATENATE("R7C",'MAPA DE RIESGO'!$P$56),"")</f>
        <v/>
      </c>
      <c r="U42" s="41" t="str">
        <f>IF(AND('MAPA DE RIESGO'!$Z$57="Baja",'MAPA DE RIESGO'!$AB$57="Menor"),CONCATENATE("R7C",'MAPA DE RIESGO'!$P$57),"")</f>
        <v/>
      </c>
      <c r="V42" s="39" t="str">
        <f>IF(AND('MAPA DE RIESGO'!$Z$52="Baja",'MAPA DE RIESGO'!$AB$52="Moderado"),CONCATENATE("R7C",'MAPA DE RIESGO'!$P$52),"")</f>
        <v/>
      </c>
      <c r="W42" s="40" t="str">
        <f>IF(AND('MAPA DE RIESGO'!$Z$53="Baja",'MAPA DE RIESGO'!$AB$53="Moderado"),CONCATENATE("R7C",'MAPA DE RIESGO'!$P$53),"")</f>
        <v/>
      </c>
      <c r="X42" s="40" t="str">
        <f>IF(AND('MAPA DE RIESGO'!$Z$54="Baja",'MAPA DE RIESGO'!$AB$54="Moderado"),CONCATENATE("R7C",'MAPA DE RIESGO'!$P$54),"")</f>
        <v/>
      </c>
      <c r="Y42" s="40" t="str">
        <f>IF(AND('MAPA DE RIESGO'!$Z$55="Baja",'MAPA DE RIESGO'!$AB$55="Moderado"),CONCATENATE("R7C",'MAPA DE RIESGO'!$P$55),"")</f>
        <v/>
      </c>
      <c r="Z42" s="40" t="str">
        <f>IF(AND('MAPA DE RIESGO'!$Z$56="Baja",'MAPA DE RIESGO'!$AB$56="Moderado"),CONCATENATE("R7C",'MAPA DE RIESGO'!$P$56),"")</f>
        <v/>
      </c>
      <c r="AA42" s="41" t="str">
        <f>IF(AND('MAPA DE RIESGO'!$Z$57="Baja",'MAPA DE RIESGO'!$AB$57="Moderado"),CONCATENATE("R7C",'MAPA DE RIESGO'!$P$57),"")</f>
        <v/>
      </c>
      <c r="AB42" s="23" t="str">
        <f>IF(AND('MAPA DE RIESGO'!$Z$52="Baja",'MAPA DE RIESGO'!$AB$52="Mayor"),CONCATENATE("R7C",'MAPA DE RIESGO'!$P$52),"")</f>
        <v/>
      </c>
      <c r="AC42" s="24" t="str">
        <f>IF(AND('MAPA DE RIESGO'!$Z$53="Baja",'MAPA DE RIESGO'!$AB$53="Mayor"),CONCATENATE("R7C",'MAPA DE RIESGO'!$P$53),"")</f>
        <v/>
      </c>
      <c r="AD42" s="29" t="str">
        <f>IF(AND('MAPA DE RIESGO'!$Z$54="Baja",'MAPA DE RIESGO'!$AB$54="Mayor"),CONCATENATE("R7C",'MAPA DE RIESGO'!$P$54),"")</f>
        <v/>
      </c>
      <c r="AE42" s="29" t="str">
        <f>IF(AND('MAPA DE RIESGO'!$Z$55="Baja",'MAPA DE RIESGO'!$AB$55="Mayor"),CONCATENATE("R7C",'MAPA DE RIESGO'!$P$55),"")</f>
        <v/>
      </c>
      <c r="AF42" s="29" t="str">
        <f>IF(AND('MAPA DE RIESGO'!$Z$56="Baja",'MAPA DE RIESGO'!$AB$56="Mayor"),CONCATENATE("R7C",'MAPA DE RIESGO'!$P$56),"")</f>
        <v/>
      </c>
      <c r="AG42" s="25" t="str">
        <f>IF(AND('MAPA DE RIESGO'!$Z$57="Baja",'MAPA DE RIESGO'!$AB$57="Mayor"),CONCATENATE("R7C",'MAPA DE RIESGO'!$P$57),"")</f>
        <v/>
      </c>
      <c r="AH42" s="26" t="str">
        <f>IF(AND('MAPA DE RIESGO'!$Z$52="Baja",'MAPA DE RIESGO'!$AB$52="Catastrófico"),CONCATENATE("R7C",'MAPA DE RIESGO'!$P$52),"")</f>
        <v/>
      </c>
      <c r="AI42" s="27" t="str">
        <f>IF(AND('MAPA DE RIESGO'!$Z$53="Baja",'MAPA DE RIESGO'!$AB$53="Catastrófico"),CONCATENATE("R7C",'MAPA DE RIESGO'!$P$53),"")</f>
        <v/>
      </c>
      <c r="AJ42" s="27" t="str">
        <f>IF(AND('MAPA DE RIESGO'!$Z$54="Baja",'MAPA DE RIESGO'!$AB$54="Catastrófico"),CONCATENATE("R7C",'MAPA DE RIESGO'!$P$54),"")</f>
        <v/>
      </c>
      <c r="AK42" s="27" t="str">
        <f>IF(AND('MAPA DE RIESGO'!$Z$55="Baja",'MAPA DE RIESGO'!$AB$55="Catastrófico"),CONCATENATE("R7C",'MAPA DE RIESGO'!$P$55),"")</f>
        <v/>
      </c>
      <c r="AL42" s="27" t="str">
        <f>IF(AND('MAPA DE RIESGO'!$Z$56="Baja",'MAPA DE RIESGO'!$AB$56="Catastrófico"),CONCATENATE("R7C",'MAPA DE RIESGO'!$P$56),"")</f>
        <v/>
      </c>
      <c r="AM42" s="28" t="str">
        <f>IF(AND('MAPA DE RIESGO'!$Z$57="Baja",'MAPA DE RIESGO'!$AB$57="Catastrófico"),CONCATENATE("R7C",'MAPA DE RIESGO'!$P$57),"")</f>
        <v/>
      </c>
      <c r="AN42" s="55"/>
      <c r="AO42" s="538"/>
      <c r="AP42" s="539"/>
      <c r="AQ42" s="539"/>
      <c r="AR42" s="539"/>
      <c r="AS42" s="539"/>
      <c r="AT42" s="540"/>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row>
    <row r="43" spans="1:80" ht="15" customHeight="1" x14ac:dyDescent="0.25">
      <c r="A43" s="55"/>
      <c r="B43" s="418"/>
      <c r="C43" s="418"/>
      <c r="D43" s="419"/>
      <c r="E43" s="519"/>
      <c r="F43" s="520"/>
      <c r="G43" s="520"/>
      <c r="H43" s="520"/>
      <c r="I43" s="518"/>
      <c r="J43" s="48" t="str">
        <f>IF(AND('MAPA DE RIESGO'!$Z$58="Baja",'MAPA DE RIESGO'!$AB$58="Leve"),CONCATENATE("R8C",'MAPA DE RIESGO'!$P$58),"")</f>
        <v/>
      </c>
      <c r="K43" s="49" t="str">
        <f>IF(AND('MAPA DE RIESGO'!$Z$59="Baja",'MAPA DE RIESGO'!$AB$59="Leve"),CONCATENATE("R8C",'MAPA DE RIESGO'!$P$59),"")</f>
        <v/>
      </c>
      <c r="L43" s="49" t="str">
        <f>IF(AND('MAPA DE RIESGO'!$Z$60="Baja",'MAPA DE RIESGO'!$AB$60="Leve"),CONCATENATE("R8C",'MAPA DE RIESGO'!$P$60),"")</f>
        <v/>
      </c>
      <c r="M43" s="49" t="str">
        <f>IF(AND('MAPA DE RIESGO'!$Z$61="Baja",'MAPA DE RIESGO'!$AB$61="Leve"),CONCATENATE("R8C",'MAPA DE RIESGO'!$P$61),"")</f>
        <v/>
      </c>
      <c r="N43" s="49" t="str">
        <f>IF(AND('MAPA DE RIESGO'!$Z$62="Baja",'MAPA DE RIESGO'!$AB$62="Leve"),CONCATENATE("R8C",'MAPA DE RIESGO'!$P$62),"")</f>
        <v/>
      </c>
      <c r="O43" s="50" t="str">
        <f>IF(AND('MAPA DE RIESGO'!$Z$63="Baja",'MAPA DE RIESGO'!$AB$63="Leve"),CONCATENATE("R8C",'MAPA DE RIESGO'!$P$63),"")</f>
        <v/>
      </c>
      <c r="P43" s="39" t="str">
        <f>IF(AND('MAPA DE RIESGO'!$Z$58="Baja",'MAPA DE RIESGO'!$AB$58="Menor"),CONCATENATE("R8C",'MAPA DE RIESGO'!$P$58),"")</f>
        <v/>
      </c>
      <c r="Q43" s="40" t="str">
        <f>IF(AND('MAPA DE RIESGO'!$Z$59="Baja",'MAPA DE RIESGO'!$AB$59="Menor"),CONCATENATE("R8C",'MAPA DE RIESGO'!$P$59),"")</f>
        <v/>
      </c>
      <c r="R43" s="40" t="str">
        <f>IF(AND('MAPA DE RIESGO'!$Z$60="Baja",'MAPA DE RIESGO'!$AB$60="Menor"),CONCATENATE("R8C",'MAPA DE RIESGO'!$P$60),"")</f>
        <v/>
      </c>
      <c r="S43" s="40" t="str">
        <f>IF(AND('MAPA DE RIESGO'!$Z$61="Baja",'MAPA DE RIESGO'!$AB$61="Menor"),CONCATENATE("R8C",'MAPA DE RIESGO'!$P$61),"")</f>
        <v/>
      </c>
      <c r="T43" s="40" t="str">
        <f>IF(AND('MAPA DE RIESGO'!$Z$62="Baja",'MAPA DE RIESGO'!$AB$62="Menor"),CONCATENATE("R8C",'MAPA DE RIESGO'!$P$62),"")</f>
        <v/>
      </c>
      <c r="U43" s="41" t="str">
        <f>IF(AND('MAPA DE RIESGO'!$Z$63="Baja",'MAPA DE RIESGO'!$AB$63="Menor"),CONCATENATE("R8C",'MAPA DE RIESGO'!$P$63),"")</f>
        <v/>
      </c>
      <c r="V43" s="39" t="str">
        <f>IF(AND('MAPA DE RIESGO'!$Z$58="Baja",'MAPA DE RIESGO'!$AB$58="Moderado"),CONCATENATE("R8C",'MAPA DE RIESGO'!$P$58),"")</f>
        <v/>
      </c>
      <c r="W43" s="40" t="str">
        <f>IF(AND('MAPA DE RIESGO'!$Z$59="Baja",'MAPA DE RIESGO'!$AB$59="Moderado"),CONCATENATE("R8C",'MAPA DE RIESGO'!$P$59),"")</f>
        <v/>
      </c>
      <c r="X43" s="40" t="str">
        <f>IF(AND('MAPA DE RIESGO'!$Z$60="Baja",'MAPA DE RIESGO'!$AB$60="Moderado"),CONCATENATE("R8C",'MAPA DE RIESGO'!$P$60),"")</f>
        <v/>
      </c>
      <c r="Y43" s="40" t="str">
        <f>IF(AND('MAPA DE RIESGO'!$Z$61="Baja",'MAPA DE RIESGO'!$AB$61="Moderado"),CONCATENATE("R8C",'MAPA DE RIESGO'!$P$61),"")</f>
        <v/>
      </c>
      <c r="Z43" s="40" t="str">
        <f>IF(AND('MAPA DE RIESGO'!$Z$62="Baja",'MAPA DE RIESGO'!$AB$62="Moderado"),CONCATENATE("R8C",'MAPA DE RIESGO'!$P$62),"")</f>
        <v/>
      </c>
      <c r="AA43" s="41" t="str">
        <f>IF(AND('MAPA DE RIESGO'!$Z$63="Baja",'MAPA DE RIESGO'!$AB$63="Moderado"),CONCATENATE("R8C",'MAPA DE RIESGO'!$P$63),"")</f>
        <v/>
      </c>
      <c r="AB43" s="23" t="str">
        <f>IF(AND('MAPA DE RIESGO'!$Z$58="Baja",'MAPA DE RIESGO'!$AB$58="Mayor"),CONCATENATE("R8C",'MAPA DE RIESGO'!$P$58),"")</f>
        <v/>
      </c>
      <c r="AC43" s="24" t="str">
        <f>IF(AND('MAPA DE RIESGO'!$Z$59="Baja",'MAPA DE RIESGO'!$AB$59="Mayor"),CONCATENATE("R8C",'MAPA DE RIESGO'!$P$59),"")</f>
        <v/>
      </c>
      <c r="AD43" s="29" t="str">
        <f>IF(AND('MAPA DE RIESGO'!$Z$60="Baja",'MAPA DE RIESGO'!$AB$60="Mayor"),CONCATENATE("R8C",'MAPA DE RIESGO'!$P$60),"")</f>
        <v/>
      </c>
      <c r="AE43" s="29" t="str">
        <f>IF(AND('MAPA DE RIESGO'!$Z$61="Baja",'MAPA DE RIESGO'!$AB$61="Mayor"),CONCATENATE("R8C",'MAPA DE RIESGO'!$P$61),"")</f>
        <v/>
      </c>
      <c r="AF43" s="29" t="str">
        <f>IF(AND('MAPA DE RIESGO'!$Z$62="Baja",'MAPA DE RIESGO'!$AB$62="Mayor"),CONCATENATE("R8C",'MAPA DE RIESGO'!$P$62),"")</f>
        <v/>
      </c>
      <c r="AG43" s="25" t="str">
        <f>IF(AND('MAPA DE RIESGO'!$Z$63="Baja",'MAPA DE RIESGO'!$AB$63="Mayor"),CONCATENATE("R8C",'MAPA DE RIESGO'!$P$63),"")</f>
        <v/>
      </c>
      <c r="AH43" s="26" t="str">
        <f>IF(AND('MAPA DE RIESGO'!$Z$58="Baja",'MAPA DE RIESGO'!$AB$58="Catastrófico"),CONCATENATE("R8C",'MAPA DE RIESGO'!$P$58),"")</f>
        <v/>
      </c>
      <c r="AI43" s="27" t="str">
        <f>IF(AND('MAPA DE RIESGO'!$Z$59="Baja",'MAPA DE RIESGO'!$AB$59="Catastrófico"),CONCATENATE("R8C",'MAPA DE RIESGO'!$P$59),"")</f>
        <v/>
      </c>
      <c r="AJ43" s="27" t="str">
        <f>IF(AND('MAPA DE RIESGO'!$Z$60="Baja",'MAPA DE RIESGO'!$AB$60="Catastrófico"),CONCATENATE("R8C",'MAPA DE RIESGO'!$P$60),"")</f>
        <v/>
      </c>
      <c r="AK43" s="27" t="str">
        <f>IF(AND('MAPA DE RIESGO'!$Z$61="Baja",'MAPA DE RIESGO'!$AB$61="Catastrófico"),CONCATENATE("R8C",'MAPA DE RIESGO'!$P$61),"")</f>
        <v/>
      </c>
      <c r="AL43" s="27" t="str">
        <f>IF(AND('MAPA DE RIESGO'!$Z$62="Baja",'MAPA DE RIESGO'!$AB$62="Catastrófico"),CONCATENATE("R8C",'MAPA DE RIESGO'!$P$62),"")</f>
        <v/>
      </c>
      <c r="AM43" s="28" t="str">
        <f>IF(AND('MAPA DE RIESGO'!$Z$63="Baja",'MAPA DE RIESGO'!$AB$63="Catastrófico"),CONCATENATE("R8C",'MAPA DE RIESGO'!$P$63),"")</f>
        <v/>
      </c>
      <c r="AN43" s="55"/>
      <c r="AO43" s="538"/>
      <c r="AP43" s="539"/>
      <c r="AQ43" s="539"/>
      <c r="AR43" s="539"/>
      <c r="AS43" s="539"/>
      <c r="AT43" s="540"/>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row>
    <row r="44" spans="1:80" ht="15" customHeight="1" x14ac:dyDescent="0.25">
      <c r="A44" s="55"/>
      <c r="B44" s="418"/>
      <c r="C44" s="418"/>
      <c r="D44" s="419"/>
      <c r="E44" s="519"/>
      <c r="F44" s="520"/>
      <c r="G44" s="520"/>
      <c r="H44" s="520"/>
      <c r="I44" s="518"/>
      <c r="J44" s="48" t="str">
        <f>IF(AND('MAPA DE RIESGO'!$Z$64="Baja",'MAPA DE RIESGO'!$AB$64="Leve"),CONCATENATE("R9C",'MAPA DE RIESGO'!$P$64),"")</f>
        <v/>
      </c>
      <c r="K44" s="49" t="str">
        <f>IF(AND('MAPA DE RIESGO'!$Z$65="Baja",'MAPA DE RIESGO'!$AB$65="Leve"),CONCATENATE("R9C",'MAPA DE RIESGO'!$P$65),"")</f>
        <v/>
      </c>
      <c r="L44" s="49" t="str">
        <f>IF(AND('MAPA DE RIESGO'!$Z$66="Baja",'MAPA DE RIESGO'!$AB$66="Leve"),CONCATENATE("R9C",'MAPA DE RIESGO'!$P$66),"")</f>
        <v/>
      </c>
      <c r="M44" s="49" t="str">
        <f>IF(AND('MAPA DE RIESGO'!$Z$67="Baja",'MAPA DE RIESGO'!$AB$67="Leve"),CONCATENATE("R9C",'MAPA DE RIESGO'!$P$67),"")</f>
        <v/>
      </c>
      <c r="N44" s="49" t="str">
        <f>IF(AND('MAPA DE RIESGO'!$Z$68="Baja",'MAPA DE RIESGO'!$AB$68="Leve"),CONCATENATE("R9C",'MAPA DE RIESGO'!$P$68),"")</f>
        <v/>
      </c>
      <c r="O44" s="50" t="str">
        <f>IF(AND('MAPA DE RIESGO'!$Z$69="Baja",'MAPA DE RIESGO'!$AB$69="Leve"),CONCATENATE("R9C",'MAPA DE RIESGO'!$P$69),"")</f>
        <v/>
      </c>
      <c r="P44" s="39" t="str">
        <f>IF(AND('MAPA DE RIESGO'!$Z$64="Baja",'MAPA DE RIESGO'!$AB$64="Menor"),CONCATENATE("R9C",'MAPA DE RIESGO'!$P$64),"")</f>
        <v/>
      </c>
      <c r="Q44" s="40" t="str">
        <f>IF(AND('MAPA DE RIESGO'!$Z$65="Baja",'MAPA DE RIESGO'!$AB$65="Menor"),CONCATENATE("R9C",'MAPA DE RIESGO'!$P$65),"")</f>
        <v/>
      </c>
      <c r="R44" s="40" t="str">
        <f>IF(AND('MAPA DE RIESGO'!$Z$66="Baja",'MAPA DE RIESGO'!$AB$66="Menor"),CONCATENATE("R9C",'MAPA DE RIESGO'!$P$66),"")</f>
        <v/>
      </c>
      <c r="S44" s="40" t="str">
        <f>IF(AND('MAPA DE RIESGO'!$Z$67="Baja",'MAPA DE RIESGO'!$AB$67="Menor"),CONCATENATE("R9C",'MAPA DE RIESGO'!$P$67),"")</f>
        <v/>
      </c>
      <c r="T44" s="40" t="str">
        <f>IF(AND('MAPA DE RIESGO'!$Z$68="Baja",'MAPA DE RIESGO'!$AB$68="Menor"),CONCATENATE("R9C",'MAPA DE RIESGO'!$P$68),"")</f>
        <v/>
      </c>
      <c r="U44" s="41" t="str">
        <f>IF(AND('MAPA DE RIESGO'!$Z$69="Baja",'MAPA DE RIESGO'!$AB$69="Menor"),CONCATENATE("R9C",'MAPA DE RIESGO'!$P$69),"")</f>
        <v/>
      </c>
      <c r="V44" s="39" t="str">
        <f>IF(AND('MAPA DE RIESGO'!$Z$64="Baja",'MAPA DE RIESGO'!$AB$64="Moderado"),CONCATENATE("R9C",'MAPA DE RIESGO'!$P$64),"")</f>
        <v/>
      </c>
      <c r="W44" s="40" t="str">
        <f>IF(AND('MAPA DE RIESGO'!$Z$65="Baja",'MAPA DE RIESGO'!$AB$65="Moderado"),CONCATENATE("R9C",'MAPA DE RIESGO'!$P$65),"")</f>
        <v/>
      </c>
      <c r="X44" s="40" t="str">
        <f>IF(AND('MAPA DE RIESGO'!$Z$66="Baja",'MAPA DE RIESGO'!$AB$66="Moderado"),CONCATENATE("R9C",'MAPA DE RIESGO'!$P$66),"")</f>
        <v/>
      </c>
      <c r="Y44" s="40" t="str">
        <f>IF(AND('MAPA DE RIESGO'!$Z$67="Baja",'MAPA DE RIESGO'!$AB$67="Moderado"),CONCATENATE("R9C",'MAPA DE RIESGO'!$P$67),"")</f>
        <v/>
      </c>
      <c r="Z44" s="40" t="str">
        <f>IF(AND('MAPA DE RIESGO'!$Z$68="Baja",'MAPA DE RIESGO'!$AB$68="Moderado"),CONCATENATE("R9C",'MAPA DE RIESGO'!$P$68),"")</f>
        <v/>
      </c>
      <c r="AA44" s="41" t="str">
        <f>IF(AND('MAPA DE RIESGO'!$Z$69="Baja",'MAPA DE RIESGO'!$AB$69="Moderado"),CONCATENATE("R9C",'MAPA DE RIESGO'!$P$69),"")</f>
        <v/>
      </c>
      <c r="AB44" s="23" t="str">
        <f>IF(AND('MAPA DE RIESGO'!$Z$64="Baja",'MAPA DE RIESGO'!$AB$64="Mayor"),CONCATENATE("R9C",'MAPA DE RIESGO'!$P$64),"")</f>
        <v/>
      </c>
      <c r="AC44" s="24" t="str">
        <f>IF(AND('MAPA DE RIESGO'!$Z$65="Baja",'MAPA DE RIESGO'!$AB$65="Mayor"),CONCATENATE("R9C",'MAPA DE RIESGO'!$P$65),"")</f>
        <v/>
      </c>
      <c r="AD44" s="29" t="str">
        <f>IF(AND('MAPA DE RIESGO'!$Z$66="Baja",'MAPA DE RIESGO'!$AB$66="Mayor"),CONCATENATE("R9C",'MAPA DE RIESGO'!$P$66),"")</f>
        <v/>
      </c>
      <c r="AE44" s="29" t="str">
        <f>IF(AND('MAPA DE RIESGO'!$Z$67="Baja",'MAPA DE RIESGO'!$AB$67="Mayor"),CONCATENATE("R9C",'MAPA DE RIESGO'!$P$67),"")</f>
        <v/>
      </c>
      <c r="AF44" s="29" t="str">
        <f>IF(AND('MAPA DE RIESGO'!$Z$68="Baja",'MAPA DE RIESGO'!$AB$68="Mayor"),CONCATENATE("R9C",'MAPA DE RIESGO'!$P$68),"")</f>
        <v/>
      </c>
      <c r="AG44" s="25" t="str">
        <f>IF(AND('MAPA DE RIESGO'!$Z$69="Baja",'MAPA DE RIESGO'!$AB$69="Mayor"),CONCATENATE("R9C",'MAPA DE RIESGO'!$P$69),"")</f>
        <v/>
      </c>
      <c r="AH44" s="26" t="str">
        <f>IF(AND('MAPA DE RIESGO'!$Z$64="Baja",'MAPA DE RIESGO'!$AB$64="Catastrófico"),CONCATENATE("R9C",'MAPA DE RIESGO'!$P$64),"")</f>
        <v/>
      </c>
      <c r="AI44" s="27" t="str">
        <f>IF(AND('MAPA DE RIESGO'!$Z$65="Baja",'MAPA DE RIESGO'!$AB$65="Catastrófico"),CONCATENATE("R9C",'MAPA DE RIESGO'!$P$65),"")</f>
        <v/>
      </c>
      <c r="AJ44" s="27" t="str">
        <f>IF(AND('MAPA DE RIESGO'!$Z$66="Baja",'MAPA DE RIESGO'!$AB$66="Catastrófico"),CONCATENATE("R9C",'MAPA DE RIESGO'!$P$66),"")</f>
        <v/>
      </c>
      <c r="AK44" s="27" t="str">
        <f>IF(AND('MAPA DE RIESGO'!$Z$67="Baja",'MAPA DE RIESGO'!$AB$67="Catastrófico"),CONCATENATE("R9C",'MAPA DE RIESGO'!$P$67),"")</f>
        <v/>
      </c>
      <c r="AL44" s="27" t="str">
        <f>IF(AND('MAPA DE RIESGO'!$Z$68="Baja",'MAPA DE RIESGO'!$AB$68="Catastrófico"),CONCATENATE("R9C",'MAPA DE RIESGO'!$P$68),"")</f>
        <v/>
      </c>
      <c r="AM44" s="28" t="str">
        <f>IF(AND('MAPA DE RIESGO'!$Z$69="Baja",'MAPA DE RIESGO'!$AB$69="Catastrófico"),CONCATENATE("R9C",'MAPA DE RIESGO'!$P$69),"")</f>
        <v/>
      </c>
      <c r="AN44" s="55"/>
      <c r="AO44" s="538"/>
      <c r="AP44" s="539"/>
      <c r="AQ44" s="539"/>
      <c r="AR44" s="539"/>
      <c r="AS44" s="539"/>
      <c r="AT44" s="540"/>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row>
    <row r="45" spans="1:80" ht="15.75" customHeight="1" thickBot="1" x14ac:dyDescent="0.3">
      <c r="A45" s="55"/>
      <c r="B45" s="418"/>
      <c r="C45" s="418"/>
      <c r="D45" s="419"/>
      <c r="E45" s="521"/>
      <c r="F45" s="522"/>
      <c r="G45" s="522"/>
      <c r="H45" s="522"/>
      <c r="I45" s="522"/>
      <c r="J45" s="51" t="str">
        <f>IF(AND('MAPA DE RIESGO'!$Z$70="Baja",'MAPA DE RIESGO'!$AB$70="Leve"),CONCATENATE("R10C",'MAPA DE RIESGO'!$P$70),"")</f>
        <v/>
      </c>
      <c r="K45" s="52" t="str">
        <f>IF(AND('MAPA DE RIESGO'!$Z$71="Baja",'MAPA DE RIESGO'!$AB$71="Leve"),CONCATENATE("R10C",'MAPA DE RIESGO'!$P$71),"")</f>
        <v/>
      </c>
      <c r="L45" s="52" t="str">
        <f>IF(AND('MAPA DE RIESGO'!$Z$72="Baja",'MAPA DE RIESGO'!$AB$72="Leve"),CONCATENATE("R10C",'MAPA DE RIESGO'!$P$72),"")</f>
        <v/>
      </c>
      <c r="M45" s="52" t="str">
        <f>IF(AND('MAPA DE RIESGO'!$Z$73="Baja",'MAPA DE RIESGO'!$AB$73="Leve"),CONCATENATE("R10C",'MAPA DE RIESGO'!$P$73),"")</f>
        <v/>
      </c>
      <c r="N45" s="52" t="str">
        <f>IF(AND('MAPA DE RIESGO'!$Z$74="Baja",'MAPA DE RIESGO'!$AB$74="Leve"),CONCATENATE("R10C",'MAPA DE RIESGO'!$P$74),"")</f>
        <v/>
      </c>
      <c r="O45" s="53" t="str">
        <f>IF(AND('MAPA DE RIESGO'!$Z$75="Baja",'MAPA DE RIESGO'!$AB$75="Leve"),CONCATENATE("R10C",'MAPA DE RIESGO'!$P$75),"")</f>
        <v/>
      </c>
      <c r="P45" s="39" t="str">
        <f>IF(AND('MAPA DE RIESGO'!$Z$70="Baja",'MAPA DE RIESGO'!$AB$70="Menor"),CONCATENATE("R10C",'MAPA DE RIESGO'!$P$70),"")</f>
        <v/>
      </c>
      <c r="Q45" s="40" t="str">
        <f>IF(AND('MAPA DE RIESGO'!$Z$71="Baja",'MAPA DE RIESGO'!$AB$71="Menor"),CONCATENATE("R10C",'MAPA DE RIESGO'!$P$71),"")</f>
        <v/>
      </c>
      <c r="R45" s="40" t="str">
        <f>IF(AND('MAPA DE RIESGO'!$Z$72="Baja",'MAPA DE RIESGO'!$AB$72="Menor"),CONCATENATE("R10C",'MAPA DE RIESGO'!$P$72),"")</f>
        <v/>
      </c>
      <c r="S45" s="40" t="str">
        <f>IF(AND('MAPA DE RIESGO'!$Z$73="Baja",'MAPA DE RIESGO'!$AB$73="Menor"),CONCATENATE("R10C",'MAPA DE RIESGO'!$P$73),"")</f>
        <v/>
      </c>
      <c r="T45" s="40" t="str">
        <f>IF(AND('MAPA DE RIESGO'!$Z$74="Baja",'MAPA DE RIESGO'!$AB$74="Menor"),CONCATENATE("R10C",'MAPA DE RIESGO'!$P$74),"")</f>
        <v/>
      </c>
      <c r="U45" s="41" t="str">
        <f>IF(AND('MAPA DE RIESGO'!$Z$75="Baja",'MAPA DE RIESGO'!$AB$75="Menor"),CONCATENATE("R10C",'MAPA DE RIESGO'!$P$75),"")</f>
        <v/>
      </c>
      <c r="V45" s="42" t="str">
        <f>IF(AND('MAPA DE RIESGO'!$Z$70="Baja",'MAPA DE RIESGO'!$AB$70="Moderado"),CONCATENATE("R10C",'MAPA DE RIESGO'!$P$70),"")</f>
        <v/>
      </c>
      <c r="W45" s="43" t="str">
        <f>IF(AND('MAPA DE RIESGO'!$Z$71="Baja",'MAPA DE RIESGO'!$AB$71="Moderado"),CONCATENATE("R10C",'MAPA DE RIESGO'!$P$71),"")</f>
        <v/>
      </c>
      <c r="X45" s="43" t="str">
        <f>IF(AND('MAPA DE RIESGO'!$Z$72="Baja",'MAPA DE RIESGO'!$AB$72="Moderado"),CONCATENATE("R10C",'MAPA DE RIESGO'!$P$72),"")</f>
        <v/>
      </c>
      <c r="Y45" s="43" t="str">
        <f>IF(AND('MAPA DE RIESGO'!$Z$73="Baja",'MAPA DE RIESGO'!$AB$73="Moderado"),CONCATENATE("R10C",'MAPA DE RIESGO'!$P$73),"")</f>
        <v/>
      </c>
      <c r="Z45" s="43" t="str">
        <f>IF(AND('MAPA DE RIESGO'!$Z$74="Baja",'MAPA DE RIESGO'!$AB$74="Moderado"),CONCATENATE("R10C",'MAPA DE RIESGO'!$P$74),"")</f>
        <v/>
      </c>
      <c r="AA45" s="44" t="str">
        <f>IF(AND('MAPA DE RIESGO'!$Z$75="Baja",'MAPA DE RIESGO'!$AB$75="Moderado"),CONCATENATE("R10C",'MAPA DE RIESGO'!$P$75),"")</f>
        <v/>
      </c>
      <c r="AB45" s="30" t="str">
        <f>IF(AND('MAPA DE RIESGO'!$Z$70="Baja",'MAPA DE RIESGO'!$AB$70="Mayor"),CONCATENATE("R10C",'MAPA DE RIESGO'!$P$70),"")</f>
        <v/>
      </c>
      <c r="AC45" s="31" t="str">
        <f>IF(AND('MAPA DE RIESGO'!$Z$71="Baja",'MAPA DE RIESGO'!$AB$71="Mayor"),CONCATENATE("R10C",'MAPA DE RIESGO'!$P$71),"")</f>
        <v/>
      </c>
      <c r="AD45" s="31" t="str">
        <f>IF(AND('MAPA DE RIESGO'!$Z$72="Baja",'MAPA DE RIESGO'!$AB$72="Mayor"),CONCATENATE("R10C",'MAPA DE RIESGO'!$P$72),"")</f>
        <v/>
      </c>
      <c r="AE45" s="31" t="str">
        <f>IF(AND('MAPA DE RIESGO'!$Z$73="Baja",'MAPA DE RIESGO'!$AB$73="Mayor"),CONCATENATE("R10C",'MAPA DE RIESGO'!$P$73),"")</f>
        <v/>
      </c>
      <c r="AF45" s="31" t="str">
        <f>IF(AND('MAPA DE RIESGO'!$Z$74="Baja",'MAPA DE RIESGO'!$AB$74="Mayor"),CONCATENATE("R10C",'MAPA DE RIESGO'!$P$74),"")</f>
        <v/>
      </c>
      <c r="AG45" s="32" t="str">
        <f>IF(AND('MAPA DE RIESGO'!$Z$75="Baja",'MAPA DE RIESGO'!$AB$75="Mayor"),CONCATENATE("R10C",'MAPA DE RIESGO'!$P$75),"")</f>
        <v/>
      </c>
      <c r="AH45" s="33" t="str">
        <f>IF(AND('MAPA DE RIESGO'!$Z$70="Baja",'MAPA DE RIESGO'!$AB$70="Catastrófico"),CONCATENATE("R10C",'MAPA DE RIESGO'!$P$70),"")</f>
        <v/>
      </c>
      <c r="AI45" s="34" t="str">
        <f>IF(AND('MAPA DE RIESGO'!$Z$71="Baja",'MAPA DE RIESGO'!$AB$71="Catastrófico"),CONCATENATE("R10C",'MAPA DE RIESGO'!$P$71),"")</f>
        <v/>
      </c>
      <c r="AJ45" s="34" t="str">
        <f>IF(AND('MAPA DE RIESGO'!$Z$72="Baja",'MAPA DE RIESGO'!$AB$72="Catastrófico"),CONCATENATE("R10C",'MAPA DE RIESGO'!$P$72),"")</f>
        <v/>
      </c>
      <c r="AK45" s="34" t="str">
        <f>IF(AND('MAPA DE RIESGO'!$Z$73="Baja",'MAPA DE RIESGO'!$AB$73="Catastrófico"),CONCATENATE("R10C",'MAPA DE RIESGO'!$P$73),"")</f>
        <v/>
      </c>
      <c r="AL45" s="34" t="str">
        <f>IF(AND('MAPA DE RIESGO'!$Z$74="Baja",'MAPA DE RIESGO'!$AB$74="Catastrófico"),CONCATENATE("R10C",'MAPA DE RIESGO'!$P$74),"")</f>
        <v/>
      </c>
      <c r="AM45" s="35" t="str">
        <f>IF(AND('MAPA DE RIESGO'!$Z$75="Baja",'MAPA DE RIESGO'!$AB$75="Catastrófico"),CONCATENATE("R10C",'MAPA DE RIESGO'!$P$75),"")</f>
        <v/>
      </c>
      <c r="AN45" s="55"/>
      <c r="AO45" s="541"/>
      <c r="AP45" s="542"/>
      <c r="AQ45" s="542"/>
      <c r="AR45" s="542"/>
      <c r="AS45" s="542"/>
      <c r="AT45" s="543"/>
    </row>
    <row r="46" spans="1:80" ht="46.5" customHeight="1" x14ac:dyDescent="0.35">
      <c r="A46" s="55"/>
      <c r="B46" s="418"/>
      <c r="C46" s="418"/>
      <c r="D46" s="419"/>
      <c r="E46" s="515" t="s">
        <v>104</v>
      </c>
      <c r="F46" s="516"/>
      <c r="G46" s="516"/>
      <c r="H46" s="516"/>
      <c r="I46" s="532"/>
      <c r="J46" s="45" t="str">
        <f ca="1">IF(AND('MAPA DE RIESGO'!$Z$16="Muy Baja",'MAPA DE RIESGO'!$AB$16="Leve"),CONCATENATE("R1C",'MAPA DE RIESGO'!$P$16),"")</f>
        <v/>
      </c>
      <c r="K46" s="46" t="str">
        <f>IF(AND('MAPA DE RIESGO'!$Z$17="Muy Baja",'MAPA DE RIESGO'!$AB$17="Leve"),CONCATENATE("R1C",'MAPA DE RIESGO'!$P$17),"")</f>
        <v/>
      </c>
      <c r="L46" s="46" t="str">
        <f>IF(AND('MAPA DE RIESGO'!$Z$18="Muy Baja",'MAPA DE RIESGO'!$AB$18="Leve"),CONCATENATE("R1C",'MAPA DE RIESGO'!$P$18),"")</f>
        <v/>
      </c>
      <c r="M46" s="46" t="str">
        <f>IF(AND('MAPA DE RIESGO'!$Z$19="Muy Baja",'MAPA DE RIESGO'!$AB$19="Leve"),CONCATENATE("R1C",'MAPA DE RIESGO'!$P$19),"")</f>
        <v/>
      </c>
      <c r="N46" s="46" t="str">
        <f>IF(AND('MAPA DE RIESGO'!$Z$20="Muy Baja",'MAPA DE RIESGO'!$AB$20="Leve"),CONCATENATE("R1C",'MAPA DE RIESGO'!$P$20),"")</f>
        <v/>
      </c>
      <c r="O46" s="47" t="str">
        <f>IF(AND('MAPA DE RIESGO'!$Z$21="Muy Baja",'MAPA DE RIESGO'!$AB$21="Leve"),CONCATENATE("R1C",'MAPA DE RIESGO'!$P$21),"")</f>
        <v/>
      </c>
      <c r="P46" s="45" t="str">
        <f ca="1">IF(AND('MAPA DE RIESGO'!$Z$16="Muy Baja",'MAPA DE RIESGO'!$AB$16="Menor"),CONCATENATE("R1C",'MAPA DE RIESGO'!$P$16),"")</f>
        <v/>
      </c>
      <c r="Q46" s="46" t="str">
        <f>IF(AND('MAPA DE RIESGO'!$Z$17="Muy Baja",'MAPA DE RIESGO'!$AB$17="Menor"),CONCATENATE("R1C",'MAPA DE RIESGO'!$P$17),"")</f>
        <v/>
      </c>
      <c r="R46" s="46" t="str">
        <f>IF(AND('MAPA DE RIESGO'!$Z$18="Muy Baja",'MAPA DE RIESGO'!$AB$18="Menor"),CONCATENATE("R1C",'MAPA DE RIESGO'!$P$18),"")</f>
        <v/>
      </c>
      <c r="S46" s="46" t="str">
        <f>IF(AND('MAPA DE RIESGO'!$Z$19="Muy Baja",'MAPA DE RIESGO'!$AB$19="Menor"),CONCATENATE("R1C",'MAPA DE RIESGO'!$P$19),"")</f>
        <v/>
      </c>
      <c r="T46" s="46" t="str">
        <f>IF(AND('MAPA DE RIESGO'!$Z$20="Muy Baja",'MAPA DE RIESGO'!$AB$20="Menor"),CONCATENATE("R1C",'MAPA DE RIESGO'!$P$20),"")</f>
        <v/>
      </c>
      <c r="U46" s="47" t="str">
        <f>IF(AND('MAPA DE RIESGO'!$Z$21="Muy Baja",'MAPA DE RIESGO'!$AB$21="Menor"),CONCATENATE("R1C",'MAPA DE RIESGO'!$P$21),"")</f>
        <v/>
      </c>
      <c r="V46" s="36" t="str">
        <f ca="1">IF(AND('MAPA DE RIESGO'!$Z$16="Muy Baja",'MAPA DE RIESGO'!$AB$16="Moderado"),CONCATENATE("R1C",'MAPA DE RIESGO'!$P$16),"")</f>
        <v/>
      </c>
      <c r="W46" s="54" t="str">
        <f>IF(AND('MAPA DE RIESGO'!$Z$17="Muy Baja",'MAPA DE RIESGO'!$AB$17="Moderado"),CONCATENATE("R1C",'MAPA DE RIESGO'!$P$17),"")</f>
        <v/>
      </c>
      <c r="X46" s="37" t="str">
        <f>IF(AND('MAPA DE RIESGO'!$Z$18="Muy Baja",'MAPA DE RIESGO'!$AB$18="Moderado"),CONCATENATE("R1C",'MAPA DE RIESGO'!$P$18),"")</f>
        <v/>
      </c>
      <c r="Y46" s="37" t="str">
        <f>IF(AND('MAPA DE RIESGO'!$Z$19="Muy Baja",'MAPA DE RIESGO'!$AB$19="Moderado"),CONCATENATE("R1C",'MAPA DE RIESGO'!$P$19),"")</f>
        <v/>
      </c>
      <c r="Z46" s="37" t="str">
        <f>IF(AND('MAPA DE RIESGO'!$Z$20="Muy Baja",'MAPA DE RIESGO'!$AB$20="Moderado"),CONCATENATE("R1C",'MAPA DE RIESGO'!$P$20),"")</f>
        <v/>
      </c>
      <c r="AA46" s="38" t="str">
        <f>IF(AND('MAPA DE RIESGO'!$Z$21="Muy Baja",'MAPA DE RIESGO'!$AB$21="Moderado"),CONCATENATE("R1C",'MAPA DE RIESGO'!$P$21),"")</f>
        <v/>
      </c>
      <c r="AB46" s="17" t="str">
        <f ca="1">IF(AND('MAPA DE RIESGO'!$Z$16="Muy Baja",'MAPA DE RIESGO'!$AB$16="Mayor"),CONCATENATE("R1C",'MAPA DE RIESGO'!$P$16),"")</f>
        <v/>
      </c>
      <c r="AC46" s="18" t="str">
        <f>IF(AND('MAPA DE RIESGO'!$Z$17="Muy Baja",'MAPA DE RIESGO'!$AB$17="Mayor"),CONCATENATE("R1C",'MAPA DE RIESGO'!$P$17),"")</f>
        <v/>
      </c>
      <c r="AD46" s="18" t="str">
        <f>IF(AND('MAPA DE RIESGO'!$Z$18="Muy Baja",'MAPA DE RIESGO'!$AB$18="Mayor"),CONCATENATE("R1C",'MAPA DE RIESGO'!$P$18),"")</f>
        <v/>
      </c>
      <c r="AE46" s="18" t="str">
        <f>IF(AND('MAPA DE RIESGO'!$Z$19="Muy Baja",'MAPA DE RIESGO'!$AB$19="Mayor"),CONCATENATE("R1C",'MAPA DE RIESGO'!$P$19),"")</f>
        <v/>
      </c>
      <c r="AF46" s="18" t="str">
        <f>IF(AND('MAPA DE RIESGO'!$Z$20="Muy Baja",'MAPA DE RIESGO'!$AB$20="Mayor"),CONCATENATE("R1C",'MAPA DE RIESGO'!$P$20),"")</f>
        <v/>
      </c>
      <c r="AG46" s="19" t="str">
        <f>IF(AND('MAPA DE RIESGO'!$Z$21="Muy Baja",'MAPA DE RIESGO'!$AB$21="Mayor"),CONCATENATE("R1C",'MAPA DE RIESGO'!$P$21),"")</f>
        <v/>
      </c>
      <c r="AH46" s="20" t="str">
        <f ca="1">IF(AND('MAPA DE RIESGO'!$Z$16="Muy Baja",'MAPA DE RIESGO'!$AB$16="Catastrófico"),CONCATENATE("R1C",'MAPA DE RIESGO'!$P$16),"")</f>
        <v/>
      </c>
      <c r="AI46" s="21" t="str">
        <f>IF(AND('MAPA DE RIESGO'!$Z$17="Muy Baja",'MAPA DE RIESGO'!$AB$17="Catastrófico"),CONCATENATE("R1C",'MAPA DE RIESGO'!$P$17),"")</f>
        <v/>
      </c>
      <c r="AJ46" s="21" t="str">
        <f>IF(AND('MAPA DE RIESGO'!$Z$18="Muy Baja",'MAPA DE RIESGO'!$AB$18="Catastrófico"),CONCATENATE("R1C",'MAPA DE RIESGO'!$P$18),"")</f>
        <v/>
      </c>
      <c r="AK46" s="21" t="str">
        <f>IF(AND('MAPA DE RIESGO'!$Z$19="Muy Baja",'MAPA DE RIESGO'!$AB$19="Catastrófico"),CONCATENATE("R1C",'MAPA DE RIESGO'!$P$19),"")</f>
        <v/>
      </c>
      <c r="AL46" s="21" t="str">
        <f>IF(AND('MAPA DE RIESGO'!$Z$20="Muy Baja",'MAPA DE RIESGO'!$AB$20="Catastrófico"),CONCATENATE("R1C",'MAPA DE RIESGO'!$P$20),"")</f>
        <v/>
      </c>
      <c r="AM46" s="22" t="str">
        <f>IF(AND('MAPA DE RIESGO'!$Z$21="Muy Baja",'MAPA DE RIESGO'!$AB$21="Catastrófico"),CONCATENATE("R1C",'MAPA DE RIESGO'!$P$21),"")</f>
        <v/>
      </c>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row>
    <row r="47" spans="1:80" ht="46.5" customHeight="1" x14ac:dyDescent="0.25">
      <c r="A47" s="55"/>
      <c r="B47" s="418"/>
      <c r="C47" s="418"/>
      <c r="D47" s="419"/>
      <c r="E47" s="517"/>
      <c r="F47" s="518"/>
      <c r="G47" s="518"/>
      <c r="H47" s="518"/>
      <c r="I47" s="533"/>
      <c r="J47" s="48" t="str">
        <f ca="1">IF(AND('MAPA DE RIESGO'!$Z$22="Muy Baja",'MAPA DE RIESGO'!$AB$22="Leve"),CONCATENATE("R2C",'MAPA DE RIESGO'!$P$22),"")</f>
        <v/>
      </c>
      <c r="K47" s="49" t="str">
        <f>IF(AND('MAPA DE RIESGO'!$Z$23="Muy Baja",'MAPA DE RIESGO'!$AB$23="Leve"),CONCATENATE("R2C",'MAPA DE RIESGO'!$P$23),"")</f>
        <v/>
      </c>
      <c r="L47" s="49" t="str">
        <f>IF(AND('MAPA DE RIESGO'!$Z$24="Muy Baja",'MAPA DE RIESGO'!$AB$24="Leve"),CONCATENATE("R2C",'MAPA DE RIESGO'!$P$24),"")</f>
        <v/>
      </c>
      <c r="M47" s="49" t="str">
        <f>IF(AND('MAPA DE RIESGO'!$Z$25="Muy Baja",'MAPA DE RIESGO'!$AB$25="Leve"),CONCATENATE("R2C",'MAPA DE RIESGO'!$P$25),"")</f>
        <v/>
      </c>
      <c r="N47" s="49" t="str">
        <f>IF(AND('MAPA DE RIESGO'!$Z$26="Muy Baja",'MAPA DE RIESGO'!$AB$26="Leve"),CONCATENATE("R2C",'MAPA DE RIESGO'!$P$26),"")</f>
        <v/>
      </c>
      <c r="O47" s="50" t="str">
        <f>IF(AND('MAPA DE RIESGO'!$Z$27="Muy Baja",'MAPA DE RIESGO'!$AB$27="Leve"),CONCATENATE("R2C",'MAPA DE RIESGO'!$P$27),"")</f>
        <v/>
      </c>
      <c r="P47" s="48" t="str">
        <f ca="1">IF(AND('MAPA DE RIESGO'!$Z$22="Muy Baja",'MAPA DE RIESGO'!$AB$22="Menor"),CONCATENATE("R2C",'MAPA DE RIESGO'!$P$22),"")</f>
        <v/>
      </c>
      <c r="Q47" s="49" t="str">
        <f>IF(AND('MAPA DE RIESGO'!$Z$23="Muy Baja",'MAPA DE RIESGO'!$AB$23="Menor"),CONCATENATE("R2C",'MAPA DE RIESGO'!$P$23),"")</f>
        <v/>
      </c>
      <c r="R47" s="49" t="str">
        <f>IF(AND('MAPA DE RIESGO'!$Z$24="Muy Baja",'MAPA DE RIESGO'!$AB$24="Menor"),CONCATENATE("R2C",'MAPA DE RIESGO'!$P$24),"")</f>
        <v/>
      </c>
      <c r="S47" s="49" t="str">
        <f>IF(AND('MAPA DE RIESGO'!$Z$25="Muy Baja",'MAPA DE RIESGO'!$AB$25="Menor"),CONCATENATE("R2C",'MAPA DE RIESGO'!$P$25),"")</f>
        <v/>
      </c>
      <c r="T47" s="49" t="str">
        <f>IF(AND('MAPA DE RIESGO'!$Z$26="Muy Baja",'MAPA DE RIESGO'!$AB$26="Menor"),CONCATENATE("R2C",'MAPA DE RIESGO'!$P$26),"")</f>
        <v/>
      </c>
      <c r="U47" s="50" t="str">
        <f>IF(AND('MAPA DE RIESGO'!$Z$27="Muy Baja",'MAPA DE RIESGO'!$AB$27="Menor"),CONCATENATE("R2C",'MAPA DE RIESGO'!$P$27),"")</f>
        <v/>
      </c>
      <c r="V47" s="39" t="str">
        <f ca="1">IF(AND('MAPA DE RIESGO'!$Z$22="Muy Baja",'MAPA DE RIESGO'!$AB$22="Moderado"),CONCATENATE("R2C",'MAPA DE RIESGO'!$P$22),"")</f>
        <v/>
      </c>
      <c r="W47" s="40" t="str">
        <f>IF(AND('MAPA DE RIESGO'!$Z$23="Muy Baja",'MAPA DE RIESGO'!$AB$23="Moderado"),CONCATENATE("R2C",'MAPA DE RIESGO'!$P$23),"")</f>
        <v/>
      </c>
      <c r="X47" s="40" t="str">
        <f>IF(AND('MAPA DE RIESGO'!$Z$24="Muy Baja",'MAPA DE RIESGO'!$AB$24="Moderado"),CONCATENATE("R2C",'MAPA DE RIESGO'!$P$24),"")</f>
        <v/>
      </c>
      <c r="Y47" s="40" t="str">
        <f>IF(AND('MAPA DE RIESGO'!$Z$25="Muy Baja",'MAPA DE RIESGO'!$AB$25="Moderado"),CONCATENATE("R2C",'MAPA DE RIESGO'!$P$25),"")</f>
        <v/>
      </c>
      <c r="Z47" s="40" t="str">
        <f>IF(AND('MAPA DE RIESGO'!$Z$26="Muy Baja",'MAPA DE RIESGO'!$AB$26="Moderado"),CONCATENATE("R2C",'MAPA DE RIESGO'!$P$26),"")</f>
        <v/>
      </c>
      <c r="AA47" s="41" t="str">
        <f>IF(AND('MAPA DE RIESGO'!$Z$27="Muy Baja",'MAPA DE RIESGO'!$AB$27="Moderado"),CONCATENATE("R2C",'MAPA DE RIESGO'!$P$27),"")</f>
        <v/>
      </c>
      <c r="AB47" s="23" t="str">
        <f ca="1">IF(AND('MAPA DE RIESGO'!$Z$22="Muy Baja",'MAPA DE RIESGO'!$AB$22="Mayor"),CONCATENATE("R2C",'MAPA DE RIESGO'!$P$22),"")</f>
        <v/>
      </c>
      <c r="AC47" s="24" t="str">
        <f>IF(AND('MAPA DE RIESGO'!$Z$23="Muy Baja",'MAPA DE RIESGO'!$AB$23="Mayor"),CONCATENATE("R2C",'MAPA DE RIESGO'!$P$23),"")</f>
        <v/>
      </c>
      <c r="AD47" s="24" t="str">
        <f>IF(AND('MAPA DE RIESGO'!$Z$24="Muy Baja",'MAPA DE RIESGO'!$AB$24="Mayor"),CONCATENATE("R2C",'MAPA DE RIESGO'!$P$24),"")</f>
        <v/>
      </c>
      <c r="AE47" s="24" t="str">
        <f>IF(AND('MAPA DE RIESGO'!$Z$25="Muy Baja",'MAPA DE RIESGO'!$AB$25="Mayor"),CONCATENATE("R2C",'MAPA DE RIESGO'!$P$25),"")</f>
        <v/>
      </c>
      <c r="AF47" s="24" t="str">
        <f>IF(AND('MAPA DE RIESGO'!$Z$26="Muy Baja",'MAPA DE RIESGO'!$AB$26="Mayor"),CONCATENATE("R2C",'MAPA DE RIESGO'!$P$26),"")</f>
        <v/>
      </c>
      <c r="AG47" s="25" t="str">
        <f>IF(AND('MAPA DE RIESGO'!$Z$27="Muy Baja",'MAPA DE RIESGO'!$AB$27="Mayor"),CONCATENATE("R2C",'MAPA DE RIESGO'!$P$27),"")</f>
        <v/>
      </c>
      <c r="AH47" s="26" t="str">
        <f ca="1">IF(AND('MAPA DE RIESGO'!$Z$22="Muy Baja",'MAPA DE RIESGO'!$AB$22="Catastrófico"),CONCATENATE("R2C",'MAPA DE RIESGO'!$P$22),"")</f>
        <v/>
      </c>
      <c r="AI47" s="27" t="str">
        <f>IF(AND('MAPA DE RIESGO'!$Z$23="Muy Baja",'MAPA DE RIESGO'!$AB$23="Catastrófico"),CONCATENATE("R2C",'MAPA DE RIESGO'!$P$23),"")</f>
        <v/>
      </c>
      <c r="AJ47" s="27" t="str">
        <f>IF(AND('MAPA DE RIESGO'!$Z$24="Muy Baja",'MAPA DE RIESGO'!$AB$24="Catastrófico"),CONCATENATE("R2C",'MAPA DE RIESGO'!$P$24),"")</f>
        <v/>
      </c>
      <c r="AK47" s="27" t="str">
        <f>IF(AND('MAPA DE RIESGO'!$Z$25="Muy Baja",'MAPA DE RIESGO'!$AB$25="Catastrófico"),CONCATENATE("R2C",'MAPA DE RIESGO'!$P$25),"")</f>
        <v/>
      </c>
      <c r="AL47" s="27" t="str">
        <f>IF(AND('MAPA DE RIESGO'!$Z$26="Muy Baja",'MAPA DE RIESGO'!$AB$26="Catastrófico"),CONCATENATE("R2C",'MAPA DE RIESGO'!$P$26),"")</f>
        <v/>
      </c>
      <c r="AM47" s="28" t="str">
        <f>IF(AND('MAPA DE RIESGO'!$Z$27="Muy Baja",'MAPA DE RIESGO'!$AB$27="Catastrófico"),CONCATENATE("R2C",'MAPA DE RIESGO'!$P$27),"")</f>
        <v/>
      </c>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row>
    <row r="48" spans="1:80" ht="15" customHeight="1" x14ac:dyDescent="0.25">
      <c r="A48" s="55"/>
      <c r="B48" s="418"/>
      <c r="C48" s="418"/>
      <c r="D48" s="419"/>
      <c r="E48" s="517"/>
      <c r="F48" s="518"/>
      <c r="G48" s="518"/>
      <c r="H48" s="518"/>
      <c r="I48" s="533"/>
      <c r="J48" s="48" t="str">
        <f ca="1">IF(AND('MAPA DE RIESGO'!$Z$28="Muy Baja",'MAPA DE RIESGO'!$AB$28="Leve"),CONCATENATE("R3C",'MAPA DE RIESGO'!$P$28),"")</f>
        <v/>
      </c>
      <c r="K48" s="49" t="str">
        <f>IF(AND('MAPA DE RIESGO'!$Z$29="Muy Baja",'MAPA DE RIESGO'!$AB$29="Leve"),CONCATENATE("R3C",'MAPA DE RIESGO'!$P$29),"")</f>
        <v>R3C2</v>
      </c>
      <c r="L48" s="49" t="str">
        <f>IF(AND('MAPA DE RIESGO'!$Z$30="Muy Baja",'MAPA DE RIESGO'!$AB$30="Leve"),CONCATENATE("R3C",'MAPA DE RIESGO'!$P$30),"")</f>
        <v/>
      </c>
      <c r="M48" s="49" t="str">
        <f>IF(AND('MAPA DE RIESGO'!$Z$31="Muy Baja",'MAPA DE RIESGO'!$AB$31="Leve"),CONCATENATE("R3C",'MAPA DE RIESGO'!$P$31),"")</f>
        <v/>
      </c>
      <c r="N48" s="49" t="str">
        <f>IF(AND('MAPA DE RIESGO'!$Z$32="Muy Baja",'MAPA DE RIESGO'!$AB$32="Leve"),CONCATENATE("R3C",'MAPA DE RIESGO'!$P$32),"")</f>
        <v/>
      </c>
      <c r="O48" s="50" t="str">
        <f>IF(AND('MAPA DE RIESGO'!$Z$33="Muy Baja",'MAPA DE RIESGO'!$AB$33="Leve"),CONCATENATE("R3C",'MAPA DE RIESGO'!$P$33),"")</f>
        <v/>
      </c>
      <c r="P48" s="48" t="str">
        <f ca="1">IF(AND('MAPA DE RIESGO'!$Z$28="Muy Baja",'MAPA DE RIESGO'!$AB$28="Menor"),CONCATENATE("R3C",'MAPA DE RIESGO'!$P$28),"")</f>
        <v/>
      </c>
      <c r="Q48" s="49" t="str">
        <f>IF(AND('MAPA DE RIESGO'!$Z$29="Muy Baja",'MAPA DE RIESGO'!$AB$29="Menor"),CONCATENATE("R3C",'MAPA DE RIESGO'!$P$29),"")</f>
        <v/>
      </c>
      <c r="R48" s="49" t="str">
        <f>IF(AND('MAPA DE RIESGO'!$Z$30="Muy Baja",'MAPA DE RIESGO'!$AB$30="Menor"),CONCATENATE("R3C",'MAPA DE RIESGO'!$P$30),"")</f>
        <v/>
      </c>
      <c r="S48" s="49" t="str">
        <f>IF(AND('MAPA DE RIESGO'!$Z$31="Muy Baja",'MAPA DE RIESGO'!$AB$31="Menor"),CONCATENATE("R3C",'MAPA DE RIESGO'!$P$31),"")</f>
        <v/>
      </c>
      <c r="T48" s="49" t="str">
        <f>IF(AND('MAPA DE RIESGO'!$Z$32="Muy Baja",'MAPA DE RIESGO'!$AB$32="Menor"),CONCATENATE("R3C",'MAPA DE RIESGO'!$P$32),"")</f>
        <v/>
      </c>
      <c r="U48" s="50" t="str">
        <f>IF(AND('MAPA DE RIESGO'!$Z$33="Muy Baja",'MAPA DE RIESGO'!$AB$33="Menor"),CONCATENATE("R3C",'MAPA DE RIESGO'!$P$33),"")</f>
        <v/>
      </c>
      <c r="V48" s="39" t="str">
        <f ca="1">IF(AND('MAPA DE RIESGO'!$Z$28="Muy Baja",'MAPA DE RIESGO'!$AB$28="Moderado"),CONCATENATE("R3C",'MAPA DE RIESGO'!$P$28),"")</f>
        <v/>
      </c>
      <c r="W48" s="40" t="str">
        <f>IF(AND('MAPA DE RIESGO'!$Z$29="Muy Baja",'MAPA DE RIESGO'!$AB$29="Moderado"),CONCATENATE("R3C",'MAPA DE RIESGO'!$P$29),"")</f>
        <v/>
      </c>
      <c r="X48" s="40" t="str">
        <f>IF(AND('MAPA DE RIESGO'!$Z$30="Muy Baja",'MAPA DE RIESGO'!$AB$30="Moderado"),CONCATENATE("R3C",'MAPA DE RIESGO'!$P$30),"")</f>
        <v/>
      </c>
      <c r="Y48" s="40" t="str">
        <f>IF(AND('MAPA DE RIESGO'!$Z$31="Muy Baja",'MAPA DE RIESGO'!$AB$31="Moderado"),CONCATENATE("R3C",'MAPA DE RIESGO'!$P$31),"")</f>
        <v/>
      </c>
      <c r="Z48" s="40" t="str">
        <f>IF(AND('MAPA DE RIESGO'!$Z$32="Muy Baja",'MAPA DE RIESGO'!$AB$32="Moderado"),CONCATENATE("R3C",'MAPA DE RIESGO'!$P$32),"")</f>
        <v/>
      </c>
      <c r="AA48" s="41" t="str">
        <f>IF(AND('MAPA DE RIESGO'!$Z$33="Muy Baja",'MAPA DE RIESGO'!$AB$33="Moderado"),CONCATENATE("R3C",'MAPA DE RIESGO'!$P$33),"")</f>
        <v/>
      </c>
      <c r="AB48" s="23" t="str">
        <f ca="1">IF(AND('MAPA DE RIESGO'!$Z$28="Muy Baja",'MAPA DE RIESGO'!$AB$28="Mayor"),CONCATENATE("R3C",'MAPA DE RIESGO'!$P$28),"")</f>
        <v>R3C1</v>
      </c>
      <c r="AC48" s="24" t="str">
        <f>IF(AND('MAPA DE RIESGO'!$Z$29="Muy Baja",'MAPA DE RIESGO'!$AB$29="Mayor"),CONCATENATE("R3C",'MAPA DE RIESGO'!$P$29),"")</f>
        <v/>
      </c>
      <c r="AD48" s="24" t="str">
        <f>IF(AND('MAPA DE RIESGO'!$Z$30="Muy Baja",'MAPA DE RIESGO'!$AB$30="Mayor"),CONCATENATE("R3C",'MAPA DE RIESGO'!$P$30),"")</f>
        <v/>
      </c>
      <c r="AE48" s="24" t="str">
        <f>IF(AND('MAPA DE RIESGO'!$Z$31="Muy Baja",'MAPA DE RIESGO'!$AB$31="Mayor"),CONCATENATE("R3C",'MAPA DE RIESGO'!$P$31),"")</f>
        <v/>
      </c>
      <c r="AF48" s="24" t="str">
        <f>IF(AND('MAPA DE RIESGO'!$Z$32="Muy Baja",'MAPA DE RIESGO'!$AB$32="Mayor"),CONCATENATE("R3C",'MAPA DE RIESGO'!$P$32),"")</f>
        <v/>
      </c>
      <c r="AG48" s="25" t="str">
        <f>IF(AND('MAPA DE RIESGO'!$Z$33="Muy Baja",'MAPA DE RIESGO'!$AB$33="Mayor"),CONCATENATE("R3C",'MAPA DE RIESGO'!$P$33),"")</f>
        <v/>
      </c>
      <c r="AH48" s="26" t="str">
        <f ca="1">IF(AND('MAPA DE RIESGO'!$Z$28="Muy Baja",'MAPA DE RIESGO'!$AB$28="Catastrófico"),CONCATENATE("R3C",'MAPA DE RIESGO'!$P$28),"")</f>
        <v/>
      </c>
      <c r="AI48" s="27" t="str">
        <f>IF(AND('MAPA DE RIESGO'!$Z$29="Muy Baja",'MAPA DE RIESGO'!$AB$29="Catastrófico"),CONCATENATE("R3C",'MAPA DE RIESGO'!$P$29),"")</f>
        <v/>
      </c>
      <c r="AJ48" s="27" t="str">
        <f>IF(AND('MAPA DE RIESGO'!$Z$30="Muy Baja",'MAPA DE RIESGO'!$AB$30="Catastrófico"),CONCATENATE("R3C",'MAPA DE RIESGO'!$P$30),"")</f>
        <v/>
      </c>
      <c r="AK48" s="27" t="str">
        <f>IF(AND('MAPA DE RIESGO'!$Z$31="Muy Baja",'MAPA DE RIESGO'!$AB$31="Catastrófico"),CONCATENATE("R3C",'MAPA DE RIESGO'!$P$31),"")</f>
        <v/>
      </c>
      <c r="AL48" s="27" t="str">
        <f>IF(AND('MAPA DE RIESGO'!$Z$32="Muy Baja",'MAPA DE RIESGO'!$AB$32="Catastrófico"),CONCATENATE("R3C",'MAPA DE RIESGO'!$P$32),"")</f>
        <v/>
      </c>
      <c r="AM48" s="28" t="str">
        <f>IF(AND('MAPA DE RIESGO'!$Z$33="Muy Baja",'MAPA DE RIESGO'!$AB$33="Catastrófico"),CONCATENATE("R3C",'MAPA DE RIESGO'!$P$33),"")</f>
        <v/>
      </c>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row>
    <row r="49" spans="1:80" ht="15" customHeight="1" x14ac:dyDescent="0.25">
      <c r="A49" s="55"/>
      <c r="B49" s="418"/>
      <c r="C49" s="418"/>
      <c r="D49" s="419"/>
      <c r="E49" s="519"/>
      <c r="F49" s="520"/>
      <c r="G49" s="520"/>
      <c r="H49" s="520"/>
      <c r="I49" s="533"/>
      <c r="J49" s="48" t="str">
        <f ca="1">IF(AND('MAPA DE RIESGO'!$Z$34="Muy Baja",'MAPA DE RIESGO'!$AB$34="Leve"),CONCATENATE("R4C",'MAPA DE RIESGO'!$P$34),"")</f>
        <v/>
      </c>
      <c r="K49" s="49" t="str">
        <f>IF(AND('MAPA DE RIESGO'!$Z$35="Muy Baja",'MAPA DE RIESGO'!$AB$35="Leve"),CONCATENATE("R4C",'MAPA DE RIESGO'!$P$35),"")</f>
        <v/>
      </c>
      <c r="L49" s="49" t="str">
        <f>IF(AND('MAPA DE RIESGO'!$Z$36="Muy Baja",'MAPA DE RIESGO'!$AB$36="Leve"),CONCATENATE("R4C",'MAPA DE RIESGO'!$P$36),"")</f>
        <v/>
      </c>
      <c r="M49" s="49" t="str">
        <f>IF(AND('MAPA DE RIESGO'!$Z$37="Muy Baja",'MAPA DE RIESGO'!$AB$37="Leve"),CONCATENATE("R4C",'MAPA DE RIESGO'!$P$37),"")</f>
        <v/>
      </c>
      <c r="N49" s="49" t="str">
        <f>IF(AND('MAPA DE RIESGO'!$Z$38="Muy Baja",'MAPA DE RIESGO'!$AB$38="Leve"),CONCATENATE("R4C",'MAPA DE RIESGO'!$P$38),"")</f>
        <v/>
      </c>
      <c r="O49" s="50" t="str">
        <f>IF(AND('MAPA DE RIESGO'!$Z$39="Muy Baja",'MAPA DE RIESGO'!$AB$39="Leve"),CONCATENATE("R4C",'MAPA DE RIESGO'!$P$39),"")</f>
        <v/>
      </c>
      <c r="P49" s="48" t="str">
        <f ca="1">IF(AND('MAPA DE RIESGO'!$Z$34="Muy Baja",'MAPA DE RIESGO'!$AB$34="Menor"),CONCATENATE("R4C",'MAPA DE RIESGO'!$P$34),"")</f>
        <v/>
      </c>
      <c r="Q49" s="49" t="str">
        <f>IF(AND('MAPA DE RIESGO'!$Z$35="Muy Baja",'MAPA DE RIESGO'!$AB$35="Menor"),CONCATENATE("R4C",'MAPA DE RIESGO'!$P$35),"")</f>
        <v/>
      </c>
      <c r="R49" s="49" t="str">
        <f>IF(AND('MAPA DE RIESGO'!$Z$36="Muy Baja",'MAPA DE RIESGO'!$AB$36="Menor"),CONCATENATE("R4C",'MAPA DE RIESGO'!$P$36),"")</f>
        <v/>
      </c>
      <c r="S49" s="49" t="str">
        <f>IF(AND('MAPA DE RIESGO'!$Z$37="Muy Baja",'MAPA DE RIESGO'!$AB$37="Menor"),CONCATENATE("R4C",'MAPA DE RIESGO'!$P$37),"")</f>
        <v/>
      </c>
      <c r="T49" s="49" t="str">
        <f>IF(AND('MAPA DE RIESGO'!$Z$38="Muy Baja",'MAPA DE RIESGO'!$AB$38="Menor"),CONCATENATE("R4C",'MAPA DE RIESGO'!$P$38),"")</f>
        <v/>
      </c>
      <c r="U49" s="50" t="str">
        <f>IF(AND('MAPA DE RIESGO'!$Z$39="Muy Baja",'MAPA DE RIESGO'!$AB$39="Menor"),CONCATENATE("R4C",'MAPA DE RIESGO'!$P$39),"")</f>
        <v/>
      </c>
      <c r="V49" s="39" t="str">
        <f ca="1">IF(AND('MAPA DE RIESGO'!$Z$34="Muy Baja",'MAPA DE RIESGO'!$AB$34="Moderado"),CONCATENATE("R4C",'MAPA DE RIESGO'!$P$34),"")</f>
        <v/>
      </c>
      <c r="W49" s="40" t="str">
        <f>IF(AND('MAPA DE RIESGO'!$Z$35="Muy Baja",'MAPA DE RIESGO'!$AB$35="Moderado"),CONCATENATE("R4C",'MAPA DE RIESGO'!$P$35),"")</f>
        <v/>
      </c>
      <c r="X49" s="40" t="str">
        <f>IF(AND('MAPA DE RIESGO'!$Z$36="Muy Baja",'MAPA DE RIESGO'!$AB$36="Moderado"),CONCATENATE("R4C",'MAPA DE RIESGO'!$P$36),"")</f>
        <v/>
      </c>
      <c r="Y49" s="40" t="str">
        <f>IF(AND('MAPA DE RIESGO'!$Z$37="Muy Baja",'MAPA DE RIESGO'!$AB$37="Moderado"),CONCATENATE("R4C",'MAPA DE RIESGO'!$P$37),"")</f>
        <v/>
      </c>
      <c r="Z49" s="40" t="str">
        <f>IF(AND('MAPA DE RIESGO'!$Z$38="Muy Baja",'MAPA DE RIESGO'!$AB$38="Moderado"),CONCATENATE("R4C",'MAPA DE RIESGO'!$P$38),"")</f>
        <v/>
      </c>
      <c r="AA49" s="41" t="str">
        <f>IF(AND('MAPA DE RIESGO'!$Z$39="Muy Baja",'MAPA DE RIESGO'!$AB$39="Moderado"),CONCATENATE("R4C",'MAPA DE RIESGO'!$P$39),"")</f>
        <v/>
      </c>
      <c r="AB49" s="23" t="str">
        <f ca="1">IF(AND('MAPA DE RIESGO'!$Z$34="Muy Baja",'MAPA DE RIESGO'!$AB$34="Mayor"),CONCATENATE("R4C",'MAPA DE RIESGO'!$P$34),"")</f>
        <v/>
      </c>
      <c r="AC49" s="24" t="str">
        <f>IF(AND('MAPA DE RIESGO'!$Z$35="Muy Baja",'MAPA DE RIESGO'!$AB$35="Mayor"),CONCATENATE("R4C",'MAPA DE RIESGO'!$P$35),"")</f>
        <v/>
      </c>
      <c r="AD49" s="24" t="str">
        <f>IF(AND('MAPA DE RIESGO'!$Z$36="Muy Baja",'MAPA DE RIESGO'!$AB$36="Mayor"),CONCATENATE("R4C",'MAPA DE RIESGO'!$P$36),"")</f>
        <v/>
      </c>
      <c r="AE49" s="24" t="str">
        <f>IF(AND('MAPA DE RIESGO'!$Z$37="Muy Baja",'MAPA DE RIESGO'!$AB$37="Mayor"),CONCATENATE("R4C",'MAPA DE RIESGO'!$P$37),"")</f>
        <v/>
      </c>
      <c r="AF49" s="24" t="str">
        <f>IF(AND('MAPA DE RIESGO'!$Z$38="Muy Baja",'MAPA DE RIESGO'!$AB$38="Mayor"),CONCATENATE("R4C",'MAPA DE RIESGO'!$P$38),"")</f>
        <v/>
      </c>
      <c r="AG49" s="25" t="str">
        <f>IF(AND('MAPA DE RIESGO'!$Z$39="Muy Baja",'MAPA DE RIESGO'!$AB$39="Mayor"),CONCATENATE("R4C",'MAPA DE RIESGO'!$P$39),"")</f>
        <v/>
      </c>
      <c r="AH49" s="26" t="str">
        <f ca="1">IF(AND('MAPA DE RIESGO'!$Z$34="Muy Baja",'MAPA DE RIESGO'!$AB$34="Catastrófico"),CONCATENATE("R4C",'MAPA DE RIESGO'!$P$34),"")</f>
        <v/>
      </c>
      <c r="AI49" s="27" t="str">
        <f>IF(AND('MAPA DE RIESGO'!$Z$35="Muy Baja",'MAPA DE RIESGO'!$AB$35="Catastrófico"),CONCATENATE("R4C",'MAPA DE RIESGO'!$P$35),"")</f>
        <v/>
      </c>
      <c r="AJ49" s="27" t="str">
        <f>IF(AND('MAPA DE RIESGO'!$Z$36="Muy Baja",'MAPA DE RIESGO'!$AB$36="Catastrófico"),CONCATENATE("R4C",'MAPA DE RIESGO'!$P$36),"")</f>
        <v/>
      </c>
      <c r="AK49" s="27" t="str">
        <f>IF(AND('MAPA DE RIESGO'!$Z$37="Muy Baja",'MAPA DE RIESGO'!$AB$37="Catastrófico"),CONCATENATE("R4C",'MAPA DE RIESGO'!$P$37),"")</f>
        <v/>
      </c>
      <c r="AL49" s="27" t="str">
        <f>IF(AND('MAPA DE RIESGO'!$Z$38="Muy Baja",'MAPA DE RIESGO'!$AB$38="Catastrófico"),CONCATENATE("R4C",'MAPA DE RIESGO'!$P$38),"")</f>
        <v/>
      </c>
      <c r="AM49" s="28" t="str">
        <f>IF(AND('MAPA DE RIESGO'!$Z$39="Muy Baja",'MAPA DE RIESGO'!$AB$39="Catastrófico"),CONCATENATE("R4C",'MAPA DE RIESGO'!$P$39),"")</f>
        <v/>
      </c>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row>
    <row r="50" spans="1:80" ht="15" customHeight="1" x14ac:dyDescent="0.25">
      <c r="A50" s="55"/>
      <c r="B50" s="418"/>
      <c r="C50" s="418"/>
      <c r="D50" s="419"/>
      <c r="E50" s="519"/>
      <c r="F50" s="520"/>
      <c r="G50" s="520"/>
      <c r="H50" s="520"/>
      <c r="I50" s="533"/>
      <c r="J50" s="48" t="str">
        <f>IF(AND('MAPA DE RIESGO'!$Z$40="Muy Baja",'MAPA DE RIESGO'!$AB$40="Leve"),CONCATENATE("R5C",'MAPA DE RIESGO'!$P$40),"")</f>
        <v/>
      </c>
      <c r="K50" s="49" t="str">
        <f>IF(AND('MAPA DE RIESGO'!$Z$41="Muy Baja",'MAPA DE RIESGO'!$AB$41="Leve"),CONCATENATE("R5C",'MAPA DE RIESGO'!$P$41),"")</f>
        <v/>
      </c>
      <c r="L50" s="49" t="str">
        <f>IF(AND('MAPA DE RIESGO'!$Z$42="Muy Baja",'MAPA DE RIESGO'!$AB$42="Leve"),CONCATENATE("R5C",'MAPA DE RIESGO'!$P$42),"")</f>
        <v/>
      </c>
      <c r="M50" s="49" t="str">
        <f>IF(AND('MAPA DE RIESGO'!$Z$43="Muy Baja",'MAPA DE RIESGO'!$AB$43="Leve"),CONCATENATE("R5C",'MAPA DE RIESGO'!$P$43),"")</f>
        <v/>
      </c>
      <c r="N50" s="49" t="str">
        <f>IF(AND('MAPA DE RIESGO'!$Z$44="Muy Baja",'MAPA DE RIESGO'!$AB$44="Leve"),CONCATENATE("R5C",'MAPA DE RIESGO'!$P$44),"")</f>
        <v/>
      </c>
      <c r="O50" s="50" t="str">
        <f>IF(AND('MAPA DE RIESGO'!$Z$45="Muy Baja",'MAPA DE RIESGO'!$AB$45="Leve"),CONCATENATE("R5C",'MAPA DE RIESGO'!$P$45),"")</f>
        <v/>
      </c>
      <c r="P50" s="48" t="str">
        <f>IF(AND('MAPA DE RIESGO'!$Z$40="Muy Baja",'MAPA DE RIESGO'!$AB$40="Menor"),CONCATENATE("R5C",'MAPA DE RIESGO'!$P$40),"")</f>
        <v/>
      </c>
      <c r="Q50" s="49" t="str">
        <f>IF(AND('MAPA DE RIESGO'!$Z$41="Muy Baja",'MAPA DE RIESGO'!$AB$41="Menor"),CONCATENATE("R5C",'MAPA DE RIESGO'!$P$41),"")</f>
        <v/>
      </c>
      <c r="R50" s="49" t="str">
        <f>IF(AND('MAPA DE RIESGO'!$Z$42="Muy Baja",'MAPA DE RIESGO'!$AB$42="Menor"),CONCATENATE("R5C",'MAPA DE RIESGO'!$P$42),"")</f>
        <v/>
      </c>
      <c r="S50" s="49" t="str">
        <f>IF(AND('MAPA DE RIESGO'!$Z$43="Muy Baja",'MAPA DE RIESGO'!$AB$43="Menor"),CONCATENATE("R5C",'MAPA DE RIESGO'!$P$43),"")</f>
        <v/>
      </c>
      <c r="T50" s="49" t="str">
        <f>IF(AND('MAPA DE RIESGO'!$Z$44="Muy Baja",'MAPA DE RIESGO'!$AB$44="Menor"),CONCATENATE("R5C",'MAPA DE RIESGO'!$P$44),"")</f>
        <v/>
      </c>
      <c r="U50" s="50" t="str">
        <f>IF(AND('MAPA DE RIESGO'!$Z$45="Muy Baja",'MAPA DE RIESGO'!$AB$45="Menor"),CONCATENATE("R5C",'MAPA DE RIESGO'!$P$45),"")</f>
        <v/>
      </c>
      <c r="V50" s="39" t="str">
        <f>IF(AND('MAPA DE RIESGO'!$Z$40="Muy Baja",'MAPA DE RIESGO'!$AB$40="Moderado"),CONCATENATE("R5C",'MAPA DE RIESGO'!$P$40),"")</f>
        <v/>
      </c>
      <c r="W50" s="40" t="str">
        <f>IF(AND('MAPA DE RIESGO'!$Z$41="Muy Baja",'MAPA DE RIESGO'!$AB$41="Moderado"),CONCATENATE("R5C",'MAPA DE RIESGO'!$P$41),"")</f>
        <v/>
      </c>
      <c r="X50" s="40" t="str">
        <f>IF(AND('MAPA DE RIESGO'!$Z$42="Muy Baja",'MAPA DE RIESGO'!$AB$42="Moderado"),CONCATENATE("R5C",'MAPA DE RIESGO'!$P$42),"")</f>
        <v/>
      </c>
      <c r="Y50" s="40" t="str">
        <f>IF(AND('MAPA DE RIESGO'!$Z$43="Muy Baja",'MAPA DE RIESGO'!$AB$43="Moderado"),CONCATENATE("R5C",'MAPA DE RIESGO'!$P$43),"")</f>
        <v/>
      </c>
      <c r="Z50" s="40" t="str">
        <f>IF(AND('MAPA DE RIESGO'!$Z$44="Muy Baja",'MAPA DE RIESGO'!$AB$44="Moderado"),CONCATENATE("R5C",'MAPA DE RIESGO'!$P$44),"")</f>
        <v/>
      </c>
      <c r="AA50" s="41" t="str">
        <f>IF(AND('MAPA DE RIESGO'!$Z$45="Muy Baja",'MAPA DE RIESGO'!$AB$45="Moderado"),CONCATENATE("R5C",'MAPA DE RIESGO'!$P$45),"")</f>
        <v/>
      </c>
      <c r="AB50" s="23" t="str">
        <f>IF(AND('MAPA DE RIESGO'!$Z$40="Muy Baja",'MAPA DE RIESGO'!$AB$40="Mayor"),CONCATENATE("R5C",'MAPA DE RIESGO'!$P$40),"")</f>
        <v/>
      </c>
      <c r="AC50" s="24" t="str">
        <f>IF(AND('MAPA DE RIESGO'!$Z$41="Muy Baja",'MAPA DE RIESGO'!$AB$41="Mayor"),CONCATENATE("R5C",'MAPA DE RIESGO'!$P$41),"")</f>
        <v/>
      </c>
      <c r="AD50" s="29" t="str">
        <f>IF(AND('MAPA DE RIESGO'!$Z$42="Muy Baja",'MAPA DE RIESGO'!$AB$42="Mayor"),CONCATENATE("R5C",'MAPA DE RIESGO'!$P$42),"")</f>
        <v/>
      </c>
      <c r="AE50" s="29" t="str">
        <f>IF(AND('MAPA DE RIESGO'!$Z$43="Muy Baja",'MAPA DE RIESGO'!$AB$43="Mayor"),CONCATENATE("R5C",'MAPA DE RIESGO'!$P$43),"")</f>
        <v/>
      </c>
      <c r="AF50" s="29" t="str">
        <f>IF(AND('MAPA DE RIESGO'!$Z$44="Muy Baja",'MAPA DE RIESGO'!$AB$44="Mayor"),CONCATENATE("R5C",'MAPA DE RIESGO'!$P$44),"")</f>
        <v/>
      </c>
      <c r="AG50" s="25" t="str">
        <f>IF(AND('MAPA DE RIESGO'!$Z$45="Muy Baja",'MAPA DE RIESGO'!$AB$45="Mayor"),CONCATENATE("R5C",'MAPA DE RIESGO'!$P$45),"")</f>
        <v/>
      </c>
      <c r="AH50" s="26" t="str">
        <f>IF(AND('MAPA DE RIESGO'!$Z$40="Muy Baja",'MAPA DE RIESGO'!$AB$40="Catastrófico"),CONCATENATE("R5C",'MAPA DE RIESGO'!$P$40),"")</f>
        <v/>
      </c>
      <c r="AI50" s="27" t="str">
        <f>IF(AND('MAPA DE RIESGO'!$Z$41="Muy Baja",'MAPA DE RIESGO'!$AB$41="Catastrófico"),CONCATENATE("R5C",'MAPA DE RIESGO'!$P$41),"")</f>
        <v/>
      </c>
      <c r="AJ50" s="27" t="str">
        <f>IF(AND('MAPA DE RIESGO'!$Z$42="Muy Baja",'MAPA DE RIESGO'!$AB$42="Catastrófico"),CONCATENATE("R5C",'MAPA DE RIESGO'!$P$42),"")</f>
        <v/>
      </c>
      <c r="AK50" s="27" t="str">
        <f>IF(AND('MAPA DE RIESGO'!$Z$43="Muy Baja",'MAPA DE RIESGO'!$AB$43="Catastrófico"),CONCATENATE("R5C",'MAPA DE RIESGO'!$P$43),"")</f>
        <v/>
      </c>
      <c r="AL50" s="27" t="str">
        <f>IF(AND('MAPA DE RIESGO'!$Z$44="Muy Baja",'MAPA DE RIESGO'!$AB$44="Catastrófico"),CONCATENATE("R5C",'MAPA DE RIESGO'!$P$44),"")</f>
        <v/>
      </c>
      <c r="AM50" s="28" t="str">
        <f>IF(AND('MAPA DE RIESGO'!$Z$45="Muy Baja",'MAPA DE RIESGO'!$AB$45="Catastrófico"),CONCATENATE("R5C",'MAPA DE RIESGO'!$P$45),"")</f>
        <v/>
      </c>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row>
    <row r="51" spans="1:80" ht="15" customHeight="1" x14ac:dyDescent="0.25">
      <c r="A51" s="55"/>
      <c r="B51" s="418"/>
      <c r="C51" s="418"/>
      <c r="D51" s="419"/>
      <c r="E51" s="519"/>
      <c r="F51" s="520"/>
      <c r="G51" s="520"/>
      <c r="H51" s="520"/>
      <c r="I51" s="533"/>
      <c r="J51" s="48" t="str">
        <f>IF(AND('MAPA DE RIESGO'!$Z$46="Muy Baja",'MAPA DE RIESGO'!$AB$46="Leve"),CONCATENATE("R6C",'MAPA DE RIESGO'!$P$46),"")</f>
        <v/>
      </c>
      <c r="K51" s="49" t="str">
        <f>IF(AND('MAPA DE RIESGO'!$Z$47="Muy Baja",'MAPA DE RIESGO'!$AB$47="Leve"),CONCATENATE("R6C",'MAPA DE RIESGO'!$P$47),"")</f>
        <v/>
      </c>
      <c r="L51" s="49" t="str">
        <f>IF(AND('MAPA DE RIESGO'!$Z$48="Muy Baja",'MAPA DE RIESGO'!$AB$48="Leve"),CONCATENATE("R6C",'MAPA DE RIESGO'!$P$48),"")</f>
        <v/>
      </c>
      <c r="M51" s="49" t="str">
        <f>IF(AND('MAPA DE RIESGO'!$Z$49="Muy Baja",'MAPA DE RIESGO'!$AB$49="Leve"),CONCATENATE("R6C",'MAPA DE RIESGO'!$P$49),"")</f>
        <v/>
      </c>
      <c r="N51" s="49" t="str">
        <f>IF(AND('MAPA DE RIESGO'!$Z$50="Muy Baja",'MAPA DE RIESGO'!$AB$50="Leve"),CONCATENATE("R6C",'MAPA DE RIESGO'!$P$50),"")</f>
        <v/>
      </c>
      <c r="O51" s="50" t="str">
        <f>IF(AND('MAPA DE RIESGO'!$Z$51="Muy Baja",'MAPA DE RIESGO'!$AB$51="Leve"),CONCATENATE("R6C",'MAPA DE RIESGO'!$P$51),"")</f>
        <v/>
      </c>
      <c r="P51" s="48" t="str">
        <f>IF(AND('MAPA DE RIESGO'!$Z$46="Muy Baja",'MAPA DE RIESGO'!$AB$46="Menor"),CONCATENATE("R6C",'MAPA DE RIESGO'!$P$46),"")</f>
        <v/>
      </c>
      <c r="Q51" s="49" t="str">
        <f>IF(AND('MAPA DE RIESGO'!$Z$47="Muy Baja",'MAPA DE RIESGO'!$AB$47="Menor"),CONCATENATE("R6C",'MAPA DE RIESGO'!$P$47),"")</f>
        <v/>
      </c>
      <c r="R51" s="49" t="str">
        <f>IF(AND('MAPA DE RIESGO'!$Z$48="Muy Baja",'MAPA DE RIESGO'!$AB$48="Menor"),CONCATENATE("R6C",'MAPA DE RIESGO'!$P$48),"")</f>
        <v/>
      </c>
      <c r="S51" s="49" t="str">
        <f>IF(AND('MAPA DE RIESGO'!$Z$49="Muy Baja",'MAPA DE RIESGO'!$AB$49="Menor"),CONCATENATE("R6C",'MAPA DE RIESGO'!$P$49),"")</f>
        <v/>
      </c>
      <c r="T51" s="49" t="str">
        <f>IF(AND('MAPA DE RIESGO'!$Z$50="Muy Baja",'MAPA DE RIESGO'!$AB$50="Menor"),CONCATENATE("R6C",'MAPA DE RIESGO'!$P$50),"")</f>
        <v/>
      </c>
      <c r="U51" s="50" t="str">
        <f>IF(AND('MAPA DE RIESGO'!$Z$51="Muy Baja",'MAPA DE RIESGO'!$AB$51="Menor"),CONCATENATE("R6C",'MAPA DE RIESGO'!$P$51),"")</f>
        <v/>
      </c>
      <c r="V51" s="39" t="str">
        <f>IF(AND('MAPA DE RIESGO'!$Z$46="Muy Baja",'MAPA DE RIESGO'!$AB$46="Moderado"),CONCATENATE("R6C",'MAPA DE RIESGO'!$P$46),"")</f>
        <v/>
      </c>
      <c r="W51" s="40" t="str">
        <f>IF(AND('MAPA DE RIESGO'!$Z$47="Muy Baja",'MAPA DE RIESGO'!$AB$47="Moderado"),CONCATENATE("R6C",'MAPA DE RIESGO'!$P$47),"")</f>
        <v/>
      </c>
      <c r="X51" s="40" t="str">
        <f>IF(AND('MAPA DE RIESGO'!$Z$48="Muy Baja",'MAPA DE RIESGO'!$AB$48="Moderado"),CONCATENATE("R6C",'MAPA DE RIESGO'!$P$48),"")</f>
        <v/>
      </c>
      <c r="Y51" s="40" t="str">
        <f>IF(AND('MAPA DE RIESGO'!$Z$49="Muy Baja",'MAPA DE RIESGO'!$AB$49="Moderado"),CONCATENATE("R6C",'MAPA DE RIESGO'!$P$49),"")</f>
        <v/>
      </c>
      <c r="Z51" s="40" t="str">
        <f>IF(AND('MAPA DE RIESGO'!$Z$50="Muy Baja",'MAPA DE RIESGO'!$AB$50="Moderado"),CONCATENATE("R6C",'MAPA DE RIESGO'!$P$50),"")</f>
        <v/>
      </c>
      <c r="AA51" s="41" t="str">
        <f>IF(AND('MAPA DE RIESGO'!$Z$51="Muy Baja",'MAPA DE RIESGO'!$AB$51="Moderado"),CONCATENATE("R6C",'MAPA DE RIESGO'!$P$51),"")</f>
        <v/>
      </c>
      <c r="AB51" s="23" t="str">
        <f>IF(AND('MAPA DE RIESGO'!$Z$46="Muy Baja",'MAPA DE RIESGO'!$AB$46="Mayor"),CONCATENATE("R6C",'MAPA DE RIESGO'!$P$46),"")</f>
        <v/>
      </c>
      <c r="AC51" s="24" t="str">
        <f>IF(AND('MAPA DE RIESGO'!$Z$47="Muy Baja",'MAPA DE RIESGO'!$AB$47="Mayor"),CONCATENATE("R6C",'MAPA DE RIESGO'!$P$47),"")</f>
        <v/>
      </c>
      <c r="AD51" s="29" t="str">
        <f>IF(AND('MAPA DE RIESGO'!$Z$48="Muy Baja",'MAPA DE RIESGO'!$AB$48="Mayor"),CONCATENATE("R6C",'MAPA DE RIESGO'!$P$48),"")</f>
        <v/>
      </c>
      <c r="AE51" s="29" t="str">
        <f>IF(AND('MAPA DE RIESGO'!$Z$49="Muy Baja",'MAPA DE RIESGO'!$AB$49="Mayor"),CONCATENATE("R6C",'MAPA DE RIESGO'!$P$49),"")</f>
        <v/>
      </c>
      <c r="AF51" s="29" t="str">
        <f>IF(AND('MAPA DE RIESGO'!$Z$50="Muy Baja",'MAPA DE RIESGO'!$AB$50="Mayor"),CONCATENATE("R6C",'MAPA DE RIESGO'!$P$50),"")</f>
        <v/>
      </c>
      <c r="AG51" s="25" t="str">
        <f>IF(AND('MAPA DE RIESGO'!$Z$51="Muy Baja",'MAPA DE RIESGO'!$AB$51="Mayor"),CONCATENATE("R6C",'MAPA DE RIESGO'!$P$51),"")</f>
        <v/>
      </c>
      <c r="AH51" s="26" t="str">
        <f>IF(AND('MAPA DE RIESGO'!$Z$46="Muy Baja",'MAPA DE RIESGO'!$AB$46="Catastrófico"),CONCATENATE("R6C",'MAPA DE RIESGO'!$P$46),"")</f>
        <v/>
      </c>
      <c r="AI51" s="27" t="str">
        <f>IF(AND('MAPA DE RIESGO'!$Z$47="Muy Baja",'MAPA DE RIESGO'!$AB$47="Catastrófico"),CONCATENATE("R6C",'MAPA DE RIESGO'!$P$47),"")</f>
        <v/>
      </c>
      <c r="AJ51" s="27" t="str">
        <f>IF(AND('MAPA DE RIESGO'!$Z$48="Muy Baja",'MAPA DE RIESGO'!$AB$48="Catastrófico"),CONCATENATE("R6C",'MAPA DE RIESGO'!$P$48),"")</f>
        <v/>
      </c>
      <c r="AK51" s="27" t="str">
        <f>IF(AND('MAPA DE RIESGO'!$Z$49="Muy Baja",'MAPA DE RIESGO'!$AB$49="Catastrófico"),CONCATENATE("R6C",'MAPA DE RIESGO'!$P$49),"")</f>
        <v/>
      </c>
      <c r="AL51" s="27" t="str">
        <f>IF(AND('MAPA DE RIESGO'!$Z$50="Muy Baja",'MAPA DE RIESGO'!$AB$50="Catastrófico"),CONCATENATE("R6C",'MAPA DE RIESGO'!$P$50),"")</f>
        <v/>
      </c>
      <c r="AM51" s="28" t="str">
        <f>IF(AND('MAPA DE RIESGO'!$Z$51="Muy Baja",'MAPA DE RIESGO'!$AB$51="Catastrófico"),CONCATENATE("R6C",'MAPA DE RIESGO'!$P$51),"")</f>
        <v/>
      </c>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row>
    <row r="52" spans="1:80" ht="15" customHeight="1" x14ac:dyDescent="0.25">
      <c r="A52" s="55"/>
      <c r="B52" s="418"/>
      <c r="C52" s="418"/>
      <c r="D52" s="419"/>
      <c r="E52" s="519"/>
      <c r="F52" s="520"/>
      <c r="G52" s="520"/>
      <c r="H52" s="520"/>
      <c r="I52" s="533"/>
      <c r="J52" s="48" t="str">
        <f>IF(AND('MAPA DE RIESGO'!$Z$52="Muy Baja",'MAPA DE RIESGO'!$AB$52="Leve"),CONCATENATE("R7C",'MAPA DE RIESGO'!$P$52),"")</f>
        <v/>
      </c>
      <c r="K52" s="49" t="str">
        <f>IF(AND('MAPA DE RIESGO'!$Z$53="Muy Baja",'MAPA DE RIESGO'!$AB$53="Leve"),CONCATENATE("R7C",'MAPA DE RIESGO'!$P$53),"")</f>
        <v/>
      </c>
      <c r="L52" s="49" t="str">
        <f>IF(AND('MAPA DE RIESGO'!$Z$54="Muy Baja",'MAPA DE RIESGO'!$AB$54="Leve"),CONCATENATE("R7C",'MAPA DE RIESGO'!$P$54),"")</f>
        <v/>
      </c>
      <c r="M52" s="49" t="str">
        <f>IF(AND('MAPA DE RIESGO'!$Z$55="Muy Baja",'MAPA DE RIESGO'!$AB$55="Leve"),CONCATENATE("R7C",'MAPA DE RIESGO'!$P$55),"")</f>
        <v/>
      </c>
      <c r="N52" s="49" t="str">
        <f>IF(AND('MAPA DE RIESGO'!$Z$56="Muy Baja",'MAPA DE RIESGO'!$AB$56="Leve"),CONCATENATE("R7C",'MAPA DE RIESGO'!$P$56),"")</f>
        <v/>
      </c>
      <c r="O52" s="50" t="str">
        <f>IF(AND('MAPA DE RIESGO'!$Z$57="Muy Baja",'MAPA DE RIESGO'!$AB$57="Leve"),CONCATENATE("R7C",'MAPA DE RIESGO'!$P$57),"")</f>
        <v/>
      </c>
      <c r="P52" s="48" t="str">
        <f>IF(AND('MAPA DE RIESGO'!$Z$52="Muy Baja",'MAPA DE RIESGO'!$AB$52="Menor"),CONCATENATE("R7C",'MAPA DE RIESGO'!$P$52),"")</f>
        <v/>
      </c>
      <c r="Q52" s="49" t="str">
        <f>IF(AND('MAPA DE RIESGO'!$Z$53="Muy Baja",'MAPA DE RIESGO'!$AB$53="Menor"),CONCATENATE("R7C",'MAPA DE RIESGO'!$P$53),"")</f>
        <v/>
      </c>
      <c r="R52" s="49" t="str">
        <f>IF(AND('MAPA DE RIESGO'!$Z$54="Muy Baja",'MAPA DE RIESGO'!$AB$54="Menor"),CONCATENATE("R7C",'MAPA DE RIESGO'!$P$54),"")</f>
        <v/>
      </c>
      <c r="S52" s="49" t="str">
        <f>IF(AND('MAPA DE RIESGO'!$Z$55="Muy Baja",'MAPA DE RIESGO'!$AB$55="Menor"),CONCATENATE("R7C",'MAPA DE RIESGO'!$P$55),"")</f>
        <v/>
      </c>
      <c r="T52" s="49" t="str">
        <f>IF(AND('MAPA DE RIESGO'!$Z$56="Muy Baja",'MAPA DE RIESGO'!$AB$56="Menor"),CONCATENATE("R7C",'MAPA DE RIESGO'!$P$56),"")</f>
        <v/>
      </c>
      <c r="U52" s="50" t="str">
        <f>IF(AND('MAPA DE RIESGO'!$Z$57="Muy Baja",'MAPA DE RIESGO'!$AB$57="Menor"),CONCATENATE("R7C",'MAPA DE RIESGO'!$P$57),"")</f>
        <v/>
      </c>
      <c r="V52" s="39" t="str">
        <f>IF(AND('MAPA DE RIESGO'!$Z$52="Muy Baja",'MAPA DE RIESGO'!$AB$52="Moderado"),CONCATENATE("R7C",'MAPA DE RIESGO'!$P$52),"")</f>
        <v/>
      </c>
      <c r="W52" s="40" t="str">
        <f>IF(AND('MAPA DE RIESGO'!$Z$53="Muy Baja",'MAPA DE RIESGO'!$AB$53="Moderado"),CONCATENATE("R7C",'MAPA DE RIESGO'!$P$53),"")</f>
        <v/>
      </c>
      <c r="X52" s="40" t="str">
        <f>IF(AND('MAPA DE RIESGO'!$Z$54="Muy Baja",'MAPA DE RIESGO'!$AB$54="Moderado"),CONCATENATE("R7C",'MAPA DE RIESGO'!$P$54),"")</f>
        <v/>
      </c>
      <c r="Y52" s="40" t="str">
        <f>IF(AND('MAPA DE RIESGO'!$Z$55="Muy Baja",'MAPA DE RIESGO'!$AB$55="Moderado"),CONCATENATE("R7C",'MAPA DE RIESGO'!$P$55),"")</f>
        <v/>
      </c>
      <c r="Z52" s="40" t="str">
        <f>IF(AND('MAPA DE RIESGO'!$Z$56="Muy Baja",'MAPA DE RIESGO'!$AB$56="Moderado"),CONCATENATE("R7C",'MAPA DE RIESGO'!$P$56),"")</f>
        <v/>
      </c>
      <c r="AA52" s="41" t="str">
        <f>IF(AND('MAPA DE RIESGO'!$Z$57="Muy Baja",'MAPA DE RIESGO'!$AB$57="Moderado"),CONCATENATE("R7C",'MAPA DE RIESGO'!$P$57),"")</f>
        <v/>
      </c>
      <c r="AB52" s="23" t="str">
        <f>IF(AND('MAPA DE RIESGO'!$Z$52="Muy Baja",'MAPA DE RIESGO'!$AB$52="Mayor"),CONCATENATE("R7C",'MAPA DE RIESGO'!$P$52),"")</f>
        <v/>
      </c>
      <c r="AC52" s="24" t="str">
        <f>IF(AND('MAPA DE RIESGO'!$Z$53="Muy Baja",'MAPA DE RIESGO'!$AB$53="Mayor"),CONCATENATE("R7C",'MAPA DE RIESGO'!$P$53),"")</f>
        <v/>
      </c>
      <c r="AD52" s="29" t="str">
        <f>IF(AND('MAPA DE RIESGO'!$Z$54="Muy Baja",'MAPA DE RIESGO'!$AB$54="Mayor"),CONCATENATE("R7C",'MAPA DE RIESGO'!$P$54),"")</f>
        <v/>
      </c>
      <c r="AE52" s="29" t="str">
        <f>IF(AND('MAPA DE RIESGO'!$Z$55="Muy Baja",'MAPA DE RIESGO'!$AB$55="Mayor"),CONCATENATE("R7C",'MAPA DE RIESGO'!$P$55),"")</f>
        <v/>
      </c>
      <c r="AF52" s="29" t="str">
        <f>IF(AND('MAPA DE RIESGO'!$Z$56="Muy Baja",'MAPA DE RIESGO'!$AB$56="Mayor"),CONCATENATE("R7C",'MAPA DE RIESGO'!$P$56),"")</f>
        <v/>
      </c>
      <c r="AG52" s="25" t="str">
        <f>IF(AND('MAPA DE RIESGO'!$Z$57="Muy Baja",'MAPA DE RIESGO'!$AB$57="Mayor"),CONCATENATE("R7C",'MAPA DE RIESGO'!$P$57),"")</f>
        <v/>
      </c>
      <c r="AH52" s="26" t="str">
        <f>IF(AND('MAPA DE RIESGO'!$Z$52="Muy Baja",'MAPA DE RIESGO'!$AB$52="Catastrófico"),CONCATENATE("R7C",'MAPA DE RIESGO'!$P$52),"")</f>
        <v/>
      </c>
      <c r="AI52" s="27" t="str">
        <f>IF(AND('MAPA DE RIESGO'!$Z$53="Muy Baja",'MAPA DE RIESGO'!$AB$53="Catastrófico"),CONCATENATE("R7C",'MAPA DE RIESGO'!$P$53),"")</f>
        <v/>
      </c>
      <c r="AJ52" s="27" t="str">
        <f>IF(AND('MAPA DE RIESGO'!$Z$54="Muy Baja",'MAPA DE RIESGO'!$AB$54="Catastrófico"),CONCATENATE("R7C",'MAPA DE RIESGO'!$P$54),"")</f>
        <v/>
      </c>
      <c r="AK52" s="27" t="str">
        <f>IF(AND('MAPA DE RIESGO'!$Z$55="Muy Baja",'MAPA DE RIESGO'!$AB$55="Catastrófico"),CONCATENATE("R7C",'MAPA DE RIESGO'!$P$55),"")</f>
        <v/>
      </c>
      <c r="AL52" s="27" t="str">
        <f>IF(AND('MAPA DE RIESGO'!$Z$56="Muy Baja",'MAPA DE RIESGO'!$AB$56="Catastrófico"),CONCATENATE("R7C",'MAPA DE RIESGO'!$P$56),"")</f>
        <v/>
      </c>
      <c r="AM52" s="28" t="str">
        <f>IF(AND('MAPA DE RIESGO'!$Z$57="Muy Baja",'MAPA DE RIESGO'!$AB$57="Catastrófico"),CONCATENATE("R7C",'MAPA DE RIESGO'!$P$57),"")</f>
        <v/>
      </c>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row>
    <row r="53" spans="1:80" ht="15" customHeight="1" x14ac:dyDescent="0.25">
      <c r="A53" s="55"/>
      <c r="B53" s="418"/>
      <c r="C53" s="418"/>
      <c r="D53" s="419"/>
      <c r="E53" s="519"/>
      <c r="F53" s="520"/>
      <c r="G53" s="520"/>
      <c r="H53" s="520"/>
      <c r="I53" s="533"/>
      <c r="J53" s="48" t="str">
        <f>IF(AND('MAPA DE RIESGO'!$Z$58="Muy Baja",'MAPA DE RIESGO'!$AB$58="Leve"),CONCATENATE("R8C",'MAPA DE RIESGO'!$P$58),"")</f>
        <v/>
      </c>
      <c r="K53" s="49" t="str">
        <f>IF(AND('MAPA DE RIESGO'!$Z$59="Muy Baja",'MAPA DE RIESGO'!$AB$59="Leve"),CONCATENATE("R8C",'MAPA DE RIESGO'!$P$59),"")</f>
        <v/>
      </c>
      <c r="L53" s="49" t="str">
        <f>IF(AND('MAPA DE RIESGO'!$Z$60="Muy Baja",'MAPA DE RIESGO'!$AB$60="Leve"),CONCATENATE("R8C",'MAPA DE RIESGO'!$P$60),"")</f>
        <v/>
      </c>
      <c r="M53" s="49" t="str">
        <f>IF(AND('MAPA DE RIESGO'!$Z$61="Muy Baja",'MAPA DE RIESGO'!$AB$61="Leve"),CONCATENATE("R8C",'MAPA DE RIESGO'!$P$61),"")</f>
        <v/>
      </c>
      <c r="N53" s="49" t="str">
        <f>IF(AND('MAPA DE RIESGO'!$Z$62="Muy Baja",'MAPA DE RIESGO'!$AB$62="Leve"),CONCATENATE("R8C",'MAPA DE RIESGO'!$P$62),"")</f>
        <v/>
      </c>
      <c r="O53" s="50" t="str">
        <f>IF(AND('MAPA DE RIESGO'!$Z$63="Muy Baja",'MAPA DE RIESGO'!$AB$63="Leve"),CONCATENATE("R8C",'MAPA DE RIESGO'!$P$63),"")</f>
        <v/>
      </c>
      <c r="P53" s="48" t="str">
        <f>IF(AND('MAPA DE RIESGO'!$Z$58="Muy Baja",'MAPA DE RIESGO'!$AB$58="Menor"),CONCATENATE("R8C",'MAPA DE RIESGO'!$P$58),"")</f>
        <v/>
      </c>
      <c r="Q53" s="49" t="str">
        <f>IF(AND('MAPA DE RIESGO'!$Z$59="Muy Baja",'MAPA DE RIESGO'!$AB$59="Menor"),CONCATENATE("R8C",'MAPA DE RIESGO'!$P$59),"")</f>
        <v/>
      </c>
      <c r="R53" s="49" t="str">
        <f>IF(AND('MAPA DE RIESGO'!$Z$60="Muy Baja",'MAPA DE RIESGO'!$AB$60="Menor"),CONCATENATE("R8C",'MAPA DE RIESGO'!$P$60),"")</f>
        <v/>
      </c>
      <c r="S53" s="49" t="str">
        <f>IF(AND('MAPA DE RIESGO'!$Z$61="Muy Baja",'MAPA DE RIESGO'!$AB$61="Menor"),CONCATENATE("R8C",'MAPA DE RIESGO'!$P$61),"")</f>
        <v/>
      </c>
      <c r="T53" s="49" t="str">
        <f>IF(AND('MAPA DE RIESGO'!$Z$62="Muy Baja",'MAPA DE RIESGO'!$AB$62="Menor"),CONCATENATE("R8C",'MAPA DE RIESGO'!$P$62),"")</f>
        <v/>
      </c>
      <c r="U53" s="50" t="str">
        <f>IF(AND('MAPA DE RIESGO'!$Z$63="Muy Baja",'MAPA DE RIESGO'!$AB$63="Menor"),CONCATENATE("R8C",'MAPA DE RIESGO'!$P$63),"")</f>
        <v/>
      </c>
      <c r="V53" s="39" t="str">
        <f>IF(AND('MAPA DE RIESGO'!$Z$58="Muy Baja",'MAPA DE RIESGO'!$AB$58="Moderado"),CONCATENATE("R8C",'MAPA DE RIESGO'!$P$58),"")</f>
        <v/>
      </c>
      <c r="W53" s="40" t="str">
        <f>IF(AND('MAPA DE RIESGO'!$Z$59="Muy Baja",'MAPA DE RIESGO'!$AB$59="Moderado"),CONCATENATE("R8C",'MAPA DE RIESGO'!$P$59),"")</f>
        <v/>
      </c>
      <c r="X53" s="40" t="str">
        <f>IF(AND('MAPA DE RIESGO'!$Z$60="Muy Baja",'MAPA DE RIESGO'!$AB$60="Moderado"),CONCATENATE("R8C",'MAPA DE RIESGO'!$P$60),"")</f>
        <v/>
      </c>
      <c r="Y53" s="40" t="str">
        <f>IF(AND('MAPA DE RIESGO'!$Z$61="Muy Baja",'MAPA DE RIESGO'!$AB$61="Moderado"),CONCATENATE("R8C",'MAPA DE RIESGO'!$P$61),"")</f>
        <v/>
      </c>
      <c r="Z53" s="40" t="str">
        <f>IF(AND('MAPA DE RIESGO'!$Z$62="Muy Baja",'MAPA DE RIESGO'!$AB$62="Moderado"),CONCATENATE("R8C",'MAPA DE RIESGO'!$P$62),"")</f>
        <v/>
      </c>
      <c r="AA53" s="41" t="str">
        <f>IF(AND('MAPA DE RIESGO'!$Z$63="Muy Baja",'MAPA DE RIESGO'!$AB$63="Moderado"),CONCATENATE("R8C",'MAPA DE RIESGO'!$P$63),"")</f>
        <v/>
      </c>
      <c r="AB53" s="23" t="str">
        <f>IF(AND('MAPA DE RIESGO'!$Z$58="Muy Baja",'MAPA DE RIESGO'!$AB$58="Mayor"),CONCATENATE("R8C",'MAPA DE RIESGO'!$P$58),"")</f>
        <v/>
      </c>
      <c r="AC53" s="24" t="str">
        <f>IF(AND('MAPA DE RIESGO'!$Z$59="Muy Baja",'MAPA DE RIESGO'!$AB$59="Mayor"),CONCATENATE("R8C",'MAPA DE RIESGO'!$P$59),"")</f>
        <v/>
      </c>
      <c r="AD53" s="29" t="str">
        <f>IF(AND('MAPA DE RIESGO'!$Z$60="Muy Baja",'MAPA DE RIESGO'!$AB$60="Mayor"),CONCATENATE("R8C",'MAPA DE RIESGO'!$P$60),"")</f>
        <v/>
      </c>
      <c r="AE53" s="29" t="str">
        <f>IF(AND('MAPA DE RIESGO'!$Z$61="Muy Baja",'MAPA DE RIESGO'!$AB$61="Mayor"),CONCATENATE("R8C",'MAPA DE RIESGO'!$P$61),"")</f>
        <v/>
      </c>
      <c r="AF53" s="29" t="str">
        <f>IF(AND('MAPA DE RIESGO'!$Z$62="Muy Baja",'MAPA DE RIESGO'!$AB$62="Mayor"),CONCATENATE("R8C",'MAPA DE RIESGO'!$P$62),"")</f>
        <v/>
      </c>
      <c r="AG53" s="25" t="str">
        <f>IF(AND('MAPA DE RIESGO'!$Z$63="Muy Baja",'MAPA DE RIESGO'!$AB$63="Mayor"),CONCATENATE("R8C",'MAPA DE RIESGO'!$P$63),"")</f>
        <v/>
      </c>
      <c r="AH53" s="26" t="str">
        <f>IF(AND('MAPA DE RIESGO'!$Z$58="Muy Baja",'MAPA DE RIESGO'!$AB$58="Catastrófico"),CONCATENATE("R8C",'MAPA DE RIESGO'!$P$58),"")</f>
        <v/>
      </c>
      <c r="AI53" s="27" t="str">
        <f>IF(AND('MAPA DE RIESGO'!$Z$59="Muy Baja",'MAPA DE RIESGO'!$AB$59="Catastrófico"),CONCATENATE("R8C",'MAPA DE RIESGO'!$P$59),"")</f>
        <v/>
      </c>
      <c r="AJ53" s="27" t="str">
        <f>IF(AND('MAPA DE RIESGO'!$Z$60="Muy Baja",'MAPA DE RIESGO'!$AB$60="Catastrófico"),CONCATENATE("R8C",'MAPA DE RIESGO'!$P$60),"")</f>
        <v/>
      </c>
      <c r="AK53" s="27" t="str">
        <f>IF(AND('MAPA DE RIESGO'!$Z$61="Muy Baja",'MAPA DE RIESGO'!$AB$61="Catastrófico"),CONCATENATE("R8C",'MAPA DE RIESGO'!$P$61),"")</f>
        <v/>
      </c>
      <c r="AL53" s="27" t="str">
        <f>IF(AND('MAPA DE RIESGO'!$Z$62="Muy Baja",'MAPA DE RIESGO'!$AB$62="Catastrófico"),CONCATENATE("R8C",'MAPA DE RIESGO'!$P$62),"")</f>
        <v/>
      </c>
      <c r="AM53" s="28" t="str">
        <f>IF(AND('MAPA DE RIESGO'!$Z$63="Muy Baja",'MAPA DE RIESGO'!$AB$63="Catastrófico"),CONCATENATE("R8C",'MAPA DE RIESGO'!$P$63),"")</f>
        <v/>
      </c>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row>
    <row r="54" spans="1:80" ht="15" customHeight="1" x14ac:dyDescent="0.25">
      <c r="A54" s="55"/>
      <c r="B54" s="418"/>
      <c r="C54" s="418"/>
      <c r="D54" s="419"/>
      <c r="E54" s="519"/>
      <c r="F54" s="520"/>
      <c r="G54" s="520"/>
      <c r="H54" s="520"/>
      <c r="I54" s="533"/>
      <c r="J54" s="48" t="str">
        <f>IF(AND('MAPA DE RIESGO'!$Z$64="Muy Baja",'MAPA DE RIESGO'!$AB$64="Leve"),CONCATENATE("R9C",'MAPA DE RIESGO'!$P$64),"")</f>
        <v/>
      </c>
      <c r="K54" s="49" t="str">
        <f>IF(AND('MAPA DE RIESGO'!$Z$65="Muy Baja",'MAPA DE RIESGO'!$AB$65="Leve"),CONCATENATE("R9C",'MAPA DE RIESGO'!$P$65),"")</f>
        <v/>
      </c>
      <c r="L54" s="49" t="str">
        <f>IF(AND('MAPA DE RIESGO'!$Z$66="Muy Baja",'MAPA DE RIESGO'!$AB$66="Leve"),CONCATENATE("R9C",'MAPA DE RIESGO'!$P$66),"")</f>
        <v/>
      </c>
      <c r="M54" s="49" t="str">
        <f>IF(AND('MAPA DE RIESGO'!$Z$67="Muy Baja",'MAPA DE RIESGO'!$AB$67="Leve"),CONCATENATE("R9C",'MAPA DE RIESGO'!$P$67),"")</f>
        <v/>
      </c>
      <c r="N54" s="49" t="str">
        <f>IF(AND('MAPA DE RIESGO'!$Z$68="Muy Baja",'MAPA DE RIESGO'!$AB$68="Leve"),CONCATENATE("R9C",'MAPA DE RIESGO'!$P$68),"")</f>
        <v/>
      </c>
      <c r="O54" s="50" t="str">
        <f>IF(AND('MAPA DE RIESGO'!$Z$69="Muy Baja",'MAPA DE RIESGO'!$AB$69="Leve"),CONCATENATE("R9C",'MAPA DE RIESGO'!$P$69),"")</f>
        <v/>
      </c>
      <c r="P54" s="48" t="str">
        <f>IF(AND('MAPA DE RIESGO'!$Z$64="Muy Baja",'MAPA DE RIESGO'!$AB$64="Menor"),CONCATENATE("R9C",'MAPA DE RIESGO'!$P$64),"")</f>
        <v/>
      </c>
      <c r="Q54" s="49" t="str">
        <f>IF(AND('MAPA DE RIESGO'!$Z$65="Muy Baja",'MAPA DE RIESGO'!$AB$65="Menor"),CONCATENATE("R9C",'MAPA DE RIESGO'!$P$65),"")</f>
        <v/>
      </c>
      <c r="R54" s="49" t="str">
        <f>IF(AND('MAPA DE RIESGO'!$Z$66="Muy Baja",'MAPA DE RIESGO'!$AB$66="Menor"),CONCATENATE("R9C",'MAPA DE RIESGO'!$P$66),"")</f>
        <v/>
      </c>
      <c r="S54" s="49" t="str">
        <f>IF(AND('MAPA DE RIESGO'!$Z$67="Muy Baja",'MAPA DE RIESGO'!$AB$67="Menor"),CONCATENATE("R9C",'MAPA DE RIESGO'!$P$67),"")</f>
        <v/>
      </c>
      <c r="T54" s="49" t="str">
        <f>IF(AND('MAPA DE RIESGO'!$Z$68="Muy Baja",'MAPA DE RIESGO'!$AB$68="Menor"),CONCATENATE("R9C",'MAPA DE RIESGO'!$P$68),"")</f>
        <v/>
      </c>
      <c r="U54" s="50" t="str">
        <f>IF(AND('MAPA DE RIESGO'!$Z$69="Muy Baja",'MAPA DE RIESGO'!$AB$69="Menor"),CONCATENATE("R9C",'MAPA DE RIESGO'!$P$69),"")</f>
        <v/>
      </c>
      <c r="V54" s="39" t="str">
        <f>IF(AND('MAPA DE RIESGO'!$Z$64="Muy Baja",'MAPA DE RIESGO'!$AB$64="Moderado"),CONCATENATE("R9C",'MAPA DE RIESGO'!$P$64),"")</f>
        <v/>
      </c>
      <c r="W54" s="40" t="str">
        <f>IF(AND('MAPA DE RIESGO'!$Z$65="Muy Baja",'MAPA DE RIESGO'!$AB$65="Moderado"),CONCATENATE("R9C",'MAPA DE RIESGO'!$P$65),"")</f>
        <v/>
      </c>
      <c r="X54" s="40" t="str">
        <f>IF(AND('MAPA DE RIESGO'!$Z$66="Muy Baja",'MAPA DE RIESGO'!$AB$66="Moderado"),CONCATENATE("R9C",'MAPA DE RIESGO'!$P$66),"")</f>
        <v/>
      </c>
      <c r="Y54" s="40" t="str">
        <f>IF(AND('MAPA DE RIESGO'!$Z$67="Muy Baja",'MAPA DE RIESGO'!$AB$67="Moderado"),CONCATENATE("R9C",'MAPA DE RIESGO'!$P$67),"")</f>
        <v/>
      </c>
      <c r="Z54" s="40" t="str">
        <f>IF(AND('MAPA DE RIESGO'!$Z$68="Muy Baja",'MAPA DE RIESGO'!$AB$68="Moderado"),CONCATENATE("R9C",'MAPA DE RIESGO'!$P$68),"")</f>
        <v/>
      </c>
      <c r="AA54" s="41" t="str">
        <f>IF(AND('MAPA DE RIESGO'!$Z$69="Muy Baja",'MAPA DE RIESGO'!$AB$69="Moderado"),CONCATENATE("R9C",'MAPA DE RIESGO'!$P$69),"")</f>
        <v/>
      </c>
      <c r="AB54" s="23" t="str">
        <f>IF(AND('MAPA DE RIESGO'!$Z$64="Muy Baja",'MAPA DE RIESGO'!$AB$64="Mayor"),CONCATENATE("R9C",'MAPA DE RIESGO'!$P$64),"")</f>
        <v/>
      </c>
      <c r="AC54" s="24" t="str">
        <f>IF(AND('MAPA DE RIESGO'!$Z$65="Muy Baja",'MAPA DE RIESGO'!$AB$65="Mayor"),CONCATENATE("R9C",'MAPA DE RIESGO'!$P$65),"")</f>
        <v/>
      </c>
      <c r="AD54" s="29" t="str">
        <f>IF(AND('MAPA DE RIESGO'!$Z$66="Muy Baja",'MAPA DE RIESGO'!$AB$66="Mayor"),CONCATENATE("R9C",'MAPA DE RIESGO'!$P$66),"")</f>
        <v/>
      </c>
      <c r="AE54" s="29" t="str">
        <f>IF(AND('MAPA DE RIESGO'!$Z$67="Muy Baja",'MAPA DE RIESGO'!$AB$67="Mayor"),CONCATENATE("R9C",'MAPA DE RIESGO'!$P$67),"")</f>
        <v/>
      </c>
      <c r="AF54" s="29" t="str">
        <f>IF(AND('MAPA DE RIESGO'!$Z$68="Muy Baja",'MAPA DE RIESGO'!$AB$68="Mayor"),CONCATENATE("R9C",'MAPA DE RIESGO'!$P$68),"")</f>
        <v/>
      </c>
      <c r="AG54" s="25" t="str">
        <f>IF(AND('MAPA DE RIESGO'!$Z$69="Muy Baja",'MAPA DE RIESGO'!$AB$69="Mayor"),CONCATENATE("R9C",'MAPA DE RIESGO'!$P$69),"")</f>
        <v/>
      </c>
      <c r="AH54" s="26" t="str">
        <f>IF(AND('MAPA DE RIESGO'!$Z$64="Muy Baja",'MAPA DE RIESGO'!$AB$64="Catastrófico"),CONCATENATE("R9C",'MAPA DE RIESGO'!$P$64),"")</f>
        <v/>
      </c>
      <c r="AI54" s="27" t="str">
        <f>IF(AND('MAPA DE RIESGO'!$Z$65="Muy Baja",'MAPA DE RIESGO'!$AB$65="Catastrófico"),CONCATENATE("R9C",'MAPA DE RIESGO'!$P$65),"")</f>
        <v/>
      </c>
      <c r="AJ54" s="27" t="str">
        <f>IF(AND('MAPA DE RIESGO'!$Z$66="Muy Baja",'MAPA DE RIESGO'!$AB$66="Catastrófico"),CONCATENATE("R9C",'MAPA DE RIESGO'!$P$66),"")</f>
        <v/>
      </c>
      <c r="AK54" s="27" t="str">
        <f>IF(AND('MAPA DE RIESGO'!$Z$67="Muy Baja",'MAPA DE RIESGO'!$AB$67="Catastrófico"),CONCATENATE("R9C",'MAPA DE RIESGO'!$P$67),"")</f>
        <v/>
      </c>
      <c r="AL54" s="27" t="str">
        <f>IF(AND('MAPA DE RIESGO'!$Z$68="Muy Baja",'MAPA DE RIESGO'!$AB$68="Catastrófico"),CONCATENATE("R9C",'MAPA DE RIESGO'!$P$68),"")</f>
        <v/>
      </c>
      <c r="AM54" s="28" t="str">
        <f>IF(AND('MAPA DE RIESGO'!$Z$69="Muy Baja",'MAPA DE RIESGO'!$AB$69="Catastrófico"),CONCATENATE("R9C",'MAPA DE RIESGO'!$P$69),"")</f>
        <v/>
      </c>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row>
    <row r="55" spans="1:80" ht="15.75" customHeight="1" thickBot="1" x14ac:dyDescent="0.3">
      <c r="A55" s="55"/>
      <c r="B55" s="418"/>
      <c r="C55" s="418"/>
      <c r="D55" s="419"/>
      <c r="E55" s="521"/>
      <c r="F55" s="522"/>
      <c r="G55" s="522"/>
      <c r="H55" s="522"/>
      <c r="I55" s="534"/>
      <c r="J55" s="51" t="str">
        <f>IF(AND('MAPA DE RIESGO'!$Z$70="Muy Baja",'MAPA DE RIESGO'!$AB$70="Leve"),CONCATENATE("R10C",'MAPA DE RIESGO'!$P$70),"")</f>
        <v/>
      </c>
      <c r="K55" s="52" t="str">
        <f>IF(AND('MAPA DE RIESGO'!$Z$71="Muy Baja",'MAPA DE RIESGO'!$AB$71="Leve"),CONCATENATE("R10C",'MAPA DE RIESGO'!$P$71),"")</f>
        <v/>
      </c>
      <c r="L55" s="52" t="str">
        <f>IF(AND('MAPA DE RIESGO'!$Z$72="Muy Baja",'MAPA DE RIESGO'!$AB$72="Leve"),CONCATENATE("R10C",'MAPA DE RIESGO'!$P$72),"")</f>
        <v/>
      </c>
      <c r="M55" s="52" t="str">
        <f>IF(AND('MAPA DE RIESGO'!$Z$73="Muy Baja",'MAPA DE RIESGO'!$AB$73="Leve"),CONCATENATE("R10C",'MAPA DE RIESGO'!$P$73),"")</f>
        <v/>
      </c>
      <c r="N55" s="52" t="str">
        <f>IF(AND('MAPA DE RIESGO'!$Z$74="Muy Baja",'MAPA DE RIESGO'!$AB$74="Leve"),CONCATENATE("R10C",'MAPA DE RIESGO'!$P$74),"")</f>
        <v/>
      </c>
      <c r="O55" s="53" t="str">
        <f>IF(AND('MAPA DE RIESGO'!$Z$75="Muy Baja",'MAPA DE RIESGO'!$AB$75="Leve"),CONCATENATE("R10C",'MAPA DE RIESGO'!$P$75),"")</f>
        <v/>
      </c>
      <c r="P55" s="51" t="str">
        <f>IF(AND('MAPA DE RIESGO'!$Z$70="Muy Baja",'MAPA DE RIESGO'!$AB$70="Menor"),CONCATENATE("R10C",'MAPA DE RIESGO'!$P$70),"")</f>
        <v/>
      </c>
      <c r="Q55" s="52" t="str">
        <f>IF(AND('MAPA DE RIESGO'!$Z$71="Muy Baja",'MAPA DE RIESGO'!$AB$71="Menor"),CONCATENATE("R10C",'MAPA DE RIESGO'!$P$71),"")</f>
        <v/>
      </c>
      <c r="R55" s="52" t="str">
        <f>IF(AND('MAPA DE RIESGO'!$Z$72="Muy Baja",'MAPA DE RIESGO'!$AB$72="Menor"),CONCATENATE("R10C",'MAPA DE RIESGO'!$P$72),"")</f>
        <v/>
      </c>
      <c r="S55" s="52" t="str">
        <f>IF(AND('MAPA DE RIESGO'!$Z$73="Muy Baja",'MAPA DE RIESGO'!$AB$73="Menor"),CONCATENATE("R10C",'MAPA DE RIESGO'!$P$73),"")</f>
        <v/>
      </c>
      <c r="T55" s="52" t="str">
        <f>IF(AND('MAPA DE RIESGO'!$Z$74="Muy Baja",'MAPA DE RIESGO'!$AB$74="Menor"),CONCATENATE("R10C",'MAPA DE RIESGO'!$P$74),"")</f>
        <v/>
      </c>
      <c r="U55" s="53" t="str">
        <f>IF(AND('MAPA DE RIESGO'!$Z$75="Muy Baja",'MAPA DE RIESGO'!$AB$75="Menor"),CONCATENATE("R10C",'MAPA DE RIESGO'!$P$75),"")</f>
        <v/>
      </c>
      <c r="V55" s="42" t="str">
        <f>IF(AND('MAPA DE RIESGO'!$Z$70="Muy Baja",'MAPA DE RIESGO'!$AB$70="Moderado"),CONCATENATE("R10C",'MAPA DE RIESGO'!$P$70),"")</f>
        <v/>
      </c>
      <c r="W55" s="43" t="str">
        <f>IF(AND('MAPA DE RIESGO'!$Z$71="Muy Baja",'MAPA DE RIESGO'!$AB$71="Moderado"),CONCATENATE("R10C",'MAPA DE RIESGO'!$P$71),"")</f>
        <v/>
      </c>
      <c r="X55" s="43" t="str">
        <f>IF(AND('MAPA DE RIESGO'!$Z$72="Muy Baja",'MAPA DE RIESGO'!$AB$72="Moderado"),CONCATENATE("R10C",'MAPA DE RIESGO'!$P$72),"")</f>
        <v/>
      </c>
      <c r="Y55" s="43" t="str">
        <f>IF(AND('MAPA DE RIESGO'!$Z$73="Muy Baja",'MAPA DE RIESGO'!$AB$73="Moderado"),CONCATENATE("R10C",'MAPA DE RIESGO'!$P$73),"")</f>
        <v/>
      </c>
      <c r="Z55" s="43" t="str">
        <f>IF(AND('MAPA DE RIESGO'!$Z$74="Muy Baja",'MAPA DE RIESGO'!$AB$74="Moderado"),CONCATENATE("R10C",'MAPA DE RIESGO'!$P$74),"")</f>
        <v/>
      </c>
      <c r="AA55" s="44" t="str">
        <f>IF(AND('MAPA DE RIESGO'!$Z$75="Muy Baja",'MAPA DE RIESGO'!$AB$75="Moderado"),CONCATENATE("R10C",'MAPA DE RIESGO'!$P$75),"")</f>
        <v/>
      </c>
      <c r="AB55" s="30" t="str">
        <f>IF(AND('MAPA DE RIESGO'!$Z$70="Muy Baja",'MAPA DE RIESGO'!$AB$70="Mayor"),CONCATENATE("R10C",'MAPA DE RIESGO'!$P$70),"")</f>
        <v/>
      </c>
      <c r="AC55" s="31" t="str">
        <f>IF(AND('MAPA DE RIESGO'!$Z$71="Muy Baja",'MAPA DE RIESGO'!$AB$71="Mayor"),CONCATENATE("R10C",'MAPA DE RIESGO'!$P$71),"")</f>
        <v/>
      </c>
      <c r="AD55" s="31" t="str">
        <f>IF(AND('MAPA DE RIESGO'!$Z$72="Muy Baja",'MAPA DE RIESGO'!$AB$72="Mayor"),CONCATENATE("R10C",'MAPA DE RIESGO'!$P$72),"")</f>
        <v/>
      </c>
      <c r="AE55" s="31" t="str">
        <f>IF(AND('MAPA DE RIESGO'!$Z$73="Muy Baja",'MAPA DE RIESGO'!$AB$73="Mayor"),CONCATENATE("R10C",'MAPA DE RIESGO'!$P$73),"")</f>
        <v/>
      </c>
      <c r="AF55" s="31" t="str">
        <f>IF(AND('MAPA DE RIESGO'!$Z$74="Muy Baja",'MAPA DE RIESGO'!$AB$74="Mayor"),CONCATENATE("R10C",'MAPA DE RIESGO'!$P$74),"")</f>
        <v/>
      </c>
      <c r="AG55" s="32" t="str">
        <f>IF(AND('MAPA DE RIESGO'!$Z$75="Muy Baja",'MAPA DE RIESGO'!$AB$75="Mayor"),CONCATENATE("R10C",'MAPA DE RIESGO'!$P$75),"")</f>
        <v/>
      </c>
      <c r="AH55" s="33" t="str">
        <f>IF(AND('MAPA DE RIESGO'!$Z$70="Muy Baja",'MAPA DE RIESGO'!$AB$70="Catastrófico"),CONCATENATE("R10C",'MAPA DE RIESGO'!$P$70),"")</f>
        <v/>
      </c>
      <c r="AI55" s="34" t="str">
        <f>IF(AND('MAPA DE RIESGO'!$Z$71="Muy Baja",'MAPA DE RIESGO'!$AB$71="Catastrófico"),CONCATENATE("R10C",'MAPA DE RIESGO'!$P$71),"")</f>
        <v/>
      </c>
      <c r="AJ55" s="34" t="str">
        <f>IF(AND('MAPA DE RIESGO'!$Z$72="Muy Baja",'MAPA DE RIESGO'!$AB$72="Catastrófico"),CONCATENATE("R10C",'MAPA DE RIESGO'!$P$72),"")</f>
        <v/>
      </c>
      <c r="AK55" s="34" t="str">
        <f>IF(AND('MAPA DE RIESGO'!$Z$73="Muy Baja",'MAPA DE RIESGO'!$AB$73="Catastrófico"),CONCATENATE("R10C",'MAPA DE RIESGO'!$P$73),"")</f>
        <v/>
      </c>
      <c r="AL55" s="34" t="str">
        <f>IF(AND('MAPA DE RIESGO'!$Z$74="Muy Baja",'MAPA DE RIESGO'!$AB$74="Catastrófico"),CONCATENATE("R10C",'MAPA DE RIESGO'!$P$74),"")</f>
        <v/>
      </c>
      <c r="AM55" s="35" t="str">
        <f>IF(AND('MAPA DE RIESGO'!$Z$75="Muy Baja",'MAPA DE RIESGO'!$AB$75="Catastrófico"),CONCATENATE("R10C",'MAPA DE RIESGO'!$P$75),"")</f>
        <v/>
      </c>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row>
    <row r="56" spans="1:80" x14ac:dyDescent="0.25">
      <c r="A56" s="55"/>
      <c r="B56" s="55"/>
      <c r="C56" s="55"/>
      <c r="D56" s="55"/>
      <c r="E56" s="55"/>
      <c r="F56" s="55"/>
      <c r="G56" s="55"/>
      <c r="H56" s="55"/>
      <c r="I56" s="55"/>
      <c r="J56" s="515" t="s">
        <v>103</v>
      </c>
      <c r="K56" s="516"/>
      <c r="L56" s="516"/>
      <c r="M56" s="516"/>
      <c r="N56" s="516"/>
      <c r="O56" s="532"/>
      <c r="P56" s="515" t="s">
        <v>102</v>
      </c>
      <c r="Q56" s="516"/>
      <c r="R56" s="516"/>
      <c r="S56" s="516"/>
      <c r="T56" s="516"/>
      <c r="U56" s="532"/>
      <c r="V56" s="515" t="s">
        <v>101</v>
      </c>
      <c r="W56" s="516"/>
      <c r="X56" s="516"/>
      <c r="Y56" s="516"/>
      <c r="Z56" s="516"/>
      <c r="AA56" s="532"/>
      <c r="AB56" s="515" t="s">
        <v>100</v>
      </c>
      <c r="AC56" s="553"/>
      <c r="AD56" s="516"/>
      <c r="AE56" s="516"/>
      <c r="AF56" s="516"/>
      <c r="AG56" s="532"/>
      <c r="AH56" s="515" t="s">
        <v>99</v>
      </c>
      <c r="AI56" s="516"/>
      <c r="AJ56" s="516"/>
      <c r="AK56" s="516"/>
      <c r="AL56" s="516"/>
      <c r="AM56" s="532"/>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c r="BY56" s="55"/>
      <c r="BZ56" s="55"/>
      <c r="CA56" s="55"/>
      <c r="CB56" s="55"/>
    </row>
    <row r="57" spans="1:80" x14ac:dyDescent="0.25">
      <c r="A57" s="55"/>
      <c r="B57" s="55"/>
      <c r="C57" s="55"/>
      <c r="D57" s="55"/>
      <c r="E57" s="55"/>
      <c r="F57" s="55"/>
      <c r="G57" s="55"/>
      <c r="H57" s="55"/>
      <c r="I57" s="55"/>
      <c r="J57" s="519"/>
      <c r="K57" s="520"/>
      <c r="L57" s="520"/>
      <c r="M57" s="520"/>
      <c r="N57" s="520"/>
      <c r="O57" s="533"/>
      <c r="P57" s="519"/>
      <c r="Q57" s="520"/>
      <c r="R57" s="520"/>
      <c r="S57" s="520"/>
      <c r="T57" s="520"/>
      <c r="U57" s="533"/>
      <c r="V57" s="519"/>
      <c r="W57" s="520"/>
      <c r="X57" s="520"/>
      <c r="Y57" s="520"/>
      <c r="Z57" s="520"/>
      <c r="AA57" s="533"/>
      <c r="AB57" s="519"/>
      <c r="AC57" s="520"/>
      <c r="AD57" s="520"/>
      <c r="AE57" s="520"/>
      <c r="AF57" s="520"/>
      <c r="AG57" s="533"/>
      <c r="AH57" s="519"/>
      <c r="AI57" s="520"/>
      <c r="AJ57" s="520"/>
      <c r="AK57" s="520"/>
      <c r="AL57" s="520"/>
      <c r="AM57" s="533"/>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row>
    <row r="58" spans="1:80" x14ac:dyDescent="0.25">
      <c r="A58" s="55"/>
      <c r="B58" s="55"/>
      <c r="C58" s="55"/>
      <c r="D58" s="55"/>
      <c r="E58" s="55"/>
      <c r="F58" s="55"/>
      <c r="G58" s="55"/>
      <c r="H58" s="55"/>
      <c r="I58" s="55"/>
      <c r="J58" s="519"/>
      <c r="K58" s="520"/>
      <c r="L58" s="520"/>
      <c r="M58" s="520"/>
      <c r="N58" s="520"/>
      <c r="O58" s="533"/>
      <c r="P58" s="519"/>
      <c r="Q58" s="520"/>
      <c r="R58" s="520"/>
      <c r="S58" s="520"/>
      <c r="T58" s="520"/>
      <c r="U58" s="533"/>
      <c r="V58" s="519"/>
      <c r="W58" s="520"/>
      <c r="X58" s="520"/>
      <c r="Y58" s="520"/>
      <c r="Z58" s="520"/>
      <c r="AA58" s="533"/>
      <c r="AB58" s="519"/>
      <c r="AC58" s="520"/>
      <c r="AD58" s="520"/>
      <c r="AE58" s="520"/>
      <c r="AF58" s="520"/>
      <c r="AG58" s="533"/>
      <c r="AH58" s="519"/>
      <c r="AI58" s="520"/>
      <c r="AJ58" s="520"/>
      <c r="AK58" s="520"/>
      <c r="AL58" s="520"/>
      <c r="AM58" s="533"/>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c r="CB58" s="55"/>
    </row>
    <row r="59" spans="1:80" x14ac:dyDescent="0.25">
      <c r="A59" s="55"/>
      <c r="B59" s="55"/>
      <c r="C59" s="55"/>
      <c r="D59" s="55"/>
      <c r="E59" s="55"/>
      <c r="F59" s="55"/>
      <c r="G59" s="55"/>
      <c r="H59" s="55"/>
      <c r="I59" s="55"/>
      <c r="J59" s="519"/>
      <c r="K59" s="520"/>
      <c r="L59" s="520"/>
      <c r="M59" s="520"/>
      <c r="N59" s="520"/>
      <c r="O59" s="533"/>
      <c r="P59" s="519"/>
      <c r="Q59" s="520"/>
      <c r="R59" s="520"/>
      <c r="S59" s="520"/>
      <c r="T59" s="520"/>
      <c r="U59" s="533"/>
      <c r="V59" s="519"/>
      <c r="W59" s="520"/>
      <c r="X59" s="520"/>
      <c r="Y59" s="520"/>
      <c r="Z59" s="520"/>
      <c r="AA59" s="533"/>
      <c r="AB59" s="519"/>
      <c r="AC59" s="520"/>
      <c r="AD59" s="520"/>
      <c r="AE59" s="520"/>
      <c r="AF59" s="520"/>
      <c r="AG59" s="533"/>
      <c r="AH59" s="519"/>
      <c r="AI59" s="520"/>
      <c r="AJ59" s="520"/>
      <c r="AK59" s="520"/>
      <c r="AL59" s="520"/>
      <c r="AM59" s="533"/>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row>
    <row r="60" spans="1:80" x14ac:dyDescent="0.25">
      <c r="A60" s="55"/>
      <c r="B60" s="55"/>
      <c r="C60" s="55"/>
      <c r="D60" s="55"/>
      <c r="E60" s="55"/>
      <c r="F60" s="55"/>
      <c r="G60" s="55"/>
      <c r="H60" s="55"/>
      <c r="I60" s="55"/>
      <c r="J60" s="519"/>
      <c r="K60" s="520"/>
      <c r="L60" s="520"/>
      <c r="M60" s="520"/>
      <c r="N60" s="520"/>
      <c r="O60" s="533"/>
      <c r="P60" s="519"/>
      <c r="Q60" s="520"/>
      <c r="R60" s="520"/>
      <c r="S60" s="520"/>
      <c r="T60" s="520"/>
      <c r="U60" s="533"/>
      <c r="V60" s="519"/>
      <c r="W60" s="520"/>
      <c r="X60" s="520"/>
      <c r="Y60" s="520"/>
      <c r="Z60" s="520"/>
      <c r="AA60" s="533"/>
      <c r="AB60" s="519"/>
      <c r="AC60" s="520"/>
      <c r="AD60" s="520"/>
      <c r="AE60" s="520"/>
      <c r="AF60" s="520"/>
      <c r="AG60" s="533"/>
      <c r="AH60" s="519"/>
      <c r="AI60" s="520"/>
      <c r="AJ60" s="520"/>
      <c r="AK60" s="520"/>
      <c r="AL60" s="520"/>
      <c r="AM60" s="533"/>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row>
    <row r="61" spans="1:80" ht="15.75" thickBot="1" x14ac:dyDescent="0.3">
      <c r="A61" s="55"/>
      <c r="B61" s="55"/>
      <c r="C61" s="55"/>
      <c r="D61" s="55"/>
      <c r="E61" s="55"/>
      <c r="F61" s="55"/>
      <c r="G61" s="55"/>
      <c r="H61" s="55"/>
      <c r="I61" s="55"/>
      <c r="J61" s="521"/>
      <c r="K61" s="522"/>
      <c r="L61" s="522"/>
      <c r="M61" s="522"/>
      <c r="N61" s="522"/>
      <c r="O61" s="534"/>
      <c r="P61" s="521"/>
      <c r="Q61" s="522"/>
      <c r="R61" s="522"/>
      <c r="S61" s="522"/>
      <c r="T61" s="522"/>
      <c r="U61" s="534"/>
      <c r="V61" s="521"/>
      <c r="W61" s="522"/>
      <c r="X61" s="522"/>
      <c r="Y61" s="522"/>
      <c r="Z61" s="522"/>
      <c r="AA61" s="534"/>
      <c r="AB61" s="521"/>
      <c r="AC61" s="522"/>
      <c r="AD61" s="522"/>
      <c r="AE61" s="522"/>
      <c r="AF61" s="522"/>
      <c r="AG61" s="534"/>
      <c r="AH61" s="521"/>
      <c r="AI61" s="522"/>
      <c r="AJ61" s="522"/>
      <c r="AK61" s="522"/>
      <c r="AL61" s="522"/>
      <c r="AM61" s="534"/>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5"/>
    </row>
    <row r="62" spans="1:80" x14ac:dyDescent="0.25">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row>
    <row r="63" spans="1:80" ht="15" customHeight="1" x14ac:dyDescent="0.25">
      <c r="A63" s="55"/>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c r="AL63" s="59"/>
      <c r="AM63" s="59"/>
      <c r="AN63" s="59"/>
      <c r="AO63" s="59"/>
      <c r="AP63" s="59"/>
      <c r="AQ63" s="59"/>
      <c r="AR63" s="59"/>
      <c r="AS63" s="59"/>
      <c r="AT63" s="59"/>
      <c r="AU63" s="55"/>
      <c r="AV63" s="55"/>
      <c r="AW63" s="55"/>
      <c r="AX63" s="55"/>
      <c r="AY63" s="55"/>
      <c r="AZ63" s="55"/>
      <c r="BA63" s="55"/>
      <c r="BB63" s="55"/>
      <c r="BC63" s="55"/>
      <c r="BD63" s="55"/>
      <c r="BE63" s="55"/>
      <c r="BF63" s="55"/>
      <c r="BG63" s="55"/>
      <c r="BH63" s="55"/>
    </row>
    <row r="64" spans="1:80" ht="15" customHeight="1" x14ac:dyDescent="0.25">
      <c r="A64" s="55"/>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59"/>
      <c r="AO64" s="59"/>
      <c r="AP64" s="59"/>
      <c r="AQ64" s="59"/>
      <c r="AR64" s="59"/>
      <c r="AS64" s="59"/>
      <c r="AT64" s="59"/>
      <c r="AU64" s="55"/>
      <c r="AV64" s="55"/>
      <c r="AW64" s="55"/>
      <c r="AX64" s="55"/>
      <c r="AY64" s="55"/>
      <c r="AZ64" s="55"/>
      <c r="BA64" s="55"/>
      <c r="BB64" s="55"/>
      <c r="BC64" s="55"/>
      <c r="BD64" s="55"/>
      <c r="BE64" s="55"/>
      <c r="BF64" s="55"/>
      <c r="BG64" s="55"/>
      <c r="BH64" s="55"/>
    </row>
    <row r="65" spans="1:60" x14ac:dyDescent="0.2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row>
    <row r="66" spans="1:60" x14ac:dyDescent="0.2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row>
    <row r="67" spans="1:60" x14ac:dyDescent="0.2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row>
    <row r="68" spans="1:60" x14ac:dyDescent="0.2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row>
    <row r="69" spans="1:60" x14ac:dyDescent="0.2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row>
    <row r="70" spans="1:60" x14ac:dyDescent="0.25">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row>
    <row r="71" spans="1:60" x14ac:dyDescent="0.25">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row>
    <row r="72" spans="1:60" x14ac:dyDescent="0.25">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row>
    <row r="73" spans="1:60" x14ac:dyDescent="0.25">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row>
    <row r="74" spans="1:60" x14ac:dyDescent="0.25">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row>
    <row r="75" spans="1:60" x14ac:dyDescent="0.25">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row>
    <row r="76" spans="1:60" x14ac:dyDescent="0.25">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row>
    <row r="77" spans="1:60" x14ac:dyDescent="0.25">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row>
    <row r="78" spans="1:60" x14ac:dyDescent="0.25">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row>
    <row r="79" spans="1:60" x14ac:dyDescent="0.25">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5"/>
      <c r="BH79" s="55"/>
    </row>
    <row r="80" spans="1:60" x14ac:dyDescent="0.25">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row>
    <row r="81" spans="1:60" x14ac:dyDescent="0.25">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row>
    <row r="82" spans="1:60" x14ac:dyDescent="0.25">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c r="BG82" s="55"/>
      <c r="BH82" s="55"/>
    </row>
    <row r="83" spans="1:60" x14ac:dyDescent="0.25">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55"/>
      <c r="BF83" s="55"/>
      <c r="BG83" s="55"/>
      <c r="BH83" s="55"/>
    </row>
    <row r="84" spans="1:60" x14ac:dyDescent="0.25">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row>
    <row r="85" spans="1:60" x14ac:dyDescent="0.25">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c r="BF85" s="55"/>
      <c r="BG85" s="55"/>
      <c r="BH85" s="55"/>
    </row>
    <row r="86" spans="1:60" x14ac:dyDescent="0.25">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c r="BD86" s="55"/>
      <c r="BE86" s="55"/>
      <c r="BF86" s="55"/>
      <c r="BG86" s="55"/>
      <c r="BH86" s="55"/>
    </row>
    <row r="87" spans="1:60" x14ac:dyDescent="0.25">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55"/>
      <c r="AY87" s="55"/>
      <c r="AZ87" s="55"/>
      <c r="BA87" s="55"/>
      <c r="BB87" s="55"/>
      <c r="BC87" s="55"/>
      <c r="BD87" s="55"/>
      <c r="BE87" s="55"/>
      <c r="BF87" s="55"/>
      <c r="BG87" s="55"/>
      <c r="BH87" s="55"/>
    </row>
    <row r="88" spans="1:60" x14ac:dyDescent="0.25">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5"/>
      <c r="BE88" s="55"/>
      <c r="BF88" s="55"/>
      <c r="BG88" s="55"/>
      <c r="BH88" s="55"/>
    </row>
    <row r="89" spans="1:60" x14ac:dyDescent="0.25">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row>
    <row r="90" spans="1:60" x14ac:dyDescent="0.25">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row>
    <row r="91" spans="1:60" x14ac:dyDescent="0.25">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c r="BF91" s="55"/>
      <c r="BG91" s="55"/>
      <c r="BH91" s="55"/>
    </row>
    <row r="92" spans="1:60" x14ac:dyDescent="0.25">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row>
    <row r="93" spans="1:60" x14ac:dyDescent="0.25">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row>
    <row r="94" spans="1:60" x14ac:dyDescent="0.25">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row>
    <row r="95" spans="1:60" x14ac:dyDescent="0.25">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c r="BE95" s="55"/>
      <c r="BF95" s="55"/>
      <c r="BG95" s="55"/>
      <c r="BH95" s="55"/>
    </row>
    <row r="96" spans="1:60" x14ac:dyDescent="0.25">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row>
    <row r="97" spans="1:60" x14ac:dyDescent="0.25">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row>
    <row r="98" spans="1:60" x14ac:dyDescent="0.25">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row>
    <row r="99" spans="1:60" x14ac:dyDescent="0.25">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c r="BE99" s="55"/>
      <c r="BF99" s="55"/>
      <c r="BG99" s="55"/>
      <c r="BH99" s="55"/>
    </row>
    <row r="100" spans="1:60" x14ac:dyDescent="0.25">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c r="BG100" s="55"/>
      <c r="BH100" s="55"/>
    </row>
    <row r="101" spans="1:60" x14ac:dyDescent="0.25">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c r="BE101" s="55"/>
      <c r="BF101" s="55"/>
      <c r="BG101" s="55"/>
      <c r="BH101" s="55"/>
    </row>
    <row r="102" spans="1:60" x14ac:dyDescent="0.25">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row>
    <row r="103" spans="1:60" x14ac:dyDescent="0.25">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c r="BE103" s="55"/>
      <c r="BF103" s="55"/>
      <c r="BG103" s="55"/>
      <c r="BH103" s="55"/>
    </row>
    <row r="104" spans="1:60" x14ac:dyDescent="0.25">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55"/>
      <c r="BE104" s="55"/>
      <c r="BF104" s="55"/>
      <c r="BG104" s="55"/>
      <c r="BH104" s="55"/>
    </row>
    <row r="105" spans="1:60" x14ac:dyDescent="0.25">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c r="BD105" s="55"/>
      <c r="BE105" s="55"/>
      <c r="BF105" s="55"/>
      <c r="BG105" s="55"/>
      <c r="BH105" s="55"/>
    </row>
    <row r="106" spans="1:60" x14ac:dyDescent="0.25">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c r="BD106" s="55"/>
      <c r="BE106" s="55"/>
      <c r="BF106" s="55"/>
      <c r="BG106" s="55"/>
      <c r="BH106" s="55"/>
    </row>
    <row r="107" spans="1:60" x14ac:dyDescent="0.25">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5"/>
      <c r="BE107" s="55"/>
      <c r="BF107" s="55"/>
      <c r="BG107" s="55"/>
      <c r="BH107" s="55"/>
    </row>
    <row r="108" spans="1:60" x14ac:dyDescent="0.25">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55"/>
      <c r="AR108" s="55"/>
      <c r="AS108" s="55"/>
      <c r="AT108" s="55"/>
      <c r="AU108" s="55"/>
      <c r="AV108" s="55"/>
      <c r="AW108" s="55"/>
      <c r="AX108" s="55"/>
      <c r="AY108" s="55"/>
      <c r="AZ108" s="55"/>
      <c r="BA108" s="55"/>
      <c r="BB108" s="55"/>
      <c r="BC108" s="55"/>
      <c r="BD108" s="55"/>
      <c r="BE108" s="55"/>
      <c r="BF108" s="55"/>
      <c r="BG108" s="55"/>
      <c r="BH108" s="55"/>
    </row>
    <row r="109" spans="1:60" x14ac:dyDescent="0.25">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c r="BE109" s="55"/>
      <c r="BF109" s="55"/>
      <c r="BG109" s="55"/>
      <c r="BH109" s="55"/>
    </row>
    <row r="110" spans="1:60" x14ac:dyDescent="0.25">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55"/>
      <c r="AR110" s="55"/>
      <c r="AS110" s="55"/>
      <c r="AT110" s="55"/>
      <c r="AU110" s="55"/>
      <c r="AV110" s="55"/>
      <c r="AW110" s="55"/>
      <c r="AX110" s="55"/>
      <c r="AY110" s="55"/>
      <c r="AZ110" s="55"/>
      <c r="BA110" s="55"/>
      <c r="BB110" s="55"/>
      <c r="BC110" s="55"/>
      <c r="BD110" s="55"/>
      <c r="BE110" s="55"/>
      <c r="BF110" s="55"/>
      <c r="BG110" s="55"/>
      <c r="BH110" s="55"/>
    </row>
    <row r="111" spans="1:60" x14ac:dyDescent="0.25">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c r="AM111" s="55"/>
      <c r="AN111" s="55"/>
      <c r="AO111" s="55"/>
      <c r="AP111" s="55"/>
      <c r="AQ111" s="55"/>
      <c r="AR111" s="55"/>
      <c r="AS111" s="55"/>
      <c r="AT111" s="55"/>
      <c r="AU111" s="55"/>
      <c r="AV111" s="55"/>
      <c r="AW111" s="55"/>
      <c r="AX111" s="55"/>
      <c r="AY111" s="55"/>
      <c r="AZ111" s="55"/>
      <c r="BA111" s="55"/>
      <c r="BB111" s="55"/>
      <c r="BC111" s="55"/>
      <c r="BD111" s="55"/>
      <c r="BE111" s="55"/>
      <c r="BF111" s="55"/>
      <c r="BG111" s="55"/>
      <c r="BH111" s="55"/>
    </row>
    <row r="112" spans="1:60" x14ac:dyDescent="0.25">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c r="AM112" s="55"/>
      <c r="AN112" s="55"/>
      <c r="AO112" s="55"/>
      <c r="AP112" s="55"/>
      <c r="AQ112" s="55"/>
      <c r="AR112" s="55"/>
      <c r="AS112" s="55"/>
      <c r="AT112" s="55"/>
      <c r="AU112" s="55"/>
      <c r="AV112" s="55"/>
      <c r="AW112" s="55"/>
      <c r="AX112" s="55"/>
      <c r="AY112" s="55"/>
      <c r="AZ112" s="55"/>
      <c r="BA112" s="55"/>
      <c r="BB112" s="55"/>
      <c r="BC112" s="55"/>
      <c r="BD112" s="55"/>
      <c r="BE112" s="55"/>
      <c r="BF112" s="55"/>
      <c r="BG112" s="55"/>
      <c r="BH112" s="55"/>
    </row>
    <row r="113" spans="1:60" x14ac:dyDescent="0.25">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55"/>
      <c r="BC113" s="55"/>
      <c r="BD113" s="55"/>
      <c r="BE113" s="55"/>
      <c r="BF113" s="55"/>
      <c r="BG113" s="55"/>
      <c r="BH113" s="55"/>
    </row>
    <row r="114" spans="1:60" x14ac:dyDescent="0.25">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55"/>
      <c r="BD114" s="55"/>
      <c r="BE114" s="55"/>
      <c r="BF114" s="55"/>
      <c r="BG114" s="55"/>
      <c r="BH114" s="55"/>
    </row>
    <row r="115" spans="1:60" x14ac:dyDescent="0.25">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5"/>
      <c r="AM115" s="55"/>
      <c r="AN115" s="55"/>
      <c r="AO115" s="55"/>
      <c r="AP115" s="55"/>
      <c r="AQ115" s="55"/>
      <c r="AR115" s="55"/>
      <c r="AS115" s="55"/>
      <c r="AT115" s="55"/>
      <c r="AU115" s="55"/>
      <c r="AV115" s="55"/>
      <c r="AW115" s="55"/>
      <c r="AX115" s="55"/>
      <c r="AY115" s="55"/>
      <c r="AZ115" s="55"/>
      <c r="BA115" s="55"/>
      <c r="BB115" s="55"/>
      <c r="BC115" s="55"/>
      <c r="BD115" s="55"/>
      <c r="BE115" s="55"/>
      <c r="BF115" s="55"/>
      <c r="BG115" s="55"/>
      <c r="BH115" s="55"/>
    </row>
    <row r="116" spans="1:60" x14ac:dyDescent="0.25">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55"/>
      <c r="BD116" s="55"/>
      <c r="BE116" s="55"/>
      <c r="BF116" s="55"/>
      <c r="BG116" s="55"/>
      <c r="BH116" s="55"/>
    </row>
    <row r="117" spans="1:60" x14ac:dyDescent="0.25">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5"/>
      <c r="AM117" s="55"/>
      <c r="AN117" s="55"/>
      <c r="AO117" s="55"/>
      <c r="AP117" s="55"/>
      <c r="AQ117" s="55"/>
      <c r="AR117" s="55"/>
      <c r="AS117" s="55"/>
      <c r="AT117" s="55"/>
      <c r="AU117" s="55"/>
      <c r="AV117" s="55"/>
      <c r="AW117" s="55"/>
      <c r="AX117" s="55"/>
      <c r="AY117" s="55"/>
      <c r="AZ117" s="55"/>
      <c r="BA117" s="55"/>
      <c r="BB117" s="55"/>
      <c r="BC117" s="55"/>
      <c r="BD117" s="55"/>
      <c r="BE117" s="55"/>
      <c r="BF117" s="55"/>
      <c r="BG117" s="55"/>
      <c r="BH117" s="55"/>
    </row>
    <row r="118" spans="1:60" x14ac:dyDescent="0.25">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5"/>
      <c r="BE118" s="55"/>
      <c r="BF118" s="55"/>
      <c r="BG118" s="55"/>
      <c r="BH118" s="55"/>
    </row>
    <row r="119" spans="1:60" x14ac:dyDescent="0.25">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c r="BE119" s="55"/>
      <c r="BF119" s="55"/>
      <c r="BG119" s="55"/>
      <c r="BH119" s="55"/>
    </row>
    <row r="120" spans="1:60" x14ac:dyDescent="0.25">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c r="BE120" s="55"/>
      <c r="BF120" s="55"/>
      <c r="BG120" s="55"/>
      <c r="BH120" s="55"/>
    </row>
    <row r="121" spans="1:60" x14ac:dyDescent="0.25">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55"/>
      <c r="BD121" s="55"/>
      <c r="BE121" s="55"/>
      <c r="BF121" s="55"/>
      <c r="BG121" s="55"/>
      <c r="BH121" s="55"/>
    </row>
    <row r="122" spans="1:60" x14ac:dyDescent="0.25">
      <c r="A122" s="5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c r="AL122" s="55"/>
      <c r="AM122" s="55"/>
      <c r="AN122" s="55"/>
      <c r="AO122" s="55"/>
      <c r="AP122" s="55"/>
      <c r="AQ122" s="55"/>
      <c r="AR122" s="55"/>
      <c r="AS122" s="55"/>
      <c r="AT122" s="55"/>
      <c r="AU122" s="55"/>
      <c r="AV122" s="55"/>
      <c r="AW122" s="55"/>
      <c r="AX122" s="55"/>
      <c r="AY122" s="55"/>
      <c r="AZ122" s="55"/>
      <c r="BA122" s="55"/>
      <c r="BB122" s="55"/>
      <c r="BC122" s="55"/>
      <c r="BD122" s="55"/>
      <c r="BE122" s="55"/>
      <c r="BF122" s="55"/>
      <c r="BG122" s="55"/>
      <c r="BH122" s="55"/>
    </row>
    <row r="123" spans="1:60" x14ac:dyDescent="0.25">
      <c r="A123" s="5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c r="BE123" s="55"/>
      <c r="BF123" s="55"/>
      <c r="BG123" s="55"/>
      <c r="BH123" s="55"/>
    </row>
    <row r="124" spans="1:60" x14ac:dyDescent="0.25">
      <c r="A124" s="5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c r="AK124" s="55"/>
      <c r="AL124" s="55"/>
      <c r="AM124" s="55"/>
      <c r="AN124" s="55"/>
      <c r="AO124" s="55"/>
      <c r="AP124" s="55"/>
      <c r="AQ124" s="55"/>
      <c r="AR124" s="55"/>
      <c r="AS124" s="55"/>
      <c r="AT124" s="55"/>
      <c r="AU124" s="55"/>
      <c r="AV124" s="55"/>
      <c r="AW124" s="55"/>
      <c r="AX124" s="55"/>
      <c r="AY124" s="55"/>
      <c r="AZ124" s="55"/>
      <c r="BA124" s="55"/>
      <c r="BB124" s="55"/>
      <c r="BC124" s="55"/>
      <c r="BD124" s="55"/>
      <c r="BE124" s="55"/>
      <c r="BF124" s="55"/>
      <c r="BG124" s="55"/>
      <c r="BH124" s="55"/>
    </row>
    <row r="125" spans="1:60" x14ac:dyDescent="0.25">
      <c r="A125" s="5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55"/>
      <c r="BD125" s="55"/>
      <c r="BE125" s="55"/>
      <c r="BF125" s="55"/>
      <c r="BG125" s="55"/>
      <c r="BH125" s="55"/>
    </row>
    <row r="126" spans="1:60" x14ac:dyDescent="0.25">
      <c r="A126" s="5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c r="AL126" s="55"/>
      <c r="AM126" s="55"/>
      <c r="AN126" s="55"/>
      <c r="AO126" s="55"/>
      <c r="AP126" s="55"/>
      <c r="AQ126" s="55"/>
      <c r="AR126" s="55"/>
      <c r="AS126" s="55"/>
      <c r="AT126" s="55"/>
      <c r="AU126" s="55"/>
      <c r="AV126" s="55"/>
      <c r="AW126" s="55"/>
      <c r="AX126" s="55"/>
      <c r="AY126" s="55"/>
      <c r="AZ126" s="55"/>
      <c r="BA126" s="55"/>
      <c r="BB126" s="55"/>
      <c r="BC126" s="55"/>
      <c r="BD126" s="55"/>
      <c r="BE126" s="55"/>
      <c r="BF126" s="55"/>
      <c r="BG126" s="55"/>
      <c r="BH126" s="55"/>
    </row>
    <row r="127" spans="1:60" x14ac:dyDescent="0.25">
      <c r="A127" s="5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55"/>
      <c r="AI127" s="55"/>
      <c r="AJ127" s="55"/>
      <c r="AK127" s="55"/>
      <c r="AL127" s="55"/>
      <c r="AM127" s="55"/>
      <c r="AN127" s="55"/>
      <c r="AO127" s="55"/>
      <c r="AP127" s="55"/>
      <c r="AQ127" s="55"/>
      <c r="AR127" s="55"/>
      <c r="AS127" s="55"/>
      <c r="AT127" s="55"/>
      <c r="AU127" s="55"/>
      <c r="AV127" s="55"/>
      <c r="AW127" s="55"/>
      <c r="AX127" s="55"/>
      <c r="AY127" s="55"/>
      <c r="AZ127" s="55"/>
      <c r="BA127" s="55"/>
      <c r="BB127" s="55"/>
      <c r="BC127" s="55"/>
      <c r="BD127" s="55"/>
      <c r="BE127" s="55"/>
      <c r="BF127" s="55"/>
      <c r="BG127" s="55"/>
      <c r="BH127" s="55"/>
    </row>
    <row r="128" spans="1:60" x14ac:dyDescent="0.25">
      <c r="A128" s="5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c r="AK128" s="55"/>
      <c r="AL128" s="55"/>
      <c r="AM128" s="55"/>
      <c r="AN128" s="55"/>
      <c r="AO128" s="55"/>
      <c r="AP128" s="55"/>
      <c r="AQ128" s="55"/>
      <c r="AR128" s="55"/>
      <c r="AS128" s="55"/>
      <c r="AT128" s="55"/>
      <c r="AU128" s="55"/>
      <c r="AV128" s="55"/>
      <c r="AW128" s="55"/>
      <c r="AX128" s="55"/>
      <c r="AY128" s="55"/>
      <c r="AZ128" s="55"/>
      <c r="BA128" s="55"/>
      <c r="BB128" s="55"/>
      <c r="BC128" s="55"/>
      <c r="BD128" s="55"/>
      <c r="BE128" s="55"/>
      <c r="BF128" s="55"/>
      <c r="BG128" s="55"/>
      <c r="BH128" s="55"/>
    </row>
    <row r="129" spans="1:60" x14ac:dyDescent="0.25">
      <c r="A129" s="5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c r="AM129" s="55"/>
      <c r="AN129" s="55"/>
      <c r="AO129" s="55"/>
      <c r="AP129" s="55"/>
      <c r="AQ129" s="55"/>
      <c r="AR129" s="55"/>
      <c r="AS129" s="55"/>
      <c r="AT129" s="55"/>
      <c r="AU129" s="55"/>
      <c r="AV129" s="55"/>
      <c r="AW129" s="55"/>
      <c r="AX129" s="55"/>
      <c r="AY129" s="55"/>
      <c r="AZ129" s="55"/>
      <c r="BA129" s="55"/>
      <c r="BB129" s="55"/>
      <c r="BC129" s="55"/>
      <c r="BD129" s="55"/>
      <c r="BE129" s="55"/>
      <c r="BF129" s="55"/>
      <c r="BG129" s="55"/>
      <c r="BH129" s="55"/>
    </row>
    <row r="130" spans="1:60" x14ac:dyDescent="0.25">
      <c r="A130" s="5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c r="AL130" s="55"/>
      <c r="AM130" s="55"/>
      <c r="AN130" s="55"/>
      <c r="AO130" s="55"/>
      <c r="AP130" s="55"/>
      <c r="AQ130" s="55"/>
      <c r="AR130" s="55"/>
      <c r="AS130" s="55"/>
      <c r="AT130" s="55"/>
      <c r="AU130" s="55"/>
      <c r="AV130" s="55"/>
      <c r="AW130" s="55"/>
      <c r="AX130" s="55"/>
      <c r="AY130" s="55"/>
      <c r="AZ130" s="55"/>
      <c r="BA130" s="55"/>
      <c r="BB130" s="55"/>
      <c r="BC130" s="55"/>
      <c r="BD130" s="55"/>
      <c r="BE130" s="55"/>
      <c r="BF130" s="55"/>
      <c r="BG130" s="55"/>
      <c r="BH130" s="55"/>
    </row>
    <row r="131" spans="1:60" x14ac:dyDescent="0.25">
      <c r="A131" s="5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c r="AM131" s="55"/>
      <c r="AN131" s="55"/>
      <c r="AO131" s="55"/>
      <c r="AP131" s="55"/>
      <c r="AQ131" s="55"/>
      <c r="AR131" s="55"/>
      <c r="AS131" s="55"/>
      <c r="AT131" s="55"/>
      <c r="AU131" s="55"/>
      <c r="AV131" s="55"/>
      <c r="AW131" s="55"/>
      <c r="AX131" s="55"/>
      <c r="AY131" s="55"/>
      <c r="AZ131" s="55"/>
      <c r="BA131" s="55"/>
      <c r="BB131" s="55"/>
      <c r="BC131" s="55"/>
      <c r="BD131" s="55"/>
      <c r="BE131" s="55"/>
      <c r="BF131" s="55"/>
      <c r="BG131" s="55"/>
      <c r="BH131" s="55"/>
    </row>
    <row r="132" spans="1:60" x14ac:dyDescent="0.25">
      <c r="A132" s="5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55"/>
      <c r="AP132" s="55"/>
      <c r="AQ132" s="55"/>
      <c r="AR132" s="55"/>
      <c r="AS132" s="55"/>
      <c r="AT132" s="55"/>
      <c r="AU132" s="55"/>
      <c r="AV132" s="55"/>
      <c r="AW132" s="55"/>
      <c r="AX132" s="55"/>
      <c r="AY132" s="55"/>
      <c r="AZ132" s="55"/>
      <c r="BA132" s="55"/>
      <c r="BB132" s="55"/>
      <c r="BC132" s="55"/>
      <c r="BD132" s="55"/>
      <c r="BE132" s="55"/>
      <c r="BF132" s="55"/>
      <c r="BG132" s="55"/>
      <c r="BH132" s="55"/>
    </row>
    <row r="133" spans="1:60" x14ac:dyDescent="0.25">
      <c r="A133" s="5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55"/>
      <c r="AN133" s="55"/>
      <c r="AO133" s="55"/>
      <c r="AP133" s="55"/>
      <c r="AQ133" s="55"/>
      <c r="AR133" s="55"/>
      <c r="AS133" s="55"/>
      <c r="AT133" s="55"/>
      <c r="AU133" s="55"/>
      <c r="AV133" s="55"/>
      <c r="AW133" s="55"/>
      <c r="AX133" s="55"/>
      <c r="AY133" s="55"/>
      <c r="AZ133" s="55"/>
      <c r="BA133" s="55"/>
      <c r="BB133" s="55"/>
      <c r="BC133" s="55"/>
      <c r="BD133" s="55"/>
      <c r="BE133" s="55"/>
      <c r="BF133" s="55"/>
      <c r="BG133" s="55"/>
      <c r="BH133" s="55"/>
    </row>
    <row r="134" spans="1:60" x14ac:dyDescent="0.25">
      <c r="A134" s="5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c r="AM134" s="55"/>
      <c r="AN134" s="55"/>
      <c r="AO134" s="55"/>
      <c r="AP134" s="55"/>
      <c r="AQ134" s="55"/>
      <c r="AR134" s="55"/>
      <c r="AS134" s="55"/>
      <c r="AT134" s="55"/>
      <c r="AU134" s="55"/>
      <c r="AV134" s="55"/>
      <c r="AW134" s="55"/>
      <c r="AX134" s="55"/>
      <c r="AY134" s="55"/>
      <c r="AZ134" s="55"/>
      <c r="BA134" s="55"/>
      <c r="BB134" s="55"/>
      <c r="BC134" s="55"/>
      <c r="BD134" s="55"/>
      <c r="BE134" s="55"/>
      <c r="BF134" s="55"/>
      <c r="BG134" s="55"/>
      <c r="BH134" s="55"/>
    </row>
    <row r="135" spans="1:60" x14ac:dyDescent="0.25">
      <c r="A135" s="5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c r="AL135" s="55"/>
      <c r="AM135" s="55"/>
      <c r="AN135" s="55"/>
      <c r="AO135" s="55"/>
      <c r="AP135" s="55"/>
      <c r="AQ135" s="55"/>
      <c r="AR135" s="55"/>
      <c r="AS135" s="55"/>
      <c r="AT135" s="55"/>
      <c r="AU135" s="55"/>
      <c r="AV135" s="55"/>
      <c r="AW135" s="55"/>
      <c r="AX135" s="55"/>
      <c r="AY135" s="55"/>
      <c r="AZ135" s="55"/>
      <c r="BA135" s="55"/>
      <c r="BB135" s="55"/>
      <c r="BC135" s="55"/>
      <c r="BD135" s="55"/>
      <c r="BE135" s="55"/>
      <c r="BF135" s="55"/>
      <c r="BG135" s="55"/>
      <c r="BH135" s="55"/>
    </row>
    <row r="136" spans="1:60" x14ac:dyDescent="0.25">
      <c r="A136" s="5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5"/>
      <c r="AM136" s="55"/>
      <c r="AN136" s="55"/>
      <c r="AO136" s="55"/>
      <c r="AP136" s="55"/>
      <c r="AQ136" s="55"/>
      <c r="AR136" s="55"/>
      <c r="AS136" s="55"/>
      <c r="AT136" s="55"/>
      <c r="AU136" s="55"/>
      <c r="AV136" s="55"/>
      <c r="AW136" s="55"/>
      <c r="AX136" s="55"/>
      <c r="AY136" s="55"/>
      <c r="AZ136" s="55"/>
      <c r="BA136" s="55"/>
      <c r="BB136" s="55"/>
      <c r="BC136" s="55"/>
      <c r="BD136" s="55"/>
      <c r="BE136" s="55"/>
      <c r="BF136" s="55"/>
      <c r="BG136" s="55"/>
      <c r="BH136" s="55"/>
    </row>
    <row r="137" spans="1:60" x14ac:dyDescent="0.25">
      <c r="A137" s="55"/>
      <c r="B137" s="55"/>
      <c r="C137" s="55"/>
      <c r="D137" s="55"/>
      <c r="E137" s="55"/>
      <c r="F137" s="55"/>
      <c r="G137" s="55"/>
      <c r="H137" s="55"/>
      <c r="I137" s="55"/>
      <c r="J137" s="55"/>
      <c r="K137" s="55"/>
      <c r="L137" s="55"/>
      <c r="M137" s="55"/>
      <c r="N137" s="55"/>
      <c r="O137" s="55"/>
      <c r="P137" s="55"/>
      <c r="Q137" s="55"/>
      <c r="R137" s="55"/>
      <c r="S137" s="55"/>
      <c r="T137" s="55"/>
      <c r="U137" s="55"/>
      <c r="V137" s="55"/>
      <c r="W137" s="55"/>
      <c r="X137" s="55"/>
      <c r="Y137" s="55"/>
      <c r="Z137" s="55"/>
      <c r="AA137" s="55"/>
      <c r="AB137" s="55"/>
      <c r="AC137" s="55"/>
      <c r="AD137" s="55"/>
      <c r="AE137" s="55"/>
      <c r="AF137" s="55"/>
      <c r="AG137" s="55"/>
      <c r="AH137" s="55"/>
      <c r="AI137" s="55"/>
      <c r="AJ137" s="55"/>
      <c r="AK137" s="55"/>
      <c r="AL137" s="55"/>
      <c r="AM137" s="55"/>
      <c r="AN137" s="55"/>
      <c r="AO137" s="55"/>
      <c r="AP137" s="55"/>
      <c r="AQ137" s="55"/>
      <c r="AR137" s="55"/>
      <c r="AS137" s="55"/>
      <c r="AT137" s="55"/>
      <c r="AU137" s="55"/>
      <c r="AV137" s="55"/>
      <c r="AW137" s="55"/>
      <c r="AX137" s="55"/>
      <c r="AY137" s="55"/>
      <c r="AZ137" s="55"/>
      <c r="BA137" s="55"/>
      <c r="BB137" s="55"/>
      <c r="BC137" s="55"/>
      <c r="BD137" s="55"/>
      <c r="BE137" s="55"/>
      <c r="BF137" s="55"/>
      <c r="BG137" s="55"/>
      <c r="BH137" s="55"/>
    </row>
    <row r="138" spans="1:60" x14ac:dyDescent="0.25">
      <c r="A138" s="55"/>
      <c r="B138" s="55"/>
      <c r="C138" s="55"/>
      <c r="D138" s="55"/>
      <c r="E138" s="55"/>
      <c r="F138" s="55"/>
      <c r="G138" s="55"/>
      <c r="H138" s="55"/>
      <c r="I138" s="55"/>
      <c r="J138" s="55"/>
      <c r="K138" s="55"/>
      <c r="L138" s="55"/>
      <c r="M138" s="55"/>
      <c r="N138" s="55"/>
      <c r="O138" s="55"/>
      <c r="P138" s="55"/>
      <c r="Q138" s="55"/>
      <c r="R138" s="55"/>
      <c r="S138" s="55"/>
      <c r="T138" s="55"/>
      <c r="U138" s="55"/>
      <c r="V138" s="55"/>
      <c r="W138" s="55"/>
      <c r="X138" s="55"/>
      <c r="Y138" s="55"/>
      <c r="Z138" s="55"/>
      <c r="AA138" s="55"/>
      <c r="AB138" s="55"/>
      <c r="AC138" s="55"/>
      <c r="AD138" s="55"/>
      <c r="AE138" s="55"/>
      <c r="AF138" s="55"/>
      <c r="AG138" s="55"/>
      <c r="AH138" s="55"/>
      <c r="AI138" s="55"/>
      <c r="AJ138" s="55"/>
      <c r="AK138" s="55"/>
      <c r="AL138" s="55"/>
      <c r="AM138" s="55"/>
      <c r="AN138" s="55"/>
      <c r="AO138" s="55"/>
      <c r="AP138" s="55"/>
      <c r="AQ138" s="55"/>
      <c r="AR138" s="55"/>
      <c r="AS138" s="55"/>
      <c r="AT138" s="55"/>
      <c r="AU138" s="55"/>
      <c r="AV138" s="55"/>
      <c r="AW138" s="55"/>
      <c r="AX138" s="55"/>
      <c r="AY138" s="55"/>
      <c r="AZ138" s="55"/>
      <c r="BA138" s="55"/>
      <c r="BB138" s="55"/>
      <c r="BC138" s="55"/>
      <c r="BD138" s="55"/>
      <c r="BE138" s="55"/>
      <c r="BF138" s="55"/>
      <c r="BG138" s="55"/>
      <c r="BH138" s="55"/>
    </row>
    <row r="139" spans="1:60" x14ac:dyDescent="0.25">
      <c r="A139" s="55"/>
      <c r="B139" s="55"/>
      <c r="C139" s="55"/>
      <c r="D139" s="55"/>
      <c r="E139" s="55"/>
      <c r="F139" s="55"/>
      <c r="G139" s="55"/>
      <c r="H139" s="55"/>
      <c r="I139" s="55"/>
      <c r="J139" s="55"/>
      <c r="K139" s="55"/>
      <c r="L139" s="55"/>
      <c r="M139" s="55"/>
      <c r="N139" s="55"/>
      <c r="O139" s="55"/>
      <c r="P139" s="55"/>
      <c r="Q139" s="55"/>
      <c r="R139" s="55"/>
      <c r="S139" s="55"/>
      <c r="T139" s="55"/>
      <c r="U139" s="55"/>
      <c r="V139" s="55"/>
      <c r="W139" s="55"/>
      <c r="X139" s="55"/>
      <c r="Y139" s="55"/>
      <c r="Z139" s="55"/>
      <c r="AA139" s="55"/>
      <c r="AB139" s="55"/>
      <c r="AC139" s="55"/>
      <c r="AD139" s="55"/>
      <c r="AE139" s="55"/>
      <c r="AF139" s="55"/>
      <c r="AG139" s="55"/>
      <c r="AH139" s="55"/>
      <c r="AI139" s="55"/>
      <c r="AJ139" s="55"/>
      <c r="AK139" s="55"/>
      <c r="AL139" s="55"/>
      <c r="AM139" s="55"/>
      <c r="AN139" s="55"/>
      <c r="AO139" s="55"/>
      <c r="AP139" s="55"/>
      <c r="AQ139" s="55"/>
      <c r="AR139" s="55"/>
      <c r="AS139" s="55"/>
      <c r="AT139" s="55"/>
      <c r="AU139" s="55"/>
      <c r="AV139" s="55"/>
      <c r="AW139" s="55"/>
      <c r="AX139" s="55"/>
      <c r="AY139" s="55"/>
      <c r="AZ139" s="55"/>
      <c r="BA139" s="55"/>
      <c r="BB139" s="55"/>
      <c r="BC139" s="55"/>
      <c r="BD139" s="55"/>
      <c r="BE139" s="55"/>
      <c r="BF139" s="55"/>
      <c r="BG139" s="55"/>
      <c r="BH139" s="55"/>
    </row>
    <row r="140" spans="1:60" x14ac:dyDescent="0.25">
      <c r="A140" s="55"/>
      <c r="B140" s="55"/>
      <c r="C140" s="55"/>
      <c r="D140" s="55"/>
      <c r="E140" s="55"/>
      <c r="F140" s="55"/>
      <c r="G140" s="55"/>
      <c r="H140" s="55"/>
      <c r="I140" s="55"/>
      <c r="J140" s="55"/>
      <c r="K140" s="55"/>
      <c r="L140" s="55"/>
      <c r="M140" s="55"/>
      <c r="N140" s="55"/>
      <c r="O140" s="55"/>
      <c r="P140" s="55"/>
      <c r="Q140" s="55"/>
      <c r="R140" s="55"/>
      <c r="S140" s="55"/>
      <c r="T140" s="55"/>
      <c r="U140" s="55"/>
      <c r="V140" s="55"/>
      <c r="W140" s="55"/>
      <c r="X140" s="55"/>
      <c r="Y140" s="55"/>
      <c r="Z140" s="55"/>
      <c r="AA140" s="55"/>
      <c r="AB140" s="55"/>
      <c r="AC140" s="55"/>
      <c r="AD140" s="55"/>
      <c r="AE140" s="55"/>
      <c r="AF140" s="55"/>
      <c r="AG140" s="55"/>
      <c r="AH140" s="55"/>
      <c r="AI140" s="55"/>
      <c r="AJ140" s="55"/>
      <c r="AK140" s="55"/>
      <c r="AL140" s="55"/>
      <c r="AM140" s="55"/>
      <c r="AN140" s="55"/>
      <c r="AO140" s="55"/>
      <c r="AP140" s="55"/>
      <c r="AQ140" s="55"/>
      <c r="AR140" s="55"/>
      <c r="AS140" s="55"/>
      <c r="AT140" s="55"/>
      <c r="AU140" s="55"/>
      <c r="AV140" s="55"/>
      <c r="AW140" s="55"/>
      <c r="AX140" s="55"/>
      <c r="AY140" s="55"/>
      <c r="AZ140" s="55"/>
      <c r="BA140" s="55"/>
      <c r="BB140" s="55"/>
      <c r="BC140" s="55"/>
      <c r="BD140" s="55"/>
      <c r="BE140" s="55"/>
      <c r="BF140" s="55"/>
      <c r="BG140" s="55"/>
      <c r="BH140" s="55"/>
    </row>
    <row r="141" spans="1:60" x14ac:dyDescent="0.25">
      <c r="A141" s="55"/>
      <c r="B141" s="55"/>
      <c r="C141" s="55"/>
      <c r="D141" s="55"/>
      <c r="E141" s="55"/>
      <c r="F141" s="55"/>
      <c r="G141" s="55"/>
      <c r="H141" s="55"/>
      <c r="I141" s="55"/>
      <c r="J141" s="55"/>
      <c r="K141" s="55"/>
      <c r="L141" s="55"/>
      <c r="M141" s="55"/>
      <c r="N141" s="55"/>
      <c r="O141" s="55"/>
      <c r="P141" s="55"/>
      <c r="Q141" s="55"/>
      <c r="R141" s="55"/>
      <c r="S141" s="55"/>
      <c r="T141" s="55"/>
      <c r="U141" s="55"/>
      <c r="V141" s="55"/>
      <c r="W141" s="55"/>
      <c r="X141" s="55"/>
      <c r="Y141" s="55"/>
      <c r="Z141" s="55"/>
      <c r="AA141" s="55"/>
      <c r="AB141" s="55"/>
      <c r="AC141" s="55"/>
      <c r="AD141" s="55"/>
      <c r="AE141" s="55"/>
      <c r="AF141" s="55"/>
      <c r="AG141" s="55"/>
      <c r="AH141" s="55"/>
      <c r="AI141" s="55"/>
      <c r="AJ141" s="55"/>
      <c r="AK141" s="55"/>
      <c r="AL141" s="55"/>
      <c r="AM141" s="55"/>
      <c r="AN141" s="55"/>
      <c r="AO141" s="55"/>
      <c r="AP141" s="55"/>
      <c r="AQ141" s="55"/>
      <c r="AR141" s="55"/>
      <c r="AS141" s="55"/>
      <c r="AT141" s="55"/>
      <c r="AU141" s="55"/>
      <c r="AV141" s="55"/>
      <c r="AW141" s="55"/>
      <c r="AX141" s="55"/>
      <c r="AY141" s="55"/>
      <c r="AZ141" s="55"/>
      <c r="BA141" s="55"/>
      <c r="BB141" s="55"/>
      <c r="BC141" s="55"/>
      <c r="BD141" s="55"/>
      <c r="BE141" s="55"/>
      <c r="BF141" s="55"/>
      <c r="BG141" s="55"/>
      <c r="BH141" s="55"/>
    </row>
    <row r="142" spans="1:60" x14ac:dyDescent="0.25">
      <c r="A142" s="55"/>
      <c r="B142" s="55"/>
      <c r="C142" s="55"/>
      <c r="D142" s="55"/>
      <c r="E142" s="55"/>
      <c r="F142" s="55"/>
      <c r="G142" s="55"/>
      <c r="H142" s="55"/>
      <c r="I142" s="55"/>
      <c r="J142" s="55"/>
      <c r="K142" s="55"/>
      <c r="L142" s="55"/>
      <c r="M142" s="55"/>
      <c r="N142" s="55"/>
      <c r="O142" s="55"/>
      <c r="P142" s="55"/>
      <c r="Q142" s="55"/>
      <c r="R142" s="55"/>
      <c r="S142" s="55"/>
      <c r="T142" s="55"/>
      <c r="U142" s="55"/>
      <c r="V142" s="55"/>
      <c r="W142" s="55"/>
      <c r="X142" s="55"/>
      <c r="Y142" s="55"/>
      <c r="Z142" s="55"/>
      <c r="AA142" s="55"/>
      <c r="AB142" s="55"/>
      <c r="AC142" s="55"/>
      <c r="AD142" s="55"/>
      <c r="AE142" s="55"/>
      <c r="AF142" s="55"/>
      <c r="AG142" s="55"/>
      <c r="AH142" s="55"/>
      <c r="AI142" s="55"/>
      <c r="AJ142" s="55"/>
      <c r="AK142" s="55"/>
      <c r="AL142" s="55"/>
      <c r="AM142" s="55"/>
      <c r="AN142" s="55"/>
      <c r="AO142" s="55"/>
      <c r="AP142" s="55"/>
      <c r="AQ142" s="55"/>
      <c r="AR142" s="55"/>
      <c r="AS142" s="55"/>
      <c r="AT142" s="55"/>
      <c r="AU142" s="55"/>
      <c r="AV142" s="55"/>
      <c r="AW142" s="55"/>
      <c r="AX142" s="55"/>
      <c r="AY142" s="55"/>
      <c r="AZ142" s="55"/>
      <c r="BA142" s="55"/>
      <c r="BB142" s="55"/>
      <c r="BC142" s="55"/>
      <c r="BD142" s="55"/>
      <c r="BE142" s="55"/>
      <c r="BF142" s="55"/>
      <c r="BG142" s="55"/>
      <c r="BH142" s="55"/>
    </row>
    <row r="143" spans="1:60" x14ac:dyDescent="0.25">
      <c r="A143" s="55"/>
      <c r="B143" s="55"/>
      <c r="C143" s="55"/>
      <c r="D143" s="55"/>
      <c r="E143" s="55"/>
      <c r="F143" s="55"/>
      <c r="G143" s="55"/>
      <c r="H143" s="55"/>
      <c r="I143" s="55"/>
      <c r="J143" s="55"/>
      <c r="K143" s="55"/>
      <c r="L143" s="55"/>
      <c r="M143" s="55"/>
      <c r="N143" s="55"/>
      <c r="O143" s="55"/>
      <c r="P143" s="55"/>
      <c r="Q143" s="55"/>
      <c r="R143" s="55"/>
      <c r="S143" s="55"/>
      <c r="T143" s="55"/>
      <c r="U143" s="55"/>
      <c r="V143" s="55"/>
      <c r="W143" s="55"/>
      <c r="X143" s="55"/>
      <c r="Y143" s="55"/>
      <c r="Z143" s="55"/>
      <c r="AA143" s="55"/>
      <c r="AB143" s="55"/>
      <c r="AC143" s="55"/>
      <c r="AD143" s="55"/>
      <c r="AE143" s="55"/>
      <c r="AF143" s="55"/>
      <c r="AG143" s="55"/>
      <c r="AH143" s="55"/>
      <c r="AI143" s="55"/>
      <c r="AJ143" s="55"/>
      <c r="AK143" s="55"/>
      <c r="AL143" s="55"/>
      <c r="AM143" s="55"/>
      <c r="AN143" s="55"/>
      <c r="AO143" s="55"/>
      <c r="AP143" s="55"/>
      <c r="AQ143" s="55"/>
      <c r="AR143" s="55"/>
      <c r="AS143" s="55"/>
      <c r="AT143" s="55"/>
      <c r="AU143" s="55"/>
      <c r="AV143" s="55"/>
      <c r="AW143" s="55"/>
      <c r="AX143" s="55"/>
      <c r="AY143" s="55"/>
      <c r="AZ143" s="55"/>
      <c r="BA143" s="55"/>
      <c r="BB143" s="55"/>
      <c r="BC143" s="55"/>
      <c r="BD143" s="55"/>
      <c r="BE143" s="55"/>
      <c r="BF143" s="55"/>
      <c r="BG143" s="55"/>
      <c r="BH143" s="55"/>
    </row>
    <row r="144" spans="1:60" x14ac:dyDescent="0.25">
      <c r="A144" s="55"/>
      <c r="B144" s="55"/>
      <c r="C144" s="55"/>
      <c r="D144" s="55"/>
      <c r="E144" s="55"/>
      <c r="F144" s="55"/>
      <c r="G144" s="55"/>
      <c r="H144" s="55"/>
      <c r="I144" s="55"/>
      <c r="J144" s="55"/>
      <c r="K144" s="55"/>
      <c r="L144" s="55"/>
      <c r="M144" s="55"/>
      <c r="N144" s="55"/>
      <c r="O144" s="55"/>
      <c r="P144" s="55"/>
      <c r="Q144" s="55"/>
      <c r="R144" s="55"/>
      <c r="S144" s="55"/>
      <c r="T144" s="55"/>
      <c r="U144" s="55"/>
      <c r="V144" s="55"/>
      <c r="W144" s="55"/>
      <c r="X144" s="55"/>
      <c r="Y144" s="55"/>
      <c r="Z144" s="55"/>
      <c r="AA144" s="55"/>
      <c r="AB144" s="55"/>
      <c r="AC144" s="55"/>
      <c r="AD144" s="55"/>
      <c r="AE144" s="55"/>
      <c r="AF144" s="55"/>
      <c r="AG144" s="55"/>
      <c r="AH144" s="55"/>
      <c r="AI144" s="55"/>
      <c r="AJ144" s="55"/>
      <c r="AK144" s="55"/>
      <c r="AL144" s="55"/>
      <c r="AM144" s="55"/>
      <c r="AN144" s="55"/>
      <c r="AO144" s="55"/>
      <c r="AP144" s="55"/>
      <c r="AQ144" s="55"/>
      <c r="AR144" s="55"/>
      <c r="AS144" s="55"/>
      <c r="AT144" s="55"/>
      <c r="AU144" s="55"/>
      <c r="AV144" s="55"/>
      <c r="AW144" s="55"/>
      <c r="AX144" s="55"/>
      <c r="AY144" s="55"/>
      <c r="AZ144" s="55"/>
      <c r="BA144" s="55"/>
      <c r="BB144" s="55"/>
      <c r="BC144" s="55"/>
      <c r="BD144" s="55"/>
      <c r="BE144" s="55"/>
      <c r="BF144" s="55"/>
      <c r="BG144" s="55"/>
      <c r="BH144" s="55"/>
    </row>
    <row r="145" spans="1:60" x14ac:dyDescent="0.25">
      <c r="A145" s="55"/>
      <c r="B145" s="55"/>
      <c r="C145" s="55"/>
      <c r="D145" s="55"/>
      <c r="E145" s="55"/>
      <c r="F145" s="55"/>
      <c r="G145" s="55"/>
      <c r="H145" s="55"/>
      <c r="I145" s="55"/>
      <c r="J145" s="55"/>
      <c r="K145" s="55"/>
      <c r="L145" s="55"/>
      <c r="M145" s="55"/>
      <c r="N145" s="55"/>
      <c r="O145" s="55"/>
      <c r="P145" s="55"/>
      <c r="Q145" s="55"/>
      <c r="R145" s="55"/>
      <c r="S145" s="55"/>
      <c r="T145" s="55"/>
      <c r="U145" s="55"/>
      <c r="V145" s="55"/>
      <c r="W145" s="55"/>
      <c r="X145" s="55"/>
      <c r="Y145" s="55"/>
      <c r="Z145" s="55"/>
      <c r="AA145" s="55"/>
      <c r="AB145" s="55"/>
      <c r="AC145" s="55"/>
      <c r="AD145" s="55"/>
      <c r="AE145" s="55"/>
      <c r="AF145" s="55"/>
      <c r="AG145" s="55"/>
      <c r="AH145" s="55"/>
      <c r="AI145" s="55"/>
      <c r="AJ145" s="55"/>
      <c r="AK145" s="55"/>
      <c r="AL145" s="55"/>
      <c r="AM145" s="55"/>
      <c r="AN145" s="55"/>
      <c r="AO145" s="55"/>
      <c r="AP145" s="55"/>
      <c r="AQ145" s="55"/>
      <c r="AR145" s="55"/>
      <c r="AS145" s="55"/>
      <c r="AT145" s="55"/>
      <c r="AU145" s="55"/>
      <c r="AV145" s="55"/>
      <c r="AW145" s="55"/>
      <c r="AX145" s="55"/>
      <c r="AY145" s="55"/>
      <c r="AZ145" s="55"/>
      <c r="BA145" s="55"/>
      <c r="BB145" s="55"/>
      <c r="BC145" s="55"/>
      <c r="BD145" s="55"/>
      <c r="BE145" s="55"/>
      <c r="BF145" s="55"/>
      <c r="BG145" s="55"/>
      <c r="BH145" s="55"/>
    </row>
    <row r="146" spans="1:60" x14ac:dyDescent="0.25">
      <c r="A146" s="55"/>
      <c r="B146" s="55"/>
      <c r="C146" s="55"/>
      <c r="D146" s="55"/>
      <c r="E146" s="55"/>
      <c r="F146" s="55"/>
      <c r="G146" s="55"/>
      <c r="H146" s="55"/>
      <c r="I146" s="55"/>
      <c r="J146" s="55"/>
      <c r="K146" s="55"/>
      <c r="L146" s="55"/>
      <c r="M146" s="55"/>
      <c r="N146" s="55"/>
      <c r="O146" s="55"/>
      <c r="P146" s="55"/>
      <c r="Q146" s="55"/>
      <c r="R146" s="55"/>
      <c r="S146" s="55"/>
      <c r="T146" s="55"/>
      <c r="U146" s="55"/>
      <c r="V146" s="55"/>
      <c r="W146" s="55"/>
      <c r="X146" s="55"/>
      <c r="Y146" s="55"/>
      <c r="Z146" s="55"/>
      <c r="AA146" s="55"/>
      <c r="AB146" s="55"/>
      <c r="AC146" s="55"/>
      <c r="AD146" s="55"/>
      <c r="AE146" s="55"/>
      <c r="AF146" s="55"/>
      <c r="AG146" s="55"/>
      <c r="AH146" s="55"/>
      <c r="AI146" s="55"/>
      <c r="AJ146" s="55"/>
      <c r="AK146" s="55"/>
      <c r="AL146" s="55"/>
      <c r="AM146" s="55"/>
      <c r="AN146" s="55"/>
      <c r="AO146" s="55"/>
      <c r="AP146" s="55"/>
      <c r="AQ146" s="55"/>
      <c r="AR146" s="55"/>
      <c r="AS146" s="55"/>
      <c r="AT146" s="55"/>
      <c r="AU146" s="55"/>
      <c r="AV146" s="55"/>
      <c r="AW146" s="55"/>
      <c r="AX146" s="55"/>
      <c r="AY146" s="55"/>
      <c r="AZ146" s="55"/>
      <c r="BA146" s="55"/>
      <c r="BB146" s="55"/>
      <c r="BC146" s="55"/>
      <c r="BD146" s="55"/>
      <c r="BE146" s="55"/>
      <c r="BF146" s="55"/>
      <c r="BG146" s="55"/>
      <c r="BH146" s="55"/>
    </row>
    <row r="147" spans="1:60" x14ac:dyDescent="0.25">
      <c r="A147" s="55"/>
      <c r="B147" s="55"/>
      <c r="C147" s="55"/>
      <c r="D147" s="55"/>
      <c r="E147" s="55"/>
      <c r="F147" s="55"/>
      <c r="G147" s="55"/>
      <c r="H147" s="55"/>
      <c r="I147" s="55"/>
      <c r="J147" s="55"/>
      <c r="K147" s="55"/>
      <c r="L147" s="55"/>
      <c r="M147" s="55"/>
      <c r="N147" s="55"/>
      <c r="O147" s="55"/>
      <c r="P147" s="55"/>
      <c r="Q147" s="55"/>
      <c r="R147" s="55"/>
      <c r="S147" s="55"/>
      <c r="T147" s="55"/>
      <c r="U147" s="55"/>
      <c r="V147" s="55"/>
      <c r="W147" s="55"/>
      <c r="X147" s="55"/>
      <c r="Y147" s="55"/>
      <c r="Z147" s="55"/>
      <c r="AA147" s="55"/>
      <c r="AB147" s="55"/>
      <c r="AC147" s="55"/>
      <c r="AD147" s="55"/>
      <c r="AE147" s="55"/>
      <c r="AF147" s="55"/>
      <c r="AG147" s="55"/>
      <c r="AH147" s="55"/>
      <c r="AI147" s="55"/>
      <c r="AJ147" s="55"/>
      <c r="AK147" s="55"/>
      <c r="AL147" s="55"/>
      <c r="AM147" s="55"/>
      <c r="AN147" s="55"/>
      <c r="AO147" s="55"/>
      <c r="AP147" s="55"/>
      <c r="AQ147" s="55"/>
      <c r="AR147" s="55"/>
      <c r="AS147" s="55"/>
      <c r="AT147" s="55"/>
      <c r="AU147" s="55"/>
      <c r="AV147" s="55"/>
      <c r="AW147" s="55"/>
      <c r="AX147" s="55"/>
      <c r="AY147" s="55"/>
      <c r="AZ147" s="55"/>
      <c r="BA147" s="55"/>
      <c r="BB147" s="55"/>
      <c r="BC147" s="55"/>
      <c r="BD147" s="55"/>
      <c r="BE147" s="55"/>
      <c r="BF147" s="55"/>
      <c r="BG147" s="55"/>
      <c r="BH147" s="55"/>
    </row>
    <row r="148" spans="1:60" x14ac:dyDescent="0.25">
      <c r="A148" s="55"/>
      <c r="B148" s="55"/>
      <c r="C148" s="55"/>
      <c r="D148" s="55"/>
      <c r="E148" s="55"/>
      <c r="F148" s="55"/>
      <c r="G148" s="55"/>
      <c r="H148" s="55"/>
      <c r="I148" s="55"/>
      <c r="J148" s="55"/>
      <c r="K148" s="55"/>
      <c r="L148" s="55"/>
      <c r="M148" s="55"/>
      <c r="N148" s="55"/>
      <c r="O148" s="55"/>
      <c r="P148" s="55"/>
      <c r="Q148" s="55"/>
      <c r="R148" s="55"/>
      <c r="S148" s="55"/>
      <c r="T148" s="55"/>
      <c r="U148" s="55"/>
      <c r="V148" s="55"/>
      <c r="W148" s="55"/>
      <c r="X148" s="55"/>
      <c r="Y148" s="55"/>
      <c r="Z148" s="55"/>
      <c r="AA148" s="55"/>
      <c r="AB148" s="55"/>
      <c r="AC148" s="55"/>
      <c r="AD148" s="55"/>
      <c r="AE148" s="55"/>
      <c r="AF148" s="55"/>
      <c r="AG148" s="55"/>
      <c r="AH148" s="55"/>
      <c r="AI148" s="55"/>
      <c r="AJ148" s="55"/>
      <c r="AK148" s="55"/>
      <c r="AL148" s="55"/>
      <c r="AM148" s="55"/>
      <c r="AN148" s="55"/>
      <c r="AO148" s="55"/>
      <c r="AP148" s="55"/>
      <c r="AQ148" s="55"/>
      <c r="AR148" s="55"/>
      <c r="AS148" s="55"/>
      <c r="AT148" s="55"/>
      <c r="AU148" s="55"/>
      <c r="AV148" s="55"/>
      <c r="AW148" s="55"/>
      <c r="AX148" s="55"/>
      <c r="AY148" s="55"/>
      <c r="AZ148" s="55"/>
      <c r="BA148" s="55"/>
      <c r="BB148" s="55"/>
      <c r="BC148" s="55"/>
      <c r="BD148" s="55"/>
      <c r="BE148" s="55"/>
      <c r="BF148" s="55"/>
      <c r="BG148" s="55"/>
      <c r="BH148" s="55"/>
    </row>
    <row r="149" spans="1:60" x14ac:dyDescent="0.25">
      <c r="A149" s="55"/>
      <c r="B149" s="55"/>
      <c r="C149" s="55"/>
      <c r="D149" s="55"/>
      <c r="E149" s="55"/>
      <c r="F149" s="55"/>
      <c r="G149" s="55"/>
      <c r="H149" s="55"/>
      <c r="I149" s="55"/>
      <c r="J149" s="55"/>
      <c r="K149" s="55"/>
      <c r="L149" s="55"/>
      <c r="M149" s="55"/>
      <c r="N149" s="55"/>
      <c r="O149" s="55"/>
      <c r="P149" s="55"/>
      <c r="Q149" s="55"/>
      <c r="R149" s="55"/>
      <c r="S149" s="55"/>
      <c r="T149" s="55"/>
      <c r="U149" s="55"/>
      <c r="V149" s="55"/>
      <c r="W149" s="55"/>
      <c r="X149" s="55"/>
      <c r="Y149" s="55"/>
      <c r="Z149" s="55"/>
      <c r="AA149" s="55"/>
      <c r="AB149" s="55"/>
      <c r="AC149" s="55"/>
      <c r="AD149" s="55"/>
      <c r="AE149" s="55"/>
      <c r="AF149" s="55"/>
      <c r="AG149" s="55"/>
      <c r="AH149" s="55"/>
      <c r="AI149" s="55"/>
      <c r="AJ149" s="55"/>
      <c r="AK149" s="55"/>
      <c r="AL149" s="55"/>
      <c r="AM149" s="55"/>
      <c r="AN149" s="55"/>
      <c r="AO149" s="55"/>
      <c r="AP149" s="55"/>
      <c r="AQ149" s="55"/>
      <c r="AR149" s="55"/>
      <c r="AS149" s="55"/>
      <c r="AT149" s="55"/>
      <c r="AU149" s="55"/>
      <c r="AV149" s="55"/>
      <c r="AW149" s="55"/>
      <c r="AX149" s="55"/>
      <c r="AY149" s="55"/>
      <c r="AZ149" s="55"/>
      <c r="BA149" s="55"/>
      <c r="BB149" s="55"/>
      <c r="BC149" s="55"/>
      <c r="BD149" s="55"/>
      <c r="BE149" s="55"/>
      <c r="BF149" s="55"/>
      <c r="BG149" s="55"/>
      <c r="BH149" s="55"/>
    </row>
    <row r="150" spans="1:60" x14ac:dyDescent="0.25">
      <c r="A150" s="55"/>
      <c r="B150" s="55"/>
      <c r="C150" s="55"/>
      <c r="D150" s="55"/>
      <c r="E150" s="55"/>
      <c r="F150" s="55"/>
      <c r="G150" s="55"/>
      <c r="H150" s="55"/>
      <c r="I150" s="55"/>
      <c r="J150" s="55"/>
      <c r="K150" s="55"/>
      <c r="L150" s="55"/>
      <c r="M150" s="55"/>
      <c r="N150" s="55"/>
      <c r="O150" s="55"/>
      <c r="P150" s="55"/>
      <c r="Q150" s="55"/>
      <c r="R150" s="55"/>
      <c r="S150" s="55"/>
      <c r="T150" s="55"/>
      <c r="U150" s="55"/>
      <c r="V150" s="55"/>
      <c r="W150" s="55"/>
      <c r="X150" s="55"/>
      <c r="Y150" s="55"/>
      <c r="Z150" s="55"/>
      <c r="AA150" s="55"/>
      <c r="AB150" s="55"/>
      <c r="AC150" s="55"/>
      <c r="AD150" s="55"/>
      <c r="AE150" s="55"/>
      <c r="AF150" s="55"/>
      <c r="AG150" s="55"/>
      <c r="AH150" s="55"/>
      <c r="AI150" s="55"/>
      <c r="AJ150" s="55"/>
      <c r="AK150" s="55"/>
      <c r="AL150" s="55"/>
      <c r="AM150" s="55"/>
      <c r="AN150" s="55"/>
      <c r="AO150" s="55"/>
      <c r="AP150" s="55"/>
      <c r="AQ150" s="55"/>
      <c r="AR150" s="55"/>
      <c r="AS150" s="55"/>
      <c r="AT150" s="55"/>
      <c r="AU150" s="55"/>
      <c r="AV150" s="55"/>
      <c r="AW150" s="55"/>
      <c r="AX150" s="55"/>
      <c r="AY150" s="55"/>
      <c r="AZ150" s="55"/>
      <c r="BA150" s="55"/>
      <c r="BB150" s="55"/>
      <c r="BC150" s="55"/>
      <c r="BD150" s="55"/>
      <c r="BE150" s="55"/>
      <c r="BF150" s="55"/>
      <c r="BG150" s="55"/>
      <c r="BH150" s="55"/>
    </row>
    <row r="151" spans="1:60" x14ac:dyDescent="0.25">
      <c r="A151" s="55"/>
      <c r="B151" s="55"/>
      <c r="C151" s="55"/>
      <c r="D151" s="55"/>
      <c r="E151" s="55"/>
      <c r="F151" s="55"/>
      <c r="G151" s="55"/>
      <c r="H151" s="55"/>
      <c r="I151" s="55"/>
      <c r="J151" s="55"/>
      <c r="K151" s="55"/>
      <c r="L151" s="55"/>
      <c r="M151" s="55"/>
      <c r="N151" s="55"/>
      <c r="O151" s="55"/>
      <c r="P151" s="55"/>
      <c r="Q151" s="55"/>
      <c r="R151" s="55"/>
      <c r="S151" s="55"/>
      <c r="T151" s="55"/>
      <c r="U151" s="55"/>
      <c r="V151" s="55"/>
      <c r="W151" s="55"/>
      <c r="X151" s="55"/>
      <c r="Y151" s="55"/>
      <c r="Z151" s="55"/>
      <c r="AA151" s="55"/>
      <c r="AB151" s="55"/>
      <c r="AC151" s="55"/>
      <c r="AD151" s="55"/>
      <c r="AE151" s="55"/>
      <c r="AF151" s="55"/>
      <c r="AG151" s="55"/>
      <c r="AH151" s="55"/>
      <c r="AI151" s="55"/>
      <c r="AJ151" s="55"/>
      <c r="AK151" s="55"/>
      <c r="AL151" s="55"/>
      <c r="AM151" s="55"/>
      <c r="AN151" s="55"/>
      <c r="AO151" s="55"/>
      <c r="AP151" s="55"/>
      <c r="AQ151" s="55"/>
      <c r="AR151" s="55"/>
      <c r="AS151" s="55"/>
      <c r="AT151" s="55"/>
      <c r="AU151" s="55"/>
      <c r="AV151" s="55"/>
      <c r="AW151" s="55"/>
      <c r="AX151" s="55"/>
      <c r="AY151" s="55"/>
      <c r="AZ151" s="55"/>
      <c r="BA151" s="55"/>
      <c r="BB151" s="55"/>
      <c r="BC151" s="55"/>
      <c r="BD151" s="55"/>
      <c r="BE151" s="55"/>
      <c r="BF151" s="55"/>
      <c r="BG151" s="55"/>
      <c r="BH151" s="55"/>
    </row>
    <row r="152" spans="1:60" x14ac:dyDescent="0.25">
      <c r="A152" s="55"/>
      <c r="B152" s="55"/>
      <c r="C152" s="55"/>
      <c r="D152" s="55"/>
      <c r="E152" s="55"/>
      <c r="F152" s="55"/>
      <c r="G152" s="55"/>
      <c r="H152" s="55"/>
      <c r="I152" s="55"/>
      <c r="J152" s="55"/>
      <c r="K152" s="55"/>
      <c r="L152" s="55"/>
      <c r="M152" s="55"/>
      <c r="N152" s="55"/>
      <c r="O152" s="55"/>
      <c r="P152" s="55"/>
      <c r="Q152" s="55"/>
      <c r="R152" s="55"/>
      <c r="S152" s="55"/>
      <c r="T152" s="55"/>
      <c r="U152" s="55"/>
      <c r="V152" s="55"/>
      <c r="W152" s="55"/>
      <c r="X152" s="55"/>
      <c r="Y152" s="55"/>
      <c r="Z152" s="55"/>
      <c r="AA152" s="55"/>
      <c r="AB152" s="55"/>
      <c r="AC152" s="55"/>
      <c r="AD152" s="55"/>
      <c r="AE152" s="55"/>
      <c r="AF152" s="55"/>
      <c r="AG152" s="55"/>
      <c r="AH152" s="55"/>
      <c r="AI152" s="55"/>
      <c r="AJ152" s="55"/>
      <c r="AK152" s="55"/>
      <c r="AL152" s="55"/>
      <c r="AM152" s="55"/>
      <c r="AN152" s="55"/>
      <c r="AO152" s="55"/>
      <c r="AP152" s="55"/>
      <c r="AQ152" s="55"/>
      <c r="AR152" s="55"/>
      <c r="AS152" s="55"/>
      <c r="AT152" s="55"/>
      <c r="AU152" s="55"/>
      <c r="AV152" s="55"/>
      <c r="AW152" s="55"/>
      <c r="AX152" s="55"/>
      <c r="AY152" s="55"/>
      <c r="AZ152" s="55"/>
      <c r="BA152" s="55"/>
      <c r="BB152" s="55"/>
      <c r="BC152" s="55"/>
      <c r="BD152" s="55"/>
      <c r="BE152" s="55"/>
      <c r="BF152" s="55"/>
      <c r="BG152" s="55"/>
      <c r="BH152" s="55"/>
    </row>
    <row r="153" spans="1:60" x14ac:dyDescent="0.25">
      <c r="A153" s="55"/>
      <c r="B153" s="55"/>
      <c r="C153" s="55"/>
      <c r="D153" s="55"/>
      <c r="E153" s="55"/>
      <c r="F153" s="55"/>
      <c r="G153" s="55"/>
      <c r="H153" s="55"/>
      <c r="I153" s="55"/>
      <c r="J153" s="55"/>
      <c r="K153" s="55"/>
      <c r="L153" s="55"/>
      <c r="M153" s="55"/>
      <c r="N153" s="55"/>
      <c r="O153" s="55"/>
      <c r="P153" s="55"/>
      <c r="Q153" s="55"/>
      <c r="R153" s="55"/>
      <c r="S153" s="55"/>
      <c r="T153" s="55"/>
      <c r="U153" s="55"/>
      <c r="V153" s="55"/>
      <c r="W153" s="55"/>
      <c r="X153" s="55"/>
      <c r="Y153" s="55"/>
      <c r="Z153" s="55"/>
      <c r="AA153" s="55"/>
      <c r="AB153" s="55"/>
      <c r="AC153" s="55"/>
      <c r="AD153" s="55"/>
      <c r="AE153" s="55"/>
      <c r="AF153" s="55"/>
      <c r="AG153" s="55"/>
      <c r="AH153" s="55"/>
      <c r="AI153" s="55"/>
      <c r="AJ153" s="55"/>
      <c r="AK153" s="55"/>
      <c r="AL153" s="55"/>
      <c r="AM153" s="55"/>
      <c r="AN153" s="55"/>
      <c r="AO153" s="55"/>
      <c r="AP153" s="55"/>
      <c r="AQ153" s="55"/>
      <c r="AR153" s="55"/>
      <c r="AS153" s="55"/>
      <c r="AT153" s="55"/>
      <c r="AU153" s="55"/>
      <c r="AV153" s="55"/>
      <c r="AW153" s="55"/>
      <c r="AX153" s="55"/>
      <c r="AY153" s="55"/>
      <c r="AZ153" s="55"/>
      <c r="BA153" s="55"/>
      <c r="BB153" s="55"/>
      <c r="BC153" s="55"/>
      <c r="BD153" s="55"/>
      <c r="BE153" s="55"/>
      <c r="BF153" s="55"/>
      <c r="BG153" s="55"/>
      <c r="BH153" s="55"/>
    </row>
    <row r="154" spans="1:60" x14ac:dyDescent="0.25">
      <c r="A154" s="55"/>
      <c r="B154" s="55"/>
      <c r="C154" s="55"/>
      <c r="D154" s="55"/>
      <c r="E154" s="55"/>
      <c r="F154" s="55"/>
      <c r="G154" s="55"/>
      <c r="H154" s="55"/>
      <c r="I154" s="55"/>
      <c r="J154" s="55"/>
      <c r="K154" s="55"/>
      <c r="L154" s="55"/>
      <c r="M154" s="55"/>
      <c r="N154" s="55"/>
      <c r="O154" s="55"/>
      <c r="P154" s="55"/>
      <c r="Q154" s="55"/>
      <c r="R154" s="55"/>
      <c r="S154" s="55"/>
      <c r="T154" s="55"/>
      <c r="U154" s="55"/>
      <c r="V154" s="55"/>
      <c r="W154" s="55"/>
      <c r="X154" s="55"/>
      <c r="Y154" s="55"/>
      <c r="Z154" s="55"/>
      <c r="AA154" s="55"/>
      <c r="AB154" s="55"/>
      <c r="AC154" s="55"/>
      <c r="AD154" s="55"/>
      <c r="AE154" s="55"/>
      <c r="AF154" s="55"/>
      <c r="AG154" s="55"/>
      <c r="AH154" s="55"/>
      <c r="AI154" s="55"/>
      <c r="AJ154" s="55"/>
      <c r="AK154" s="55"/>
      <c r="AL154" s="55"/>
      <c r="AM154" s="55"/>
      <c r="AN154" s="55"/>
      <c r="AO154" s="55"/>
      <c r="AP154" s="55"/>
      <c r="AQ154" s="55"/>
      <c r="AR154" s="55"/>
      <c r="AS154" s="55"/>
      <c r="AT154" s="55"/>
      <c r="AU154" s="55"/>
      <c r="AV154" s="55"/>
      <c r="AW154" s="55"/>
      <c r="AX154" s="55"/>
      <c r="AY154" s="55"/>
      <c r="AZ154" s="55"/>
      <c r="BA154" s="55"/>
      <c r="BB154" s="55"/>
      <c r="BC154" s="55"/>
      <c r="BD154" s="55"/>
      <c r="BE154" s="55"/>
      <c r="BF154" s="55"/>
      <c r="BG154" s="55"/>
      <c r="BH154" s="55"/>
    </row>
    <row r="155" spans="1:60" x14ac:dyDescent="0.25">
      <c r="A155" s="55"/>
      <c r="B155" s="55"/>
      <c r="C155" s="55"/>
      <c r="D155" s="55"/>
      <c r="E155" s="55"/>
      <c r="F155" s="55"/>
      <c r="G155" s="55"/>
      <c r="H155" s="55"/>
      <c r="I155" s="55"/>
      <c r="J155" s="55"/>
      <c r="K155" s="55"/>
      <c r="L155" s="55"/>
      <c r="M155" s="55"/>
      <c r="N155" s="55"/>
      <c r="O155" s="55"/>
      <c r="P155" s="55"/>
      <c r="Q155" s="55"/>
      <c r="R155" s="55"/>
      <c r="S155" s="55"/>
      <c r="T155" s="55"/>
      <c r="U155" s="55"/>
      <c r="V155" s="55"/>
      <c r="W155" s="55"/>
      <c r="X155" s="55"/>
      <c r="Y155" s="55"/>
      <c r="Z155" s="55"/>
      <c r="AA155" s="55"/>
      <c r="AB155" s="55"/>
      <c r="AC155" s="55"/>
      <c r="AD155" s="55"/>
      <c r="AE155" s="55"/>
      <c r="AF155" s="55"/>
      <c r="AG155" s="55"/>
      <c r="AH155" s="55"/>
      <c r="AI155" s="55"/>
      <c r="AJ155" s="55"/>
      <c r="AK155" s="55"/>
      <c r="AL155" s="55"/>
      <c r="AM155" s="55"/>
      <c r="AN155" s="55"/>
      <c r="AO155" s="55"/>
      <c r="AP155" s="55"/>
      <c r="AQ155" s="55"/>
      <c r="AR155" s="55"/>
      <c r="AS155" s="55"/>
      <c r="AT155" s="55"/>
      <c r="AU155" s="55"/>
      <c r="AV155" s="55"/>
      <c r="AW155" s="55"/>
      <c r="AX155" s="55"/>
      <c r="AY155" s="55"/>
      <c r="AZ155" s="55"/>
      <c r="BA155" s="55"/>
      <c r="BB155" s="55"/>
      <c r="BC155" s="55"/>
      <c r="BD155" s="55"/>
      <c r="BE155" s="55"/>
      <c r="BF155" s="55"/>
      <c r="BG155" s="55"/>
      <c r="BH155" s="55"/>
    </row>
    <row r="156" spans="1:60" x14ac:dyDescent="0.25">
      <c r="A156" s="55"/>
      <c r="B156" s="55"/>
      <c r="C156" s="55"/>
      <c r="D156" s="55"/>
      <c r="E156" s="55"/>
      <c r="F156" s="55"/>
      <c r="G156" s="55"/>
      <c r="H156" s="55"/>
      <c r="I156" s="55"/>
      <c r="J156" s="55"/>
      <c r="K156" s="55"/>
      <c r="L156" s="55"/>
      <c r="M156" s="55"/>
      <c r="N156" s="55"/>
      <c r="O156" s="55"/>
      <c r="P156" s="55"/>
      <c r="Q156" s="55"/>
      <c r="R156" s="55"/>
      <c r="S156" s="55"/>
      <c r="T156" s="55"/>
      <c r="U156" s="55"/>
      <c r="V156" s="55"/>
      <c r="W156" s="55"/>
      <c r="X156" s="55"/>
      <c r="Y156" s="55"/>
      <c r="Z156" s="55"/>
      <c r="AA156" s="55"/>
      <c r="AB156" s="55"/>
      <c r="AC156" s="55"/>
      <c r="AD156" s="55"/>
      <c r="AE156" s="55"/>
      <c r="AF156" s="55"/>
      <c r="AG156" s="55"/>
      <c r="AH156" s="55"/>
      <c r="AI156" s="55"/>
      <c r="AJ156" s="55"/>
      <c r="AK156" s="55"/>
      <c r="AL156" s="55"/>
      <c r="AM156" s="55"/>
      <c r="AN156" s="55"/>
      <c r="AO156" s="55"/>
      <c r="AP156" s="55"/>
      <c r="AQ156" s="55"/>
      <c r="AR156" s="55"/>
      <c r="AS156" s="55"/>
      <c r="AT156" s="55"/>
      <c r="AU156" s="55"/>
      <c r="AV156" s="55"/>
      <c r="AW156" s="55"/>
      <c r="AX156" s="55"/>
      <c r="AY156" s="55"/>
      <c r="AZ156" s="55"/>
      <c r="BA156" s="55"/>
      <c r="BB156" s="55"/>
      <c r="BC156" s="55"/>
      <c r="BD156" s="55"/>
      <c r="BE156" s="55"/>
      <c r="BF156" s="55"/>
      <c r="BG156" s="55"/>
      <c r="BH156" s="55"/>
    </row>
    <row r="157" spans="1:60" x14ac:dyDescent="0.25">
      <c r="A157" s="55"/>
      <c r="B157" s="55"/>
      <c r="C157" s="55"/>
      <c r="D157" s="55"/>
      <c r="E157" s="55"/>
      <c r="F157" s="55"/>
      <c r="G157" s="55"/>
      <c r="H157" s="55"/>
      <c r="I157" s="55"/>
      <c r="J157" s="55"/>
      <c r="K157" s="55"/>
      <c r="L157" s="55"/>
      <c r="M157" s="55"/>
      <c r="N157" s="55"/>
      <c r="O157" s="55"/>
      <c r="P157" s="55"/>
      <c r="Q157" s="55"/>
      <c r="R157" s="55"/>
      <c r="S157" s="55"/>
      <c r="T157" s="55"/>
      <c r="U157" s="55"/>
      <c r="V157" s="55"/>
      <c r="W157" s="55"/>
      <c r="X157" s="55"/>
      <c r="Y157" s="55"/>
      <c r="Z157" s="55"/>
      <c r="AA157" s="55"/>
      <c r="AB157" s="55"/>
      <c r="AC157" s="55"/>
      <c r="AD157" s="55"/>
      <c r="AE157" s="55"/>
      <c r="AF157" s="55"/>
      <c r="AG157" s="55"/>
      <c r="AH157" s="55"/>
      <c r="AI157" s="55"/>
      <c r="AJ157" s="55"/>
      <c r="AK157" s="55"/>
      <c r="AL157" s="55"/>
      <c r="AM157" s="55"/>
      <c r="AN157" s="55"/>
      <c r="AO157" s="55"/>
      <c r="AP157" s="55"/>
      <c r="AQ157" s="55"/>
      <c r="AR157" s="55"/>
      <c r="AS157" s="55"/>
      <c r="AT157" s="55"/>
      <c r="AU157" s="55"/>
      <c r="AV157" s="55"/>
      <c r="AW157" s="55"/>
      <c r="AX157" s="55"/>
      <c r="AY157" s="55"/>
      <c r="AZ157" s="55"/>
      <c r="BA157" s="55"/>
      <c r="BB157" s="55"/>
      <c r="BC157" s="55"/>
      <c r="BD157" s="55"/>
      <c r="BE157" s="55"/>
      <c r="BF157" s="55"/>
      <c r="BG157" s="55"/>
      <c r="BH157" s="55"/>
    </row>
    <row r="158" spans="1:60" x14ac:dyDescent="0.25">
      <c r="A158" s="55"/>
      <c r="B158" s="55"/>
      <c r="C158" s="55"/>
      <c r="D158" s="55"/>
      <c r="E158" s="55"/>
      <c r="F158" s="55"/>
      <c r="G158" s="55"/>
      <c r="H158" s="55"/>
      <c r="I158" s="55"/>
      <c r="J158" s="55"/>
      <c r="K158" s="55"/>
      <c r="L158" s="55"/>
      <c r="M158" s="55"/>
      <c r="N158" s="55"/>
      <c r="O158" s="55"/>
      <c r="P158" s="55"/>
      <c r="Q158" s="55"/>
      <c r="R158" s="55"/>
      <c r="S158" s="55"/>
      <c r="T158" s="55"/>
      <c r="U158" s="55"/>
      <c r="V158" s="55"/>
      <c r="W158" s="55"/>
      <c r="X158" s="55"/>
      <c r="Y158" s="55"/>
      <c r="Z158" s="55"/>
      <c r="AA158" s="55"/>
      <c r="AB158" s="55"/>
      <c r="AC158" s="55"/>
      <c r="AD158" s="55"/>
      <c r="AE158" s="55"/>
      <c r="AF158" s="55"/>
      <c r="AG158" s="55"/>
      <c r="AH158" s="55"/>
      <c r="AI158" s="55"/>
      <c r="AJ158" s="55"/>
      <c r="AK158" s="55"/>
      <c r="AL158" s="55"/>
      <c r="AM158" s="55"/>
      <c r="AN158" s="55"/>
      <c r="AO158" s="55"/>
      <c r="AP158" s="55"/>
      <c r="AQ158" s="55"/>
      <c r="AR158" s="55"/>
      <c r="AS158" s="55"/>
      <c r="AT158" s="55"/>
      <c r="AU158" s="55"/>
      <c r="AV158" s="55"/>
      <c r="AW158" s="55"/>
      <c r="AX158" s="55"/>
      <c r="AY158" s="55"/>
      <c r="AZ158" s="55"/>
      <c r="BA158" s="55"/>
      <c r="BB158" s="55"/>
      <c r="BC158" s="55"/>
      <c r="BD158" s="55"/>
      <c r="BE158" s="55"/>
      <c r="BF158" s="55"/>
      <c r="BG158" s="55"/>
      <c r="BH158" s="55"/>
    </row>
    <row r="159" spans="1:60" x14ac:dyDescent="0.25">
      <c r="A159" s="55"/>
      <c r="B159" s="55"/>
      <c r="C159" s="55"/>
      <c r="D159" s="55"/>
      <c r="E159" s="55"/>
      <c r="F159" s="55"/>
      <c r="G159" s="55"/>
      <c r="H159" s="55"/>
      <c r="I159" s="55"/>
      <c r="J159" s="55"/>
      <c r="K159" s="55"/>
      <c r="L159" s="55"/>
      <c r="M159" s="55"/>
      <c r="N159" s="55"/>
      <c r="O159" s="55"/>
      <c r="P159" s="55"/>
      <c r="Q159" s="55"/>
      <c r="R159" s="55"/>
      <c r="S159" s="55"/>
      <c r="T159" s="55"/>
      <c r="U159" s="55"/>
      <c r="V159" s="55"/>
      <c r="W159" s="55"/>
      <c r="X159" s="55"/>
      <c r="Y159" s="55"/>
      <c r="Z159" s="55"/>
      <c r="AA159" s="55"/>
      <c r="AB159" s="55"/>
      <c r="AC159" s="55"/>
      <c r="AD159" s="55"/>
      <c r="AE159" s="55"/>
      <c r="AF159" s="55"/>
      <c r="AG159" s="55"/>
      <c r="AH159" s="55"/>
      <c r="AI159" s="55"/>
      <c r="AJ159" s="55"/>
      <c r="AK159" s="55"/>
      <c r="AL159" s="55"/>
      <c r="AM159" s="55"/>
      <c r="AN159" s="55"/>
      <c r="AO159" s="55"/>
      <c r="AP159" s="55"/>
      <c r="AQ159" s="55"/>
      <c r="AR159" s="55"/>
      <c r="AS159" s="55"/>
      <c r="AT159" s="55"/>
      <c r="AU159" s="55"/>
      <c r="AV159" s="55"/>
      <c r="AW159" s="55"/>
      <c r="AX159" s="55"/>
      <c r="AY159" s="55"/>
      <c r="AZ159" s="55"/>
      <c r="BA159" s="55"/>
      <c r="BB159" s="55"/>
      <c r="BC159" s="55"/>
      <c r="BD159" s="55"/>
      <c r="BE159" s="55"/>
      <c r="BF159" s="55"/>
      <c r="BG159" s="55"/>
      <c r="BH159" s="55"/>
    </row>
    <row r="160" spans="1:60" x14ac:dyDescent="0.25">
      <c r="A160" s="55"/>
      <c r="B160" s="55"/>
      <c r="C160" s="55"/>
      <c r="D160" s="55"/>
      <c r="E160" s="55"/>
      <c r="F160" s="55"/>
      <c r="G160" s="55"/>
      <c r="H160" s="55"/>
      <c r="I160" s="55"/>
      <c r="J160" s="55"/>
      <c r="K160" s="55"/>
      <c r="L160" s="55"/>
      <c r="M160" s="55"/>
      <c r="N160" s="55"/>
      <c r="O160" s="55"/>
      <c r="P160" s="55"/>
      <c r="Q160" s="55"/>
      <c r="R160" s="55"/>
      <c r="S160" s="55"/>
      <c r="T160" s="55"/>
      <c r="U160" s="55"/>
      <c r="V160" s="55"/>
      <c r="W160" s="55"/>
      <c r="X160" s="55"/>
      <c r="Y160" s="55"/>
      <c r="Z160" s="55"/>
      <c r="AA160" s="55"/>
      <c r="AB160" s="55"/>
      <c r="AC160" s="55"/>
      <c r="AD160" s="55"/>
      <c r="AE160" s="55"/>
      <c r="AF160" s="55"/>
      <c r="AG160" s="55"/>
      <c r="AH160" s="55"/>
      <c r="AI160" s="55"/>
      <c r="AJ160" s="55"/>
      <c r="AK160" s="55"/>
      <c r="AL160" s="55"/>
      <c r="AM160" s="55"/>
      <c r="AN160" s="55"/>
      <c r="AO160" s="55"/>
      <c r="AP160" s="55"/>
      <c r="AQ160" s="55"/>
      <c r="AR160" s="55"/>
      <c r="AS160" s="55"/>
      <c r="AT160" s="55"/>
      <c r="AU160" s="55"/>
      <c r="AV160" s="55"/>
      <c r="AW160" s="55"/>
      <c r="AX160" s="55"/>
      <c r="AY160" s="55"/>
      <c r="AZ160" s="55"/>
      <c r="BA160" s="55"/>
      <c r="BB160" s="55"/>
      <c r="BC160" s="55"/>
      <c r="BD160" s="55"/>
      <c r="BE160" s="55"/>
      <c r="BF160" s="55"/>
      <c r="BG160" s="55"/>
      <c r="BH160" s="55"/>
    </row>
    <row r="161" spans="1:60" x14ac:dyDescent="0.25">
      <c r="A161" s="55"/>
      <c r="B161" s="55"/>
      <c r="C161" s="55"/>
      <c r="D161" s="55"/>
      <c r="E161" s="55"/>
      <c r="F161" s="55"/>
      <c r="G161" s="55"/>
      <c r="H161" s="55"/>
      <c r="I161" s="55"/>
      <c r="J161" s="55"/>
      <c r="K161" s="55"/>
      <c r="L161" s="55"/>
      <c r="M161" s="55"/>
      <c r="N161" s="55"/>
      <c r="O161" s="55"/>
      <c r="P161" s="55"/>
      <c r="Q161" s="55"/>
      <c r="R161" s="55"/>
      <c r="S161" s="55"/>
      <c r="T161" s="55"/>
      <c r="U161" s="55"/>
      <c r="V161" s="55"/>
      <c r="W161" s="55"/>
      <c r="X161" s="55"/>
      <c r="Y161" s="55"/>
      <c r="Z161" s="55"/>
      <c r="AA161" s="55"/>
      <c r="AB161" s="55"/>
      <c r="AC161" s="55"/>
      <c r="AD161" s="55"/>
      <c r="AE161" s="55"/>
      <c r="AF161" s="55"/>
      <c r="AG161" s="55"/>
      <c r="AH161" s="55"/>
      <c r="AI161" s="55"/>
      <c r="AJ161" s="55"/>
      <c r="AK161" s="55"/>
      <c r="AL161" s="55"/>
      <c r="AM161" s="55"/>
      <c r="AN161" s="55"/>
      <c r="AO161" s="55"/>
      <c r="AP161" s="55"/>
      <c r="AQ161" s="55"/>
      <c r="AR161" s="55"/>
      <c r="AS161" s="55"/>
      <c r="AT161" s="55"/>
      <c r="AU161" s="55"/>
      <c r="AV161" s="55"/>
      <c r="AW161" s="55"/>
      <c r="AX161" s="55"/>
      <c r="AY161" s="55"/>
      <c r="AZ161" s="55"/>
      <c r="BA161" s="55"/>
      <c r="BB161" s="55"/>
      <c r="BC161" s="55"/>
      <c r="BD161" s="55"/>
      <c r="BE161" s="55"/>
      <c r="BF161" s="55"/>
      <c r="BG161" s="55"/>
      <c r="BH161" s="55"/>
    </row>
    <row r="162" spans="1:60" x14ac:dyDescent="0.25">
      <c r="A162" s="55"/>
      <c r="B162" s="55"/>
      <c r="C162" s="55"/>
      <c r="D162" s="55"/>
      <c r="E162" s="55"/>
      <c r="F162" s="55"/>
      <c r="G162" s="55"/>
      <c r="H162" s="55"/>
      <c r="I162" s="55"/>
      <c r="J162" s="55"/>
      <c r="K162" s="55"/>
      <c r="L162" s="55"/>
      <c r="M162" s="55"/>
      <c r="N162" s="55"/>
      <c r="O162" s="55"/>
      <c r="P162" s="55"/>
      <c r="Q162" s="55"/>
      <c r="R162" s="55"/>
      <c r="S162" s="55"/>
      <c r="T162" s="55"/>
      <c r="U162" s="55"/>
      <c r="V162" s="55"/>
      <c r="W162" s="55"/>
      <c r="X162" s="55"/>
      <c r="Y162" s="55"/>
      <c r="Z162" s="55"/>
      <c r="AA162" s="55"/>
      <c r="AB162" s="55"/>
      <c r="AC162" s="55"/>
      <c r="AD162" s="55"/>
      <c r="AE162" s="55"/>
      <c r="AF162" s="55"/>
      <c r="AG162" s="55"/>
      <c r="AH162" s="55"/>
      <c r="AI162" s="55"/>
      <c r="AJ162" s="55"/>
      <c r="AK162" s="55"/>
      <c r="AL162" s="55"/>
      <c r="AM162" s="55"/>
      <c r="AN162" s="55"/>
      <c r="AO162" s="55"/>
      <c r="AP162" s="55"/>
      <c r="AQ162" s="55"/>
      <c r="AR162" s="55"/>
      <c r="AS162" s="55"/>
      <c r="AT162" s="55"/>
      <c r="AU162" s="55"/>
      <c r="AV162" s="55"/>
      <c r="AW162" s="55"/>
      <c r="AX162" s="55"/>
      <c r="AY162" s="55"/>
      <c r="AZ162" s="55"/>
      <c r="BA162" s="55"/>
      <c r="BB162" s="55"/>
      <c r="BC162" s="55"/>
      <c r="BD162" s="55"/>
      <c r="BE162" s="55"/>
      <c r="BF162" s="55"/>
      <c r="BG162" s="55"/>
      <c r="BH162" s="55"/>
    </row>
    <row r="163" spans="1:60" x14ac:dyDescent="0.25">
      <c r="A163" s="55"/>
      <c r="B163" s="55"/>
      <c r="C163" s="55"/>
      <c r="D163" s="55"/>
      <c r="E163" s="55"/>
      <c r="F163" s="55"/>
      <c r="G163" s="55"/>
      <c r="H163" s="55"/>
      <c r="I163" s="55"/>
      <c r="J163" s="55"/>
      <c r="K163" s="55"/>
      <c r="L163" s="55"/>
      <c r="M163" s="55"/>
      <c r="N163" s="55"/>
      <c r="O163" s="55"/>
      <c r="P163" s="55"/>
      <c r="Q163" s="55"/>
      <c r="R163" s="55"/>
      <c r="S163" s="55"/>
      <c r="T163" s="55"/>
      <c r="U163" s="55"/>
      <c r="V163" s="55"/>
      <c r="W163" s="55"/>
      <c r="X163" s="55"/>
      <c r="Y163" s="55"/>
      <c r="Z163" s="55"/>
      <c r="AA163" s="55"/>
      <c r="AB163" s="55"/>
      <c r="AC163" s="55"/>
      <c r="AD163" s="55"/>
      <c r="AE163" s="55"/>
      <c r="AF163" s="55"/>
      <c r="AG163" s="55"/>
      <c r="AH163" s="55"/>
      <c r="AI163" s="55"/>
      <c r="AJ163" s="55"/>
      <c r="AK163" s="55"/>
      <c r="AL163" s="55"/>
      <c r="AM163" s="55"/>
      <c r="AN163" s="55"/>
      <c r="AO163" s="55"/>
      <c r="AP163" s="55"/>
      <c r="AQ163" s="55"/>
      <c r="AR163" s="55"/>
      <c r="AS163" s="55"/>
      <c r="AT163" s="55"/>
      <c r="AU163" s="55"/>
      <c r="AV163" s="55"/>
      <c r="AW163" s="55"/>
      <c r="AX163" s="55"/>
      <c r="AY163" s="55"/>
      <c r="AZ163" s="55"/>
      <c r="BA163" s="55"/>
      <c r="BB163" s="55"/>
      <c r="BC163" s="55"/>
      <c r="BD163" s="55"/>
      <c r="BE163" s="55"/>
      <c r="BF163" s="55"/>
      <c r="BG163" s="55"/>
      <c r="BH163" s="55"/>
    </row>
    <row r="164" spans="1:60" x14ac:dyDescent="0.25">
      <c r="A164" s="55"/>
      <c r="B164" s="55"/>
      <c r="C164" s="55"/>
      <c r="D164" s="55"/>
      <c r="E164" s="55"/>
      <c r="F164" s="55"/>
      <c r="G164" s="55"/>
      <c r="H164" s="55"/>
      <c r="I164" s="55"/>
      <c r="J164" s="55"/>
      <c r="K164" s="55"/>
      <c r="L164" s="55"/>
      <c r="M164" s="55"/>
      <c r="N164" s="55"/>
      <c r="O164" s="55"/>
      <c r="P164" s="55"/>
      <c r="Q164" s="55"/>
      <c r="R164" s="55"/>
      <c r="S164" s="55"/>
      <c r="T164" s="55"/>
      <c r="U164" s="55"/>
      <c r="V164" s="55"/>
      <c r="W164" s="55"/>
      <c r="X164" s="55"/>
      <c r="Y164" s="55"/>
      <c r="Z164" s="55"/>
      <c r="AA164" s="55"/>
      <c r="AB164" s="55"/>
      <c r="AC164" s="55"/>
      <c r="AD164" s="55"/>
      <c r="AE164" s="55"/>
      <c r="AF164" s="55"/>
      <c r="AG164" s="55"/>
      <c r="AH164" s="55"/>
      <c r="AI164" s="55"/>
      <c r="AJ164" s="55"/>
      <c r="AK164" s="55"/>
      <c r="AL164" s="55"/>
      <c r="AM164" s="55"/>
      <c r="AN164" s="55"/>
      <c r="AO164" s="55"/>
      <c r="AP164" s="55"/>
      <c r="AQ164" s="55"/>
      <c r="AR164" s="55"/>
      <c r="AS164" s="55"/>
      <c r="AT164" s="55"/>
      <c r="AU164" s="55"/>
      <c r="AV164" s="55"/>
      <c r="AW164" s="55"/>
      <c r="AX164" s="55"/>
      <c r="AY164" s="55"/>
      <c r="AZ164" s="55"/>
      <c r="BA164" s="55"/>
      <c r="BB164" s="55"/>
      <c r="BC164" s="55"/>
      <c r="BD164" s="55"/>
      <c r="BE164" s="55"/>
      <c r="BF164" s="55"/>
      <c r="BG164" s="55"/>
      <c r="BH164" s="55"/>
    </row>
    <row r="165" spans="1:60" x14ac:dyDescent="0.25">
      <c r="A165" s="55"/>
      <c r="B165" s="55"/>
      <c r="C165" s="55"/>
      <c r="D165" s="55"/>
      <c r="E165" s="55"/>
      <c r="F165" s="55"/>
      <c r="G165" s="55"/>
      <c r="H165" s="55"/>
      <c r="I165" s="55"/>
      <c r="J165" s="55"/>
      <c r="K165" s="55"/>
      <c r="L165" s="55"/>
      <c r="M165" s="55"/>
      <c r="N165" s="55"/>
      <c r="O165" s="55"/>
      <c r="P165" s="55"/>
      <c r="Q165" s="55"/>
      <c r="R165" s="55"/>
      <c r="S165" s="55"/>
      <c r="T165" s="55"/>
      <c r="U165" s="55"/>
      <c r="V165" s="55"/>
      <c r="W165" s="55"/>
      <c r="X165" s="55"/>
      <c r="Y165" s="55"/>
      <c r="Z165" s="55"/>
      <c r="AA165" s="55"/>
      <c r="AB165" s="55"/>
      <c r="AC165" s="55"/>
      <c r="AD165" s="55"/>
      <c r="AE165" s="55"/>
      <c r="AF165" s="55"/>
      <c r="AG165" s="55"/>
      <c r="AH165" s="55"/>
      <c r="AI165" s="55"/>
      <c r="AJ165" s="55"/>
      <c r="AK165" s="55"/>
      <c r="AL165" s="55"/>
      <c r="AM165" s="55"/>
      <c r="AN165" s="55"/>
      <c r="AO165" s="55"/>
      <c r="AP165" s="55"/>
      <c r="AQ165" s="55"/>
      <c r="AR165" s="55"/>
      <c r="AS165" s="55"/>
      <c r="AT165" s="55"/>
      <c r="AU165" s="55"/>
      <c r="AV165" s="55"/>
      <c r="AW165" s="55"/>
      <c r="AX165" s="55"/>
      <c r="AY165" s="55"/>
      <c r="AZ165" s="55"/>
      <c r="BA165" s="55"/>
      <c r="BB165" s="55"/>
      <c r="BC165" s="55"/>
      <c r="BD165" s="55"/>
      <c r="BE165" s="55"/>
      <c r="BF165" s="55"/>
      <c r="BG165" s="55"/>
      <c r="BH165" s="55"/>
    </row>
    <row r="166" spans="1:60" x14ac:dyDescent="0.25">
      <c r="A166" s="55"/>
      <c r="B166" s="55"/>
      <c r="C166" s="55"/>
      <c r="D166" s="55"/>
      <c r="E166" s="55"/>
      <c r="F166" s="55"/>
      <c r="G166" s="55"/>
      <c r="H166" s="55"/>
      <c r="I166" s="55"/>
      <c r="J166" s="55"/>
      <c r="K166" s="55"/>
      <c r="L166" s="55"/>
      <c r="M166" s="55"/>
      <c r="N166" s="55"/>
      <c r="O166" s="55"/>
      <c r="P166" s="55"/>
      <c r="Q166" s="55"/>
      <c r="R166" s="55"/>
      <c r="S166" s="55"/>
      <c r="T166" s="55"/>
      <c r="U166" s="55"/>
      <c r="V166" s="55"/>
      <c r="W166" s="55"/>
      <c r="X166" s="55"/>
      <c r="Y166" s="55"/>
      <c r="Z166" s="55"/>
      <c r="AA166" s="55"/>
      <c r="AB166" s="55"/>
      <c r="AC166" s="55"/>
      <c r="AD166" s="55"/>
      <c r="AE166" s="55"/>
      <c r="AF166" s="55"/>
      <c r="AG166" s="55"/>
      <c r="AH166" s="55"/>
      <c r="AI166" s="55"/>
      <c r="AJ166" s="55"/>
      <c r="AK166" s="55"/>
      <c r="AL166" s="55"/>
      <c r="AM166" s="55"/>
      <c r="AN166" s="55"/>
      <c r="AO166" s="55"/>
      <c r="AP166" s="55"/>
      <c r="AQ166" s="55"/>
      <c r="AR166" s="55"/>
      <c r="AS166" s="55"/>
      <c r="AT166" s="55"/>
      <c r="AU166" s="55"/>
      <c r="AV166" s="55"/>
      <c r="AW166" s="55"/>
      <c r="AX166" s="55"/>
      <c r="AY166" s="55"/>
      <c r="AZ166" s="55"/>
      <c r="BA166" s="55"/>
      <c r="BB166" s="55"/>
      <c r="BC166" s="55"/>
      <c r="BD166" s="55"/>
      <c r="BE166" s="55"/>
      <c r="BF166" s="55"/>
      <c r="BG166" s="55"/>
      <c r="BH166" s="55"/>
    </row>
    <row r="167" spans="1:60" x14ac:dyDescent="0.25">
      <c r="A167" s="55"/>
      <c r="B167" s="55"/>
      <c r="C167" s="55"/>
      <c r="D167" s="55"/>
      <c r="E167" s="55"/>
      <c r="F167" s="55"/>
      <c r="G167" s="55"/>
      <c r="H167" s="55"/>
      <c r="I167" s="55"/>
      <c r="J167" s="55"/>
      <c r="K167" s="55"/>
      <c r="L167" s="55"/>
      <c r="M167" s="55"/>
      <c r="N167" s="55"/>
      <c r="O167" s="55"/>
      <c r="P167" s="55"/>
      <c r="Q167" s="55"/>
      <c r="R167" s="55"/>
      <c r="S167" s="55"/>
      <c r="T167" s="55"/>
      <c r="U167" s="55"/>
      <c r="V167" s="55"/>
      <c r="W167" s="55"/>
      <c r="X167" s="55"/>
      <c r="Y167" s="55"/>
      <c r="Z167" s="55"/>
      <c r="AA167" s="55"/>
      <c r="AB167" s="55"/>
      <c r="AC167" s="55"/>
      <c r="AD167" s="55"/>
      <c r="AE167" s="55"/>
      <c r="AF167" s="55"/>
      <c r="AG167" s="55"/>
      <c r="AH167" s="55"/>
      <c r="AI167" s="55"/>
      <c r="AJ167" s="55"/>
      <c r="AK167" s="55"/>
      <c r="AL167" s="55"/>
      <c r="AM167" s="55"/>
      <c r="AN167" s="55"/>
      <c r="AO167" s="55"/>
      <c r="AP167" s="55"/>
      <c r="AQ167" s="55"/>
      <c r="AR167" s="55"/>
      <c r="AS167" s="55"/>
      <c r="AT167" s="55"/>
      <c r="AU167" s="55"/>
      <c r="AV167" s="55"/>
      <c r="AW167" s="55"/>
      <c r="AX167" s="55"/>
      <c r="AY167" s="55"/>
      <c r="AZ167" s="55"/>
      <c r="BA167" s="55"/>
      <c r="BB167" s="55"/>
      <c r="BC167" s="55"/>
      <c r="BD167" s="55"/>
      <c r="BE167" s="55"/>
      <c r="BF167" s="55"/>
      <c r="BG167" s="55"/>
      <c r="BH167" s="55"/>
    </row>
    <row r="168" spans="1:60" x14ac:dyDescent="0.25">
      <c r="A168" s="55"/>
      <c r="B168" s="55"/>
      <c r="C168" s="55"/>
      <c r="D168" s="55"/>
      <c r="E168" s="55"/>
      <c r="F168" s="55"/>
      <c r="G168" s="55"/>
      <c r="H168" s="55"/>
      <c r="I168" s="55"/>
      <c r="J168" s="55"/>
      <c r="K168" s="55"/>
      <c r="L168" s="55"/>
      <c r="M168" s="55"/>
      <c r="N168" s="55"/>
      <c r="O168" s="55"/>
      <c r="P168" s="55"/>
      <c r="Q168" s="55"/>
      <c r="R168" s="55"/>
      <c r="S168" s="55"/>
      <c r="T168" s="55"/>
      <c r="U168" s="55"/>
      <c r="V168" s="55"/>
      <c r="W168" s="55"/>
      <c r="X168" s="55"/>
      <c r="Y168" s="55"/>
      <c r="Z168" s="55"/>
      <c r="AA168" s="55"/>
      <c r="AB168" s="55"/>
      <c r="AC168" s="55"/>
      <c r="AD168" s="55"/>
      <c r="AE168" s="55"/>
      <c r="AF168" s="55"/>
      <c r="AG168" s="55"/>
      <c r="AH168" s="55"/>
      <c r="AI168" s="55"/>
      <c r="AJ168" s="55"/>
      <c r="AK168" s="55"/>
      <c r="AL168" s="55"/>
      <c r="AM168" s="55"/>
      <c r="AN168" s="55"/>
      <c r="AO168" s="55"/>
      <c r="AP168" s="55"/>
      <c r="AQ168" s="55"/>
      <c r="AR168" s="55"/>
      <c r="AS168" s="55"/>
      <c r="AT168" s="55"/>
      <c r="AU168" s="55"/>
      <c r="AV168" s="55"/>
      <c r="AW168" s="55"/>
      <c r="AX168" s="55"/>
      <c r="AY168" s="55"/>
      <c r="AZ168" s="55"/>
      <c r="BA168" s="55"/>
      <c r="BB168" s="55"/>
      <c r="BC168" s="55"/>
      <c r="BD168" s="55"/>
      <c r="BE168" s="55"/>
      <c r="BF168" s="55"/>
      <c r="BG168" s="55"/>
      <c r="BH168" s="55"/>
    </row>
    <row r="169" spans="1:60" x14ac:dyDescent="0.25">
      <c r="A169" s="55"/>
      <c r="B169" s="55"/>
      <c r="C169" s="55"/>
      <c r="D169" s="55"/>
      <c r="E169" s="55"/>
      <c r="F169" s="55"/>
      <c r="G169" s="55"/>
      <c r="H169" s="55"/>
      <c r="I169" s="55"/>
      <c r="J169" s="55"/>
      <c r="K169" s="55"/>
      <c r="L169" s="55"/>
      <c r="M169" s="55"/>
      <c r="N169" s="55"/>
      <c r="O169" s="55"/>
      <c r="P169" s="55"/>
      <c r="Q169" s="55"/>
      <c r="R169" s="55"/>
      <c r="S169" s="55"/>
      <c r="T169" s="55"/>
      <c r="U169" s="55"/>
      <c r="V169" s="55"/>
      <c r="W169" s="55"/>
      <c r="X169" s="55"/>
      <c r="Y169" s="55"/>
      <c r="Z169" s="55"/>
      <c r="AA169" s="55"/>
      <c r="AB169" s="55"/>
      <c r="AC169" s="55"/>
      <c r="AD169" s="55"/>
      <c r="AE169" s="55"/>
      <c r="AF169" s="55"/>
      <c r="AG169" s="55"/>
      <c r="AH169" s="55"/>
      <c r="AI169" s="55"/>
      <c r="AJ169" s="55"/>
      <c r="AK169" s="55"/>
      <c r="AL169" s="55"/>
      <c r="AM169" s="55"/>
      <c r="AN169" s="55"/>
      <c r="AO169" s="55"/>
      <c r="AP169" s="55"/>
      <c r="AQ169" s="55"/>
      <c r="AR169" s="55"/>
      <c r="AS169" s="55"/>
      <c r="AT169" s="55"/>
      <c r="AU169" s="55"/>
      <c r="AV169" s="55"/>
      <c r="AW169" s="55"/>
      <c r="AX169" s="55"/>
      <c r="AY169" s="55"/>
      <c r="AZ169" s="55"/>
      <c r="BA169" s="55"/>
      <c r="BB169" s="55"/>
      <c r="BC169" s="55"/>
      <c r="BD169" s="55"/>
      <c r="BE169" s="55"/>
      <c r="BF169" s="55"/>
      <c r="BG169" s="55"/>
      <c r="BH169" s="55"/>
    </row>
    <row r="170" spans="1:60" x14ac:dyDescent="0.25">
      <c r="A170" s="55"/>
      <c r="B170" s="55"/>
      <c r="C170" s="55"/>
      <c r="D170" s="55"/>
      <c r="E170" s="55"/>
      <c r="F170" s="55"/>
      <c r="G170" s="55"/>
      <c r="H170" s="55"/>
      <c r="I170" s="55"/>
      <c r="J170" s="55"/>
      <c r="K170" s="55"/>
      <c r="L170" s="55"/>
      <c r="M170" s="55"/>
      <c r="N170" s="55"/>
      <c r="O170" s="55"/>
      <c r="P170" s="55"/>
      <c r="Q170" s="55"/>
      <c r="R170" s="55"/>
      <c r="S170" s="55"/>
      <c r="T170" s="55"/>
      <c r="U170" s="55"/>
      <c r="V170" s="55"/>
      <c r="W170" s="55"/>
      <c r="X170" s="55"/>
      <c r="Y170" s="55"/>
      <c r="Z170" s="55"/>
      <c r="AA170" s="55"/>
      <c r="AB170" s="55"/>
      <c r="AC170" s="55"/>
      <c r="AD170" s="55"/>
      <c r="AE170" s="55"/>
      <c r="AF170" s="55"/>
      <c r="AG170" s="55"/>
      <c r="AH170" s="55"/>
      <c r="AI170" s="55"/>
      <c r="AJ170" s="55"/>
      <c r="AK170" s="55"/>
      <c r="AL170" s="55"/>
      <c r="AM170" s="55"/>
      <c r="AN170" s="55"/>
      <c r="AO170" s="55"/>
      <c r="AP170" s="55"/>
      <c r="AQ170" s="55"/>
      <c r="AR170" s="55"/>
      <c r="AS170" s="55"/>
      <c r="AT170" s="55"/>
      <c r="AU170" s="55"/>
      <c r="AV170" s="55"/>
      <c r="AW170" s="55"/>
      <c r="AX170" s="55"/>
      <c r="AY170" s="55"/>
      <c r="AZ170" s="55"/>
      <c r="BA170" s="55"/>
      <c r="BB170" s="55"/>
      <c r="BC170" s="55"/>
      <c r="BD170" s="55"/>
      <c r="BE170" s="55"/>
      <c r="BF170" s="55"/>
      <c r="BG170" s="55"/>
      <c r="BH170" s="55"/>
    </row>
    <row r="171" spans="1:60" x14ac:dyDescent="0.25">
      <c r="A171" s="55"/>
      <c r="B171" s="55"/>
      <c r="C171" s="55"/>
      <c r="D171" s="55"/>
      <c r="E171" s="55"/>
      <c r="F171" s="55"/>
      <c r="G171" s="55"/>
      <c r="H171" s="55"/>
      <c r="I171" s="55"/>
      <c r="J171" s="55"/>
      <c r="K171" s="55"/>
      <c r="L171" s="55"/>
      <c r="M171" s="55"/>
      <c r="N171" s="55"/>
      <c r="O171" s="55"/>
      <c r="P171" s="55"/>
      <c r="Q171" s="55"/>
      <c r="R171" s="55"/>
      <c r="S171" s="55"/>
      <c r="T171" s="55"/>
      <c r="U171" s="55"/>
      <c r="V171" s="55"/>
      <c r="W171" s="55"/>
      <c r="X171" s="55"/>
      <c r="Y171" s="55"/>
      <c r="Z171" s="55"/>
      <c r="AA171" s="55"/>
      <c r="AB171" s="55"/>
      <c r="AC171" s="55"/>
      <c r="AD171" s="55"/>
      <c r="AE171" s="55"/>
      <c r="AF171" s="55"/>
      <c r="AG171" s="55"/>
      <c r="AH171" s="55"/>
      <c r="AI171" s="55"/>
      <c r="AJ171" s="55"/>
      <c r="AK171" s="55"/>
      <c r="AL171" s="55"/>
      <c r="AM171" s="55"/>
      <c r="AN171" s="55"/>
      <c r="AO171" s="55"/>
      <c r="AP171" s="55"/>
      <c r="AQ171" s="55"/>
      <c r="AR171" s="55"/>
      <c r="AS171" s="55"/>
      <c r="AT171" s="55"/>
      <c r="AU171" s="55"/>
      <c r="AV171" s="55"/>
      <c r="AW171" s="55"/>
      <c r="AX171" s="55"/>
      <c r="AY171" s="55"/>
      <c r="AZ171" s="55"/>
      <c r="BA171" s="55"/>
      <c r="BB171" s="55"/>
      <c r="BC171" s="55"/>
      <c r="BD171" s="55"/>
      <c r="BE171" s="55"/>
      <c r="BF171" s="55"/>
      <c r="BG171" s="55"/>
      <c r="BH171" s="55"/>
    </row>
    <row r="172" spans="1:60" x14ac:dyDescent="0.25">
      <c r="A172" s="55"/>
      <c r="B172" s="55"/>
      <c r="C172" s="55"/>
      <c r="D172" s="55"/>
      <c r="E172" s="55"/>
      <c r="F172" s="55"/>
      <c r="G172" s="55"/>
      <c r="H172" s="55"/>
      <c r="I172" s="55"/>
      <c r="J172" s="55"/>
      <c r="K172" s="55"/>
      <c r="L172" s="55"/>
      <c r="M172" s="55"/>
      <c r="N172" s="55"/>
      <c r="O172" s="55"/>
      <c r="P172" s="55"/>
      <c r="Q172" s="55"/>
      <c r="R172" s="55"/>
      <c r="S172" s="55"/>
      <c r="T172" s="55"/>
      <c r="U172" s="55"/>
      <c r="V172" s="55"/>
      <c r="W172" s="55"/>
      <c r="X172" s="55"/>
      <c r="Y172" s="55"/>
      <c r="Z172" s="55"/>
      <c r="AA172" s="55"/>
      <c r="AB172" s="55"/>
      <c r="AC172" s="55"/>
      <c r="AD172" s="55"/>
      <c r="AE172" s="55"/>
      <c r="AF172" s="55"/>
      <c r="AG172" s="55"/>
      <c r="AH172" s="55"/>
      <c r="AI172" s="55"/>
      <c r="AJ172" s="55"/>
      <c r="AK172" s="55"/>
      <c r="AL172" s="55"/>
      <c r="AM172" s="55"/>
      <c r="AN172" s="55"/>
      <c r="AO172" s="55"/>
      <c r="AP172" s="55"/>
      <c r="AQ172" s="55"/>
      <c r="AR172" s="55"/>
      <c r="AS172" s="55"/>
      <c r="AT172" s="55"/>
      <c r="AU172" s="55"/>
      <c r="AV172" s="55"/>
      <c r="AW172" s="55"/>
      <c r="AX172" s="55"/>
      <c r="AY172" s="55"/>
      <c r="AZ172" s="55"/>
      <c r="BA172" s="55"/>
      <c r="BB172" s="55"/>
      <c r="BC172" s="55"/>
      <c r="BD172" s="55"/>
      <c r="BE172" s="55"/>
      <c r="BF172" s="55"/>
      <c r="BG172" s="55"/>
      <c r="BH172" s="55"/>
    </row>
    <row r="173" spans="1:60" x14ac:dyDescent="0.25">
      <c r="A173" s="55"/>
      <c r="B173" s="55"/>
      <c r="C173" s="55"/>
      <c r="D173" s="55"/>
      <c r="E173" s="55"/>
      <c r="F173" s="55"/>
      <c r="G173" s="55"/>
      <c r="H173" s="55"/>
      <c r="I173" s="55"/>
      <c r="J173" s="55"/>
      <c r="K173" s="55"/>
      <c r="L173" s="55"/>
      <c r="M173" s="55"/>
      <c r="N173" s="55"/>
      <c r="O173" s="55"/>
      <c r="P173" s="55"/>
      <c r="Q173" s="55"/>
      <c r="R173" s="55"/>
      <c r="S173" s="55"/>
      <c r="T173" s="55"/>
      <c r="U173" s="55"/>
      <c r="V173" s="55"/>
      <c r="W173" s="55"/>
      <c r="X173" s="55"/>
      <c r="Y173" s="55"/>
      <c r="Z173" s="55"/>
      <c r="AA173" s="55"/>
      <c r="AB173" s="55"/>
      <c r="AC173" s="55"/>
      <c r="AD173" s="55"/>
      <c r="AE173" s="55"/>
      <c r="AF173" s="55"/>
      <c r="AG173" s="55"/>
      <c r="AH173" s="55"/>
      <c r="AI173" s="55"/>
      <c r="AJ173" s="55"/>
      <c r="AK173" s="55"/>
      <c r="AL173" s="55"/>
      <c r="AM173" s="55"/>
      <c r="AN173" s="55"/>
      <c r="AO173" s="55"/>
      <c r="AP173" s="55"/>
      <c r="AQ173" s="55"/>
      <c r="AR173" s="55"/>
      <c r="AS173" s="55"/>
      <c r="AT173" s="55"/>
      <c r="AU173" s="55"/>
      <c r="AV173" s="55"/>
      <c r="AW173" s="55"/>
      <c r="AX173" s="55"/>
      <c r="AY173" s="55"/>
      <c r="AZ173" s="55"/>
      <c r="BA173" s="55"/>
      <c r="BB173" s="55"/>
      <c r="BC173" s="55"/>
      <c r="BD173" s="55"/>
      <c r="BE173" s="55"/>
      <c r="BF173" s="55"/>
      <c r="BG173" s="55"/>
      <c r="BH173" s="55"/>
    </row>
    <row r="174" spans="1:60" x14ac:dyDescent="0.25">
      <c r="A174" s="55"/>
      <c r="B174" s="55"/>
      <c r="C174" s="55"/>
      <c r="D174" s="55"/>
      <c r="E174" s="55"/>
      <c r="F174" s="55"/>
      <c r="G174" s="55"/>
      <c r="H174" s="55"/>
      <c r="I174" s="55"/>
      <c r="J174" s="55"/>
      <c r="K174" s="55"/>
      <c r="L174" s="55"/>
      <c r="M174" s="55"/>
      <c r="N174" s="55"/>
      <c r="O174" s="55"/>
      <c r="P174" s="55"/>
      <c r="Q174" s="55"/>
      <c r="R174" s="55"/>
      <c r="S174" s="55"/>
      <c r="T174" s="55"/>
      <c r="U174" s="55"/>
      <c r="V174" s="55"/>
      <c r="W174" s="55"/>
      <c r="X174" s="55"/>
      <c r="Y174" s="55"/>
      <c r="Z174" s="55"/>
      <c r="AA174" s="55"/>
      <c r="AB174" s="55"/>
      <c r="AC174" s="55"/>
      <c r="AD174" s="55"/>
      <c r="AE174" s="55"/>
      <c r="AF174" s="55"/>
      <c r="AG174" s="55"/>
      <c r="AH174" s="55"/>
      <c r="AI174" s="55"/>
      <c r="AJ174" s="55"/>
      <c r="AK174" s="55"/>
      <c r="AL174" s="55"/>
      <c r="AM174" s="55"/>
      <c r="AN174" s="55"/>
      <c r="AO174" s="55"/>
      <c r="AP174" s="55"/>
      <c r="AQ174" s="55"/>
      <c r="AR174" s="55"/>
      <c r="AS174" s="55"/>
      <c r="AT174" s="55"/>
      <c r="AU174" s="55"/>
      <c r="AV174" s="55"/>
      <c r="AW174" s="55"/>
      <c r="AX174" s="55"/>
      <c r="AY174" s="55"/>
      <c r="AZ174" s="55"/>
      <c r="BA174" s="55"/>
      <c r="BB174" s="55"/>
      <c r="BC174" s="55"/>
      <c r="BD174" s="55"/>
      <c r="BE174" s="55"/>
      <c r="BF174" s="55"/>
      <c r="BG174" s="55"/>
      <c r="BH174" s="55"/>
    </row>
    <row r="175" spans="1:60" x14ac:dyDescent="0.25">
      <c r="A175" s="55"/>
      <c r="B175" s="55"/>
      <c r="C175" s="55"/>
      <c r="D175" s="55"/>
      <c r="E175" s="55"/>
      <c r="F175" s="55"/>
      <c r="G175" s="55"/>
      <c r="H175" s="55"/>
      <c r="I175" s="55"/>
      <c r="J175" s="55"/>
      <c r="K175" s="55"/>
      <c r="L175" s="55"/>
      <c r="M175" s="55"/>
      <c r="N175" s="55"/>
      <c r="O175" s="55"/>
      <c r="P175" s="55"/>
      <c r="Q175" s="55"/>
      <c r="R175" s="55"/>
      <c r="S175" s="55"/>
      <c r="T175" s="55"/>
      <c r="U175" s="55"/>
      <c r="V175" s="55"/>
      <c r="W175" s="55"/>
      <c r="X175" s="55"/>
      <c r="Y175" s="55"/>
      <c r="Z175" s="55"/>
      <c r="AA175" s="55"/>
      <c r="AB175" s="55"/>
      <c r="AC175" s="55"/>
      <c r="AD175" s="55"/>
      <c r="AE175" s="55"/>
      <c r="AF175" s="55"/>
      <c r="AG175" s="55"/>
      <c r="AH175" s="55"/>
      <c r="AI175" s="55"/>
      <c r="AJ175" s="55"/>
      <c r="AK175" s="55"/>
      <c r="AL175" s="55"/>
      <c r="AM175" s="55"/>
      <c r="AN175" s="55"/>
      <c r="AO175" s="55"/>
      <c r="AP175" s="55"/>
      <c r="AQ175" s="55"/>
      <c r="AR175" s="55"/>
      <c r="AS175" s="55"/>
      <c r="AT175" s="55"/>
      <c r="AU175" s="55"/>
      <c r="AV175" s="55"/>
      <c r="AW175" s="55"/>
      <c r="AX175" s="55"/>
      <c r="AY175" s="55"/>
      <c r="AZ175" s="55"/>
      <c r="BA175" s="55"/>
      <c r="BB175" s="55"/>
      <c r="BC175" s="55"/>
      <c r="BD175" s="55"/>
      <c r="BE175" s="55"/>
      <c r="BF175" s="55"/>
      <c r="BG175" s="55"/>
      <c r="BH175" s="55"/>
    </row>
    <row r="176" spans="1:60" x14ac:dyDescent="0.25">
      <c r="A176" s="55"/>
      <c r="B176" s="55"/>
      <c r="C176" s="55"/>
      <c r="D176" s="55"/>
      <c r="E176" s="55"/>
      <c r="F176" s="55"/>
      <c r="G176" s="55"/>
      <c r="H176" s="55"/>
      <c r="I176" s="55"/>
      <c r="J176" s="55"/>
      <c r="K176" s="55"/>
      <c r="L176" s="55"/>
      <c r="M176" s="55"/>
      <c r="N176" s="55"/>
      <c r="O176" s="55"/>
      <c r="P176" s="55"/>
      <c r="Q176" s="55"/>
      <c r="R176" s="55"/>
      <c r="S176" s="55"/>
      <c r="T176" s="55"/>
      <c r="U176" s="55"/>
      <c r="V176" s="55"/>
      <c r="W176" s="55"/>
      <c r="X176" s="55"/>
      <c r="Y176" s="55"/>
      <c r="Z176" s="55"/>
      <c r="AA176" s="55"/>
      <c r="AB176" s="55"/>
      <c r="AC176" s="55"/>
      <c r="AD176" s="55"/>
      <c r="AE176" s="55"/>
      <c r="AF176" s="55"/>
      <c r="AG176" s="55"/>
      <c r="AH176" s="55"/>
      <c r="AI176" s="55"/>
      <c r="AJ176" s="55"/>
      <c r="AK176" s="55"/>
      <c r="AL176" s="55"/>
      <c r="AM176" s="55"/>
      <c r="AN176" s="55"/>
      <c r="AO176" s="55"/>
      <c r="AP176" s="55"/>
      <c r="AQ176" s="55"/>
      <c r="AR176" s="55"/>
      <c r="AS176" s="55"/>
      <c r="AT176" s="55"/>
      <c r="AU176" s="55"/>
      <c r="AV176" s="55"/>
      <c r="AW176" s="55"/>
      <c r="AX176" s="55"/>
      <c r="AY176" s="55"/>
      <c r="AZ176" s="55"/>
      <c r="BA176" s="55"/>
      <c r="BB176" s="55"/>
      <c r="BC176" s="55"/>
      <c r="BD176" s="55"/>
      <c r="BE176" s="55"/>
      <c r="BF176" s="55"/>
      <c r="BG176" s="55"/>
      <c r="BH176" s="55"/>
    </row>
    <row r="177" spans="1:60" x14ac:dyDescent="0.25">
      <c r="A177" s="55"/>
      <c r="B177" s="55"/>
      <c r="C177" s="55"/>
      <c r="D177" s="55"/>
      <c r="E177" s="55"/>
      <c r="F177" s="55"/>
      <c r="G177" s="55"/>
      <c r="H177" s="55"/>
      <c r="I177" s="55"/>
      <c r="J177" s="55"/>
      <c r="K177" s="55"/>
      <c r="L177" s="55"/>
      <c r="M177" s="55"/>
      <c r="N177" s="55"/>
      <c r="O177" s="55"/>
      <c r="P177" s="55"/>
      <c r="Q177" s="55"/>
      <c r="R177" s="55"/>
      <c r="S177" s="55"/>
      <c r="T177" s="55"/>
      <c r="U177" s="55"/>
      <c r="V177" s="55"/>
      <c r="W177" s="55"/>
      <c r="X177" s="55"/>
      <c r="Y177" s="55"/>
      <c r="Z177" s="55"/>
      <c r="AA177" s="55"/>
      <c r="AB177" s="55"/>
      <c r="AC177" s="55"/>
      <c r="AD177" s="55"/>
      <c r="AE177" s="55"/>
      <c r="AF177" s="55"/>
      <c r="AG177" s="55"/>
      <c r="AH177" s="55"/>
      <c r="AI177" s="55"/>
      <c r="AJ177" s="55"/>
      <c r="AK177" s="55"/>
      <c r="AL177" s="55"/>
      <c r="AM177" s="55"/>
      <c r="AN177" s="55"/>
      <c r="AO177" s="55"/>
      <c r="AP177" s="55"/>
      <c r="AQ177" s="55"/>
      <c r="AR177" s="55"/>
      <c r="AS177" s="55"/>
      <c r="AT177" s="55"/>
      <c r="AU177" s="55"/>
      <c r="AV177" s="55"/>
      <c r="AW177" s="55"/>
      <c r="AX177" s="55"/>
      <c r="AY177" s="55"/>
      <c r="AZ177" s="55"/>
      <c r="BA177" s="55"/>
      <c r="BB177" s="55"/>
      <c r="BC177" s="55"/>
      <c r="BD177" s="55"/>
      <c r="BE177" s="55"/>
      <c r="BF177" s="55"/>
      <c r="BG177" s="55"/>
      <c r="BH177" s="55"/>
    </row>
    <row r="178" spans="1:60" x14ac:dyDescent="0.25">
      <c r="A178" s="55"/>
      <c r="B178" s="55"/>
      <c r="C178" s="55"/>
      <c r="D178" s="55"/>
      <c r="E178" s="55"/>
      <c r="F178" s="55"/>
      <c r="G178" s="55"/>
      <c r="H178" s="55"/>
      <c r="I178" s="55"/>
      <c r="J178" s="55"/>
      <c r="K178" s="55"/>
      <c r="L178" s="55"/>
      <c r="M178" s="55"/>
      <c r="N178" s="55"/>
      <c r="O178" s="55"/>
      <c r="P178" s="55"/>
      <c r="Q178" s="55"/>
      <c r="R178" s="55"/>
      <c r="S178" s="55"/>
      <c r="T178" s="55"/>
      <c r="U178" s="55"/>
      <c r="V178" s="55"/>
      <c r="W178" s="55"/>
      <c r="X178" s="55"/>
      <c r="Y178" s="55"/>
      <c r="Z178" s="55"/>
      <c r="AA178" s="55"/>
      <c r="AB178" s="55"/>
      <c r="AC178" s="55"/>
      <c r="AD178" s="55"/>
      <c r="AE178" s="55"/>
      <c r="AF178" s="55"/>
      <c r="AG178" s="55"/>
      <c r="AH178" s="55"/>
      <c r="AI178" s="55"/>
      <c r="AJ178" s="55"/>
      <c r="AK178" s="55"/>
      <c r="AL178" s="55"/>
      <c r="AM178" s="55"/>
      <c r="AN178" s="55"/>
      <c r="AO178" s="55"/>
      <c r="AP178" s="55"/>
      <c r="AQ178" s="55"/>
      <c r="AR178" s="55"/>
      <c r="AS178" s="55"/>
      <c r="AT178" s="55"/>
      <c r="AU178" s="55"/>
      <c r="AV178" s="55"/>
      <c r="AW178" s="55"/>
      <c r="AX178" s="55"/>
      <c r="AY178" s="55"/>
      <c r="AZ178" s="55"/>
      <c r="BA178" s="55"/>
      <c r="BB178" s="55"/>
      <c r="BC178" s="55"/>
      <c r="BD178" s="55"/>
      <c r="BE178" s="55"/>
      <c r="BF178" s="55"/>
      <c r="BG178" s="55"/>
      <c r="BH178" s="55"/>
    </row>
    <row r="179" spans="1:60" x14ac:dyDescent="0.25">
      <c r="A179" s="55"/>
      <c r="B179" s="55"/>
      <c r="C179" s="55"/>
      <c r="D179" s="55"/>
      <c r="E179" s="55"/>
      <c r="F179" s="55"/>
      <c r="G179" s="55"/>
      <c r="H179" s="55"/>
      <c r="I179" s="55"/>
      <c r="J179" s="55"/>
      <c r="K179" s="55"/>
      <c r="L179" s="55"/>
      <c r="M179" s="55"/>
      <c r="N179" s="55"/>
      <c r="O179" s="55"/>
      <c r="P179" s="55"/>
      <c r="Q179" s="55"/>
      <c r="R179" s="55"/>
      <c r="S179" s="55"/>
      <c r="T179" s="55"/>
      <c r="U179" s="55"/>
      <c r="V179" s="55"/>
      <c r="W179" s="55"/>
      <c r="X179" s="55"/>
      <c r="Y179" s="55"/>
      <c r="Z179" s="55"/>
      <c r="AA179" s="55"/>
      <c r="AB179" s="55"/>
      <c r="AC179" s="55"/>
      <c r="AD179" s="55"/>
      <c r="AE179" s="55"/>
      <c r="AF179" s="55"/>
      <c r="AG179" s="55"/>
      <c r="AH179" s="55"/>
      <c r="AI179" s="55"/>
      <c r="AJ179" s="55"/>
      <c r="AK179" s="55"/>
      <c r="AL179" s="55"/>
      <c r="AM179" s="55"/>
      <c r="AN179" s="55"/>
      <c r="AO179" s="55"/>
      <c r="AP179" s="55"/>
      <c r="AQ179" s="55"/>
      <c r="AR179" s="55"/>
      <c r="AS179" s="55"/>
      <c r="AT179" s="55"/>
      <c r="AU179" s="55"/>
      <c r="AV179" s="55"/>
      <c r="AW179" s="55"/>
      <c r="AX179" s="55"/>
      <c r="AY179" s="55"/>
      <c r="AZ179" s="55"/>
      <c r="BA179" s="55"/>
      <c r="BB179" s="55"/>
      <c r="BC179" s="55"/>
      <c r="BD179" s="55"/>
      <c r="BE179" s="55"/>
      <c r="BF179" s="55"/>
      <c r="BG179" s="55"/>
      <c r="BH179" s="55"/>
    </row>
    <row r="180" spans="1:60" x14ac:dyDescent="0.25">
      <c r="A180" s="55"/>
      <c r="B180" s="55"/>
      <c r="C180" s="55"/>
      <c r="D180" s="55"/>
      <c r="E180" s="55"/>
      <c r="F180" s="55"/>
      <c r="G180" s="55"/>
      <c r="H180" s="55"/>
      <c r="I180" s="55"/>
      <c r="J180" s="55"/>
      <c r="K180" s="55"/>
      <c r="L180" s="55"/>
      <c r="M180" s="55"/>
      <c r="N180" s="55"/>
      <c r="O180" s="55"/>
      <c r="P180" s="55"/>
      <c r="Q180" s="55"/>
      <c r="R180" s="55"/>
      <c r="S180" s="55"/>
      <c r="T180" s="55"/>
      <c r="U180" s="55"/>
      <c r="V180" s="55"/>
      <c r="W180" s="55"/>
      <c r="X180" s="55"/>
      <c r="Y180" s="55"/>
      <c r="Z180" s="55"/>
      <c r="AA180" s="55"/>
      <c r="AB180" s="55"/>
      <c r="AC180" s="55"/>
      <c r="AD180" s="55"/>
      <c r="AE180" s="55"/>
      <c r="AF180" s="55"/>
      <c r="AG180" s="55"/>
      <c r="AH180" s="55"/>
      <c r="AI180" s="55"/>
      <c r="AJ180" s="55"/>
      <c r="AK180" s="55"/>
      <c r="AL180" s="55"/>
      <c r="AM180" s="55"/>
      <c r="AN180" s="55"/>
      <c r="AO180" s="55"/>
      <c r="AP180" s="55"/>
      <c r="AQ180" s="55"/>
      <c r="AR180" s="55"/>
      <c r="AS180" s="55"/>
      <c r="AT180" s="55"/>
      <c r="AU180" s="55"/>
      <c r="AV180" s="55"/>
      <c r="AW180" s="55"/>
      <c r="AX180" s="55"/>
      <c r="AY180" s="55"/>
      <c r="AZ180" s="55"/>
      <c r="BA180" s="55"/>
      <c r="BB180" s="55"/>
      <c r="BC180" s="55"/>
      <c r="BD180" s="55"/>
      <c r="BE180" s="55"/>
      <c r="BF180" s="55"/>
      <c r="BG180" s="55"/>
      <c r="BH180" s="55"/>
    </row>
    <row r="181" spans="1:60" x14ac:dyDescent="0.25">
      <c r="A181" s="55"/>
      <c r="B181" s="55"/>
      <c r="C181" s="55"/>
      <c r="D181" s="55"/>
      <c r="E181" s="55"/>
      <c r="F181" s="55"/>
      <c r="G181" s="55"/>
      <c r="H181" s="55"/>
      <c r="I181" s="55"/>
      <c r="J181" s="55"/>
      <c r="K181" s="55"/>
      <c r="L181" s="55"/>
      <c r="M181" s="55"/>
      <c r="N181" s="55"/>
      <c r="O181" s="55"/>
      <c r="P181" s="55"/>
      <c r="Q181" s="55"/>
      <c r="R181" s="55"/>
      <c r="S181" s="55"/>
      <c r="T181" s="55"/>
      <c r="U181" s="55"/>
      <c r="V181" s="55"/>
      <c r="W181" s="55"/>
      <c r="X181" s="55"/>
      <c r="Y181" s="55"/>
      <c r="Z181" s="55"/>
      <c r="AA181" s="55"/>
      <c r="AB181" s="55"/>
      <c r="AC181" s="55"/>
      <c r="AD181" s="55"/>
      <c r="AE181" s="55"/>
      <c r="AF181" s="55"/>
      <c r="AG181" s="55"/>
      <c r="AH181" s="55"/>
      <c r="AI181" s="55"/>
      <c r="AJ181" s="55"/>
      <c r="AK181" s="55"/>
      <c r="AL181" s="55"/>
      <c r="AM181" s="55"/>
      <c r="AN181" s="55"/>
      <c r="AO181" s="55"/>
      <c r="AP181" s="55"/>
      <c r="AQ181" s="55"/>
      <c r="AR181" s="55"/>
      <c r="AS181" s="55"/>
      <c r="AT181" s="55"/>
      <c r="AU181" s="55"/>
      <c r="AV181" s="55"/>
      <c r="AW181" s="55"/>
      <c r="AX181" s="55"/>
      <c r="AY181" s="55"/>
      <c r="AZ181" s="55"/>
      <c r="BA181" s="55"/>
      <c r="BB181" s="55"/>
      <c r="BC181" s="55"/>
      <c r="BD181" s="55"/>
      <c r="BE181" s="55"/>
      <c r="BF181" s="55"/>
      <c r="BG181" s="55"/>
      <c r="BH181" s="55"/>
    </row>
    <row r="182" spans="1:60" x14ac:dyDescent="0.25">
      <c r="A182" s="55"/>
      <c r="B182" s="55"/>
      <c r="C182" s="55"/>
      <c r="D182" s="55"/>
      <c r="E182" s="55"/>
      <c r="F182" s="55"/>
      <c r="G182" s="55"/>
      <c r="H182" s="55"/>
      <c r="I182" s="55"/>
      <c r="J182" s="55"/>
      <c r="K182" s="55"/>
      <c r="L182" s="55"/>
      <c r="M182" s="55"/>
      <c r="N182" s="55"/>
      <c r="O182" s="55"/>
      <c r="P182" s="55"/>
      <c r="Q182" s="55"/>
      <c r="R182" s="55"/>
      <c r="S182" s="55"/>
      <c r="T182" s="55"/>
      <c r="U182" s="55"/>
      <c r="V182" s="55"/>
      <c r="W182" s="55"/>
      <c r="X182" s="55"/>
      <c r="Y182" s="55"/>
      <c r="Z182" s="55"/>
      <c r="AA182" s="55"/>
      <c r="AB182" s="55"/>
      <c r="AC182" s="55"/>
      <c r="AD182" s="55"/>
      <c r="AE182" s="55"/>
      <c r="AF182" s="55"/>
      <c r="AG182" s="55"/>
      <c r="AH182" s="55"/>
      <c r="AI182" s="55"/>
      <c r="AJ182" s="55"/>
      <c r="AK182" s="55"/>
      <c r="AL182" s="55"/>
      <c r="AM182" s="55"/>
      <c r="AN182" s="55"/>
      <c r="AO182" s="55"/>
      <c r="AP182" s="55"/>
      <c r="AQ182" s="55"/>
      <c r="AR182" s="55"/>
      <c r="AS182" s="55"/>
      <c r="AT182" s="55"/>
      <c r="AU182" s="55"/>
      <c r="AV182" s="55"/>
      <c r="AW182" s="55"/>
      <c r="AX182" s="55"/>
      <c r="AY182" s="55"/>
      <c r="AZ182" s="55"/>
      <c r="BA182" s="55"/>
      <c r="BB182" s="55"/>
      <c r="BC182" s="55"/>
      <c r="BD182" s="55"/>
      <c r="BE182" s="55"/>
      <c r="BF182" s="55"/>
      <c r="BG182" s="55"/>
      <c r="BH182" s="55"/>
    </row>
    <row r="183" spans="1:60" x14ac:dyDescent="0.25">
      <c r="A183" s="55"/>
      <c r="B183" s="55"/>
      <c r="C183" s="55"/>
      <c r="D183" s="55"/>
      <c r="E183" s="55"/>
      <c r="F183" s="55"/>
      <c r="G183" s="55"/>
      <c r="H183" s="55"/>
      <c r="I183" s="55"/>
      <c r="J183" s="55"/>
      <c r="K183" s="55"/>
      <c r="L183" s="55"/>
      <c r="M183" s="55"/>
      <c r="N183" s="55"/>
      <c r="O183" s="55"/>
      <c r="P183" s="55"/>
      <c r="Q183" s="55"/>
      <c r="R183" s="55"/>
      <c r="S183" s="55"/>
      <c r="T183" s="55"/>
      <c r="U183" s="55"/>
      <c r="V183" s="55"/>
      <c r="W183" s="55"/>
      <c r="X183" s="55"/>
      <c r="Y183" s="55"/>
      <c r="Z183" s="55"/>
      <c r="AA183" s="55"/>
      <c r="AB183" s="55"/>
      <c r="AC183" s="55"/>
      <c r="AD183" s="55"/>
      <c r="AE183" s="55"/>
      <c r="AF183" s="55"/>
      <c r="AG183" s="55"/>
      <c r="AH183" s="55"/>
      <c r="AI183" s="55"/>
      <c r="AJ183" s="55"/>
      <c r="AK183" s="55"/>
      <c r="AL183" s="55"/>
      <c r="AM183" s="55"/>
      <c r="AN183" s="55"/>
      <c r="AO183" s="55"/>
      <c r="AP183" s="55"/>
      <c r="AQ183" s="55"/>
      <c r="AR183" s="55"/>
      <c r="AS183" s="55"/>
      <c r="AT183" s="55"/>
      <c r="AU183" s="55"/>
      <c r="AV183" s="55"/>
      <c r="AW183" s="55"/>
      <c r="AX183" s="55"/>
      <c r="AY183" s="55"/>
      <c r="AZ183" s="55"/>
      <c r="BA183" s="55"/>
      <c r="BB183" s="55"/>
      <c r="BC183" s="55"/>
      <c r="BD183" s="55"/>
      <c r="BE183" s="55"/>
      <c r="BF183" s="55"/>
      <c r="BG183" s="55"/>
      <c r="BH183" s="55"/>
    </row>
    <row r="184" spans="1:60" x14ac:dyDescent="0.25">
      <c r="A184" s="55"/>
      <c r="B184" s="55"/>
      <c r="C184" s="55"/>
      <c r="D184" s="55"/>
      <c r="E184" s="55"/>
      <c r="F184" s="55"/>
      <c r="G184" s="55"/>
      <c r="H184" s="55"/>
      <c r="I184" s="55"/>
      <c r="J184" s="55"/>
      <c r="K184" s="55"/>
      <c r="L184" s="55"/>
      <c r="M184" s="55"/>
      <c r="N184" s="55"/>
      <c r="O184" s="55"/>
      <c r="P184" s="55"/>
      <c r="Q184" s="55"/>
      <c r="R184" s="55"/>
      <c r="S184" s="55"/>
      <c r="T184" s="55"/>
      <c r="U184" s="55"/>
      <c r="V184" s="55"/>
      <c r="W184" s="55"/>
      <c r="X184" s="55"/>
      <c r="Y184" s="55"/>
      <c r="Z184" s="55"/>
      <c r="AA184" s="55"/>
      <c r="AB184" s="55"/>
      <c r="AC184" s="55"/>
      <c r="AD184" s="55"/>
      <c r="AE184" s="55"/>
      <c r="AF184" s="55"/>
      <c r="AG184" s="55"/>
      <c r="AH184" s="55"/>
      <c r="AI184" s="55"/>
      <c r="AJ184" s="55"/>
      <c r="AK184" s="55"/>
      <c r="AL184" s="55"/>
      <c r="AM184" s="55"/>
      <c r="AN184" s="55"/>
      <c r="AO184" s="55"/>
      <c r="AP184" s="55"/>
      <c r="AQ184" s="55"/>
      <c r="AR184" s="55"/>
      <c r="AS184" s="55"/>
      <c r="AT184" s="55"/>
      <c r="AU184" s="55"/>
      <c r="AV184" s="55"/>
      <c r="AW184" s="55"/>
      <c r="AX184" s="55"/>
      <c r="AY184" s="55"/>
      <c r="AZ184" s="55"/>
      <c r="BA184" s="55"/>
      <c r="BB184" s="55"/>
      <c r="BC184" s="55"/>
      <c r="BD184" s="55"/>
      <c r="BE184" s="55"/>
      <c r="BF184" s="55"/>
      <c r="BG184" s="55"/>
      <c r="BH184" s="55"/>
    </row>
    <row r="185" spans="1:60" x14ac:dyDescent="0.25">
      <c r="A185" s="55"/>
      <c r="B185" s="55"/>
      <c r="C185" s="55"/>
      <c r="D185" s="55"/>
      <c r="E185" s="55"/>
      <c r="F185" s="55"/>
      <c r="G185" s="55"/>
      <c r="H185" s="55"/>
      <c r="I185" s="55"/>
      <c r="J185" s="55"/>
      <c r="K185" s="55"/>
      <c r="L185" s="55"/>
      <c r="M185" s="55"/>
      <c r="N185" s="55"/>
      <c r="O185" s="55"/>
      <c r="P185" s="55"/>
      <c r="Q185" s="55"/>
      <c r="R185" s="55"/>
      <c r="S185" s="55"/>
      <c r="T185" s="55"/>
      <c r="U185" s="55"/>
      <c r="V185" s="55"/>
      <c r="W185" s="55"/>
      <c r="X185" s="55"/>
      <c r="Y185" s="55"/>
      <c r="Z185" s="55"/>
      <c r="AA185" s="55"/>
      <c r="AB185" s="55"/>
      <c r="AC185" s="55"/>
      <c r="AD185" s="55"/>
      <c r="AE185" s="55"/>
      <c r="AF185" s="55"/>
      <c r="AG185" s="55"/>
      <c r="AH185" s="55"/>
      <c r="AI185" s="55"/>
      <c r="AJ185" s="55"/>
      <c r="AK185" s="55"/>
      <c r="AL185" s="55"/>
      <c r="AM185" s="55"/>
      <c r="AN185" s="55"/>
      <c r="AO185" s="55"/>
      <c r="AP185" s="55"/>
      <c r="AQ185" s="55"/>
      <c r="AR185" s="55"/>
      <c r="AS185" s="55"/>
      <c r="AT185" s="55"/>
      <c r="AU185" s="55"/>
      <c r="AV185" s="55"/>
      <c r="AW185" s="55"/>
      <c r="AX185" s="55"/>
      <c r="AY185" s="55"/>
      <c r="AZ185" s="55"/>
      <c r="BA185" s="55"/>
      <c r="BB185" s="55"/>
      <c r="BC185" s="55"/>
      <c r="BD185" s="55"/>
      <c r="BE185" s="55"/>
      <c r="BF185" s="55"/>
      <c r="BG185" s="55"/>
      <c r="BH185" s="55"/>
    </row>
    <row r="186" spans="1:60" x14ac:dyDescent="0.25">
      <c r="A186" s="55"/>
      <c r="B186" s="55"/>
      <c r="C186" s="55"/>
      <c r="D186" s="55"/>
      <c r="E186" s="55"/>
      <c r="F186" s="55"/>
      <c r="G186" s="55"/>
      <c r="H186" s="55"/>
      <c r="I186" s="55"/>
      <c r="J186" s="55"/>
      <c r="K186" s="55"/>
      <c r="L186" s="55"/>
      <c r="M186" s="55"/>
      <c r="N186" s="55"/>
      <c r="O186" s="55"/>
      <c r="P186" s="55"/>
      <c r="Q186" s="55"/>
      <c r="R186" s="55"/>
      <c r="S186" s="55"/>
      <c r="T186" s="55"/>
      <c r="U186" s="55"/>
      <c r="V186" s="55"/>
      <c r="W186" s="55"/>
      <c r="X186" s="55"/>
      <c r="Y186" s="55"/>
      <c r="Z186" s="55"/>
      <c r="AA186" s="55"/>
      <c r="AB186" s="55"/>
      <c r="AC186" s="55"/>
      <c r="AD186" s="55"/>
      <c r="AE186" s="55"/>
      <c r="AF186" s="55"/>
      <c r="AG186" s="55"/>
      <c r="AH186" s="55"/>
      <c r="AI186" s="55"/>
      <c r="AJ186" s="55"/>
      <c r="AK186" s="55"/>
      <c r="AL186" s="55"/>
      <c r="AM186" s="55"/>
      <c r="AN186" s="55"/>
      <c r="AO186" s="55"/>
      <c r="AP186" s="55"/>
      <c r="AQ186" s="55"/>
      <c r="AR186" s="55"/>
      <c r="AS186" s="55"/>
      <c r="AT186" s="55"/>
      <c r="AU186" s="55"/>
      <c r="AV186" s="55"/>
      <c r="AW186" s="55"/>
      <c r="AX186" s="55"/>
      <c r="AY186" s="55"/>
      <c r="AZ186" s="55"/>
      <c r="BA186" s="55"/>
      <c r="BB186" s="55"/>
      <c r="BC186" s="55"/>
      <c r="BD186" s="55"/>
      <c r="BE186" s="55"/>
      <c r="BF186" s="55"/>
      <c r="BG186" s="55"/>
      <c r="BH186" s="55"/>
    </row>
    <row r="187" spans="1:60" x14ac:dyDescent="0.25">
      <c r="A187" s="55"/>
      <c r="B187" s="55"/>
      <c r="C187" s="55"/>
      <c r="D187" s="55"/>
      <c r="E187" s="55"/>
      <c r="F187" s="55"/>
      <c r="G187" s="55"/>
      <c r="H187" s="55"/>
      <c r="I187" s="55"/>
      <c r="J187" s="55"/>
      <c r="K187" s="55"/>
      <c r="L187" s="55"/>
      <c r="M187" s="55"/>
      <c r="N187" s="55"/>
      <c r="O187" s="55"/>
      <c r="P187" s="55"/>
      <c r="Q187" s="55"/>
      <c r="R187" s="55"/>
      <c r="S187" s="55"/>
      <c r="T187" s="55"/>
      <c r="U187" s="55"/>
      <c r="V187" s="55"/>
      <c r="W187" s="55"/>
      <c r="X187" s="55"/>
      <c r="Y187" s="55"/>
      <c r="Z187" s="55"/>
      <c r="AA187" s="55"/>
      <c r="AB187" s="55"/>
      <c r="AC187" s="55"/>
      <c r="AD187" s="55"/>
      <c r="AE187" s="55"/>
      <c r="AF187" s="55"/>
      <c r="AG187" s="55"/>
      <c r="AH187" s="55"/>
      <c r="AI187" s="55"/>
      <c r="AJ187" s="55"/>
      <c r="AK187" s="55"/>
      <c r="AL187" s="55"/>
      <c r="AM187" s="55"/>
      <c r="AN187" s="55"/>
      <c r="AO187" s="55"/>
      <c r="AP187" s="55"/>
      <c r="AQ187" s="55"/>
      <c r="AR187" s="55"/>
      <c r="AS187" s="55"/>
      <c r="AT187" s="55"/>
      <c r="AU187" s="55"/>
      <c r="AV187" s="55"/>
      <c r="AW187" s="55"/>
      <c r="AX187" s="55"/>
      <c r="AY187" s="55"/>
      <c r="AZ187" s="55"/>
      <c r="BA187" s="55"/>
      <c r="BB187" s="55"/>
      <c r="BC187" s="55"/>
      <c r="BD187" s="55"/>
      <c r="BE187" s="55"/>
      <c r="BF187" s="55"/>
      <c r="BG187" s="55"/>
      <c r="BH187" s="55"/>
    </row>
    <row r="188" spans="1:60" x14ac:dyDescent="0.25">
      <c r="A188" s="55"/>
      <c r="B188" s="55"/>
      <c r="C188" s="55"/>
      <c r="D188" s="55"/>
      <c r="E188" s="55"/>
      <c r="F188" s="55"/>
      <c r="G188" s="55"/>
      <c r="H188" s="55"/>
      <c r="I188" s="55"/>
      <c r="J188" s="55"/>
      <c r="K188" s="55"/>
      <c r="L188" s="55"/>
      <c r="M188" s="55"/>
      <c r="N188" s="55"/>
      <c r="O188" s="55"/>
      <c r="P188" s="55"/>
      <c r="Q188" s="55"/>
      <c r="R188" s="55"/>
      <c r="S188" s="55"/>
      <c r="T188" s="55"/>
      <c r="U188" s="55"/>
      <c r="V188" s="55"/>
      <c r="W188" s="55"/>
      <c r="X188" s="55"/>
      <c r="Y188" s="55"/>
      <c r="Z188" s="55"/>
      <c r="AA188" s="55"/>
      <c r="AB188" s="55"/>
      <c r="AC188" s="55"/>
      <c r="AD188" s="55"/>
      <c r="AE188" s="55"/>
      <c r="AF188" s="55"/>
      <c r="AG188" s="55"/>
      <c r="AH188" s="55"/>
      <c r="AI188" s="55"/>
      <c r="AJ188" s="55"/>
      <c r="AK188" s="55"/>
      <c r="AL188" s="55"/>
      <c r="AM188" s="55"/>
      <c r="AN188" s="55"/>
      <c r="AO188" s="55"/>
      <c r="AP188" s="55"/>
      <c r="AQ188" s="55"/>
      <c r="AR188" s="55"/>
      <c r="AS188" s="55"/>
      <c r="AT188" s="55"/>
      <c r="AU188" s="55"/>
      <c r="AV188" s="55"/>
      <c r="AW188" s="55"/>
      <c r="AX188" s="55"/>
      <c r="AY188" s="55"/>
      <c r="AZ188" s="55"/>
      <c r="BA188" s="55"/>
      <c r="BB188" s="55"/>
      <c r="BC188" s="55"/>
      <c r="BD188" s="55"/>
      <c r="BE188" s="55"/>
      <c r="BF188" s="55"/>
      <c r="BG188" s="55"/>
      <c r="BH188" s="55"/>
    </row>
    <row r="189" spans="1:60" x14ac:dyDescent="0.25">
      <c r="A189" s="55"/>
      <c r="B189" s="55"/>
      <c r="C189" s="55"/>
      <c r="D189" s="55"/>
      <c r="E189" s="55"/>
      <c r="F189" s="55"/>
      <c r="G189" s="55"/>
      <c r="H189" s="55"/>
      <c r="I189" s="55"/>
      <c r="J189" s="55"/>
      <c r="K189" s="55"/>
      <c r="L189" s="55"/>
      <c r="M189" s="55"/>
      <c r="N189" s="55"/>
      <c r="O189" s="55"/>
      <c r="P189" s="55"/>
      <c r="Q189" s="55"/>
      <c r="R189" s="55"/>
      <c r="S189" s="55"/>
      <c r="T189" s="55"/>
      <c r="U189" s="55"/>
      <c r="V189" s="55"/>
      <c r="W189" s="55"/>
      <c r="X189" s="55"/>
      <c r="Y189" s="55"/>
      <c r="Z189" s="55"/>
      <c r="AA189" s="55"/>
      <c r="AB189" s="55"/>
      <c r="AC189" s="55"/>
      <c r="AD189" s="55"/>
      <c r="AE189" s="55"/>
      <c r="AF189" s="55"/>
      <c r="AG189" s="55"/>
      <c r="AH189" s="55"/>
      <c r="AI189" s="55"/>
      <c r="AJ189" s="55"/>
      <c r="AK189" s="55"/>
      <c r="AL189" s="55"/>
      <c r="AM189" s="55"/>
      <c r="AN189" s="55"/>
      <c r="AO189" s="55"/>
      <c r="AP189" s="55"/>
      <c r="AQ189" s="55"/>
      <c r="AR189" s="55"/>
      <c r="AS189" s="55"/>
      <c r="AT189" s="55"/>
      <c r="AU189" s="55"/>
      <c r="AV189" s="55"/>
      <c r="AW189" s="55"/>
      <c r="AX189" s="55"/>
      <c r="AY189" s="55"/>
      <c r="AZ189" s="55"/>
      <c r="BA189" s="55"/>
      <c r="BB189" s="55"/>
      <c r="BC189" s="55"/>
      <c r="BD189" s="55"/>
      <c r="BE189" s="55"/>
      <c r="BF189" s="55"/>
      <c r="BG189" s="55"/>
      <c r="BH189" s="55"/>
    </row>
    <row r="190" spans="1:60" x14ac:dyDescent="0.25">
      <c r="A190" s="55"/>
      <c r="B190" s="55"/>
      <c r="C190" s="55"/>
      <c r="D190" s="55"/>
      <c r="E190" s="55"/>
      <c r="F190" s="55"/>
      <c r="G190" s="55"/>
      <c r="H190" s="55"/>
      <c r="I190" s="55"/>
      <c r="J190" s="55"/>
      <c r="K190" s="55"/>
      <c r="L190" s="55"/>
      <c r="M190" s="55"/>
      <c r="N190" s="55"/>
      <c r="O190" s="55"/>
      <c r="P190" s="55"/>
      <c r="Q190" s="55"/>
      <c r="R190" s="55"/>
      <c r="S190" s="55"/>
      <c r="T190" s="55"/>
      <c r="U190" s="55"/>
      <c r="V190" s="55"/>
      <c r="W190" s="55"/>
      <c r="X190" s="55"/>
      <c r="Y190" s="55"/>
      <c r="Z190" s="55"/>
      <c r="AA190" s="55"/>
      <c r="AB190" s="55"/>
      <c r="AC190" s="55"/>
      <c r="AD190" s="55"/>
      <c r="AE190" s="55"/>
      <c r="AF190" s="55"/>
      <c r="AG190" s="55"/>
      <c r="AH190" s="55"/>
      <c r="AI190" s="55"/>
      <c r="AJ190" s="55"/>
      <c r="AK190" s="55"/>
      <c r="AL190" s="55"/>
      <c r="AM190" s="55"/>
      <c r="AN190" s="55"/>
      <c r="AO190" s="55"/>
      <c r="AP190" s="55"/>
      <c r="AQ190" s="55"/>
      <c r="AR190" s="55"/>
      <c r="AS190" s="55"/>
      <c r="AT190" s="55"/>
      <c r="AU190" s="55"/>
      <c r="AV190" s="55"/>
      <c r="AW190" s="55"/>
      <c r="AX190" s="55"/>
      <c r="AY190" s="55"/>
      <c r="AZ190" s="55"/>
      <c r="BA190" s="55"/>
      <c r="BB190" s="55"/>
      <c r="BC190" s="55"/>
      <c r="BD190" s="55"/>
      <c r="BE190" s="55"/>
      <c r="BF190" s="55"/>
      <c r="BG190" s="55"/>
      <c r="BH190" s="55"/>
    </row>
    <row r="191" spans="1:60" x14ac:dyDescent="0.25">
      <c r="A191" s="55"/>
      <c r="J191" s="55"/>
      <c r="K191" s="55"/>
      <c r="L191" s="55"/>
      <c r="M191" s="55"/>
      <c r="N191" s="55"/>
      <c r="O191" s="55"/>
      <c r="P191" s="55"/>
      <c r="Q191" s="55"/>
      <c r="R191" s="55"/>
      <c r="S191" s="55"/>
      <c r="T191" s="55"/>
      <c r="U191" s="55"/>
      <c r="V191" s="55"/>
      <c r="W191" s="55"/>
      <c r="X191" s="55"/>
      <c r="Y191" s="55"/>
      <c r="Z191" s="55"/>
      <c r="AA191" s="55"/>
      <c r="AB191" s="55"/>
      <c r="AC191" s="55"/>
      <c r="AD191" s="55"/>
      <c r="AE191" s="55"/>
      <c r="AF191" s="55"/>
      <c r="AG191" s="55"/>
      <c r="AH191" s="55"/>
      <c r="AI191" s="55"/>
      <c r="AJ191" s="55"/>
      <c r="AK191" s="55"/>
      <c r="AL191" s="55"/>
      <c r="AM191" s="55"/>
      <c r="AN191" s="55"/>
      <c r="AO191" s="55"/>
      <c r="AP191" s="55"/>
      <c r="AQ191" s="55"/>
      <c r="AR191" s="55"/>
      <c r="AS191" s="55"/>
      <c r="AT191" s="55"/>
      <c r="AU191" s="55"/>
      <c r="AV191" s="55"/>
      <c r="AW191" s="55"/>
      <c r="AX191" s="55"/>
      <c r="AY191" s="55"/>
      <c r="AZ191" s="55"/>
      <c r="BA191" s="55"/>
      <c r="BB191" s="55"/>
      <c r="BC191" s="55"/>
      <c r="BD191" s="55"/>
      <c r="BE191" s="55"/>
      <c r="BF191" s="55"/>
      <c r="BG191" s="55"/>
      <c r="BH191" s="55"/>
    </row>
    <row r="192" spans="1:60" x14ac:dyDescent="0.25">
      <c r="A192" s="55"/>
      <c r="J192" s="55"/>
      <c r="K192" s="55"/>
      <c r="L192" s="55"/>
      <c r="M192" s="55"/>
      <c r="N192" s="55"/>
      <c r="O192" s="55"/>
      <c r="P192" s="55"/>
      <c r="Q192" s="55"/>
      <c r="R192" s="55"/>
      <c r="S192" s="55"/>
      <c r="T192" s="55"/>
      <c r="U192" s="55"/>
      <c r="V192" s="55"/>
      <c r="W192" s="55"/>
      <c r="X192" s="55"/>
      <c r="Y192" s="55"/>
      <c r="Z192" s="55"/>
      <c r="AA192" s="55"/>
      <c r="AB192" s="55"/>
      <c r="AC192" s="55"/>
      <c r="AD192" s="55"/>
      <c r="AE192" s="55"/>
      <c r="AF192" s="55"/>
      <c r="AG192" s="55"/>
      <c r="AH192" s="55"/>
      <c r="AI192" s="55"/>
      <c r="AJ192" s="55"/>
      <c r="AK192" s="55"/>
      <c r="AL192" s="55"/>
      <c r="AM192" s="55"/>
      <c r="AN192" s="55"/>
      <c r="AO192" s="55"/>
      <c r="AP192" s="55"/>
      <c r="AQ192" s="55"/>
      <c r="AR192" s="55"/>
      <c r="AS192" s="55"/>
      <c r="AT192" s="55"/>
      <c r="AU192" s="55"/>
      <c r="AV192" s="55"/>
      <c r="AW192" s="55"/>
      <c r="AX192" s="55"/>
      <c r="AY192" s="55"/>
      <c r="AZ192" s="55"/>
      <c r="BA192" s="55"/>
      <c r="BB192" s="55"/>
      <c r="BC192" s="55"/>
      <c r="BD192" s="55"/>
      <c r="BE192" s="55"/>
      <c r="BF192" s="55"/>
      <c r="BG192" s="55"/>
      <c r="BH192" s="55"/>
    </row>
    <row r="193" spans="1:60" x14ac:dyDescent="0.25">
      <c r="A193" s="55"/>
      <c r="J193" s="55"/>
      <c r="K193" s="55"/>
      <c r="L193" s="55"/>
      <c r="M193" s="55"/>
      <c r="N193" s="55"/>
      <c r="O193" s="55"/>
      <c r="P193" s="55"/>
      <c r="Q193" s="55"/>
      <c r="R193" s="55"/>
      <c r="S193" s="55"/>
      <c r="T193" s="55"/>
      <c r="U193" s="55"/>
      <c r="V193" s="55"/>
      <c r="W193" s="55"/>
      <c r="X193" s="55"/>
      <c r="Y193" s="55"/>
      <c r="Z193" s="55"/>
      <c r="AA193" s="55"/>
      <c r="AB193" s="55"/>
      <c r="AC193" s="55"/>
      <c r="AD193" s="55"/>
      <c r="AE193" s="55"/>
      <c r="AF193" s="55"/>
      <c r="AG193" s="55"/>
      <c r="AH193" s="55"/>
      <c r="AI193" s="55"/>
      <c r="AJ193" s="55"/>
      <c r="AK193" s="55"/>
      <c r="AL193" s="55"/>
      <c r="AM193" s="55"/>
      <c r="AN193" s="55"/>
      <c r="AO193" s="55"/>
      <c r="AP193" s="55"/>
      <c r="AQ193" s="55"/>
      <c r="AR193" s="55"/>
      <c r="AS193" s="55"/>
      <c r="AT193" s="55"/>
      <c r="AU193" s="55"/>
      <c r="AV193" s="55"/>
      <c r="AW193" s="55"/>
      <c r="AX193" s="55"/>
      <c r="AY193" s="55"/>
      <c r="AZ193" s="55"/>
      <c r="BA193" s="55"/>
      <c r="BB193" s="55"/>
      <c r="BC193" s="55"/>
      <c r="BD193" s="55"/>
      <c r="BE193" s="55"/>
      <c r="BF193" s="55"/>
      <c r="BG193" s="55"/>
      <c r="BH193" s="55"/>
    </row>
    <row r="194" spans="1:60" x14ac:dyDescent="0.25">
      <c r="A194" s="55"/>
      <c r="J194" s="55"/>
      <c r="K194" s="55"/>
      <c r="L194" s="55"/>
      <c r="M194" s="55"/>
      <c r="N194" s="55"/>
      <c r="O194" s="55"/>
      <c r="P194" s="55"/>
      <c r="Q194" s="55"/>
      <c r="R194" s="55"/>
      <c r="S194" s="55"/>
      <c r="T194" s="55"/>
      <c r="U194" s="55"/>
      <c r="V194" s="55"/>
      <c r="W194" s="55"/>
      <c r="X194" s="55"/>
      <c r="Y194" s="55"/>
      <c r="Z194" s="55"/>
      <c r="AA194" s="55"/>
      <c r="AB194" s="55"/>
      <c r="AC194" s="55"/>
      <c r="AD194" s="55"/>
      <c r="AE194" s="55"/>
      <c r="AF194" s="55"/>
      <c r="AG194" s="55"/>
      <c r="AH194" s="55"/>
      <c r="AI194" s="55"/>
      <c r="AJ194" s="55"/>
      <c r="AK194" s="55"/>
      <c r="AL194" s="55"/>
      <c r="AM194" s="55"/>
      <c r="AN194" s="55"/>
      <c r="AO194" s="55"/>
      <c r="AP194" s="55"/>
      <c r="AQ194" s="55"/>
      <c r="AR194" s="55"/>
      <c r="AS194" s="55"/>
      <c r="AT194" s="55"/>
      <c r="AU194" s="55"/>
      <c r="AV194" s="55"/>
      <c r="AW194" s="55"/>
      <c r="AX194" s="55"/>
      <c r="AY194" s="55"/>
      <c r="AZ194" s="55"/>
      <c r="BA194" s="55"/>
      <c r="BB194" s="55"/>
      <c r="BC194" s="55"/>
      <c r="BD194" s="55"/>
      <c r="BE194" s="55"/>
      <c r="BF194" s="55"/>
      <c r="BG194" s="55"/>
      <c r="BH194" s="55"/>
    </row>
    <row r="195" spans="1:60" x14ac:dyDescent="0.25">
      <c r="A195" s="55"/>
      <c r="J195" s="55"/>
      <c r="K195" s="55"/>
      <c r="L195" s="55"/>
      <c r="M195" s="55"/>
      <c r="N195" s="55"/>
      <c r="O195" s="55"/>
      <c r="P195" s="55"/>
      <c r="Q195" s="55"/>
      <c r="R195" s="55"/>
      <c r="S195" s="55"/>
      <c r="T195" s="55"/>
      <c r="U195" s="55"/>
      <c r="V195" s="55"/>
      <c r="W195" s="55"/>
      <c r="X195" s="55"/>
      <c r="Y195" s="55"/>
      <c r="Z195" s="55"/>
      <c r="AA195" s="55"/>
      <c r="AB195" s="55"/>
      <c r="AC195" s="55"/>
      <c r="AD195" s="55"/>
      <c r="AE195" s="55"/>
      <c r="AF195" s="55"/>
      <c r="AG195" s="55"/>
      <c r="AH195" s="55"/>
      <c r="AI195" s="55"/>
      <c r="AJ195" s="55"/>
      <c r="AK195" s="55"/>
      <c r="AL195" s="55"/>
      <c r="AM195" s="55"/>
      <c r="AN195" s="55"/>
      <c r="AO195" s="55"/>
      <c r="AP195" s="55"/>
      <c r="AQ195" s="55"/>
      <c r="AR195" s="55"/>
      <c r="AS195" s="55"/>
      <c r="AT195" s="55"/>
      <c r="AU195" s="55"/>
      <c r="AV195" s="55"/>
      <c r="AW195" s="55"/>
      <c r="AX195" s="55"/>
      <c r="AY195" s="55"/>
      <c r="AZ195" s="55"/>
      <c r="BA195" s="55"/>
      <c r="BB195" s="55"/>
      <c r="BC195" s="55"/>
      <c r="BD195" s="55"/>
      <c r="BE195" s="55"/>
      <c r="BF195" s="55"/>
      <c r="BG195" s="55"/>
      <c r="BH195" s="55"/>
    </row>
    <row r="196" spans="1:60" x14ac:dyDescent="0.25">
      <c r="A196" s="55"/>
      <c r="J196" s="55"/>
      <c r="K196" s="55"/>
      <c r="L196" s="55"/>
      <c r="M196" s="55"/>
      <c r="N196" s="55"/>
      <c r="O196" s="55"/>
      <c r="P196" s="55"/>
      <c r="Q196" s="55"/>
      <c r="R196" s="55"/>
      <c r="S196" s="55"/>
      <c r="T196" s="55"/>
      <c r="U196" s="55"/>
      <c r="V196" s="55"/>
      <c r="W196" s="55"/>
      <c r="X196" s="55"/>
      <c r="Y196" s="55"/>
      <c r="Z196" s="55"/>
      <c r="AA196" s="55"/>
      <c r="AB196" s="55"/>
      <c r="AC196" s="55"/>
      <c r="AD196" s="55"/>
      <c r="AE196" s="55"/>
      <c r="AF196" s="55"/>
      <c r="AG196" s="55"/>
      <c r="AH196" s="55"/>
      <c r="AI196" s="55"/>
      <c r="AJ196" s="55"/>
      <c r="AK196" s="55"/>
      <c r="AL196" s="55"/>
      <c r="AM196" s="55"/>
      <c r="AN196" s="55"/>
      <c r="AO196" s="55"/>
      <c r="AP196" s="55"/>
      <c r="AQ196" s="55"/>
      <c r="AR196" s="55"/>
      <c r="AS196" s="55"/>
      <c r="AT196" s="55"/>
      <c r="AU196" s="55"/>
      <c r="AV196" s="55"/>
      <c r="AW196" s="55"/>
      <c r="AX196" s="55"/>
      <c r="AY196" s="55"/>
      <c r="AZ196" s="55"/>
      <c r="BA196" s="55"/>
      <c r="BB196" s="55"/>
      <c r="BC196" s="55"/>
      <c r="BD196" s="55"/>
      <c r="BE196" s="55"/>
      <c r="BF196" s="55"/>
      <c r="BG196" s="55"/>
      <c r="BH196" s="55"/>
    </row>
    <row r="197" spans="1:60" x14ac:dyDescent="0.25">
      <c r="A197" s="55"/>
      <c r="J197" s="55"/>
      <c r="K197" s="55"/>
      <c r="L197" s="55"/>
      <c r="M197" s="55"/>
      <c r="N197" s="55"/>
      <c r="O197" s="55"/>
      <c r="P197" s="55"/>
      <c r="Q197" s="55"/>
      <c r="R197" s="55"/>
      <c r="S197" s="55"/>
      <c r="T197" s="55"/>
      <c r="U197" s="55"/>
      <c r="V197" s="55"/>
      <c r="W197" s="55"/>
      <c r="X197" s="55"/>
      <c r="Y197" s="55"/>
      <c r="Z197" s="55"/>
      <c r="AA197" s="55"/>
      <c r="AB197" s="55"/>
      <c r="AC197" s="55"/>
      <c r="AD197" s="55"/>
      <c r="AE197" s="55"/>
      <c r="AF197" s="55"/>
      <c r="AG197" s="55"/>
      <c r="AH197" s="55"/>
      <c r="AI197" s="55"/>
      <c r="AJ197" s="55"/>
      <c r="AK197" s="55"/>
      <c r="AL197" s="55"/>
      <c r="AM197" s="55"/>
      <c r="AN197" s="55"/>
      <c r="AO197" s="55"/>
      <c r="AP197" s="55"/>
      <c r="AQ197" s="55"/>
      <c r="AR197" s="55"/>
      <c r="AS197" s="55"/>
      <c r="AT197" s="55"/>
      <c r="AU197" s="55"/>
      <c r="AV197" s="55"/>
      <c r="AW197" s="55"/>
      <c r="AX197" s="55"/>
      <c r="AY197" s="55"/>
      <c r="AZ197" s="55"/>
      <c r="BA197" s="55"/>
      <c r="BB197" s="55"/>
      <c r="BC197" s="55"/>
      <c r="BD197" s="55"/>
      <c r="BE197" s="55"/>
      <c r="BF197" s="55"/>
      <c r="BG197" s="55"/>
      <c r="BH197" s="55"/>
    </row>
    <row r="198" spans="1:60" x14ac:dyDescent="0.25">
      <c r="A198" s="55"/>
      <c r="J198" s="55"/>
      <c r="K198" s="55"/>
      <c r="L198" s="55"/>
      <c r="M198" s="55"/>
      <c r="N198" s="55"/>
      <c r="O198" s="55"/>
      <c r="P198" s="55"/>
      <c r="Q198" s="55"/>
      <c r="R198" s="55"/>
      <c r="S198" s="55"/>
      <c r="T198" s="55"/>
      <c r="U198" s="55"/>
      <c r="V198" s="55"/>
      <c r="W198" s="55"/>
      <c r="X198" s="55"/>
      <c r="Y198" s="55"/>
      <c r="Z198" s="55"/>
      <c r="AA198" s="55"/>
      <c r="AB198" s="55"/>
      <c r="AC198" s="55"/>
      <c r="AD198" s="55"/>
      <c r="AE198" s="55"/>
      <c r="AF198" s="55"/>
      <c r="AG198" s="55"/>
      <c r="AH198" s="55"/>
      <c r="AI198" s="55"/>
      <c r="AJ198" s="55"/>
      <c r="AK198" s="55"/>
      <c r="AL198" s="55"/>
      <c r="AM198" s="55"/>
      <c r="AN198" s="55"/>
      <c r="AO198" s="55"/>
      <c r="AP198" s="55"/>
      <c r="AQ198" s="55"/>
      <c r="AR198" s="55"/>
      <c r="AS198" s="55"/>
      <c r="AT198" s="55"/>
      <c r="AU198" s="55"/>
      <c r="AV198" s="55"/>
      <c r="AW198" s="55"/>
      <c r="AX198" s="55"/>
      <c r="AY198" s="55"/>
      <c r="AZ198" s="55"/>
      <c r="BA198" s="55"/>
      <c r="BB198" s="55"/>
      <c r="BC198" s="55"/>
      <c r="BD198" s="55"/>
      <c r="BE198" s="55"/>
      <c r="BF198" s="55"/>
      <c r="BG198" s="55"/>
      <c r="BH198" s="55"/>
    </row>
    <row r="199" spans="1:60" x14ac:dyDescent="0.25">
      <c r="A199" s="55"/>
      <c r="J199" s="55"/>
      <c r="K199" s="55"/>
      <c r="L199" s="55"/>
      <c r="M199" s="55"/>
      <c r="N199" s="55"/>
      <c r="O199" s="55"/>
      <c r="P199" s="55"/>
      <c r="Q199" s="55"/>
      <c r="R199" s="55"/>
      <c r="S199" s="55"/>
      <c r="T199" s="55"/>
      <c r="U199" s="55"/>
      <c r="V199" s="55"/>
      <c r="W199" s="55"/>
      <c r="X199" s="55"/>
      <c r="Y199" s="55"/>
      <c r="Z199" s="55"/>
      <c r="AA199" s="55"/>
      <c r="AB199" s="55"/>
      <c r="AC199" s="55"/>
      <c r="AD199" s="55"/>
      <c r="AE199" s="55"/>
      <c r="AF199" s="55"/>
      <c r="AG199" s="55"/>
      <c r="AH199" s="55"/>
      <c r="AI199" s="55"/>
      <c r="AJ199" s="55"/>
      <c r="AK199" s="55"/>
      <c r="AL199" s="55"/>
      <c r="AM199" s="55"/>
      <c r="AN199" s="55"/>
      <c r="AO199" s="55"/>
      <c r="AP199" s="55"/>
      <c r="AQ199" s="55"/>
      <c r="AR199" s="55"/>
      <c r="AS199" s="55"/>
      <c r="AT199" s="55"/>
      <c r="AU199" s="55"/>
      <c r="AV199" s="55"/>
      <c r="AW199" s="55"/>
      <c r="AX199" s="55"/>
      <c r="AY199" s="55"/>
      <c r="AZ199" s="55"/>
      <c r="BA199" s="55"/>
      <c r="BB199" s="55"/>
      <c r="BC199" s="55"/>
      <c r="BD199" s="55"/>
      <c r="BE199" s="55"/>
      <c r="BF199" s="55"/>
      <c r="BG199" s="55"/>
      <c r="BH199" s="55"/>
    </row>
    <row r="200" spans="1:60" x14ac:dyDescent="0.25">
      <c r="A200" s="55"/>
      <c r="J200" s="55"/>
      <c r="K200" s="55"/>
      <c r="L200" s="55"/>
      <c r="M200" s="55"/>
      <c r="N200" s="55"/>
      <c r="O200" s="55"/>
      <c r="P200" s="55"/>
      <c r="Q200" s="55"/>
      <c r="R200" s="55"/>
      <c r="S200" s="55"/>
      <c r="T200" s="55"/>
      <c r="U200" s="55"/>
      <c r="V200" s="55"/>
      <c r="W200" s="55"/>
      <c r="X200" s="55"/>
      <c r="Y200" s="55"/>
      <c r="Z200" s="55"/>
      <c r="AA200" s="55"/>
      <c r="AB200" s="55"/>
      <c r="AC200" s="55"/>
      <c r="AD200" s="55"/>
      <c r="AE200" s="55"/>
      <c r="AF200" s="55"/>
      <c r="AG200" s="55"/>
      <c r="AH200" s="55"/>
      <c r="AI200" s="55"/>
      <c r="AJ200" s="55"/>
      <c r="AK200" s="55"/>
      <c r="AL200" s="55"/>
      <c r="AM200" s="55"/>
      <c r="AN200" s="55"/>
      <c r="AO200" s="55"/>
      <c r="AP200" s="55"/>
      <c r="AQ200" s="55"/>
      <c r="AR200" s="55"/>
      <c r="AS200" s="55"/>
      <c r="AT200" s="55"/>
      <c r="AU200" s="55"/>
      <c r="AV200" s="55"/>
      <c r="AW200" s="55"/>
      <c r="AX200" s="55"/>
      <c r="AY200" s="55"/>
      <c r="AZ200" s="55"/>
      <c r="BA200" s="55"/>
      <c r="BB200" s="55"/>
      <c r="BC200" s="55"/>
      <c r="BD200" s="55"/>
      <c r="BE200" s="55"/>
      <c r="BF200" s="55"/>
      <c r="BG200" s="55"/>
      <c r="BH200" s="55"/>
    </row>
    <row r="201" spans="1:60" x14ac:dyDescent="0.25">
      <c r="A201" s="55"/>
      <c r="J201" s="55"/>
      <c r="K201" s="55"/>
      <c r="L201" s="55"/>
      <c r="M201" s="55"/>
      <c r="N201" s="55"/>
      <c r="O201" s="55"/>
      <c r="P201" s="55"/>
      <c r="Q201" s="55"/>
      <c r="R201" s="55"/>
      <c r="S201" s="55"/>
      <c r="T201" s="55"/>
      <c r="U201" s="55"/>
      <c r="V201" s="55"/>
      <c r="W201" s="55"/>
      <c r="X201" s="55"/>
      <c r="Y201" s="55"/>
      <c r="Z201" s="55"/>
      <c r="AA201" s="55"/>
      <c r="AB201" s="55"/>
      <c r="AC201" s="55"/>
      <c r="AD201" s="55"/>
      <c r="AE201" s="55"/>
      <c r="AF201" s="55"/>
      <c r="AG201" s="55"/>
      <c r="AH201" s="55"/>
      <c r="AI201" s="55"/>
      <c r="AJ201" s="55"/>
      <c r="AK201" s="55"/>
      <c r="AL201" s="55"/>
      <c r="AM201" s="55"/>
      <c r="AN201" s="55"/>
      <c r="AO201" s="55"/>
      <c r="AP201" s="55"/>
      <c r="AQ201" s="55"/>
      <c r="AR201" s="55"/>
      <c r="AS201" s="55"/>
      <c r="AT201" s="55"/>
      <c r="AU201" s="55"/>
      <c r="AV201" s="55"/>
      <c r="AW201" s="55"/>
      <c r="AX201" s="55"/>
      <c r="AY201" s="55"/>
      <c r="AZ201" s="55"/>
      <c r="BA201" s="55"/>
      <c r="BB201" s="55"/>
      <c r="BC201" s="55"/>
      <c r="BD201" s="55"/>
      <c r="BE201" s="55"/>
      <c r="BF201" s="55"/>
      <c r="BG201" s="55"/>
      <c r="BH201" s="55"/>
    </row>
    <row r="202" spans="1:60" x14ac:dyDescent="0.25">
      <c r="A202" s="55"/>
      <c r="J202" s="55"/>
      <c r="K202" s="55"/>
      <c r="L202" s="55"/>
      <c r="M202" s="55"/>
      <c r="N202" s="55"/>
      <c r="O202" s="55"/>
      <c r="P202" s="55"/>
      <c r="Q202" s="55"/>
      <c r="R202" s="55"/>
      <c r="S202" s="55"/>
      <c r="T202" s="55"/>
      <c r="U202" s="55"/>
      <c r="V202" s="55"/>
      <c r="W202" s="55"/>
      <c r="X202" s="55"/>
      <c r="Y202" s="55"/>
      <c r="Z202" s="55"/>
      <c r="AA202" s="55"/>
      <c r="AB202" s="55"/>
      <c r="AC202" s="55"/>
      <c r="AD202" s="55"/>
      <c r="AE202" s="55"/>
      <c r="AF202" s="55"/>
      <c r="AG202" s="55"/>
      <c r="AH202" s="55"/>
      <c r="AI202" s="55"/>
      <c r="AJ202" s="55"/>
      <c r="AK202" s="55"/>
      <c r="AL202" s="55"/>
      <c r="AM202" s="55"/>
      <c r="AN202" s="55"/>
      <c r="AO202" s="55"/>
      <c r="AP202" s="55"/>
      <c r="AQ202" s="55"/>
      <c r="AR202" s="55"/>
      <c r="AS202" s="55"/>
      <c r="AT202" s="55"/>
      <c r="AU202" s="55"/>
      <c r="AV202" s="55"/>
      <c r="AW202" s="55"/>
      <c r="AX202" s="55"/>
      <c r="AY202" s="55"/>
      <c r="AZ202" s="55"/>
      <c r="BA202" s="55"/>
      <c r="BB202" s="55"/>
      <c r="BC202" s="55"/>
      <c r="BD202" s="55"/>
      <c r="BE202" s="55"/>
      <c r="BF202" s="55"/>
      <c r="BG202" s="55"/>
      <c r="BH202" s="55"/>
    </row>
    <row r="203" spans="1:60" x14ac:dyDescent="0.25">
      <c r="A203" s="55"/>
      <c r="J203" s="55"/>
      <c r="K203" s="55"/>
      <c r="L203" s="55"/>
      <c r="M203" s="55"/>
      <c r="N203" s="55"/>
      <c r="O203" s="55"/>
      <c r="P203" s="55"/>
      <c r="Q203" s="55"/>
      <c r="R203" s="55"/>
      <c r="S203" s="55"/>
      <c r="T203" s="55"/>
      <c r="U203" s="55"/>
      <c r="V203" s="55"/>
      <c r="W203" s="55"/>
      <c r="X203" s="55"/>
      <c r="Y203" s="55"/>
      <c r="Z203" s="55"/>
      <c r="AA203" s="55"/>
      <c r="AB203" s="55"/>
      <c r="AC203" s="55"/>
      <c r="AD203" s="55"/>
      <c r="AE203" s="55"/>
      <c r="AF203" s="55"/>
      <c r="AG203" s="55"/>
      <c r="AH203" s="55"/>
      <c r="AI203" s="55"/>
      <c r="AJ203" s="55"/>
      <c r="AK203" s="55"/>
      <c r="AL203" s="55"/>
      <c r="AM203" s="55"/>
      <c r="AN203" s="55"/>
      <c r="AO203" s="55"/>
      <c r="AP203" s="55"/>
      <c r="AQ203" s="55"/>
      <c r="AR203" s="55"/>
      <c r="AS203" s="55"/>
      <c r="AT203" s="55"/>
      <c r="AU203" s="55"/>
      <c r="AV203" s="55"/>
      <c r="AW203" s="55"/>
      <c r="AX203" s="55"/>
      <c r="AY203" s="55"/>
      <c r="AZ203" s="55"/>
      <c r="BA203" s="55"/>
      <c r="BB203" s="55"/>
      <c r="BC203" s="55"/>
      <c r="BD203" s="55"/>
      <c r="BE203" s="55"/>
      <c r="BF203" s="55"/>
      <c r="BG203" s="55"/>
      <c r="BH203" s="55"/>
    </row>
    <row r="204" spans="1:60" x14ac:dyDescent="0.25">
      <c r="A204" s="55"/>
      <c r="J204" s="55"/>
      <c r="K204" s="55"/>
      <c r="L204" s="55"/>
      <c r="M204" s="55"/>
      <c r="N204" s="55"/>
      <c r="O204" s="55"/>
      <c r="P204" s="55"/>
      <c r="Q204" s="55"/>
      <c r="R204" s="55"/>
      <c r="S204" s="55"/>
      <c r="T204" s="55"/>
      <c r="U204" s="55"/>
      <c r="V204" s="55"/>
      <c r="W204" s="55"/>
      <c r="X204" s="55"/>
      <c r="Y204" s="55"/>
      <c r="Z204" s="55"/>
      <c r="AA204" s="55"/>
      <c r="AB204" s="55"/>
      <c r="AC204" s="55"/>
      <c r="AD204" s="55"/>
      <c r="AE204" s="55"/>
      <c r="AF204" s="55"/>
      <c r="AG204" s="55"/>
      <c r="AH204" s="55"/>
      <c r="AI204" s="55"/>
      <c r="AJ204" s="55"/>
      <c r="AK204" s="55"/>
      <c r="AL204" s="55"/>
      <c r="AM204" s="55"/>
      <c r="AN204" s="55"/>
      <c r="AO204" s="55"/>
      <c r="AP204" s="55"/>
      <c r="AQ204" s="55"/>
      <c r="AR204" s="55"/>
      <c r="AS204" s="55"/>
      <c r="AT204" s="55"/>
      <c r="AU204" s="55"/>
      <c r="AV204" s="55"/>
      <c r="AW204" s="55"/>
      <c r="AX204" s="55"/>
      <c r="AY204" s="55"/>
      <c r="AZ204" s="55"/>
      <c r="BA204" s="55"/>
      <c r="BB204" s="55"/>
      <c r="BC204" s="55"/>
      <c r="BD204" s="55"/>
      <c r="BE204" s="55"/>
      <c r="BF204" s="55"/>
      <c r="BG204" s="55"/>
      <c r="BH204" s="55"/>
    </row>
    <row r="205" spans="1:60" x14ac:dyDescent="0.25">
      <c r="A205" s="55"/>
      <c r="J205" s="55"/>
      <c r="K205" s="55"/>
      <c r="L205" s="55"/>
      <c r="M205" s="55"/>
      <c r="N205" s="55"/>
      <c r="O205" s="55"/>
      <c r="P205" s="55"/>
      <c r="Q205" s="55"/>
      <c r="R205" s="55"/>
      <c r="S205" s="55"/>
      <c r="T205" s="55"/>
      <c r="U205" s="55"/>
      <c r="V205" s="55"/>
      <c r="W205" s="55"/>
      <c r="X205" s="55"/>
      <c r="Y205" s="55"/>
      <c r="Z205" s="55"/>
      <c r="AA205" s="55"/>
      <c r="AB205" s="55"/>
      <c r="AC205" s="55"/>
      <c r="AD205" s="55"/>
      <c r="AE205" s="55"/>
      <c r="AF205" s="55"/>
      <c r="AG205" s="55"/>
      <c r="AH205" s="55"/>
      <c r="AI205" s="55"/>
      <c r="AJ205" s="55"/>
      <c r="AK205" s="55"/>
      <c r="AL205" s="55"/>
      <c r="AM205" s="55"/>
      <c r="AN205" s="55"/>
      <c r="AO205" s="55"/>
      <c r="AP205" s="55"/>
      <c r="AQ205" s="55"/>
      <c r="AR205" s="55"/>
      <c r="AS205" s="55"/>
      <c r="AT205" s="55"/>
      <c r="AU205" s="55"/>
      <c r="AV205" s="55"/>
      <c r="AW205" s="55"/>
      <c r="AX205" s="55"/>
      <c r="AY205" s="55"/>
      <c r="AZ205" s="55"/>
      <c r="BA205" s="55"/>
      <c r="BB205" s="55"/>
      <c r="BC205" s="55"/>
      <c r="BD205" s="55"/>
      <c r="BE205" s="55"/>
      <c r="BF205" s="55"/>
      <c r="BG205" s="55"/>
      <c r="BH205" s="55"/>
    </row>
    <row r="206" spans="1:60" x14ac:dyDescent="0.25">
      <c r="A206" s="55"/>
      <c r="J206" s="55"/>
      <c r="K206" s="55"/>
      <c r="L206" s="55"/>
      <c r="M206" s="55"/>
      <c r="N206" s="55"/>
      <c r="O206" s="55"/>
      <c r="P206" s="55"/>
      <c r="Q206" s="55"/>
      <c r="R206" s="55"/>
      <c r="S206" s="55"/>
      <c r="T206" s="55"/>
      <c r="U206" s="55"/>
      <c r="V206" s="55"/>
      <c r="W206" s="55"/>
      <c r="X206" s="55"/>
      <c r="Y206" s="55"/>
      <c r="Z206" s="55"/>
      <c r="AA206" s="55"/>
      <c r="AB206" s="55"/>
      <c r="AC206" s="55"/>
      <c r="AD206" s="55"/>
      <c r="AE206" s="55"/>
      <c r="AF206" s="55"/>
      <c r="AG206" s="55"/>
      <c r="AH206" s="55"/>
      <c r="AI206" s="55"/>
      <c r="AJ206" s="55"/>
      <c r="AK206" s="55"/>
      <c r="AL206" s="55"/>
      <c r="AM206" s="55"/>
      <c r="AN206" s="55"/>
      <c r="AO206" s="55"/>
      <c r="AP206" s="55"/>
      <c r="AQ206" s="55"/>
      <c r="AR206" s="55"/>
      <c r="AS206" s="55"/>
      <c r="AT206" s="55"/>
      <c r="AU206" s="55"/>
      <c r="AV206" s="55"/>
      <c r="AW206" s="55"/>
      <c r="AX206" s="55"/>
      <c r="AY206" s="55"/>
      <c r="AZ206" s="55"/>
      <c r="BA206" s="55"/>
      <c r="BB206" s="55"/>
      <c r="BC206" s="55"/>
      <c r="BD206" s="55"/>
      <c r="BE206" s="55"/>
      <c r="BF206" s="55"/>
      <c r="BG206" s="55"/>
      <c r="BH206" s="55"/>
    </row>
    <row r="207" spans="1:60" x14ac:dyDescent="0.25">
      <c r="A207" s="55"/>
      <c r="J207" s="55"/>
      <c r="K207" s="55"/>
      <c r="L207" s="55"/>
      <c r="M207" s="55"/>
      <c r="N207" s="55"/>
      <c r="O207" s="55"/>
      <c r="P207" s="55"/>
      <c r="Q207" s="55"/>
      <c r="R207" s="55"/>
      <c r="S207" s="55"/>
      <c r="T207" s="55"/>
      <c r="U207" s="55"/>
      <c r="V207" s="55"/>
      <c r="W207" s="55"/>
      <c r="X207" s="55"/>
      <c r="Y207" s="55"/>
      <c r="Z207" s="55"/>
      <c r="AA207" s="55"/>
      <c r="AB207" s="55"/>
      <c r="AC207" s="55"/>
      <c r="AD207" s="55"/>
      <c r="AE207" s="55"/>
      <c r="AF207" s="55"/>
      <c r="AG207" s="55"/>
      <c r="AH207" s="55"/>
      <c r="AI207" s="55"/>
      <c r="AJ207" s="55"/>
      <c r="AK207" s="55"/>
      <c r="AL207" s="55"/>
      <c r="AM207" s="55"/>
      <c r="AN207" s="55"/>
      <c r="AO207" s="55"/>
      <c r="AP207" s="55"/>
      <c r="AQ207" s="55"/>
      <c r="AR207" s="55"/>
      <c r="AS207" s="55"/>
      <c r="AT207" s="55"/>
      <c r="AU207" s="55"/>
      <c r="AV207" s="55"/>
      <c r="AW207" s="55"/>
      <c r="AX207" s="55"/>
      <c r="AY207" s="55"/>
      <c r="AZ207" s="55"/>
      <c r="BA207" s="55"/>
      <c r="BB207" s="55"/>
      <c r="BC207" s="55"/>
      <c r="BD207" s="55"/>
      <c r="BE207" s="55"/>
      <c r="BF207" s="55"/>
      <c r="BG207" s="55"/>
      <c r="BH207" s="55"/>
    </row>
    <row r="208" spans="1:60" x14ac:dyDescent="0.25">
      <c r="A208" s="55"/>
      <c r="J208" s="55"/>
      <c r="K208" s="55"/>
      <c r="L208" s="55"/>
      <c r="M208" s="55"/>
      <c r="N208" s="55"/>
      <c r="O208" s="55"/>
      <c r="P208" s="55"/>
      <c r="Q208" s="55"/>
      <c r="R208" s="55"/>
      <c r="S208" s="55"/>
      <c r="T208" s="55"/>
      <c r="U208" s="55"/>
      <c r="V208" s="55"/>
      <c r="W208" s="55"/>
      <c r="X208" s="55"/>
      <c r="Y208" s="55"/>
      <c r="Z208" s="55"/>
      <c r="AA208" s="55"/>
      <c r="AB208" s="55"/>
      <c r="AC208" s="55"/>
      <c r="AD208" s="55"/>
      <c r="AE208" s="55"/>
      <c r="AF208" s="55"/>
      <c r="AG208" s="55"/>
      <c r="AH208" s="55"/>
      <c r="AI208" s="55"/>
      <c r="AJ208" s="55"/>
      <c r="AK208" s="55"/>
      <c r="AL208" s="55"/>
      <c r="AM208" s="55"/>
      <c r="AN208" s="55"/>
      <c r="AO208" s="55"/>
      <c r="AP208" s="55"/>
      <c r="AQ208" s="55"/>
      <c r="AR208" s="55"/>
      <c r="AS208" s="55"/>
      <c r="AT208" s="55"/>
      <c r="AU208" s="55"/>
      <c r="AV208" s="55"/>
      <c r="AW208" s="55"/>
      <c r="AX208" s="55"/>
      <c r="AY208" s="55"/>
      <c r="AZ208" s="55"/>
      <c r="BA208" s="55"/>
      <c r="BB208" s="55"/>
      <c r="BC208" s="55"/>
      <c r="BD208" s="55"/>
      <c r="BE208" s="55"/>
      <c r="BF208" s="55"/>
      <c r="BG208" s="55"/>
      <c r="BH208" s="55"/>
    </row>
    <row r="209" spans="1:60" x14ac:dyDescent="0.25">
      <c r="A209" s="55"/>
      <c r="J209" s="55"/>
      <c r="K209" s="55"/>
      <c r="L209" s="55"/>
      <c r="M209" s="55"/>
      <c r="N209" s="55"/>
      <c r="O209" s="55"/>
      <c r="P209" s="55"/>
      <c r="Q209" s="55"/>
      <c r="R209" s="55"/>
      <c r="S209" s="55"/>
      <c r="T209" s="55"/>
      <c r="U209" s="55"/>
      <c r="V209" s="55"/>
      <c r="W209" s="55"/>
      <c r="X209" s="55"/>
      <c r="Y209" s="55"/>
      <c r="Z209" s="55"/>
      <c r="AA209" s="55"/>
      <c r="AB209" s="55"/>
      <c r="AC209" s="55"/>
      <c r="AD209" s="55"/>
      <c r="AE209" s="55"/>
      <c r="AF209" s="55"/>
      <c r="AG209" s="55"/>
      <c r="AH209" s="55"/>
      <c r="AI209" s="55"/>
      <c r="AJ209" s="55"/>
      <c r="AK209" s="55"/>
      <c r="AL209" s="55"/>
      <c r="AM209" s="55"/>
      <c r="AN209" s="55"/>
      <c r="AO209" s="55"/>
      <c r="AP209" s="55"/>
      <c r="AQ209" s="55"/>
      <c r="AR209" s="55"/>
      <c r="AS209" s="55"/>
      <c r="AT209" s="55"/>
      <c r="AU209" s="55"/>
      <c r="AV209" s="55"/>
      <c r="AW209" s="55"/>
      <c r="AX209" s="55"/>
      <c r="AY209" s="55"/>
      <c r="AZ209" s="55"/>
      <c r="BA209" s="55"/>
      <c r="BB209" s="55"/>
      <c r="BC209" s="55"/>
      <c r="BD209" s="55"/>
      <c r="BE209" s="55"/>
      <c r="BF209" s="55"/>
      <c r="BG209" s="55"/>
      <c r="BH209" s="55"/>
    </row>
    <row r="210" spans="1:60" x14ac:dyDescent="0.25">
      <c r="A210" s="55"/>
      <c r="J210" s="55"/>
      <c r="K210" s="55"/>
      <c r="L210" s="55"/>
      <c r="M210" s="55"/>
      <c r="N210" s="55"/>
      <c r="O210" s="55"/>
      <c r="P210" s="55"/>
      <c r="Q210" s="55"/>
      <c r="R210" s="55"/>
      <c r="S210" s="55"/>
      <c r="T210" s="55"/>
      <c r="U210" s="55"/>
      <c r="V210" s="55"/>
      <c r="W210" s="55"/>
      <c r="X210" s="55"/>
      <c r="Y210" s="55"/>
      <c r="Z210" s="55"/>
      <c r="AA210" s="55"/>
      <c r="AB210" s="55"/>
      <c r="AC210" s="55"/>
      <c r="AD210" s="55"/>
      <c r="AE210" s="55"/>
      <c r="AF210" s="55"/>
      <c r="AG210" s="55"/>
      <c r="AH210" s="55"/>
      <c r="AI210" s="55"/>
      <c r="AJ210" s="55"/>
      <c r="AK210" s="55"/>
      <c r="AL210" s="55"/>
      <c r="AM210" s="55"/>
      <c r="AN210" s="55"/>
      <c r="AO210" s="55"/>
      <c r="AP210" s="55"/>
      <c r="AQ210" s="55"/>
      <c r="AR210" s="55"/>
      <c r="AS210" s="55"/>
      <c r="AT210" s="55"/>
      <c r="AU210" s="55"/>
      <c r="AV210" s="55"/>
      <c r="AW210" s="55"/>
      <c r="AX210" s="55"/>
      <c r="AY210" s="55"/>
      <c r="AZ210" s="55"/>
      <c r="BA210" s="55"/>
      <c r="BB210" s="55"/>
      <c r="BC210" s="55"/>
      <c r="BD210" s="55"/>
      <c r="BE210" s="55"/>
      <c r="BF210" s="55"/>
      <c r="BG210" s="55"/>
      <c r="BH210" s="55"/>
    </row>
    <row r="211" spans="1:60" x14ac:dyDescent="0.25">
      <c r="A211" s="55"/>
      <c r="J211" s="55"/>
      <c r="K211" s="55"/>
      <c r="L211" s="55"/>
      <c r="M211" s="55"/>
      <c r="N211" s="55"/>
      <c r="O211" s="55"/>
      <c r="P211" s="55"/>
      <c r="Q211" s="55"/>
      <c r="R211" s="55"/>
      <c r="S211" s="55"/>
      <c r="T211" s="55"/>
      <c r="U211" s="55"/>
      <c r="V211" s="55"/>
      <c r="W211" s="55"/>
      <c r="X211" s="55"/>
      <c r="Y211" s="55"/>
      <c r="Z211" s="55"/>
      <c r="AA211" s="55"/>
      <c r="AB211" s="55"/>
      <c r="AC211" s="55"/>
      <c r="AD211" s="55"/>
      <c r="AE211" s="55"/>
      <c r="AF211" s="55"/>
      <c r="AG211" s="55"/>
      <c r="AH211" s="55"/>
      <c r="AI211" s="55"/>
      <c r="AJ211" s="55"/>
      <c r="AK211" s="55"/>
      <c r="AL211" s="55"/>
      <c r="AM211" s="55"/>
      <c r="AN211" s="55"/>
      <c r="AO211" s="55"/>
      <c r="AP211" s="55"/>
      <c r="AQ211" s="55"/>
      <c r="AR211" s="55"/>
      <c r="AS211" s="55"/>
      <c r="AT211" s="55"/>
      <c r="AU211" s="55"/>
      <c r="AV211" s="55"/>
      <c r="AW211" s="55"/>
      <c r="AX211" s="55"/>
      <c r="AY211" s="55"/>
      <c r="AZ211" s="55"/>
      <c r="BA211" s="55"/>
      <c r="BB211" s="55"/>
      <c r="BC211" s="55"/>
      <c r="BD211" s="55"/>
      <c r="BE211" s="55"/>
      <c r="BF211" s="55"/>
      <c r="BG211" s="55"/>
      <c r="BH211" s="55"/>
    </row>
    <row r="212" spans="1:60" x14ac:dyDescent="0.25">
      <c r="A212" s="55"/>
      <c r="J212" s="55"/>
      <c r="K212" s="55"/>
      <c r="L212" s="55"/>
      <c r="M212" s="55"/>
      <c r="N212" s="55"/>
      <c r="O212" s="55"/>
      <c r="P212" s="55"/>
      <c r="Q212" s="55"/>
      <c r="R212" s="55"/>
      <c r="S212" s="55"/>
      <c r="T212" s="55"/>
      <c r="U212" s="55"/>
      <c r="V212" s="55"/>
      <c r="W212" s="55"/>
      <c r="X212" s="55"/>
      <c r="Y212" s="55"/>
      <c r="Z212" s="55"/>
      <c r="AA212" s="55"/>
      <c r="AB212" s="55"/>
      <c r="AC212" s="55"/>
      <c r="AD212" s="55"/>
      <c r="AE212" s="55"/>
      <c r="AF212" s="55"/>
      <c r="AG212" s="55"/>
      <c r="AH212" s="55"/>
      <c r="AI212" s="55"/>
      <c r="AJ212" s="55"/>
      <c r="AK212" s="55"/>
      <c r="AL212" s="55"/>
      <c r="AM212" s="55"/>
      <c r="AN212" s="55"/>
      <c r="AO212" s="55"/>
      <c r="AP212" s="55"/>
      <c r="AQ212" s="55"/>
      <c r="AR212" s="55"/>
      <c r="AS212" s="55"/>
      <c r="AT212" s="55"/>
      <c r="AU212" s="55"/>
      <c r="AV212" s="55"/>
      <c r="AW212" s="55"/>
      <c r="AX212" s="55"/>
      <c r="AY212" s="55"/>
      <c r="AZ212" s="55"/>
      <c r="BA212" s="55"/>
      <c r="BB212" s="55"/>
      <c r="BC212" s="55"/>
      <c r="BD212" s="55"/>
      <c r="BE212" s="55"/>
      <c r="BF212" s="55"/>
      <c r="BG212" s="55"/>
      <c r="BH212" s="55"/>
    </row>
    <row r="213" spans="1:60" x14ac:dyDescent="0.25">
      <c r="A213" s="55"/>
      <c r="J213" s="55"/>
      <c r="K213" s="55"/>
      <c r="L213" s="55"/>
      <c r="M213" s="55"/>
      <c r="N213" s="55"/>
      <c r="O213" s="55"/>
      <c r="P213" s="55"/>
      <c r="Q213" s="55"/>
      <c r="R213" s="55"/>
      <c r="S213" s="55"/>
      <c r="T213" s="55"/>
      <c r="U213" s="55"/>
      <c r="V213" s="55"/>
      <c r="W213" s="55"/>
      <c r="X213" s="55"/>
      <c r="Y213" s="55"/>
      <c r="Z213" s="55"/>
      <c r="AA213" s="55"/>
      <c r="AB213" s="55"/>
      <c r="AC213" s="55"/>
      <c r="AD213" s="55"/>
      <c r="AE213" s="55"/>
      <c r="AF213" s="55"/>
      <c r="AG213" s="55"/>
      <c r="AH213" s="55"/>
      <c r="AI213" s="55"/>
      <c r="AJ213" s="55"/>
      <c r="AK213" s="55"/>
      <c r="AL213" s="55"/>
      <c r="AM213" s="55"/>
      <c r="AN213" s="55"/>
      <c r="AO213" s="55"/>
      <c r="AP213" s="55"/>
      <c r="AQ213" s="55"/>
      <c r="AR213" s="55"/>
      <c r="AS213" s="55"/>
      <c r="AT213" s="55"/>
      <c r="AU213" s="55"/>
      <c r="AV213" s="55"/>
      <c r="AW213" s="55"/>
      <c r="AX213" s="55"/>
      <c r="AY213" s="55"/>
      <c r="AZ213" s="55"/>
      <c r="BA213" s="55"/>
      <c r="BB213" s="55"/>
      <c r="BC213" s="55"/>
      <c r="BD213" s="55"/>
      <c r="BE213" s="55"/>
      <c r="BF213" s="55"/>
      <c r="BG213" s="55"/>
      <c r="BH213" s="55"/>
    </row>
    <row r="214" spans="1:60" x14ac:dyDescent="0.25">
      <c r="A214" s="55"/>
      <c r="J214" s="55"/>
      <c r="K214" s="55"/>
      <c r="L214" s="55"/>
      <c r="M214" s="55"/>
      <c r="N214" s="55"/>
      <c r="O214" s="55"/>
      <c r="P214" s="55"/>
      <c r="Q214" s="55"/>
      <c r="R214" s="55"/>
      <c r="S214" s="55"/>
      <c r="T214" s="55"/>
      <c r="U214" s="55"/>
      <c r="V214" s="55"/>
      <c r="W214" s="55"/>
      <c r="X214" s="55"/>
      <c r="Y214" s="55"/>
      <c r="Z214" s="55"/>
      <c r="AA214" s="55"/>
      <c r="AB214" s="55"/>
      <c r="AC214" s="55"/>
      <c r="AD214" s="55"/>
      <c r="AE214" s="55"/>
      <c r="AF214" s="55"/>
      <c r="AG214" s="55"/>
      <c r="AH214" s="55"/>
      <c r="AI214" s="55"/>
      <c r="AJ214" s="55"/>
      <c r="AK214" s="55"/>
      <c r="AL214" s="55"/>
      <c r="AM214" s="55"/>
      <c r="AN214" s="55"/>
      <c r="AO214" s="55"/>
      <c r="AP214" s="55"/>
      <c r="AQ214" s="55"/>
      <c r="AR214" s="55"/>
      <c r="AS214" s="55"/>
      <c r="AT214" s="55"/>
      <c r="AU214" s="55"/>
      <c r="AV214" s="55"/>
      <c r="AW214" s="55"/>
      <c r="AX214" s="55"/>
      <c r="AY214" s="55"/>
      <c r="AZ214" s="55"/>
      <c r="BA214" s="55"/>
      <c r="BB214" s="55"/>
      <c r="BC214" s="55"/>
      <c r="BD214" s="55"/>
      <c r="BE214" s="55"/>
      <c r="BF214" s="55"/>
      <c r="BG214" s="55"/>
      <c r="BH214" s="55"/>
    </row>
    <row r="215" spans="1:60" x14ac:dyDescent="0.25">
      <c r="A215" s="55"/>
      <c r="J215" s="55"/>
      <c r="K215" s="55"/>
      <c r="L215" s="55"/>
      <c r="M215" s="55"/>
      <c r="N215" s="55"/>
      <c r="O215" s="55"/>
      <c r="P215" s="55"/>
      <c r="Q215" s="55"/>
      <c r="R215" s="55"/>
      <c r="S215" s="55"/>
      <c r="T215" s="55"/>
      <c r="U215" s="55"/>
      <c r="V215" s="55"/>
      <c r="W215" s="55"/>
      <c r="X215" s="55"/>
      <c r="Y215" s="55"/>
      <c r="Z215" s="55"/>
      <c r="AA215" s="55"/>
      <c r="AB215" s="55"/>
      <c r="AC215" s="55"/>
      <c r="AD215" s="55"/>
      <c r="AE215" s="55"/>
      <c r="AF215" s="55"/>
      <c r="AG215" s="55"/>
      <c r="AH215" s="55"/>
      <c r="AI215" s="55"/>
      <c r="AJ215" s="55"/>
      <c r="AK215" s="55"/>
      <c r="AL215" s="55"/>
      <c r="AM215" s="55"/>
      <c r="AN215" s="55"/>
      <c r="AO215" s="55"/>
      <c r="AP215" s="55"/>
      <c r="AQ215" s="55"/>
      <c r="AR215" s="55"/>
      <c r="AS215" s="55"/>
      <c r="AT215" s="55"/>
      <c r="AU215" s="55"/>
      <c r="AV215" s="55"/>
      <c r="AW215" s="55"/>
      <c r="AX215" s="55"/>
      <c r="AY215" s="55"/>
      <c r="AZ215" s="55"/>
      <c r="BA215" s="55"/>
      <c r="BB215" s="55"/>
      <c r="BC215" s="55"/>
      <c r="BD215" s="55"/>
      <c r="BE215" s="55"/>
      <c r="BF215" s="55"/>
      <c r="BG215" s="55"/>
      <c r="BH215" s="55"/>
    </row>
    <row r="216" spans="1:60" x14ac:dyDescent="0.25">
      <c r="A216" s="55"/>
      <c r="J216" s="55"/>
      <c r="K216" s="55"/>
      <c r="L216" s="55"/>
      <c r="M216" s="55"/>
      <c r="N216" s="55"/>
      <c r="O216" s="55"/>
      <c r="P216" s="55"/>
      <c r="Q216" s="55"/>
      <c r="R216" s="55"/>
      <c r="S216" s="55"/>
      <c r="T216" s="55"/>
      <c r="U216" s="55"/>
      <c r="V216" s="55"/>
      <c r="W216" s="55"/>
      <c r="X216" s="55"/>
      <c r="Y216" s="55"/>
      <c r="Z216" s="55"/>
      <c r="AA216" s="55"/>
      <c r="AB216" s="55"/>
      <c r="AC216" s="55"/>
      <c r="AD216" s="55"/>
      <c r="AE216" s="55"/>
      <c r="AF216" s="55"/>
      <c r="AG216" s="55"/>
      <c r="AH216" s="55"/>
      <c r="AI216" s="55"/>
      <c r="AJ216" s="55"/>
      <c r="AK216" s="55"/>
      <c r="AL216" s="55"/>
      <c r="AM216" s="55"/>
      <c r="AN216" s="55"/>
      <c r="AO216" s="55"/>
      <c r="AP216" s="55"/>
      <c r="AQ216" s="55"/>
      <c r="AR216" s="55"/>
      <c r="AS216" s="55"/>
      <c r="AT216" s="55"/>
      <c r="AU216" s="55"/>
      <c r="AV216" s="55"/>
      <c r="AW216" s="55"/>
      <c r="AX216" s="55"/>
      <c r="AY216" s="55"/>
      <c r="AZ216" s="55"/>
      <c r="BA216" s="55"/>
      <c r="BB216" s="55"/>
      <c r="BC216" s="55"/>
      <c r="BD216" s="55"/>
      <c r="BE216" s="55"/>
      <c r="BF216" s="55"/>
      <c r="BG216" s="55"/>
      <c r="BH216" s="55"/>
    </row>
    <row r="217" spans="1:60" x14ac:dyDescent="0.25">
      <c r="A217" s="55"/>
      <c r="J217" s="55"/>
      <c r="K217" s="55"/>
      <c r="L217" s="55"/>
      <c r="M217" s="55"/>
      <c r="N217" s="55"/>
      <c r="O217" s="55"/>
      <c r="P217" s="55"/>
      <c r="Q217" s="55"/>
      <c r="R217" s="55"/>
      <c r="S217" s="55"/>
      <c r="T217" s="55"/>
      <c r="U217" s="55"/>
      <c r="V217" s="55"/>
      <c r="W217" s="55"/>
      <c r="X217" s="55"/>
      <c r="Y217" s="55"/>
      <c r="Z217" s="55"/>
      <c r="AA217" s="55"/>
      <c r="AB217" s="55"/>
      <c r="AC217" s="55"/>
      <c r="AD217" s="55"/>
      <c r="AE217" s="55"/>
      <c r="AF217" s="55"/>
      <c r="AG217" s="55"/>
      <c r="AH217" s="55"/>
      <c r="AI217" s="55"/>
      <c r="AJ217" s="55"/>
      <c r="AK217" s="55"/>
      <c r="AL217" s="55"/>
      <c r="AM217" s="55"/>
      <c r="AN217" s="55"/>
      <c r="AO217" s="55"/>
      <c r="AP217" s="55"/>
      <c r="AQ217" s="55"/>
      <c r="AR217" s="55"/>
      <c r="AS217" s="55"/>
      <c r="AT217" s="55"/>
      <c r="AU217" s="55"/>
      <c r="AV217" s="55"/>
      <c r="AW217" s="55"/>
      <c r="AX217" s="55"/>
      <c r="AY217" s="55"/>
      <c r="AZ217" s="55"/>
      <c r="BA217" s="55"/>
      <c r="BB217" s="55"/>
      <c r="BC217" s="55"/>
      <c r="BD217" s="55"/>
      <c r="BE217" s="55"/>
      <c r="BF217" s="55"/>
      <c r="BG217" s="55"/>
      <c r="BH217" s="55"/>
    </row>
    <row r="218" spans="1:60" x14ac:dyDescent="0.25">
      <c r="A218" s="55"/>
      <c r="J218" s="55"/>
      <c r="K218" s="55"/>
      <c r="L218" s="55"/>
      <c r="M218" s="55"/>
      <c r="N218" s="55"/>
      <c r="O218" s="55"/>
      <c r="P218" s="55"/>
      <c r="Q218" s="55"/>
      <c r="R218" s="55"/>
      <c r="S218" s="55"/>
      <c r="T218" s="55"/>
      <c r="U218" s="55"/>
      <c r="V218" s="55"/>
      <c r="W218" s="55"/>
      <c r="X218" s="55"/>
      <c r="Y218" s="55"/>
      <c r="Z218" s="55"/>
      <c r="AA218" s="55"/>
      <c r="AB218" s="55"/>
      <c r="AC218" s="55"/>
      <c r="AD218" s="55"/>
      <c r="AE218" s="55"/>
      <c r="AF218" s="55"/>
      <c r="AG218" s="55"/>
      <c r="AH218" s="55"/>
      <c r="AI218" s="55"/>
      <c r="AJ218" s="55"/>
      <c r="AK218" s="55"/>
      <c r="AL218" s="55"/>
      <c r="AM218" s="55"/>
      <c r="AN218" s="55"/>
      <c r="AO218" s="55"/>
      <c r="AP218" s="55"/>
      <c r="AQ218" s="55"/>
      <c r="AR218" s="55"/>
      <c r="AS218" s="55"/>
      <c r="AT218" s="55"/>
      <c r="AU218" s="55"/>
      <c r="AV218" s="55"/>
      <c r="AW218" s="55"/>
      <c r="AX218" s="55"/>
      <c r="AY218" s="55"/>
      <c r="AZ218" s="55"/>
      <c r="BA218" s="55"/>
      <c r="BB218" s="55"/>
      <c r="BC218" s="55"/>
      <c r="BD218" s="55"/>
      <c r="BE218" s="55"/>
      <c r="BF218" s="55"/>
      <c r="BG218" s="55"/>
      <c r="BH218" s="55"/>
    </row>
    <row r="219" spans="1:60" x14ac:dyDescent="0.25">
      <c r="A219" s="55"/>
      <c r="J219" s="55"/>
      <c r="K219" s="55"/>
      <c r="L219" s="55"/>
      <c r="M219" s="55"/>
      <c r="N219" s="55"/>
      <c r="O219" s="55"/>
      <c r="P219" s="55"/>
      <c r="Q219" s="55"/>
      <c r="R219" s="55"/>
      <c r="S219" s="55"/>
      <c r="T219" s="55"/>
      <c r="U219" s="55"/>
      <c r="V219" s="55"/>
      <c r="W219" s="55"/>
      <c r="X219" s="55"/>
      <c r="Y219" s="55"/>
      <c r="Z219" s="55"/>
      <c r="AA219" s="55"/>
      <c r="AB219" s="55"/>
      <c r="AC219" s="55"/>
      <c r="AD219" s="55"/>
      <c r="AE219" s="55"/>
      <c r="AF219" s="55"/>
      <c r="AG219" s="55"/>
      <c r="AH219" s="55"/>
      <c r="AI219" s="55"/>
      <c r="AJ219" s="55"/>
      <c r="AK219" s="55"/>
      <c r="AL219" s="55"/>
      <c r="AM219" s="55"/>
      <c r="AN219" s="55"/>
      <c r="AO219" s="55"/>
      <c r="AP219" s="55"/>
      <c r="AQ219" s="55"/>
      <c r="AR219" s="55"/>
      <c r="AS219" s="55"/>
      <c r="AT219" s="55"/>
      <c r="AU219" s="55"/>
      <c r="AV219" s="55"/>
      <c r="AW219" s="55"/>
      <c r="AX219" s="55"/>
      <c r="AY219" s="55"/>
      <c r="AZ219" s="55"/>
      <c r="BA219" s="55"/>
      <c r="BB219" s="55"/>
      <c r="BC219" s="55"/>
      <c r="BD219" s="55"/>
      <c r="BE219" s="55"/>
      <c r="BF219" s="55"/>
      <c r="BG219" s="55"/>
      <c r="BH219" s="55"/>
    </row>
    <row r="220" spans="1:60" x14ac:dyDescent="0.25">
      <c r="A220" s="55"/>
      <c r="J220" s="55"/>
      <c r="K220" s="55"/>
      <c r="L220" s="55"/>
      <c r="M220" s="55"/>
      <c r="N220" s="55"/>
      <c r="O220" s="55"/>
      <c r="P220" s="55"/>
      <c r="Q220" s="55"/>
      <c r="R220" s="55"/>
      <c r="S220" s="55"/>
      <c r="T220" s="55"/>
      <c r="U220" s="55"/>
      <c r="V220" s="55"/>
      <c r="W220" s="55"/>
      <c r="X220" s="55"/>
      <c r="Y220" s="55"/>
      <c r="Z220" s="55"/>
      <c r="AA220" s="55"/>
      <c r="AB220" s="55"/>
      <c r="AC220" s="55"/>
      <c r="AD220" s="55"/>
      <c r="AE220" s="55"/>
      <c r="AF220" s="55"/>
      <c r="AG220" s="55"/>
      <c r="AH220" s="55"/>
      <c r="AI220" s="55"/>
      <c r="AJ220" s="55"/>
      <c r="AK220" s="55"/>
      <c r="AL220" s="55"/>
      <c r="AM220" s="55"/>
      <c r="AN220" s="55"/>
      <c r="AO220" s="55"/>
      <c r="AP220" s="55"/>
      <c r="AQ220" s="55"/>
      <c r="AR220" s="55"/>
      <c r="AS220" s="55"/>
      <c r="AT220" s="55"/>
      <c r="AU220" s="55"/>
      <c r="AV220" s="55"/>
      <c r="AW220" s="55"/>
      <c r="AX220" s="55"/>
      <c r="AY220" s="55"/>
      <c r="AZ220" s="55"/>
      <c r="BA220" s="55"/>
      <c r="BB220" s="55"/>
      <c r="BC220" s="55"/>
      <c r="BD220" s="55"/>
      <c r="BE220" s="55"/>
      <c r="BF220" s="55"/>
      <c r="BG220" s="55"/>
      <c r="BH220" s="55"/>
    </row>
    <row r="221" spans="1:60" x14ac:dyDescent="0.25">
      <c r="A221" s="55"/>
      <c r="J221" s="55"/>
      <c r="K221" s="55"/>
      <c r="L221" s="55"/>
      <c r="M221" s="55"/>
      <c r="N221" s="55"/>
      <c r="O221" s="55"/>
      <c r="P221" s="55"/>
      <c r="Q221" s="55"/>
      <c r="R221" s="55"/>
      <c r="S221" s="55"/>
      <c r="T221" s="55"/>
      <c r="U221" s="55"/>
      <c r="V221" s="55"/>
      <c r="W221" s="55"/>
      <c r="X221" s="55"/>
      <c r="Y221" s="55"/>
      <c r="Z221" s="55"/>
      <c r="AA221" s="55"/>
      <c r="AB221" s="55"/>
      <c r="AC221" s="55"/>
      <c r="AD221" s="55"/>
      <c r="AE221" s="55"/>
      <c r="AF221" s="55"/>
      <c r="AG221" s="55"/>
      <c r="AH221" s="55"/>
      <c r="AI221" s="55"/>
      <c r="AJ221" s="55"/>
      <c r="AK221" s="55"/>
      <c r="AL221" s="55"/>
      <c r="AM221" s="55"/>
      <c r="AN221" s="55"/>
      <c r="AO221" s="55"/>
      <c r="AP221" s="55"/>
      <c r="AQ221" s="55"/>
      <c r="AR221" s="55"/>
      <c r="AS221" s="55"/>
      <c r="AT221" s="55"/>
      <c r="AU221" s="55"/>
      <c r="AV221" s="55"/>
      <c r="AW221" s="55"/>
      <c r="AX221" s="55"/>
      <c r="AY221" s="55"/>
      <c r="AZ221" s="55"/>
      <c r="BA221" s="55"/>
      <c r="BB221" s="55"/>
      <c r="BC221" s="55"/>
      <c r="BD221" s="55"/>
      <c r="BE221" s="55"/>
      <c r="BF221" s="55"/>
      <c r="BG221" s="55"/>
      <c r="BH221" s="55"/>
    </row>
    <row r="222" spans="1:60" x14ac:dyDescent="0.25">
      <c r="A222" s="55"/>
      <c r="J222" s="55"/>
      <c r="K222" s="55"/>
      <c r="L222" s="55"/>
      <c r="M222" s="55"/>
      <c r="N222" s="55"/>
      <c r="O222" s="55"/>
      <c r="P222" s="55"/>
      <c r="Q222" s="55"/>
      <c r="R222" s="55"/>
      <c r="S222" s="55"/>
      <c r="T222" s="55"/>
      <c r="U222" s="55"/>
      <c r="V222" s="55"/>
      <c r="W222" s="55"/>
      <c r="X222" s="55"/>
      <c r="Y222" s="55"/>
      <c r="Z222" s="55"/>
      <c r="AA222" s="55"/>
      <c r="AB222" s="55"/>
      <c r="AC222" s="55"/>
      <c r="AD222" s="55"/>
      <c r="AE222" s="55"/>
      <c r="AF222" s="55"/>
      <c r="AG222" s="55"/>
      <c r="AH222" s="55"/>
      <c r="AI222" s="55"/>
      <c r="AJ222" s="55"/>
      <c r="AK222" s="55"/>
      <c r="AL222" s="55"/>
      <c r="AM222" s="55"/>
      <c r="AN222" s="55"/>
      <c r="AO222" s="55"/>
      <c r="AP222" s="55"/>
      <c r="AQ222" s="55"/>
      <c r="AR222" s="55"/>
      <c r="AS222" s="55"/>
      <c r="AT222" s="55"/>
      <c r="AU222" s="55"/>
      <c r="AV222" s="55"/>
      <c r="AW222" s="55"/>
      <c r="AX222" s="55"/>
      <c r="AY222" s="55"/>
      <c r="AZ222" s="55"/>
      <c r="BA222" s="55"/>
      <c r="BB222" s="55"/>
      <c r="BC222" s="55"/>
      <c r="BD222" s="55"/>
      <c r="BE222" s="55"/>
      <c r="BF222" s="55"/>
      <c r="BG222" s="55"/>
      <c r="BH222" s="55"/>
    </row>
    <row r="223" spans="1:60" x14ac:dyDescent="0.25">
      <c r="A223" s="55"/>
      <c r="J223" s="55"/>
      <c r="K223" s="55"/>
      <c r="L223" s="55"/>
      <c r="M223" s="55"/>
      <c r="N223" s="55"/>
      <c r="O223" s="55"/>
      <c r="P223" s="55"/>
      <c r="Q223" s="55"/>
      <c r="R223" s="55"/>
      <c r="S223" s="55"/>
      <c r="T223" s="55"/>
      <c r="U223" s="55"/>
      <c r="V223" s="55"/>
      <c r="W223" s="55"/>
      <c r="X223" s="55"/>
      <c r="Y223" s="55"/>
      <c r="Z223" s="55"/>
      <c r="AA223" s="55"/>
      <c r="AB223" s="55"/>
      <c r="AC223" s="55"/>
      <c r="AD223" s="55"/>
      <c r="AE223" s="55"/>
      <c r="AF223" s="55"/>
      <c r="AG223" s="55"/>
      <c r="AH223" s="55"/>
      <c r="AI223" s="55"/>
      <c r="AJ223" s="55"/>
      <c r="AK223" s="55"/>
      <c r="AL223" s="55"/>
      <c r="AM223" s="55"/>
      <c r="AN223" s="55"/>
      <c r="AO223" s="55"/>
      <c r="AP223" s="55"/>
      <c r="AQ223" s="55"/>
      <c r="AR223" s="55"/>
      <c r="AS223" s="55"/>
      <c r="AT223" s="55"/>
      <c r="AU223" s="55"/>
      <c r="AV223" s="55"/>
      <c r="AW223" s="55"/>
      <c r="AX223" s="55"/>
      <c r="AY223" s="55"/>
      <c r="AZ223" s="55"/>
      <c r="BA223" s="55"/>
      <c r="BB223" s="55"/>
      <c r="BC223" s="55"/>
      <c r="BD223" s="55"/>
      <c r="BE223" s="55"/>
      <c r="BF223" s="55"/>
      <c r="BG223" s="55"/>
      <c r="BH223" s="55"/>
    </row>
    <row r="224" spans="1:60" x14ac:dyDescent="0.25">
      <c r="A224" s="55"/>
      <c r="J224" s="55"/>
      <c r="K224" s="55"/>
      <c r="L224" s="55"/>
      <c r="M224" s="55"/>
      <c r="N224" s="55"/>
      <c r="O224" s="55"/>
      <c r="P224" s="55"/>
      <c r="Q224" s="55"/>
      <c r="R224" s="55"/>
      <c r="S224" s="55"/>
      <c r="T224" s="55"/>
      <c r="U224" s="55"/>
      <c r="V224" s="55"/>
      <c r="W224" s="55"/>
      <c r="X224" s="55"/>
      <c r="Y224" s="55"/>
      <c r="Z224" s="55"/>
      <c r="AA224" s="55"/>
      <c r="AB224" s="55"/>
      <c r="AC224" s="55"/>
      <c r="AD224" s="55"/>
      <c r="AE224" s="55"/>
      <c r="AF224" s="55"/>
      <c r="AG224" s="55"/>
      <c r="AH224" s="55"/>
      <c r="AI224" s="55"/>
      <c r="AJ224" s="55"/>
      <c r="AK224" s="55"/>
      <c r="AL224" s="55"/>
      <c r="AM224" s="55"/>
      <c r="AN224" s="55"/>
      <c r="AO224" s="55"/>
      <c r="AP224" s="55"/>
      <c r="AQ224" s="55"/>
      <c r="AR224" s="55"/>
      <c r="AS224" s="55"/>
      <c r="AT224" s="55"/>
      <c r="AU224" s="55"/>
      <c r="AV224" s="55"/>
      <c r="AW224" s="55"/>
      <c r="AX224" s="55"/>
      <c r="AY224" s="55"/>
      <c r="AZ224" s="55"/>
      <c r="BA224" s="55"/>
      <c r="BB224" s="55"/>
      <c r="BC224" s="55"/>
      <c r="BD224" s="55"/>
      <c r="BE224" s="55"/>
      <c r="BF224" s="55"/>
      <c r="BG224" s="55"/>
      <c r="BH224" s="55"/>
    </row>
    <row r="225" spans="1:60" x14ac:dyDescent="0.25">
      <c r="A225" s="55"/>
      <c r="J225" s="55"/>
      <c r="K225" s="55"/>
      <c r="L225" s="55"/>
      <c r="M225" s="55"/>
      <c r="N225" s="55"/>
      <c r="O225" s="55"/>
      <c r="P225" s="55"/>
      <c r="Q225" s="55"/>
      <c r="R225" s="55"/>
      <c r="S225" s="55"/>
      <c r="T225" s="55"/>
      <c r="U225" s="55"/>
      <c r="V225" s="55"/>
      <c r="W225" s="55"/>
      <c r="X225" s="55"/>
      <c r="Y225" s="55"/>
      <c r="Z225" s="55"/>
      <c r="AA225" s="55"/>
      <c r="AB225" s="55"/>
      <c r="AC225" s="55"/>
      <c r="AD225" s="55"/>
      <c r="AE225" s="55"/>
      <c r="AF225" s="55"/>
      <c r="AG225" s="55"/>
      <c r="AH225" s="55"/>
      <c r="AI225" s="55"/>
      <c r="AJ225" s="55"/>
      <c r="AK225" s="55"/>
      <c r="AL225" s="55"/>
      <c r="AM225" s="55"/>
      <c r="AN225" s="55"/>
      <c r="AO225" s="55"/>
      <c r="AP225" s="55"/>
      <c r="AQ225" s="55"/>
      <c r="AR225" s="55"/>
      <c r="AS225" s="55"/>
      <c r="AT225" s="55"/>
      <c r="AU225" s="55"/>
      <c r="AV225" s="55"/>
      <c r="AW225" s="55"/>
      <c r="AX225" s="55"/>
      <c r="AY225" s="55"/>
      <c r="AZ225" s="55"/>
      <c r="BA225" s="55"/>
      <c r="BB225" s="55"/>
      <c r="BC225" s="55"/>
      <c r="BD225" s="55"/>
      <c r="BE225" s="55"/>
      <c r="BF225" s="55"/>
      <c r="BG225" s="55"/>
      <c r="BH225" s="55"/>
    </row>
    <row r="226" spans="1:60" x14ac:dyDescent="0.25">
      <c r="A226" s="55"/>
      <c r="J226" s="55"/>
      <c r="K226" s="55"/>
      <c r="L226" s="55"/>
      <c r="M226" s="55"/>
      <c r="N226" s="55"/>
      <c r="O226" s="55"/>
      <c r="P226" s="55"/>
      <c r="Q226" s="55"/>
      <c r="R226" s="55"/>
      <c r="S226" s="55"/>
      <c r="T226" s="55"/>
      <c r="U226" s="55"/>
      <c r="V226" s="55"/>
      <c r="W226" s="55"/>
      <c r="X226" s="55"/>
      <c r="Y226" s="55"/>
      <c r="Z226" s="55"/>
      <c r="AA226" s="55"/>
      <c r="AB226" s="55"/>
      <c r="AC226" s="55"/>
      <c r="AD226" s="55"/>
      <c r="AE226" s="55"/>
      <c r="AF226" s="55"/>
      <c r="AG226" s="55"/>
      <c r="AH226" s="55"/>
      <c r="AI226" s="55"/>
      <c r="AJ226" s="55"/>
      <c r="AK226" s="55"/>
      <c r="AL226" s="55"/>
      <c r="AM226" s="55"/>
      <c r="AN226" s="55"/>
      <c r="AO226" s="55"/>
      <c r="AP226" s="55"/>
      <c r="AQ226" s="55"/>
      <c r="AR226" s="55"/>
      <c r="AS226" s="55"/>
      <c r="AT226" s="55"/>
      <c r="AU226" s="55"/>
      <c r="AV226" s="55"/>
      <c r="AW226" s="55"/>
      <c r="AX226" s="55"/>
      <c r="AY226" s="55"/>
      <c r="AZ226" s="55"/>
      <c r="BA226" s="55"/>
      <c r="BB226" s="55"/>
      <c r="BC226" s="55"/>
      <c r="BD226" s="55"/>
      <c r="BE226" s="55"/>
      <c r="BF226" s="55"/>
      <c r="BG226" s="55"/>
      <c r="BH226" s="55"/>
    </row>
    <row r="227" spans="1:60" x14ac:dyDescent="0.25">
      <c r="A227" s="55"/>
      <c r="J227" s="55"/>
      <c r="K227" s="55"/>
      <c r="L227" s="55"/>
      <c r="M227" s="55"/>
      <c r="N227" s="55"/>
      <c r="O227" s="55"/>
      <c r="P227" s="55"/>
      <c r="Q227" s="55"/>
      <c r="R227" s="55"/>
      <c r="S227" s="55"/>
      <c r="T227" s="55"/>
      <c r="U227" s="55"/>
      <c r="V227" s="55"/>
      <c r="W227" s="55"/>
      <c r="X227" s="55"/>
      <c r="Y227" s="55"/>
      <c r="Z227" s="55"/>
      <c r="AA227" s="55"/>
      <c r="AB227" s="55"/>
      <c r="AC227" s="55"/>
      <c r="AD227" s="55"/>
      <c r="AE227" s="55"/>
      <c r="AF227" s="55"/>
      <c r="AG227" s="55"/>
      <c r="AH227" s="55"/>
      <c r="AI227" s="55"/>
      <c r="AJ227" s="55"/>
      <c r="AK227" s="55"/>
      <c r="AL227" s="55"/>
      <c r="AM227" s="55"/>
      <c r="AN227" s="55"/>
      <c r="AO227" s="55"/>
      <c r="AP227" s="55"/>
      <c r="AQ227" s="55"/>
      <c r="AR227" s="55"/>
      <c r="AS227" s="55"/>
      <c r="AT227" s="55"/>
      <c r="AU227" s="55"/>
      <c r="AV227" s="55"/>
      <c r="AW227" s="55"/>
      <c r="AX227" s="55"/>
      <c r="AY227" s="55"/>
      <c r="AZ227" s="55"/>
      <c r="BA227" s="55"/>
      <c r="BB227" s="55"/>
      <c r="BC227" s="55"/>
      <c r="BD227" s="55"/>
      <c r="BE227" s="55"/>
      <c r="BF227" s="55"/>
      <c r="BG227" s="55"/>
      <c r="BH227" s="55"/>
    </row>
    <row r="228" spans="1:60" x14ac:dyDescent="0.25">
      <c r="A228" s="55"/>
      <c r="J228" s="55"/>
      <c r="K228" s="55"/>
      <c r="L228" s="55"/>
      <c r="M228" s="55"/>
      <c r="N228" s="55"/>
      <c r="O228" s="55"/>
      <c r="P228" s="55"/>
      <c r="Q228" s="55"/>
      <c r="R228" s="55"/>
      <c r="S228" s="55"/>
      <c r="T228" s="55"/>
      <c r="U228" s="55"/>
      <c r="V228" s="55"/>
      <c r="W228" s="55"/>
      <c r="X228" s="55"/>
      <c r="Y228" s="55"/>
      <c r="Z228" s="55"/>
      <c r="AA228" s="55"/>
      <c r="AB228" s="55"/>
      <c r="AC228" s="55"/>
      <c r="AD228" s="55"/>
      <c r="AE228" s="55"/>
      <c r="AF228" s="55"/>
      <c r="AG228" s="55"/>
      <c r="AH228" s="55"/>
      <c r="AI228" s="55"/>
      <c r="AJ228" s="55"/>
      <c r="AK228" s="55"/>
      <c r="AL228" s="55"/>
      <c r="AM228" s="55"/>
      <c r="AN228" s="55"/>
      <c r="AO228" s="55"/>
      <c r="AP228" s="55"/>
      <c r="AQ228" s="55"/>
      <c r="AR228" s="55"/>
      <c r="AS228" s="55"/>
      <c r="AT228" s="55"/>
      <c r="AU228" s="55"/>
      <c r="AV228" s="55"/>
      <c r="AW228" s="55"/>
      <c r="AX228" s="55"/>
      <c r="AY228" s="55"/>
      <c r="AZ228" s="55"/>
      <c r="BA228" s="55"/>
      <c r="BB228" s="55"/>
      <c r="BC228" s="55"/>
      <c r="BD228" s="55"/>
      <c r="BE228" s="55"/>
      <c r="BF228" s="55"/>
      <c r="BG228" s="55"/>
      <c r="BH228" s="55"/>
    </row>
    <row r="229" spans="1:60" x14ac:dyDescent="0.25">
      <c r="A229" s="55"/>
      <c r="J229" s="55"/>
      <c r="K229" s="55"/>
      <c r="L229" s="55"/>
      <c r="M229" s="55"/>
      <c r="N229" s="55"/>
      <c r="O229" s="55"/>
      <c r="P229" s="55"/>
      <c r="Q229" s="55"/>
      <c r="R229" s="55"/>
      <c r="S229" s="55"/>
      <c r="T229" s="55"/>
      <c r="U229" s="55"/>
      <c r="V229" s="55"/>
      <c r="W229" s="55"/>
      <c r="X229" s="55"/>
      <c r="Y229" s="55"/>
      <c r="Z229" s="55"/>
      <c r="AA229" s="55"/>
      <c r="AB229" s="55"/>
      <c r="AC229" s="55"/>
      <c r="AD229" s="55"/>
      <c r="AE229" s="55"/>
      <c r="AF229" s="55"/>
      <c r="AG229" s="55"/>
      <c r="AH229" s="55"/>
      <c r="AI229" s="55"/>
      <c r="AJ229" s="55"/>
      <c r="AK229" s="55"/>
      <c r="AL229" s="55"/>
      <c r="AM229" s="55"/>
      <c r="AN229" s="55"/>
      <c r="AO229" s="55"/>
      <c r="AP229" s="55"/>
      <c r="AQ229" s="55"/>
      <c r="AR229" s="55"/>
      <c r="AS229" s="55"/>
      <c r="AT229" s="55"/>
      <c r="AU229" s="55"/>
      <c r="AV229" s="55"/>
      <c r="AW229" s="55"/>
      <c r="AX229" s="55"/>
      <c r="AY229" s="55"/>
      <c r="AZ229" s="55"/>
      <c r="BA229" s="55"/>
      <c r="BB229" s="55"/>
      <c r="BC229" s="55"/>
      <c r="BD229" s="55"/>
      <c r="BE229" s="55"/>
      <c r="BF229" s="55"/>
      <c r="BG229" s="55"/>
      <c r="BH229" s="55"/>
    </row>
    <row r="230" spans="1:60" x14ac:dyDescent="0.25">
      <c r="A230" s="55"/>
      <c r="J230" s="55"/>
      <c r="K230" s="55"/>
      <c r="L230" s="55"/>
      <c r="M230" s="55"/>
      <c r="N230" s="55"/>
      <c r="O230" s="55"/>
      <c r="P230" s="55"/>
      <c r="Q230" s="55"/>
      <c r="R230" s="55"/>
      <c r="S230" s="55"/>
      <c r="T230" s="55"/>
      <c r="U230" s="55"/>
      <c r="V230" s="55"/>
      <c r="W230" s="55"/>
      <c r="X230" s="55"/>
      <c r="Y230" s="55"/>
      <c r="Z230" s="55"/>
      <c r="AA230" s="55"/>
      <c r="AB230" s="55"/>
      <c r="AC230" s="55"/>
      <c r="AD230" s="55"/>
      <c r="AE230" s="55"/>
      <c r="AF230" s="55"/>
      <c r="AG230" s="55"/>
      <c r="AH230" s="55"/>
      <c r="AI230" s="55"/>
      <c r="AJ230" s="55"/>
      <c r="AK230" s="55"/>
      <c r="AL230" s="55"/>
      <c r="AM230" s="55"/>
      <c r="AN230" s="55"/>
      <c r="AO230" s="55"/>
      <c r="AP230" s="55"/>
      <c r="AQ230" s="55"/>
      <c r="AR230" s="55"/>
      <c r="AS230" s="55"/>
      <c r="AT230" s="55"/>
      <c r="AU230" s="55"/>
      <c r="AV230" s="55"/>
      <c r="AW230" s="55"/>
      <c r="AX230" s="55"/>
      <c r="AY230" s="55"/>
      <c r="AZ230" s="55"/>
      <c r="BA230" s="55"/>
      <c r="BB230" s="55"/>
      <c r="BC230" s="55"/>
      <c r="BD230" s="55"/>
      <c r="BE230" s="55"/>
      <c r="BF230" s="55"/>
      <c r="BG230" s="55"/>
      <c r="BH230" s="55"/>
    </row>
    <row r="231" spans="1:60" x14ac:dyDescent="0.25">
      <c r="A231" s="55"/>
      <c r="J231" s="55"/>
      <c r="K231" s="55"/>
      <c r="L231" s="55"/>
      <c r="M231" s="55"/>
      <c r="N231" s="55"/>
      <c r="O231" s="55"/>
      <c r="P231" s="55"/>
      <c r="Q231" s="55"/>
      <c r="R231" s="55"/>
      <c r="S231" s="55"/>
      <c r="T231" s="55"/>
      <c r="U231" s="55"/>
      <c r="V231" s="55"/>
      <c r="W231" s="55"/>
      <c r="X231" s="55"/>
      <c r="Y231" s="55"/>
      <c r="Z231" s="55"/>
      <c r="AA231" s="55"/>
      <c r="AB231" s="55"/>
      <c r="AC231" s="55"/>
      <c r="AD231" s="55"/>
      <c r="AE231" s="55"/>
      <c r="AF231" s="55"/>
      <c r="AG231" s="55"/>
      <c r="AH231" s="55"/>
      <c r="AI231" s="55"/>
      <c r="AJ231" s="55"/>
      <c r="AK231" s="55"/>
      <c r="AL231" s="55"/>
      <c r="AM231" s="55"/>
      <c r="AN231" s="55"/>
      <c r="AO231" s="55"/>
      <c r="AP231" s="55"/>
      <c r="AQ231" s="55"/>
      <c r="AR231" s="55"/>
      <c r="AS231" s="55"/>
      <c r="AT231" s="55"/>
      <c r="AU231" s="55"/>
      <c r="AV231" s="55"/>
      <c r="AW231" s="55"/>
      <c r="AX231" s="55"/>
      <c r="AY231" s="55"/>
      <c r="AZ231" s="55"/>
      <c r="BA231" s="55"/>
      <c r="BB231" s="55"/>
      <c r="BC231" s="55"/>
      <c r="BD231" s="55"/>
      <c r="BE231" s="55"/>
      <c r="BF231" s="55"/>
      <c r="BG231" s="55"/>
      <c r="BH231" s="55"/>
    </row>
    <row r="232" spans="1:60" x14ac:dyDescent="0.25">
      <c r="A232" s="55"/>
      <c r="J232" s="55"/>
      <c r="K232" s="55"/>
      <c r="L232" s="55"/>
      <c r="M232" s="55"/>
      <c r="N232" s="55"/>
      <c r="O232" s="55"/>
      <c r="P232" s="55"/>
      <c r="Q232" s="55"/>
      <c r="R232" s="55"/>
      <c r="S232" s="55"/>
      <c r="T232" s="55"/>
      <c r="U232" s="55"/>
      <c r="V232" s="55"/>
      <c r="W232" s="55"/>
      <c r="X232" s="55"/>
      <c r="Y232" s="55"/>
      <c r="Z232" s="55"/>
      <c r="AA232" s="55"/>
      <c r="AB232" s="55"/>
      <c r="AC232" s="55"/>
      <c r="AD232" s="55"/>
      <c r="AE232" s="55"/>
      <c r="AF232" s="55"/>
      <c r="AG232" s="55"/>
      <c r="AH232" s="55"/>
      <c r="AI232" s="55"/>
      <c r="AJ232" s="55"/>
      <c r="AK232" s="55"/>
      <c r="AL232" s="55"/>
      <c r="AM232" s="55"/>
      <c r="AN232" s="55"/>
      <c r="AO232" s="55"/>
      <c r="AP232" s="55"/>
      <c r="AQ232" s="55"/>
      <c r="AR232" s="55"/>
      <c r="AS232" s="55"/>
      <c r="AT232" s="55"/>
      <c r="AU232" s="55"/>
      <c r="AV232" s="55"/>
      <c r="AW232" s="55"/>
      <c r="AX232" s="55"/>
      <c r="AY232" s="55"/>
      <c r="AZ232" s="55"/>
      <c r="BA232" s="55"/>
      <c r="BB232" s="55"/>
      <c r="BC232" s="55"/>
      <c r="BD232" s="55"/>
      <c r="BE232" s="55"/>
      <c r="BF232" s="55"/>
      <c r="BG232" s="55"/>
      <c r="BH232" s="55"/>
    </row>
    <row r="233" spans="1:60" x14ac:dyDescent="0.25">
      <c r="A233" s="55"/>
      <c r="J233" s="55"/>
      <c r="K233" s="55"/>
      <c r="L233" s="55"/>
      <c r="M233" s="55"/>
      <c r="N233" s="55"/>
      <c r="O233" s="55"/>
      <c r="P233" s="55"/>
      <c r="Q233" s="55"/>
      <c r="R233" s="55"/>
      <c r="S233" s="55"/>
      <c r="T233" s="55"/>
      <c r="U233" s="55"/>
      <c r="V233" s="55"/>
      <c r="W233" s="55"/>
      <c r="X233" s="55"/>
      <c r="Y233" s="55"/>
      <c r="Z233" s="55"/>
      <c r="AA233" s="55"/>
      <c r="AB233" s="55"/>
      <c r="AC233" s="55"/>
      <c r="AD233" s="55"/>
      <c r="AE233" s="55"/>
      <c r="AF233" s="55"/>
      <c r="AG233" s="55"/>
      <c r="AH233" s="55"/>
      <c r="AI233" s="55"/>
      <c r="AJ233" s="55"/>
      <c r="AK233" s="55"/>
      <c r="AL233" s="55"/>
      <c r="AM233" s="55"/>
      <c r="AN233" s="55"/>
      <c r="AO233" s="55"/>
      <c r="AP233" s="55"/>
      <c r="AQ233" s="55"/>
      <c r="AR233" s="55"/>
      <c r="AS233" s="55"/>
      <c r="AT233" s="55"/>
      <c r="AU233" s="55"/>
      <c r="AV233" s="55"/>
      <c r="AW233" s="55"/>
      <c r="AX233" s="55"/>
      <c r="AY233" s="55"/>
      <c r="AZ233" s="55"/>
      <c r="BA233" s="55"/>
      <c r="BB233" s="55"/>
      <c r="BC233" s="55"/>
      <c r="BD233" s="55"/>
      <c r="BE233" s="55"/>
      <c r="BF233" s="55"/>
      <c r="BG233" s="55"/>
      <c r="BH233" s="55"/>
    </row>
    <row r="234" spans="1:60" x14ac:dyDescent="0.25">
      <c r="A234" s="55"/>
      <c r="J234" s="55"/>
      <c r="K234" s="55"/>
      <c r="L234" s="55"/>
      <c r="M234" s="55"/>
      <c r="N234" s="55"/>
      <c r="O234" s="55"/>
      <c r="P234" s="55"/>
      <c r="Q234" s="55"/>
      <c r="R234" s="55"/>
      <c r="S234" s="55"/>
      <c r="T234" s="55"/>
      <c r="U234" s="55"/>
      <c r="V234" s="55"/>
      <c r="W234" s="55"/>
      <c r="X234" s="55"/>
      <c r="Y234" s="55"/>
      <c r="Z234" s="55"/>
      <c r="AA234" s="55"/>
      <c r="AB234" s="55"/>
      <c r="AC234" s="55"/>
      <c r="AD234" s="55"/>
      <c r="AE234" s="55"/>
      <c r="AF234" s="55"/>
      <c r="AG234" s="55"/>
      <c r="AH234" s="55"/>
      <c r="AI234" s="55"/>
      <c r="AJ234" s="55"/>
      <c r="AK234" s="55"/>
      <c r="AL234" s="55"/>
      <c r="AM234" s="55"/>
      <c r="AN234" s="55"/>
      <c r="AO234" s="55"/>
      <c r="AP234" s="55"/>
      <c r="AQ234" s="55"/>
      <c r="AR234" s="55"/>
      <c r="AS234" s="55"/>
      <c r="AT234" s="55"/>
      <c r="AU234" s="55"/>
      <c r="AV234" s="55"/>
      <c r="AW234" s="55"/>
      <c r="AX234" s="55"/>
      <c r="AY234" s="55"/>
      <c r="AZ234" s="55"/>
      <c r="BA234" s="55"/>
      <c r="BB234" s="55"/>
      <c r="BC234" s="55"/>
      <c r="BD234" s="55"/>
      <c r="BE234" s="55"/>
      <c r="BF234" s="55"/>
      <c r="BG234" s="55"/>
      <c r="BH234" s="55"/>
    </row>
    <row r="235" spans="1:60" x14ac:dyDescent="0.25">
      <c r="A235" s="55"/>
      <c r="J235" s="55"/>
      <c r="K235" s="55"/>
      <c r="L235" s="55"/>
      <c r="M235" s="55"/>
      <c r="N235" s="55"/>
      <c r="O235" s="55"/>
      <c r="P235" s="55"/>
      <c r="Q235" s="55"/>
      <c r="R235" s="55"/>
      <c r="S235" s="55"/>
      <c r="T235" s="55"/>
      <c r="U235" s="55"/>
      <c r="V235" s="55"/>
      <c r="W235" s="55"/>
      <c r="X235" s="55"/>
      <c r="Y235" s="55"/>
      <c r="Z235" s="55"/>
      <c r="AA235" s="55"/>
      <c r="AB235" s="55"/>
      <c r="AC235" s="55"/>
      <c r="AD235" s="55"/>
      <c r="AE235" s="55"/>
      <c r="AF235" s="55"/>
      <c r="AG235" s="55"/>
      <c r="AH235" s="55"/>
      <c r="AI235" s="55"/>
      <c r="AJ235" s="55"/>
      <c r="AK235" s="55"/>
      <c r="AL235" s="55"/>
      <c r="AM235" s="55"/>
      <c r="AN235" s="55"/>
      <c r="AO235" s="55"/>
      <c r="AP235" s="55"/>
      <c r="AQ235" s="55"/>
      <c r="AR235" s="55"/>
      <c r="AS235" s="55"/>
      <c r="AT235" s="55"/>
      <c r="AU235" s="55"/>
      <c r="AV235" s="55"/>
      <c r="AW235" s="55"/>
      <c r="AX235" s="55"/>
      <c r="AY235" s="55"/>
      <c r="AZ235" s="55"/>
      <c r="BA235" s="55"/>
      <c r="BB235" s="55"/>
      <c r="BC235" s="55"/>
      <c r="BD235" s="55"/>
      <c r="BE235" s="55"/>
      <c r="BF235" s="55"/>
      <c r="BG235" s="55"/>
      <c r="BH235" s="55"/>
    </row>
    <row r="236" spans="1:60" x14ac:dyDescent="0.25">
      <c r="A236" s="55"/>
      <c r="J236" s="55"/>
      <c r="K236" s="55"/>
      <c r="L236" s="55"/>
      <c r="M236" s="55"/>
      <c r="N236" s="55"/>
      <c r="O236" s="55"/>
      <c r="P236" s="55"/>
      <c r="Q236" s="55"/>
      <c r="R236" s="55"/>
      <c r="S236" s="55"/>
      <c r="T236" s="55"/>
      <c r="U236" s="55"/>
      <c r="V236" s="55"/>
      <c r="W236" s="55"/>
      <c r="X236" s="55"/>
      <c r="Y236" s="55"/>
      <c r="Z236" s="55"/>
      <c r="AA236" s="55"/>
      <c r="AB236" s="55"/>
      <c r="AC236" s="55"/>
      <c r="AD236" s="55"/>
      <c r="AE236" s="55"/>
      <c r="AF236" s="55"/>
      <c r="AG236" s="55"/>
      <c r="AH236" s="55"/>
      <c r="AI236" s="55"/>
      <c r="AJ236" s="55"/>
      <c r="AK236" s="55"/>
      <c r="AL236" s="55"/>
      <c r="AM236" s="55"/>
      <c r="AN236" s="55"/>
      <c r="AO236" s="55"/>
      <c r="AP236" s="55"/>
      <c r="AQ236" s="55"/>
      <c r="AR236" s="55"/>
      <c r="AS236" s="55"/>
      <c r="AT236" s="55"/>
      <c r="AU236" s="55"/>
      <c r="AV236" s="55"/>
      <c r="AW236" s="55"/>
      <c r="AX236" s="55"/>
      <c r="AY236" s="55"/>
      <c r="AZ236" s="55"/>
      <c r="BA236" s="55"/>
      <c r="BB236" s="55"/>
      <c r="BC236" s="55"/>
      <c r="BD236" s="55"/>
      <c r="BE236" s="55"/>
      <c r="BF236" s="55"/>
      <c r="BG236" s="55"/>
      <c r="BH236" s="55"/>
    </row>
    <row r="237" spans="1:60" x14ac:dyDescent="0.25">
      <c r="A237" s="55"/>
      <c r="J237" s="55"/>
      <c r="K237" s="55"/>
      <c r="L237" s="55"/>
      <c r="M237" s="55"/>
      <c r="N237" s="55"/>
      <c r="O237" s="55"/>
      <c r="P237" s="55"/>
      <c r="Q237" s="55"/>
      <c r="R237" s="55"/>
      <c r="S237" s="55"/>
      <c r="T237" s="55"/>
      <c r="U237" s="55"/>
      <c r="V237" s="55"/>
      <c r="W237" s="55"/>
      <c r="X237" s="55"/>
      <c r="Y237" s="55"/>
      <c r="Z237" s="55"/>
      <c r="AA237" s="55"/>
      <c r="AB237" s="55"/>
      <c r="AC237" s="55"/>
      <c r="AD237" s="55"/>
      <c r="AE237" s="55"/>
      <c r="AF237" s="55"/>
      <c r="AG237" s="55"/>
      <c r="AH237" s="55"/>
      <c r="AI237" s="55"/>
      <c r="AJ237" s="55"/>
      <c r="AK237" s="55"/>
      <c r="AL237" s="55"/>
      <c r="AM237" s="55"/>
      <c r="AN237" s="55"/>
      <c r="AO237" s="55"/>
      <c r="AP237" s="55"/>
      <c r="AQ237" s="55"/>
      <c r="AR237" s="55"/>
      <c r="AS237" s="55"/>
      <c r="AT237" s="55"/>
      <c r="AU237" s="55"/>
      <c r="AV237" s="55"/>
      <c r="AW237" s="55"/>
      <c r="AX237" s="55"/>
      <c r="AY237" s="55"/>
      <c r="AZ237" s="55"/>
      <c r="BA237" s="55"/>
      <c r="BB237" s="55"/>
      <c r="BC237" s="55"/>
      <c r="BD237" s="55"/>
      <c r="BE237" s="55"/>
      <c r="BF237" s="55"/>
      <c r="BG237" s="55"/>
      <c r="BH237" s="55"/>
    </row>
    <row r="238" spans="1:60" x14ac:dyDescent="0.25">
      <c r="A238" s="55"/>
      <c r="J238" s="55"/>
      <c r="K238" s="55"/>
      <c r="L238" s="55"/>
      <c r="M238" s="55"/>
      <c r="N238" s="55"/>
      <c r="O238" s="55"/>
      <c r="P238" s="55"/>
      <c r="Q238" s="55"/>
      <c r="R238" s="55"/>
      <c r="S238" s="55"/>
      <c r="T238" s="55"/>
      <c r="U238" s="55"/>
      <c r="V238" s="55"/>
      <c r="W238" s="55"/>
      <c r="X238" s="55"/>
      <c r="Y238" s="55"/>
      <c r="Z238" s="55"/>
      <c r="AA238" s="55"/>
      <c r="AB238" s="55"/>
      <c r="AC238" s="55"/>
      <c r="AD238" s="55"/>
      <c r="AE238" s="55"/>
      <c r="AF238" s="55"/>
      <c r="AG238" s="55"/>
      <c r="AH238" s="55"/>
      <c r="AI238" s="55"/>
      <c r="AJ238" s="55"/>
      <c r="AK238" s="55"/>
      <c r="AL238" s="55"/>
      <c r="AM238" s="55"/>
      <c r="AN238" s="55"/>
      <c r="AO238" s="55"/>
      <c r="AP238" s="55"/>
      <c r="AQ238" s="55"/>
      <c r="AR238" s="55"/>
      <c r="AS238" s="55"/>
      <c r="AT238" s="55"/>
      <c r="AU238" s="55"/>
      <c r="AV238" s="55"/>
      <c r="AW238" s="55"/>
      <c r="AX238" s="55"/>
      <c r="AY238" s="55"/>
      <c r="AZ238" s="55"/>
      <c r="BA238" s="55"/>
      <c r="BB238" s="55"/>
      <c r="BC238" s="55"/>
      <c r="BD238" s="55"/>
      <c r="BE238" s="55"/>
      <c r="BF238" s="55"/>
      <c r="BG238" s="55"/>
      <c r="BH238" s="55"/>
    </row>
    <row r="239" spans="1:60" x14ac:dyDescent="0.25">
      <c r="A239" s="55"/>
      <c r="J239" s="55"/>
      <c r="K239" s="55"/>
      <c r="L239" s="55"/>
      <c r="M239" s="55"/>
      <c r="N239" s="55"/>
      <c r="O239" s="55"/>
      <c r="P239" s="55"/>
      <c r="Q239" s="55"/>
      <c r="R239" s="55"/>
      <c r="S239" s="55"/>
      <c r="T239" s="55"/>
      <c r="U239" s="55"/>
      <c r="V239" s="55"/>
      <c r="W239" s="55"/>
      <c r="X239" s="55"/>
      <c r="Y239" s="55"/>
      <c r="Z239" s="55"/>
      <c r="AA239" s="55"/>
      <c r="AB239" s="55"/>
      <c r="AC239" s="55"/>
      <c r="AD239" s="55"/>
      <c r="AE239" s="55"/>
      <c r="AF239" s="55"/>
      <c r="AG239" s="55"/>
      <c r="AH239" s="55"/>
      <c r="AI239" s="55"/>
      <c r="AJ239" s="55"/>
      <c r="AK239" s="55"/>
      <c r="AL239" s="55"/>
      <c r="AM239" s="55"/>
      <c r="AN239" s="55"/>
      <c r="AO239" s="55"/>
      <c r="AP239" s="55"/>
      <c r="AQ239" s="55"/>
      <c r="AR239" s="55"/>
      <c r="AS239" s="55"/>
      <c r="AT239" s="55"/>
      <c r="AU239" s="55"/>
      <c r="AV239" s="55"/>
      <c r="AW239" s="55"/>
      <c r="AX239" s="55"/>
      <c r="AY239" s="55"/>
      <c r="AZ239" s="55"/>
      <c r="BA239" s="55"/>
      <c r="BB239" s="55"/>
      <c r="BC239" s="55"/>
      <c r="BD239" s="55"/>
      <c r="BE239" s="55"/>
      <c r="BF239" s="55"/>
      <c r="BG239" s="55"/>
      <c r="BH239" s="55"/>
    </row>
    <row r="240" spans="1:60" x14ac:dyDescent="0.25">
      <c r="A240" s="55"/>
      <c r="J240" s="55"/>
      <c r="K240" s="55"/>
      <c r="L240" s="55"/>
      <c r="M240" s="55"/>
      <c r="N240" s="55"/>
      <c r="O240" s="55"/>
      <c r="P240" s="55"/>
      <c r="Q240" s="55"/>
      <c r="R240" s="55"/>
      <c r="S240" s="55"/>
      <c r="T240" s="55"/>
      <c r="U240" s="55"/>
      <c r="V240" s="55"/>
      <c r="W240" s="55"/>
      <c r="X240" s="55"/>
      <c r="Y240" s="55"/>
      <c r="Z240" s="55"/>
      <c r="AA240" s="55"/>
      <c r="AB240" s="55"/>
      <c r="AC240" s="55"/>
      <c r="AD240" s="55"/>
      <c r="AE240" s="55"/>
      <c r="AF240" s="55"/>
      <c r="AG240" s="55"/>
      <c r="AH240" s="55"/>
      <c r="AI240" s="55"/>
      <c r="AJ240" s="55"/>
      <c r="AK240" s="55"/>
      <c r="AL240" s="55"/>
      <c r="AM240" s="55"/>
      <c r="AN240" s="55"/>
      <c r="AO240" s="55"/>
      <c r="AP240" s="55"/>
      <c r="AQ240" s="55"/>
      <c r="AR240" s="55"/>
      <c r="AS240" s="55"/>
      <c r="AT240" s="55"/>
      <c r="AU240" s="55"/>
      <c r="AV240" s="55"/>
      <c r="AW240" s="55"/>
      <c r="AX240" s="55"/>
      <c r="AY240" s="55"/>
      <c r="AZ240" s="55"/>
      <c r="BA240" s="55"/>
      <c r="BB240" s="55"/>
      <c r="BC240" s="55"/>
      <c r="BD240" s="55"/>
      <c r="BE240" s="55"/>
      <c r="BF240" s="55"/>
      <c r="BG240" s="55"/>
      <c r="BH240" s="55"/>
    </row>
    <row r="241" spans="1:60" x14ac:dyDescent="0.25">
      <c r="A241" s="55"/>
      <c r="J241" s="55"/>
      <c r="K241" s="55"/>
      <c r="L241" s="55"/>
      <c r="M241" s="55"/>
      <c r="N241" s="55"/>
      <c r="O241" s="55"/>
      <c r="P241" s="55"/>
      <c r="Q241" s="55"/>
      <c r="R241" s="55"/>
      <c r="S241" s="55"/>
      <c r="T241" s="55"/>
      <c r="U241" s="55"/>
      <c r="V241" s="55"/>
      <c r="W241" s="55"/>
      <c r="X241" s="55"/>
      <c r="Y241" s="55"/>
      <c r="Z241" s="55"/>
      <c r="AA241" s="55"/>
      <c r="AB241" s="55"/>
      <c r="AC241" s="55"/>
      <c r="AD241" s="55"/>
      <c r="AE241" s="55"/>
      <c r="AF241" s="55"/>
      <c r="AG241" s="55"/>
      <c r="AH241" s="55"/>
      <c r="AI241" s="55"/>
      <c r="AJ241" s="55"/>
      <c r="AK241" s="55"/>
      <c r="AL241" s="55"/>
      <c r="AM241" s="55"/>
      <c r="AN241" s="55"/>
      <c r="AO241" s="55"/>
      <c r="AP241" s="55"/>
      <c r="AQ241" s="55"/>
      <c r="AR241" s="55"/>
      <c r="AS241" s="55"/>
      <c r="AT241" s="55"/>
      <c r="AU241" s="55"/>
      <c r="AV241" s="55"/>
      <c r="AW241" s="55"/>
      <c r="AX241" s="55"/>
      <c r="AY241" s="55"/>
      <c r="AZ241" s="55"/>
      <c r="BA241" s="55"/>
      <c r="BB241" s="55"/>
      <c r="BC241" s="55"/>
      <c r="BD241" s="55"/>
      <c r="BE241" s="55"/>
      <c r="BF241" s="55"/>
      <c r="BG241" s="55"/>
      <c r="BH241" s="55"/>
    </row>
    <row r="242" spans="1:60" x14ac:dyDescent="0.25">
      <c r="A242" s="55"/>
      <c r="J242" s="55"/>
      <c r="K242" s="55"/>
      <c r="L242" s="55"/>
      <c r="M242" s="55"/>
      <c r="N242" s="55"/>
      <c r="O242" s="55"/>
      <c r="P242" s="55"/>
      <c r="Q242" s="55"/>
      <c r="R242" s="55"/>
      <c r="S242" s="55"/>
      <c r="T242" s="55"/>
      <c r="U242" s="55"/>
      <c r="V242" s="55"/>
      <c r="W242" s="55"/>
      <c r="X242" s="55"/>
      <c r="Y242" s="55"/>
      <c r="Z242" s="55"/>
      <c r="AA242" s="55"/>
      <c r="AB242" s="55"/>
      <c r="AC242" s="55"/>
      <c r="AD242" s="55"/>
      <c r="AE242" s="55"/>
      <c r="AF242" s="55"/>
      <c r="AG242" s="55"/>
      <c r="AH242" s="55"/>
      <c r="AI242" s="55"/>
      <c r="AJ242" s="55"/>
      <c r="AK242" s="55"/>
      <c r="AL242" s="55"/>
      <c r="AM242" s="55"/>
      <c r="AN242" s="55"/>
      <c r="AO242" s="55"/>
      <c r="AP242" s="55"/>
      <c r="AQ242" s="55"/>
      <c r="AR242" s="55"/>
      <c r="AS242" s="55"/>
      <c r="AT242" s="55"/>
      <c r="AU242" s="55"/>
      <c r="AV242" s="55"/>
      <c r="AW242" s="55"/>
      <c r="AX242" s="55"/>
      <c r="AY242" s="55"/>
      <c r="AZ242" s="55"/>
      <c r="BA242" s="55"/>
      <c r="BB242" s="55"/>
      <c r="BC242" s="55"/>
      <c r="BD242" s="55"/>
      <c r="BE242" s="55"/>
      <c r="BF242" s="55"/>
      <c r="BG242" s="55"/>
      <c r="BH242" s="55"/>
    </row>
    <row r="243" spans="1:60" x14ac:dyDescent="0.25">
      <c r="A243" s="55"/>
      <c r="J243" s="55"/>
      <c r="K243" s="55"/>
      <c r="L243" s="55"/>
      <c r="M243" s="55"/>
      <c r="N243" s="55"/>
      <c r="O243" s="55"/>
      <c r="P243" s="55"/>
      <c r="Q243" s="55"/>
      <c r="R243" s="55"/>
      <c r="S243" s="55"/>
      <c r="T243" s="55"/>
      <c r="U243" s="55"/>
      <c r="V243" s="55"/>
      <c r="W243" s="55"/>
      <c r="X243" s="55"/>
      <c r="Y243" s="55"/>
      <c r="Z243" s="55"/>
      <c r="AA243" s="55"/>
      <c r="AB243" s="55"/>
      <c r="AC243" s="55"/>
      <c r="AD243" s="55"/>
      <c r="AE243" s="55"/>
      <c r="AF243" s="55"/>
      <c r="AG243" s="55"/>
      <c r="AH243" s="55"/>
      <c r="AI243" s="55"/>
      <c r="AJ243" s="55"/>
      <c r="AK243" s="55"/>
      <c r="AL243" s="55"/>
      <c r="AM243" s="55"/>
      <c r="AN243" s="55"/>
      <c r="AO243" s="55"/>
      <c r="AP243" s="55"/>
      <c r="AQ243" s="55"/>
      <c r="AR243" s="55"/>
      <c r="AS243" s="55"/>
      <c r="AT243" s="55"/>
      <c r="AU243" s="55"/>
      <c r="AV243" s="55"/>
      <c r="AW243" s="55"/>
      <c r="AX243" s="55"/>
      <c r="AY243" s="55"/>
      <c r="AZ243" s="55"/>
      <c r="BA243" s="55"/>
      <c r="BB243" s="55"/>
      <c r="BC243" s="55"/>
      <c r="BD243" s="55"/>
      <c r="BE243" s="55"/>
      <c r="BF243" s="55"/>
      <c r="BG243" s="55"/>
      <c r="BH243" s="55"/>
    </row>
    <row r="244" spans="1:60" x14ac:dyDescent="0.25">
      <c r="A244" s="55"/>
      <c r="J244" s="55"/>
      <c r="K244" s="55"/>
      <c r="L244" s="55"/>
      <c r="M244" s="55"/>
      <c r="N244" s="55"/>
      <c r="O244" s="55"/>
      <c r="P244" s="55"/>
      <c r="Q244" s="55"/>
      <c r="R244" s="55"/>
      <c r="S244" s="55"/>
      <c r="T244" s="55"/>
      <c r="U244" s="55"/>
      <c r="V244" s="55"/>
      <c r="W244" s="55"/>
      <c r="X244" s="55"/>
      <c r="Y244" s="55"/>
      <c r="Z244" s="55"/>
      <c r="AA244" s="55"/>
      <c r="AB244" s="55"/>
      <c r="AC244" s="55"/>
      <c r="AD244" s="55"/>
      <c r="AE244" s="55"/>
      <c r="AF244" s="55"/>
      <c r="AG244" s="55"/>
      <c r="AH244" s="55"/>
      <c r="AI244" s="55"/>
      <c r="AJ244" s="55"/>
      <c r="AK244" s="55"/>
      <c r="AL244" s="55"/>
      <c r="AM244" s="55"/>
      <c r="AN244" s="55"/>
      <c r="AO244" s="55"/>
      <c r="AP244" s="55"/>
      <c r="AQ244" s="55"/>
      <c r="AR244" s="55"/>
      <c r="AS244" s="55"/>
      <c r="AT244" s="55"/>
      <c r="AU244" s="55"/>
      <c r="AV244" s="55"/>
      <c r="AW244" s="55"/>
      <c r="AX244" s="55"/>
      <c r="AY244" s="55"/>
      <c r="AZ244" s="55"/>
      <c r="BA244" s="55"/>
      <c r="BB244" s="55"/>
      <c r="BC244" s="55"/>
      <c r="BD244" s="55"/>
      <c r="BE244" s="55"/>
      <c r="BF244" s="55"/>
      <c r="BG244" s="55"/>
      <c r="BH244" s="55"/>
    </row>
    <row r="245" spans="1:60" x14ac:dyDescent="0.25">
      <c r="A245" s="55"/>
    </row>
    <row r="246" spans="1:60" x14ac:dyDescent="0.25">
      <c r="A246" s="55"/>
    </row>
    <row r="247" spans="1:60" x14ac:dyDescent="0.25">
      <c r="A247" s="55"/>
    </row>
    <row r="248" spans="1:60" x14ac:dyDescent="0.25">
      <c r="A248" s="55"/>
    </row>
  </sheetData>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K56"/>
  <sheetViews>
    <sheetView showRowColHeaders="0" zoomScale="90" zoomScaleNormal="90" workbookViewId="0"/>
  </sheetViews>
  <sheetFormatPr baseColWidth="10" defaultColWidth="10.85546875" defaultRowHeight="16.5" x14ac:dyDescent="0.3"/>
  <cols>
    <col min="1" max="1" width="10.85546875" style="111"/>
    <col min="2" max="2" width="24.28515625" style="111" customWidth="1" collapsed="1"/>
    <col min="3" max="3" width="70.28515625" style="111" customWidth="1" collapsed="1"/>
    <col min="4" max="4" width="29.7109375" style="111" customWidth="1" collapsed="1"/>
    <col min="5" max="16384" width="10.85546875" style="111"/>
  </cols>
  <sheetData>
    <row r="1" spans="1:37" ht="17.25" thickBot="1" x14ac:dyDescent="0.35">
      <c r="A1" s="6"/>
      <c r="B1" s="6"/>
      <c r="C1" s="6"/>
    </row>
    <row r="2" spans="1:37" ht="18.399999999999999" customHeight="1" thickBot="1" x14ac:dyDescent="0.35">
      <c r="A2" s="6"/>
      <c r="B2" s="554" t="s">
        <v>240</v>
      </c>
      <c r="C2" s="555"/>
      <c r="D2" s="556"/>
      <c r="E2" s="6"/>
      <c r="F2" s="6"/>
      <c r="G2" s="6"/>
      <c r="H2" s="6"/>
      <c r="I2" s="6"/>
      <c r="J2" s="6"/>
      <c r="K2" s="6"/>
      <c r="L2" s="6"/>
      <c r="M2" s="6"/>
      <c r="N2" s="6"/>
      <c r="O2" s="6"/>
      <c r="P2" s="6"/>
      <c r="Q2" s="6"/>
      <c r="R2" s="6"/>
      <c r="S2" s="6"/>
      <c r="T2" s="6"/>
      <c r="U2" s="6"/>
      <c r="V2" s="6"/>
      <c r="W2" s="6"/>
      <c r="X2" s="6"/>
      <c r="Y2" s="6"/>
      <c r="Z2" s="6"/>
      <c r="AA2" s="6"/>
      <c r="AB2" s="6"/>
      <c r="AC2" s="6"/>
      <c r="AD2" s="6"/>
      <c r="AE2" s="6"/>
    </row>
    <row r="3" spans="1:37" ht="16.5" customHeight="1" thickBot="1" x14ac:dyDescent="0.35">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row>
    <row r="4" spans="1:37" ht="21" thickBot="1" x14ac:dyDescent="0.35">
      <c r="A4" s="6"/>
      <c r="B4" s="166"/>
      <c r="C4" s="167" t="s">
        <v>50</v>
      </c>
      <c r="D4" s="168" t="s">
        <v>4</v>
      </c>
      <c r="E4" s="6"/>
      <c r="F4" s="6"/>
      <c r="G4" s="6"/>
      <c r="H4" s="6"/>
      <c r="I4" s="6"/>
      <c r="J4" s="6"/>
      <c r="K4" s="6"/>
      <c r="L4" s="6"/>
      <c r="M4" s="6"/>
      <c r="N4" s="6"/>
      <c r="O4" s="6"/>
      <c r="P4" s="6"/>
      <c r="Q4" s="6"/>
      <c r="R4" s="6"/>
      <c r="S4" s="6"/>
      <c r="T4" s="6"/>
      <c r="U4" s="6"/>
      <c r="V4" s="6"/>
      <c r="W4" s="6"/>
      <c r="X4" s="6"/>
      <c r="Y4" s="6"/>
      <c r="Z4" s="6"/>
      <c r="AA4" s="6"/>
      <c r="AB4" s="6"/>
      <c r="AC4" s="6"/>
      <c r="AD4" s="6"/>
      <c r="AE4" s="6"/>
    </row>
    <row r="5" spans="1:37" ht="40.5" x14ac:dyDescent="0.3">
      <c r="A5" s="6"/>
      <c r="B5" s="169" t="s">
        <v>49</v>
      </c>
      <c r="C5" s="170" t="s">
        <v>93</v>
      </c>
      <c r="D5" s="171">
        <v>0.2</v>
      </c>
      <c r="E5" s="6"/>
      <c r="F5" s="6"/>
      <c r="G5" s="6"/>
      <c r="H5" s="6"/>
      <c r="I5" s="6"/>
      <c r="J5" s="6"/>
      <c r="K5" s="6"/>
      <c r="L5" s="6"/>
      <c r="M5" s="6"/>
      <c r="N5" s="6"/>
      <c r="O5" s="6"/>
      <c r="P5" s="6"/>
      <c r="Q5" s="6"/>
      <c r="R5" s="6"/>
      <c r="S5" s="6"/>
      <c r="T5" s="6"/>
      <c r="U5" s="6"/>
      <c r="V5" s="6"/>
      <c r="W5" s="6"/>
      <c r="X5" s="6"/>
      <c r="Y5" s="6"/>
      <c r="Z5" s="6"/>
      <c r="AA5" s="6"/>
      <c r="AB5" s="6"/>
      <c r="AC5" s="6"/>
      <c r="AD5" s="6"/>
      <c r="AE5" s="6"/>
    </row>
    <row r="6" spans="1:37" ht="40.5" x14ac:dyDescent="0.3">
      <c r="A6" s="6"/>
      <c r="B6" s="172" t="s">
        <v>51</v>
      </c>
      <c r="C6" s="173" t="s">
        <v>94</v>
      </c>
      <c r="D6" s="174">
        <v>0.4</v>
      </c>
      <c r="E6" s="6"/>
      <c r="F6" s="6"/>
      <c r="G6" s="6"/>
      <c r="H6" s="6"/>
      <c r="I6" s="6"/>
      <c r="J6" s="6"/>
      <c r="K6" s="6"/>
      <c r="L6" s="6"/>
      <c r="M6" s="6"/>
      <c r="N6" s="6"/>
      <c r="O6" s="6"/>
      <c r="P6" s="6"/>
      <c r="Q6" s="6"/>
      <c r="R6" s="6"/>
      <c r="S6" s="6"/>
      <c r="T6" s="6"/>
      <c r="U6" s="6"/>
      <c r="V6" s="6"/>
      <c r="W6" s="6"/>
      <c r="X6" s="6"/>
      <c r="Y6" s="6"/>
      <c r="Z6" s="6"/>
      <c r="AA6" s="6"/>
      <c r="AB6" s="6"/>
      <c r="AC6" s="6"/>
      <c r="AD6" s="6"/>
      <c r="AE6" s="6"/>
    </row>
    <row r="7" spans="1:37" ht="40.5" x14ac:dyDescent="0.3">
      <c r="A7" s="6"/>
      <c r="B7" s="175" t="s">
        <v>98</v>
      </c>
      <c r="C7" s="173" t="s">
        <v>95</v>
      </c>
      <c r="D7" s="174">
        <v>0.6</v>
      </c>
      <c r="E7" s="6"/>
      <c r="F7" s="6"/>
      <c r="G7" s="6"/>
      <c r="H7" s="6"/>
      <c r="I7" s="6"/>
      <c r="J7" s="6"/>
      <c r="K7" s="6"/>
      <c r="L7" s="6"/>
      <c r="M7" s="6"/>
      <c r="N7" s="6"/>
      <c r="O7" s="6"/>
      <c r="P7" s="6"/>
      <c r="Q7" s="6"/>
      <c r="R7" s="6"/>
      <c r="S7" s="6"/>
      <c r="T7" s="6"/>
      <c r="U7" s="6"/>
      <c r="V7" s="6"/>
      <c r="W7" s="6"/>
      <c r="X7" s="6"/>
      <c r="Y7" s="6"/>
      <c r="Z7" s="6"/>
      <c r="AA7" s="6"/>
      <c r="AB7" s="6"/>
      <c r="AC7" s="6"/>
      <c r="AD7" s="6"/>
      <c r="AE7" s="6"/>
    </row>
    <row r="8" spans="1:37" ht="40.5" x14ac:dyDescent="0.3">
      <c r="A8" s="6"/>
      <c r="B8" s="176" t="s">
        <v>6</v>
      </c>
      <c r="C8" s="173" t="s">
        <v>96</v>
      </c>
      <c r="D8" s="174">
        <v>0.8</v>
      </c>
      <c r="E8" s="6"/>
      <c r="F8" s="6"/>
      <c r="G8" s="6"/>
      <c r="H8" s="6"/>
      <c r="I8" s="6"/>
      <c r="J8" s="6"/>
      <c r="K8" s="6"/>
      <c r="L8" s="6"/>
      <c r="M8" s="6"/>
      <c r="N8" s="6"/>
      <c r="O8" s="6"/>
      <c r="P8" s="6"/>
      <c r="Q8" s="6"/>
      <c r="R8" s="6"/>
      <c r="S8" s="6"/>
      <c r="T8" s="6"/>
      <c r="U8" s="6"/>
      <c r="V8" s="6"/>
      <c r="W8" s="6"/>
      <c r="X8" s="6"/>
      <c r="Y8" s="6"/>
      <c r="Z8" s="6"/>
      <c r="AA8" s="6"/>
      <c r="AB8" s="6"/>
      <c r="AC8" s="6"/>
      <c r="AD8" s="6"/>
      <c r="AE8" s="6"/>
    </row>
    <row r="9" spans="1:37" ht="41.25" thickBot="1" x14ac:dyDescent="0.35">
      <c r="A9" s="6"/>
      <c r="B9" s="177" t="s">
        <v>52</v>
      </c>
      <c r="C9" s="178" t="s">
        <v>97</v>
      </c>
      <c r="D9" s="179">
        <v>1</v>
      </c>
      <c r="E9" s="6"/>
      <c r="F9" s="6"/>
      <c r="G9" s="6"/>
      <c r="H9" s="6"/>
      <c r="I9" s="6"/>
      <c r="J9" s="6"/>
      <c r="K9" s="6"/>
      <c r="L9" s="6"/>
      <c r="M9" s="6"/>
      <c r="N9" s="6"/>
      <c r="O9" s="6"/>
      <c r="P9" s="6"/>
      <c r="Q9" s="6"/>
      <c r="R9" s="6"/>
      <c r="S9" s="6"/>
      <c r="T9" s="6"/>
      <c r="U9" s="6"/>
      <c r="V9" s="6"/>
      <c r="W9" s="6"/>
      <c r="X9" s="6"/>
      <c r="Y9" s="6"/>
      <c r="Z9" s="6"/>
      <c r="AA9" s="6"/>
      <c r="AB9" s="6"/>
      <c r="AC9" s="6"/>
      <c r="AD9" s="6"/>
      <c r="AE9" s="6"/>
    </row>
    <row r="10" spans="1:37" x14ac:dyDescent="0.3">
      <c r="A10" s="6"/>
      <c r="B10" s="156"/>
      <c r="C10" s="156"/>
      <c r="D10" s="15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row>
    <row r="11" spans="1:37" x14ac:dyDescent="0.3">
      <c r="A11" s="6"/>
      <c r="B11" s="71"/>
      <c r="C11" s="156"/>
      <c r="D11" s="15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row>
    <row r="12" spans="1:37" x14ac:dyDescent="0.3">
      <c r="A12" s="6"/>
      <c r="B12" s="156"/>
      <c r="C12" s="156"/>
      <c r="D12" s="15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row>
    <row r="13" spans="1:37" x14ac:dyDescent="0.3">
      <c r="A13" s="6"/>
      <c r="B13" s="156"/>
      <c r="C13" s="156"/>
      <c r="D13" s="15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row>
    <row r="14" spans="1:37" x14ac:dyDescent="0.3">
      <c r="A14" s="6"/>
      <c r="B14" s="156"/>
      <c r="C14" s="156"/>
      <c r="D14" s="15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row>
    <row r="15" spans="1:37" x14ac:dyDescent="0.3">
      <c r="A15" s="6"/>
      <c r="B15" s="156"/>
      <c r="C15" s="156"/>
      <c r="D15" s="15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row>
    <row r="16" spans="1:37" x14ac:dyDescent="0.3">
      <c r="A16" s="6"/>
      <c r="B16" s="156"/>
      <c r="C16" s="156"/>
      <c r="D16" s="15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row>
    <row r="17" spans="1:37" x14ac:dyDescent="0.3">
      <c r="A17" s="6"/>
      <c r="B17" s="156"/>
      <c r="C17" s="156"/>
      <c r="D17" s="15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row>
    <row r="18" spans="1:37" x14ac:dyDescent="0.3">
      <c r="A18" s="6"/>
      <c r="B18" s="156"/>
      <c r="C18" s="156"/>
      <c r="D18" s="15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row>
    <row r="19" spans="1:37" x14ac:dyDescent="0.3">
      <c r="A19" s="6"/>
      <c r="B19" s="156"/>
      <c r="C19" s="156"/>
      <c r="D19" s="15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row>
    <row r="20" spans="1:37" x14ac:dyDescent="0.3">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row>
    <row r="21" spans="1:37" x14ac:dyDescent="0.3">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row>
    <row r="22" spans="1:37" x14ac:dyDescent="0.3">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row>
    <row r="23" spans="1:37" x14ac:dyDescent="0.3">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row>
    <row r="24" spans="1:37" x14ac:dyDescent="0.3">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row>
    <row r="25" spans="1:37" x14ac:dyDescent="0.3">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row>
    <row r="26" spans="1:37" x14ac:dyDescent="0.3">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row>
    <row r="27" spans="1:37" x14ac:dyDescent="0.3">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row>
    <row r="28" spans="1:37" x14ac:dyDescent="0.3">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1:37" x14ac:dyDescent="0.3">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1:37" x14ac:dyDescent="0.3">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1:37" x14ac:dyDescent="0.3">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1:37" x14ac:dyDescent="0.3">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x14ac:dyDescent="0.3">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x14ac:dyDescent="0.3">
      <c r="A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row>
    <row r="35" spans="1:37" x14ac:dyDescent="0.3">
      <c r="A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row>
    <row r="36" spans="1:37" x14ac:dyDescent="0.3">
      <c r="A36" s="6"/>
    </row>
    <row r="37" spans="1:37" x14ac:dyDescent="0.3">
      <c r="A37" s="6"/>
    </row>
    <row r="38" spans="1:37" x14ac:dyDescent="0.3">
      <c r="A38" s="6"/>
    </row>
    <row r="39" spans="1:37" x14ac:dyDescent="0.3">
      <c r="A39" s="6"/>
    </row>
    <row r="40" spans="1:37" x14ac:dyDescent="0.3">
      <c r="A40" s="6"/>
    </row>
    <row r="41" spans="1:37" x14ac:dyDescent="0.3">
      <c r="A41" s="6"/>
    </row>
    <row r="42" spans="1:37" x14ac:dyDescent="0.3">
      <c r="A42" s="6"/>
    </row>
    <row r="43" spans="1:37" x14ac:dyDescent="0.3">
      <c r="A43" s="6"/>
    </row>
    <row r="44" spans="1:37" x14ac:dyDescent="0.3">
      <c r="A44" s="6"/>
    </row>
    <row r="45" spans="1:37" x14ac:dyDescent="0.3">
      <c r="A45" s="6"/>
    </row>
    <row r="46" spans="1:37" x14ac:dyDescent="0.3">
      <c r="A46" s="6"/>
    </row>
    <row r="47" spans="1:37" x14ac:dyDescent="0.3">
      <c r="A47" s="6"/>
    </row>
    <row r="48" spans="1:37" x14ac:dyDescent="0.3">
      <c r="A48" s="6"/>
    </row>
    <row r="49" spans="1:1" x14ac:dyDescent="0.3">
      <c r="A49" s="6"/>
    </row>
    <row r="50" spans="1:1" x14ac:dyDescent="0.3">
      <c r="A50" s="6"/>
    </row>
    <row r="51" spans="1:1" x14ac:dyDescent="0.3">
      <c r="A51" s="6"/>
    </row>
    <row r="52" spans="1:1" x14ac:dyDescent="0.3">
      <c r="A52" s="6"/>
    </row>
    <row r="53" spans="1:1" x14ac:dyDescent="0.3">
      <c r="A53" s="6"/>
    </row>
    <row r="54" spans="1:1" x14ac:dyDescent="0.3">
      <c r="A54" s="6"/>
    </row>
    <row r="55" spans="1:1" x14ac:dyDescent="0.3">
      <c r="A55" s="6"/>
    </row>
    <row r="56" spans="1:1" x14ac:dyDescent="0.3">
      <c r="A56" s="6"/>
    </row>
  </sheetData>
  <mergeCells count="1">
    <mergeCell ref="B2:D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U233"/>
  <sheetViews>
    <sheetView showRowColHeaders="0" zoomScale="60" zoomScaleNormal="60" workbookViewId="0"/>
  </sheetViews>
  <sheetFormatPr baseColWidth="10" defaultColWidth="10.85546875" defaultRowHeight="16.5" x14ac:dyDescent="0.3"/>
  <cols>
    <col min="1" max="1" width="10.85546875" style="111"/>
    <col min="2" max="2" width="40.42578125" style="111" customWidth="1" collapsed="1"/>
    <col min="3" max="3" width="74.7109375" style="111" customWidth="1" collapsed="1"/>
    <col min="4" max="4" width="135" style="111" bestFit="1" customWidth="1" collapsed="1"/>
    <col min="5" max="5" width="144.7109375" style="111" bestFit="1" customWidth="1" collapsed="1"/>
    <col min="6" max="16384" width="10.85546875" style="111"/>
  </cols>
  <sheetData>
    <row r="1" spans="1:21" ht="17.25" thickBot="1" x14ac:dyDescent="0.35"/>
    <row r="2" spans="1:21" ht="30.75" thickBot="1" x14ac:dyDescent="0.35">
      <c r="A2" s="6"/>
      <c r="B2" s="557" t="s">
        <v>241</v>
      </c>
      <c r="C2" s="558"/>
      <c r="D2" s="558"/>
      <c r="E2" s="6"/>
      <c r="F2" s="6"/>
      <c r="G2" s="6"/>
      <c r="H2" s="6"/>
      <c r="I2" s="6"/>
      <c r="J2" s="6"/>
      <c r="K2" s="6"/>
      <c r="L2" s="6"/>
      <c r="M2" s="6"/>
      <c r="N2" s="6"/>
      <c r="O2" s="6"/>
      <c r="P2" s="6"/>
      <c r="Q2" s="6"/>
      <c r="R2" s="6"/>
      <c r="S2" s="6"/>
      <c r="T2" s="6"/>
      <c r="U2" s="6"/>
    </row>
    <row r="3" spans="1:21" ht="24.4" customHeight="1" thickBot="1" x14ac:dyDescent="0.35">
      <c r="A3" s="6"/>
      <c r="B3" s="6"/>
      <c r="C3" s="6"/>
      <c r="D3" s="6"/>
      <c r="E3" s="6"/>
      <c r="F3" s="6"/>
      <c r="G3" s="6"/>
      <c r="H3" s="6"/>
      <c r="I3" s="6"/>
      <c r="J3" s="6"/>
      <c r="K3" s="6"/>
      <c r="L3" s="6"/>
      <c r="M3" s="6"/>
      <c r="N3" s="6"/>
      <c r="O3" s="6"/>
      <c r="P3" s="6"/>
      <c r="Q3" s="6"/>
      <c r="R3" s="6"/>
      <c r="S3" s="6"/>
      <c r="T3" s="6"/>
      <c r="U3" s="6"/>
    </row>
    <row r="4" spans="1:21" ht="27.75" thickBot="1" x14ac:dyDescent="0.35">
      <c r="A4" s="6"/>
      <c r="B4" s="180"/>
      <c r="C4" s="181" t="s">
        <v>53</v>
      </c>
      <c r="D4" s="182" t="s">
        <v>54</v>
      </c>
      <c r="E4" s="6"/>
      <c r="F4" s="6"/>
      <c r="G4" s="6"/>
      <c r="H4" s="6"/>
      <c r="I4" s="6"/>
      <c r="J4" s="6"/>
      <c r="K4" s="6"/>
      <c r="L4" s="6"/>
      <c r="M4" s="6"/>
      <c r="N4" s="6"/>
      <c r="O4" s="6"/>
      <c r="P4" s="6"/>
      <c r="Q4" s="6"/>
      <c r="R4" s="6"/>
      <c r="S4" s="6"/>
      <c r="T4" s="6"/>
      <c r="U4" s="6"/>
    </row>
    <row r="5" spans="1:21" ht="27" x14ac:dyDescent="0.3">
      <c r="A5" s="157" t="s">
        <v>75</v>
      </c>
      <c r="B5" s="183" t="s">
        <v>92</v>
      </c>
      <c r="C5" s="184" t="s">
        <v>139</v>
      </c>
      <c r="D5" s="185" t="s">
        <v>88</v>
      </c>
      <c r="E5" s="6"/>
      <c r="F5" s="6"/>
      <c r="G5" s="6"/>
      <c r="H5" s="6"/>
      <c r="I5" s="6"/>
      <c r="J5" s="6"/>
      <c r="K5" s="6"/>
      <c r="L5" s="6"/>
      <c r="M5" s="6"/>
      <c r="N5" s="6"/>
      <c r="O5" s="6"/>
      <c r="P5" s="6"/>
      <c r="Q5" s="6"/>
      <c r="R5" s="6"/>
      <c r="S5" s="6"/>
      <c r="T5" s="6"/>
      <c r="U5" s="6"/>
    </row>
    <row r="6" spans="1:21" ht="54" x14ac:dyDescent="0.3">
      <c r="A6" s="157" t="s">
        <v>76</v>
      </c>
      <c r="B6" s="186" t="s">
        <v>56</v>
      </c>
      <c r="C6" s="187" t="s">
        <v>84</v>
      </c>
      <c r="D6" s="188" t="s">
        <v>89</v>
      </c>
      <c r="E6" s="6"/>
      <c r="F6" s="6"/>
      <c r="G6" s="6"/>
      <c r="H6" s="6"/>
      <c r="I6" s="6"/>
      <c r="J6" s="6"/>
      <c r="K6" s="6"/>
      <c r="L6" s="6"/>
      <c r="M6" s="6"/>
      <c r="N6" s="6"/>
      <c r="O6" s="6"/>
      <c r="P6" s="6"/>
      <c r="Q6" s="6"/>
      <c r="R6" s="6"/>
      <c r="S6" s="6"/>
      <c r="T6" s="6"/>
      <c r="U6" s="6"/>
    </row>
    <row r="7" spans="1:21" ht="54" x14ac:dyDescent="0.3">
      <c r="A7" s="157" t="s">
        <v>73</v>
      </c>
      <c r="B7" s="189" t="s">
        <v>57</v>
      </c>
      <c r="C7" s="187" t="s">
        <v>85</v>
      </c>
      <c r="D7" s="188" t="s">
        <v>91</v>
      </c>
      <c r="E7" s="6"/>
      <c r="F7" s="6"/>
      <c r="G7" s="6"/>
      <c r="H7" s="6"/>
      <c r="I7" s="6"/>
      <c r="J7" s="6"/>
      <c r="K7" s="6"/>
      <c r="L7" s="6"/>
      <c r="M7" s="6"/>
      <c r="N7" s="6"/>
      <c r="O7" s="6"/>
      <c r="P7" s="6"/>
      <c r="Q7" s="6"/>
      <c r="R7" s="6"/>
      <c r="S7" s="6"/>
      <c r="T7" s="6"/>
      <c r="U7" s="6"/>
    </row>
    <row r="8" spans="1:21" ht="54" x14ac:dyDescent="0.3">
      <c r="A8" s="157" t="s">
        <v>7</v>
      </c>
      <c r="B8" s="190" t="s">
        <v>58</v>
      </c>
      <c r="C8" s="187" t="s">
        <v>86</v>
      </c>
      <c r="D8" s="188" t="s">
        <v>90</v>
      </c>
      <c r="E8" s="6"/>
      <c r="F8" s="6"/>
      <c r="G8" s="6"/>
      <c r="H8" s="6"/>
      <c r="I8" s="6"/>
      <c r="J8" s="6"/>
      <c r="K8" s="6"/>
      <c r="L8" s="6"/>
      <c r="M8" s="6"/>
      <c r="N8" s="6"/>
      <c r="O8" s="6"/>
      <c r="P8" s="6"/>
      <c r="Q8" s="6"/>
      <c r="R8" s="6"/>
      <c r="S8" s="6"/>
      <c r="T8" s="6"/>
      <c r="U8" s="6"/>
    </row>
    <row r="9" spans="1:21" ht="54.75" thickBot="1" x14ac:dyDescent="0.35">
      <c r="A9" s="157" t="s">
        <v>77</v>
      </c>
      <c r="B9" s="191" t="s">
        <v>59</v>
      </c>
      <c r="C9" s="192" t="s">
        <v>87</v>
      </c>
      <c r="D9" s="193" t="s">
        <v>109</v>
      </c>
      <c r="E9" s="6"/>
      <c r="F9" s="6"/>
      <c r="G9" s="6"/>
      <c r="H9" s="6"/>
      <c r="I9" s="6"/>
      <c r="J9" s="6"/>
      <c r="K9" s="6"/>
      <c r="L9" s="6"/>
      <c r="M9" s="6"/>
      <c r="N9" s="6"/>
      <c r="O9" s="6"/>
      <c r="P9" s="6"/>
      <c r="Q9" s="6"/>
      <c r="R9" s="6"/>
      <c r="S9" s="6"/>
      <c r="T9" s="6"/>
      <c r="U9" s="6"/>
    </row>
    <row r="10" spans="1:21" ht="20.25" x14ac:dyDescent="0.3">
      <c r="A10" s="157"/>
      <c r="B10" s="157"/>
      <c r="C10" s="105"/>
      <c r="D10" s="69"/>
      <c r="E10" s="6"/>
      <c r="F10" s="6"/>
      <c r="G10" s="6"/>
      <c r="H10" s="6"/>
      <c r="I10" s="6"/>
      <c r="J10" s="6"/>
      <c r="K10" s="6"/>
      <c r="L10" s="6"/>
      <c r="M10" s="6"/>
      <c r="N10" s="6"/>
      <c r="O10" s="6"/>
      <c r="P10" s="6"/>
      <c r="Q10" s="6"/>
      <c r="R10" s="6"/>
      <c r="S10" s="6"/>
      <c r="T10" s="6"/>
      <c r="U10" s="6"/>
    </row>
    <row r="11" spans="1:21" x14ac:dyDescent="0.3">
      <c r="A11" s="157"/>
      <c r="B11" s="70"/>
      <c r="C11" s="70"/>
      <c r="D11" s="70"/>
      <c r="E11" s="6"/>
      <c r="F11" s="6"/>
      <c r="G11" s="6"/>
      <c r="H11" s="6"/>
      <c r="I11" s="6"/>
      <c r="J11" s="6"/>
      <c r="K11" s="6"/>
      <c r="L11" s="6"/>
      <c r="M11" s="6"/>
      <c r="N11" s="6"/>
      <c r="O11" s="6"/>
      <c r="P11" s="6"/>
      <c r="Q11" s="6"/>
      <c r="R11" s="6"/>
      <c r="S11" s="6"/>
      <c r="T11" s="6"/>
      <c r="U11" s="6"/>
    </row>
    <row r="12" spans="1:21" x14ac:dyDescent="0.3">
      <c r="A12" s="157"/>
      <c r="B12" s="157" t="s">
        <v>82</v>
      </c>
      <c r="C12" s="157" t="s">
        <v>127</v>
      </c>
      <c r="D12" s="157" t="s">
        <v>134</v>
      </c>
      <c r="E12" s="6"/>
      <c r="F12" s="6"/>
      <c r="G12" s="6"/>
      <c r="H12" s="6"/>
      <c r="I12" s="6"/>
      <c r="J12" s="6"/>
      <c r="K12" s="6"/>
      <c r="L12" s="6"/>
      <c r="M12" s="6"/>
      <c r="N12" s="6"/>
      <c r="O12" s="6"/>
      <c r="P12" s="6"/>
      <c r="Q12" s="6"/>
      <c r="R12" s="6"/>
      <c r="S12" s="6"/>
      <c r="T12" s="6"/>
      <c r="U12" s="6"/>
    </row>
    <row r="13" spans="1:21" x14ac:dyDescent="0.3">
      <c r="A13" s="157"/>
      <c r="B13" s="157" t="s">
        <v>80</v>
      </c>
      <c r="C13" s="157" t="s">
        <v>131</v>
      </c>
      <c r="D13" s="157" t="s">
        <v>135</v>
      </c>
      <c r="E13" s="6"/>
      <c r="F13" s="6"/>
      <c r="G13" s="6"/>
      <c r="H13" s="6"/>
      <c r="I13" s="6"/>
      <c r="J13" s="6"/>
      <c r="K13" s="6"/>
      <c r="L13" s="6"/>
      <c r="M13" s="6"/>
      <c r="N13" s="6"/>
      <c r="O13" s="6"/>
      <c r="P13" s="6"/>
      <c r="Q13" s="6"/>
      <c r="R13" s="6"/>
      <c r="S13" s="6"/>
      <c r="T13" s="6"/>
      <c r="U13" s="6"/>
    </row>
    <row r="14" spans="1:21" x14ac:dyDescent="0.3">
      <c r="A14" s="157"/>
      <c r="B14" s="157"/>
      <c r="C14" s="157" t="s">
        <v>130</v>
      </c>
      <c r="D14" s="157" t="s">
        <v>136</v>
      </c>
      <c r="E14" s="6"/>
      <c r="F14" s="6"/>
      <c r="G14" s="6"/>
      <c r="H14" s="6"/>
      <c r="I14" s="6"/>
      <c r="J14" s="6"/>
      <c r="K14" s="6"/>
      <c r="L14" s="6"/>
      <c r="M14" s="6"/>
      <c r="N14" s="6"/>
      <c r="O14" s="6"/>
      <c r="P14" s="6"/>
      <c r="Q14" s="6"/>
      <c r="R14" s="6"/>
      <c r="S14" s="6"/>
      <c r="T14" s="6"/>
      <c r="U14" s="6"/>
    </row>
    <row r="15" spans="1:21" x14ac:dyDescent="0.3">
      <c r="A15" s="157"/>
      <c r="B15" s="157"/>
      <c r="C15" s="157" t="s">
        <v>132</v>
      </c>
      <c r="D15" s="157" t="s">
        <v>137</v>
      </c>
      <c r="E15" s="6"/>
      <c r="F15" s="6"/>
      <c r="G15" s="6"/>
      <c r="H15" s="6"/>
      <c r="I15" s="6"/>
      <c r="J15" s="6"/>
      <c r="K15" s="6"/>
      <c r="L15" s="6"/>
      <c r="M15" s="6"/>
      <c r="N15" s="6"/>
      <c r="O15" s="6"/>
      <c r="P15" s="6"/>
      <c r="Q15" s="6"/>
      <c r="R15" s="6"/>
      <c r="S15" s="6"/>
      <c r="T15" s="6"/>
      <c r="U15" s="6"/>
    </row>
    <row r="16" spans="1:21" x14ac:dyDescent="0.3">
      <c r="A16" s="157"/>
      <c r="B16" s="157"/>
      <c r="C16" s="157" t="s">
        <v>133</v>
      </c>
      <c r="D16" s="157" t="s">
        <v>138</v>
      </c>
      <c r="E16" s="6"/>
      <c r="F16" s="6"/>
      <c r="G16" s="6"/>
      <c r="H16" s="6"/>
      <c r="I16" s="6"/>
      <c r="J16" s="6"/>
      <c r="K16" s="6"/>
      <c r="L16" s="6"/>
      <c r="M16" s="6"/>
      <c r="N16" s="6"/>
      <c r="O16" s="6"/>
      <c r="P16" s="6"/>
      <c r="Q16" s="6"/>
      <c r="R16" s="6"/>
      <c r="S16" s="6"/>
      <c r="T16" s="6"/>
      <c r="U16" s="6"/>
    </row>
    <row r="17" spans="1:15" x14ac:dyDescent="0.3">
      <c r="A17" s="157"/>
      <c r="B17" s="157"/>
      <c r="C17" s="6"/>
      <c r="D17" s="157"/>
      <c r="E17" s="6"/>
      <c r="F17" s="6"/>
      <c r="G17" s="6"/>
      <c r="H17" s="6"/>
      <c r="I17" s="6"/>
      <c r="J17" s="6"/>
      <c r="K17" s="6"/>
      <c r="L17" s="6"/>
      <c r="M17" s="6"/>
      <c r="N17" s="6"/>
      <c r="O17" s="6"/>
    </row>
    <row r="18" spans="1:15" x14ac:dyDescent="0.3">
      <c r="A18" s="157"/>
      <c r="B18" s="157"/>
      <c r="C18" s="6"/>
      <c r="D18" s="157"/>
      <c r="E18" s="6"/>
      <c r="F18" s="6"/>
      <c r="G18" s="6"/>
      <c r="H18" s="6"/>
      <c r="I18" s="6"/>
      <c r="J18" s="6"/>
      <c r="K18" s="6"/>
      <c r="L18" s="6"/>
      <c r="M18" s="6"/>
      <c r="N18" s="6"/>
      <c r="O18" s="6"/>
    </row>
    <row r="19" spans="1:15" x14ac:dyDescent="0.3">
      <c r="A19" s="157"/>
      <c r="B19" s="156"/>
      <c r="C19" s="6"/>
      <c r="D19" s="156"/>
      <c r="E19" s="6"/>
      <c r="F19" s="6"/>
      <c r="G19" s="6"/>
      <c r="H19" s="6"/>
      <c r="I19" s="6"/>
      <c r="J19" s="6"/>
      <c r="K19" s="6"/>
      <c r="L19" s="6"/>
      <c r="M19" s="6"/>
      <c r="N19" s="6"/>
      <c r="O19" s="6"/>
    </row>
    <row r="20" spans="1:15" x14ac:dyDescent="0.3">
      <c r="A20" s="157"/>
      <c r="B20" s="156"/>
      <c r="C20" s="6"/>
      <c r="D20" s="156"/>
      <c r="E20" s="6"/>
      <c r="F20" s="6"/>
      <c r="G20" s="6"/>
      <c r="H20" s="6"/>
      <c r="I20" s="6"/>
      <c r="J20" s="6"/>
      <c r="K20" s="6"/>
      <c r="L20" s="6"/>
      <c r="M20" s="6"/>
      <c r="N20" s="6"/>
      <c r="O20" s="6"/>
    </row>
    <row r="21" spans="1:15" x14ac:dyDescent="0.3">
      <c r="A21" s="157"/>
      <c r="B21" s="156"/>
      <c r="C21" s="6"/>
      <c r="D21" s="156"/>
      <c r="E21" s="6"/>
      <c r="F21" s="6"/>
      <c r="G21" s="6"/>
      <c r="H21" s="6"/>
      <c r="I21" s="6"/>
      <c r="J21" s="6"/>
      <c r="K21" s="6"/>
      <c r="L21" s="6"/>
      <c r="M21" s="6"/>
      <c r="N21" s="6"/>
      <c r="O21" s="6"/>
    </row>
    <row r="22" spans="1:15" x14ac:dyDescent="0.3">
      <c r="A22" s="157"/>
      <c r="B22" s="156"/>
      <c r="C22" s="6"/>
      <c r="D22" s="156"/>
      <c r="E22" s="6"/>
      <c r="F22" s="6"/>
      <c r="G22" s="6"/>
      <c r="H22" s="6"/>
      <c r="I22" s="6"/>
      <c r="J22" s="6"/>
      <c r="K22" s="6"/>
      <c r="L22" s="6"/>
      <c r="M22" s="6"/>
      <c r="N22" s="6"/>
      <c r="O22" s="6"/>
    </row>
    <row r="23" spans="1:15" ht="20.25" x14ac:dyDescent="0.3">
      <c r="A23" s="157"/>
      <c r="B23" s="157"/>
      <c r="C23" s="105"/>
      <c r="D23" s="69"/>
      <c r="E23" s="6"/>
      <c r="F23" s="6"/>
      <c r="G23" s="6"/>
      <c r="H23" s="6"/>
      <c r="I23" s="6"/>
      <c r="J23" s="6"/>
      <c r="K23" s="6"/>
      <c r="L23" s="6"/>
      <c r="M23" s="6"/>
      <c r="N23" s="6"/>
      <c r="O23" s="6"/>
    </row>
    <row r="24" spans="1:15" ht="20.25" x14ac:dyDescent="0.3">
      <c r="A24" s="157"/>
      <c r="B24" s="157"/>
      <c r="C24" s="105"/>
      <c r="D24" s="69"/>
      <c r="E24" s="6"/>
      <c r="F24" s="6"/>
      <c r="G24" s="6"/>
      <c r="H24" s="6"/>
      <c r="I24" s="6"/>
      <c r="J24" s="6"/>
      <c r="K24" s="6"/>
      <c r="L24" s="6"/>
      <c r="M24" s="6"/>
      <c r="N24" s="6"/>
      <c r="O24" s="6"/>
    </row>
    <row r="25" spans="1:15" ht="20.25" x14ac:dyDescent="0.3">
      <c r="A25" s="157"/>
      <c r="B25" s="157"/>
      <c r="C25" s="105"/>
      <c r="D25" s="69"/>
      <c r="E25" s="6"/>
      <c r="F25" s="6"/>
      <c r="G25" s="6"/>
      <c r="H25" s="6"/>
      <c r="I25" s="6"/>
      <c r="J25" s="6"/>
      <c r="K25" s="6"/>
      <c r="L25" s="6"/>
      <c r="M25" s="6"/>
      <c r="N25" s="6"/>
      <c r="O25" s="6"/>
    </row>
    <row r="26" spans="1:15" ht="20.25" x14ac:dyDescent="0.3">
      <c r="A26" s="157"/>
      <c r="B26" s="157"/>
      <c r="C26" s="105"/>
      <c r="D26" s="69"/>
      <c r="E26" s="6"/>
      <c r="F26" s="6"/>
      <c r="G26" s="6"/>
      <c r="H26" s="6"/>
      <c r="I26" s="6"/>
      <c r="J26" s="6"/>
      <c r="K26" s="6"/>
      <c r="L26" s="6"/>
      <c r="M26" s="6"/>
      <c r="N26" s="6"/>
      <c r="O26" s="6"/>
    </row>
    <row r="27" spans="1:15" ht="20.25" x14ac:dyDescent="0.3">
      <c r="A27" s="157"/>
      <c r="B27" s="157"/>
      <c r="C27" s="105"/>
      <c r="D27" s="69"/>
      <c r="E27" s="6"/>
      <c r="F27" s="6"/>
      <c r="G27" s="6"/>
      <c r="H27" s="6"/>
      <c r="I27" s="6"/>
      <c r="J27" s="6"/>
      <c r="K27" s="6"/>
      <c r="L27" s="6"/>
      <c r="M27" s="6"/>
      <c r="N27" s="6"/>
      <c r="O27" s="6"/>
    </row>
    <row r="28" spans="1:15" ht="20.25" x14ac:dyDescent="0.3">
      <c r="A28" s="157"/>
      <c r="B28" s="157"/>
      <c r="C28" s="105"/>
      <c r="D28" s="69"/>
      <c r="E28" s="6"/>
      <c r="F28" s="6"/>
      <c r="G28" s="6"/>
      <c r="H28" s="6"/>
      <c r="I28" s="6"/>
      <c r="J28" s="6"/>
      <c r="K28" s="6"/>
      <c r="L28" s="6"/>
      <c r="M28" s="6"/>
      <c r="N28" s="6"/>
      <c r="O28" s="6"/>
    </row>
    <row r="29" spans="1:15" ht="20.25" x14ac:dyDescent="0.3">
      <c r="A29" s="157"/>
      <c r="B29" s="157"/>
      <c r="C29" s="105"/>
      <c r="D29" s="69"/>
      <c r="E29" s="6"/>
      <c r="F29" s="6"/>
      <c r="G29" s="6"/>
      <c r="H29" s="6"/>
      <c r="I29" s="6"/>
      <c r="J29" s="6"/>
      <c r="K29" s="6"/>
      <c r="L29" s="6"/>
      <c r="M29" s="6"/>
      <c r="N29" s="6"/>
      <c r="O29" s="6"/>
    </row>
    <row r="30" spans="1:15" ht="20.25" x14ac:dyDescent="0.3">
      <c r="A30" s="157"/>
      <c r="B30" s="157"/>
      <c r="C30" s="105"/>
      <c r="D30" s="69"/>
      <c r="E30" s="6"/>
      <c r="F30" s="6"/>
      <c r="G30" s="6"/>
      <c r="H30" s="6"/>
      <c r="I30" s="6"/>
      <c r="J30" s="6"/>
      <c r="K30" s="6"/>
      <c r="L30" s="6"/>
      <c r="M30" s="6"/>
      <c r="N30" s="6"/>
      <c r="O30" s="6"/>
    </row>
    <row r="31" spans="1:15" ht="20.25" x14ac:dyDescent="0.3">
      <c r="A31" s="157"/>
      <c r="B31" s="157"/>
      <c r="C31" s="105"/>
      <c r="D31" s="69"/>
      <c r="E31" s="6"/>
      <c r="F31" s="6"/>
      <c r="G31" s="6"/>
      <c r="H31" s="6"/>
      <c r="I31" s="6"/>
      <c r="J31" s="6"/>
      <c r="K31" s="6"/>
      <c r="L31" s="6"/>
      <c r="M31" s="6"/>
      <c r="N31" s="6"/>
      <c r="O31" s="6"/>
    </row>
    <row r="32" spans="1:15" ht="20.25" x14ac:dyDescent="0.3">
      <c r="A32" s="157"/>
      <c r="B32" s="157"/>
      <c r="C32" s="105"/>
      <c r="D32" s="69"/>
      <c r="E32" s="6"/>
      <c r="F32" s="6"/>
      <c r="G32" s="6"/>
      <c r="H32" s="6"/>
      <c r="I32" s="6"/>
      <c r="J32" s="6"/>
      <c r="K32" s="6"/>
      <c r="L32" s="6"/>
      <c r="M32" s="6"/>
      <c r="N32" s="6"/>
      <c r="O32" s="6"/>
    </row>
    <row r="33" spans="1:15" ht="20.25" x14ac:dyDescent="0.3">
      <c r="A33" s="157"/>
      <c r="B33" s="157"/>
      <c r="C33" s="105"/>
      <c r="D33" s="69"/>
      <c r="E33" s="6"/>
      <c r="F33" s="6"/>
      <c r="G33" s="6"/>
      <c r="H33" s="6"/>
      <c r="I33" s="6"/>
      <c r="J33" s="6"/>
      <c r="K33" s="6"/>
      <c r="L33" s="6"/>
      <c r="M33" s="6"/>
      <c r="N33" s="6"/>
      <c r="O33" s="6"/>
    </row>
    <row r="34" spans="1:15" ht="20.25" x14ac:dyDescent="0.3">
      <c r="A34" s="157"/>
      <c r="B34" s="157"/>
      <c r="C34" s="105"/>
      <c r="D34" s="69"/>
      <c r="E34" s="6"/>
      <c r="F34" s="6"/>
      <c r="G34" s="6"/>
      <c r="H34" s="6"/>
      <c r="I34" s="6"/>
      <c r="J34" s="6"/>
      <c r="K34" s="6"/>
      <c r="L34" s="6"/>
      <c r="M34" s="6"/>
      <c r="N34" s="6"/>
      <c r="O34" s="6"/>
    </row>
    <row r="35" spans="1:15" ht="20.25" x14ac:dyDescent="0.3">
      <c r="A35" s="157"/>
      <c r="B35" s="157"/>
      <c r="C35" s="105"/>
      <c r="D35" s="69"/>
      <c r="E35" s="6"/>
      <c r="F35" s="6"/>
      <c r="G35" s="6"/>
      <c r="H35" s="6"/>
      <c r="I35" s="6"/>
      <c r="J35" s="6"/>
      <c r="K35" s="6"/>
      <c r="L35" s="6"/>
      <c r="M35" s="6"/>
      <c r="N35" s="6"/>
      <c r="O35" s="6"/>
    </row>
    <row r="36" spans="1:15" ht="20.25" x14ac:dyDescent="0.3">
      <c r="A36" s="157"/>
      <c r="B36" s="157"/>
      <c r="C36" s="105"/>
      <c r="D36" s="69"/>
      <c r="E36" s="6"/>
      <c r="F36" s="6"/>
      <c r="G36" s="6"/>
      <c r="H36" s="6"/>
      <c r="I36" s="6"/>
      <c r="J36" s="6"/>
      <c r="K36" s="6"/>
      <c r="L36" s="6"/>
      <c r="M36" s="6"/>
      <c r="N36" s="6"/>
      <c r="O36" s="6"/>
    </row>
    <row r="37" spans="1:15" ht="20.25" x14ac:dyDescent="0.3">
      <c r="A37" s="157"/>
      <c r="B37" s="157"/>
      <c r="C37" s="105"/>
      <c r="D37" s="69"/>
      <c r="E37" s="6"/>
      <c r="F37" s="6"/>
      <c r="G37" s="6"/>
      <c r="H37" s="6"/>
      <c r="I37" s="6"/>
      <c r="J37" s="6"/>
      <c r="K37" s="6"/>
      <c r="L37" s="6"/>
      <c r="M37" s="6"/>
      <c r="N37" s="6"/>
      <c r="O37" s="6"/>
    </row>
    <row r="38" spans="1:15" ht="20.25" x14ac:dyDescent="0.3">
      <c r="A38" s="157"/>
      <c r="B38" s="157"/>
      <c r="C38" s="105"/>
      <c r="D38" s="69"/>
      <c r="E38" s="6"/>
      <c r="F38" s="6"/>
      <c r="G38" s="6"/>
      <c r="H38" s="6"/>
      <c r="I38" s="6"/>
      <c r="J38" s="6"/>
      <c r="K38" s="6"/>
      <c r="L38" s="6"/>
      <c r="M38" s="6"/>
      <c r="N38" s="6"/>
      <c r="O38" s="6"/>
    </row>
    <row r="39" spans="1:15" ht="20.25" x14ac:dyDescent="0.3">
      <c r="A39" s="157"/>
      <c r="B39" s="157"/>
      <c r="C39" s="105"/>
      <c r="D39" s="69"/>
      <c r="E39" s="6"/>
      <c r="F39" s="6"/>
      <c r="G39" s="6"/>
      <c r="H39" s="6"/>
      <c r="I39" s="6"/>
      <c r="J39" s="6"/>
      <c r="K39" s="6"/>
      <c r="L39" s="6"/>
      <c r="M39" s="6"/>
      <c r="N39" s="6"/>
      <c r="O39" s="6"/>
    </row>
    <row r="40" spans="1:15" ht="20.25" x14ac:dyDescent="0.3">
      <c r="A40" s="157"/>
      <c r="B40" s="157"/>
      <c r="C40" s="105"/>
      <c r="D40" s="69"/>
      <c r="E40" s="6"/>
      <c r="F40" s="6"/>
      <c r="G40" s="6"/>
      <c r="H40" s="6"/>
      <c r="I40" s="6"/>
      <c r="J40" s="6"/>
      <c r="K40" s="6"/>
      <c r="L40" s="6"/>
      <c r="M40" s="6"/>
      <c r="N40" s="6"/>
      <c r="O40" s="6"/>
    </row>
    <row r="41" spans="1:15" ht="20.25" x14ac:dyDescent="0.3">
      <c r="A41" s="157"/>
      <c r="B41" s="157"/>
      <c r="C41" s="105"/>
      <c r="D41" s="69"/>
      <c r="E41" s="6"/>
      <c r="F41" s="6"/>
      <c r="G41" s="6"/>
      <c r="H41" s="6"/>
      <c r="I41" s="6"/>
      <c r="J41" s="6"/>
      <c r="K41" s="6"/>
      <c r="L41" s="6"/>
      <c r="M41" s="6"/>
      <c r="N41" s="6"/>
      <c r="O41" s="6"/>
    </row>
    <row r="42" spans="1:15" ht="20.25" x14ac:dyDescent="0.3">
      <c r="A42" s="157"/>
      <c r="B42" s="157"/>
      <c r="C42" s="105"/>
      <c r="D42" s="69"/>
      <c r="E42" s="6"/>
      <c r="F42" s="6"/>
      <c r="G42" s="6"/>
      <c r="H42" s="6"/>
      <c r="I42" s="6"/>
      <c r="J42" s="6"/>
      <c r="K42" s="6"/>
      <c r="L42" s="6"/>
      <c r="M42" s="6"/>
      <c r="N42" s="6"/>
      <c r="O42" s="6"/>
    </row>
    <row r="43" spans="1:15" ht="20.25" x14ac:dyDescent="0.3">
      <c r="A43" s="157"/>
      <c r="B43" s="157"/>
      <c r="C43" s="105"/>
      <c r="D43" s="69"/>
      <c r="E43" s="6"/>
      <c r="F43" s="6"/>
      <c r="G43" s="6"/>
      <c r="H43" s="6"/>
      <c r="I43" s="6"/>
      <c r="J43" s="6"/>
      <c r="K43" s="6"/>
      <c r="L43" s="6"/>
      <c r="M43" s="6"/>
      <c r="N43" s="6"/>
      <c r="O43" s="6"/>
    </row>
    <row r="44" spans="1:15" ht="20.25" x14ac:dyDescent="0.3">
      <c r="A44" s="157"/>
      <c r="B44" s="157"/>
      <c r="C44" s="105"/>
      <c r="D44" s="69"/>
      <c r="E44" s="6"/>
      <c r="F44" s="6"/>
      <c r="G44" s="6"/>
      <c r="H44" s="6"/>
      <c r="I44" s="6"/>
      <c r="J44" s="6"/>
      <c r="K44" s="6"/>
      <c r="L44" s="6"/>
      <c r="M44" s="6"/>
      <c r="N44" s="6"/>
      <c r="O44" s="6"/>
    </row>
    <row r="45" spans="1:15" ht="20.25" x14ac:dyDescent="0.3">
      <c r="A45" s="157"/>
      <c r="B45" s="157"/>
      <c r="C45" s="105"/>
      <c r="D45" s="69"/>
      <c r="E45" s="6"/>
      <c r="F45" s="6"/>
      <c r="G45" s="6"/>
      <c r="H45" s="6"/>
      <c r="I45" s="6"/>
      <c r="J45" s="6"/>
      <c r="K45" s="6"/>
      <c r="L45" s="6"/>
      <c r="M45" s="6"/>
      <c r="N45" s="6"/>
      <c r="O45" s="6"/>
    </row>
    <row r="46" spans="1:15" ht="20.25" x14ac:dyDescent="0.3">
      <c r="A46" s="157"/>
      <c r="B46" s="157"/>
      <c r="C46" s="105"/>
      <c r="D46" s="69"/>
      <c r="E46" s="6"/>
      <c r="F46" s="6"/>
      <c r="G46" s="6"/>
      <c r="H46" s="6"/>
      <c r="I46" s="6"/>
      <c r="J46" s="6"/>
      <c r="K46" s="6"/>
      <c r="L46" s="6"/>
      <c r="M46" s="6"/>
      <c r="N46" s="6"/>
      <c r="O46" s="6"/>
    </row>
    <row r="47" spans="1:15" ht="20.25" x14ac:dyDescent="0.3">
      <c r="A47" s="157"/>
      <c r="B47" s="157"/>
      <c r="C47" s="105"/>
      <c r="D47" s="69"/>
      <c r="E47" s="6"/>
      <c r="F47" s="6"/>
      <c r="G47" s="6"/>
      <c r="H47" s="6"/>
      <c r="I47" s="6"/>
      <c r="J47" s="6"/>
      <c r="K47" s="6"/>
      <c r="L47" s="6"/>
      <c r="M47" s="6"/>
      <c r="N47" s="6"/>
      <c r="O47" s="6"/>
    </row>
    <row r="48" spans="1:15" ht="20.25" x14ac:dyDescent="0.3">
      <c r="A48" s="157"/>
      <c r="B48" s="157"/>
      <c r="C48" s="105"/>
      <c r="D48" s="69"/>
      <c r="E48" s="6"/>
      <c r="F48" s="6"/>
      <c r="G48" s="6"/>
      <c r="H48" s="6"/>
      <c r="I48" s="6"/>
      <c r="J48" s="6"/>
      <c r="K48" s="6"/>
      <c r="L48" s="6"/>
      <c r="M48" s="6"/>
      <c r="N48" s="6"/>
      <c r="O48" s="6"/>
    </row>
    <row r="49" spans="1:15" ht="20.25" x14ac:dyDescent="0.3">
      <c r="A49" s="157"/>
      <c r="B49" s="157"/>
      <c r="C49" s="105"/>
      <c r="D49" s="69"/>
      <c r="E49" s="6"/>
      <c r="F49" s="6"/>
      <c r="G49" s="6"/>
      <c r="H49" s="6"/>
      <c r="I49" s="6"/>
      <c r="J49" s="6"/>
      <c r="K49" s="6"/>
      <c r="L49" s="6"/>
      <c r="M49" s="6"/>
      <c r="N49" s="6"/>
      <c r="O49" s="6"/>
    </row>
    <row r="50" spans="1:15" ht="20.25" x14ac:dyDescent="0.3">
      <c r="A50" s="157"/>
      <c r="B50" s="157"/>
      <c r="C50" s="105"/>
      <c r="D50" s="69"/>
      <c r="E50" s="6"/>
      <c r="F50" s="6"/>
      <c r="G50" s="6"/>
      <c r="H50" s="6"/>
      <c r="I50" s="6"/>
      <c r="J50" s="6"/>
      <c r="K50" s="6"/>
      <c r="L50" s="6"/>
      <c r="M50" s="6"/>
      <c r="N50" s="6"/>
      <c r="O50" s="6"/>
    </row>
    <row r="51" spans="1:15" ht="20.25" x14ac:dyDescent="0.3">
      <c r="A51" s="157"/>
      <c r="B51" s="157"/>
      <c r="C51" s="105"/>
      <c r="D51" s="69"/>
      <c r="E51" s="6"/>
      <c r="F51" s="6"/>
      <c r="G51" s="6"/>
      <c r="H51" s="6"/>
      <c r="I51" s="6"/>
      <c r="J51" s="6"/>
      <c r="K51" s="6"/>
      <c r="L51" s="6"/>
      <c r="M51" s="6"/>
      <c r="N51" s="6"/>
      <c r="O51" s="6"/>
    </row>
    <row r="52" spans="1:15" ht="20.25" x14ac:dyDescent="0.3">
      <c r="A52" s="157"/>
      <c r="B52" s="157"/>
      <c r="C52" s="105"/>
      <c r="D52" s="69"/>
      <c r="E52" s="6"/>
      <c r="F52" s="6"/>
      <c r="G52" s="6"/>
      <c r="H52" s="6"/>
      <c r="I52" s="6"/>
      <c r="J52" s="6"/>
      <c r="K52" s="6"/>
      <c r="L52" s="6"/>
      <c r="M52" s="6"/>
      <c r="N52" s="6"/>
      <c r="O52" s="6"/>
    </row>
    <row r="53" spans="1:15" ht="20.25" x14ac:dyDescent="0.3">
      <c r="A53" s="157"/>
      <c r="B53" s="158"/>
      <c r="C53" s="106"/>
      <c r="D53" s="16"/>
    </row>
    <row r="54" spans="1:15" ht="20.25" x14ac:dyDescent="0.3">
      <c r="A54" s="157"/>
      <c r="B54" s="158"/>
      <c r="C54" s="106"/>
      <c r="D54" s="16"/>
    </row>
    <row r="55" spans="1:15" ht="20.25" x14ac:dyDescent="0.3">
      <c r="A55" s="157"/>
      <c r="B55" s="158"/>
      <c r="C55" s="106"/>
      <c r="D55" s="16"/>
    </row>
    <row r="56" spans="1:15" ht="20.25" x14ac:dyDescent="0.3">
      <c r="A56" s="157"/>
      <c r="B56" s="158"/>
      <c r="C56" s="106"/>
      <c r="D56" s="16"/>
    </row>
    <row r="57" spans="1:15" ht="20.25" x14ac:dyDescent="0.3">
      <c r="A57" s="157"/>
      <c r="B57" s="158"/>
      <c r="C57" s="106"/>
      <c r="D57" s="16"/>
    </row>
    <row r="58" spans="1:15" ht="20.25" x14ac:dyDescent="0.3">
      <c r="A58" s="157"/>
      <c r="B58" s="158"/>
      <c r="C58" s="106"/>
      <c r="D58" s="16"/>
    </row>
    <row r="59" spans="1:15" ht="20.25" x14ac:dyDescent="0.3">
      <c r="A59" s="157"/>
      <c r="B59" s="158"/>
      <c r="C59" s="106"/>
      <c r="D59" s="16"/>
    </row>
    <row r="60" spans="1:15" ht="20.25" x14ac:dyDescent="0.3">
      <c r="A60" s="157"/>
      <c r="B60" s="158"/>
      <c r="C60" s="106"/>
      <c r="D60" s="16"/>
    </row>
    <row r="61" spans="1:15" ht="20.25" x14ac:dyDescent="0.3">
      <c r="A61" s="157"/>
      <c r="B61" s="158"/>
      <c r="C61" s="106"/>
      <c r="D61" s="16"/>
    </row>
    <row r="62" spans="1:15" ht="20.25" x14ac:dyDescent="0.3">
      <c r="A62" s="157"/>
      <c r="B62" s="158"/>
      <c r="C62" s="106"/>
      <c r="D62" s="16"/>
    </row>
    <row r="63" spans="1:15" ht="20.25" x14ac:dyDescent="0.3">
      <c r="A63" s="157"/>
      <c r="B63" s="158"/>
      <c r="C63" s="106"/>
      <c r="D63" s="16"/>
    </row>
    <row r="64" spans="1:15" ht="20.25" x14ac:dyDescent="0.3">
      <c r="A64" s="157"/>
      <c r="B64" s="158"/>
      <c r="C64" s="106"/>
      <c r="D64" s="16"/>
    </row>
    <row r="65" spans="1:4" ht="20.25" x14ac:dyDescent="0.3">
      <c r="A65" s="157"/>
      <c r="B65" s="158"/>
      <c r="C65" s="106"/>
      <c r="D65" s="16"/>
    </row>
    <row r="66" spans="1:4" ht="20.25" x14ac:dyDescent="0.3">
      <c r="A66" s="157"/>
      <c r="B66" s="158"/>
      <c r="C66" s="106"/>
      <c r="D66" s="16"/>
    </row>
    <row r="67" spans="1:4" ht="20.25" x14ac:dyDescent="0.3">
      <c r="A67" s="157"/>
      <c r="B67" s="158"/>
      <c r="C67" s="106"/>
      <c r="D67" s="16"/>
    </row>
    <row r="68" spans="1:4" ht="20.25" x14ac:dyDescent="0.3">
      <c r="A68" s="157"/>
      <c r="B68" s="158"/>
      <c r="C68" s="106"/>
      <c r="D68" s="16"/>
    </row>
    <row r="69" spans="1:4" ht="20.25" x14ac:dyDescent="0.3">
      <c r="A69" s="157"/>
      <c r="B69" s="158"/>
      <c r="C69" s="106"/>
      <c r="D69" s="16"/>
    </row>
    <row r="70" spans="1:4" ht="20.25" x14ac:dyDescent="0.3">
      <c r="A70" s="157"/>
      <c r="B70" s="158"/>
      <c r="C70" s="106"/>
      <c r="D70" s="16"/>
    </row>
    <row r="71" spans="1:4" ht="20.25" x14ac:dyDescent="0.3">
      <c r="A71" s="157"/>
      <c r="B71" s="158"/>
      <c r="C71" s="106"/>
      <c r="D71" s="16"/>
    </row>
    <row r="72" spans="1:4" ht="20.25" x14ac:dyDescent="0.3">
      <c r="A72" s="157"/>
      <c r="B72" s="158"/>
      <c r="C72" s="106"/>
      <c r="D72" s="16"/>
    </row>
    <row r="73" spans="1:4" ht="20.25" x14ac:dyDescent="0.3">
      <c r="A73" s="157"/>
      <c r="B73" s="158"/>
      <c r="C73" s="106"/>
      <c r="D73" s="16"/>
    </row>
    <row r="74" spans="1:4" ht="20.25" x14ac:dyDescent="0.3">
      <c r="A74" s="157"/>
      <c r="B74" s="158"/>
      <c r="C74" s="106"/>
      <c r="D74" s="16"/>
    </row>
    <row r="75" spans="1:4" ht="20.25" x14ac:dyDescent="0.3">
      <c r="A75" s="157"/>
      <c r="B75" s="158"/>
      <c r="C75" s="106"/>
      <c r="D75" s="16"/>
    </row>
    <row r="76" spans="1:4" ht="20.25" x14ac:dyDescent="0.3">
      <c r="A76" s="157"/>
      <c r="B76" s="158"/>
      <c r="C76" s="106"/>
      <c r="D76" s="16"/>
    </row>
    <row r="77" spans="1:4" ht="20.25" x14ac:dyDescent="0.3">
      <c r="A77" s="157"/>
      <c r="B77" s="158"/>
      <c r="C77" s="106"/>
      <c r="D77" s="16"/>
    </row>
    <row r="78" spans="1:4" ht="20.25" x14ac:dyDescent="0.3">
      <c r="A78" s="157"/>
      <c r="B78" s="158"/>
      <c r="C78" s="106"/>
      <c r="D78" s="16"/>
    </row>
    <row r="79" spans="1:4" ht="20.25" x14ac:dyDescent="0.3">
      <c r="A79" s="157"/>
      <c r="B79" s="158"/>
      <c r="C79" s="106"/>
      <c r="D79" s="16"/>
    </row>
    <row r="80" spans="1:4" ht="20.25" x14ac:dyDescent="0.3">
      <c r="A80" s="157"/>
      <c r="B80" s="158"/>
      <c r="C80" s="106"/>
      <c r="D80" s="16"/>
    </row>
    <row r="81" spans="1:4" ht="20.25" x14ac:dyDescent="0.3">
      <c r="A81" s="157"/>
      <c r="B81" s="158"/>
      <c r="C81" s="106"/>
      <c r="D81" s="16"/>
    </row>
    <row r="82" spans="1:4" ht="20.25" x14ac:dyDescent="0.3">
      <c r="A82" s="157"/>
      <c r="B82" s="158"/>
      <c r="C82" s="106"/>
      <c r="D82" s="16"/>
    </row>
    <row r="83" spans="1:4" ht="20.25" x14ac:dyDescent="0.3">
      <c r="A83" s="157"/>
      <c r="B83" s="158"/>
      <c r="C83" s="106"/>
      <c r="D83" s="16"/>
    </row>
    <row r="84" spans="1:4" ht="20.25" x14ac:dyDescent="0.3">
      <c r="A84" s="157"/>
      <c r="B84" s="158"/>
      <c r="C84" s="106"/>
      <c r="D84" s="16"/>
    </row>
    <row r="85" spans="1:4" ht="20.25" x14ac:dyDescent="0.3">
      <c r="A85" s="157"/>
      <c r="B85" s="158"/>
      <c r="C85" s="106"/>
      <c r="D85" s="16"/>
    </row>
    <row r="86" spans="1:4" ht="20.25" x14ac:dyDescent="0.3">
      <c r="A86" s="157"/>
      <c r="B86" s="158"/>
      <c r="C86" s="106"/>
      <c r="D86" s="16"/>
    </row>
    <row r="87" spans="1:4" ht="20.25" x14ac:dyDescent="0.3">
      <c r="A87" s="157"/>
      <c r="B87" s="158"/>
      <c r="C87" s="106"/>
      <c r="D87" s="16"/>
    </row>
    <row r="88" spans="1:4" ht="20.25" x14ac:dyDescent="0.3">
      <c r="A88" s="157"/>
      <c r="B88" s="158"/>
      <c r="C88" s="106"/>
      <c r="D88" s="16"/>
    </row>
    <row r="89" spans="1:4" ht="20.25" x14ac:dyDescent="0.3">
      <c r="A89" s="157"/>
      <c r="B89" s="158"/>
      <c r="C89" s="106"/>
      <c r="D89" s="16"/>
    </row>
    <row r="90" spans="1:4" ht="20.25" x14ac:dyDescent="0.3">
      <c r="A90" s="157"/>
      <c r="B90" s="158"/>
      <c r="C90" s="106"/>
      <c r="D90" s="16"/>
    </row>
    <row r="91" spans="1:4" ht="20.25" x14ac:dyDescent="0.3">
      <c r="A91" s="157"/>
      <c r="B91" s="158"/>
      <c r="C91" s="106"/>
      <c r="D91" s="16"/>
    </row>
    <row r="92" spans="1:4" ht="20.25" x14ac:dyDescent="0.3">
      <c r="A92" s="157"/>
      <c r="B92" s="158"/>
      <c r="C92" s="106"/>
      <c r="D92" s="16"/>
    </row>
    <row r="93" spans="1:4" ht="20.25" x14ac:dyDescent="0.3">
      <c r="A93" s="157"/>
      <c r="B93" s="158"/>
      <c r="C93" s="106"/>
      <c r="D93" s="16"/>
    </row>
    <row r="94" spans="1:4" ht="20.25" x14ac:dyDescent="0.3">
      <c r="A94" s="157"/>
      <c r="B94" s="158"/>
      <c r="C94" s="106"/>
      <c r="D94" s="16"/>
    </row>
    <row r="95" spans="1:4" ht="20.25" x14ac:dyDescent="0.3">
      <c r="A95" s="157"/>
      <c r="B95" s="158"/>
      <c r="C95" s="106"/>
      <c r="D95" s="16"/>
    </row>
    <row r="96" spans="1:4" ht="20.25" x14ac:dyDescent="0.3">
      <c r="A96" s="157"/>
      <c r="B96" s="158"/>
      <c r="C96" s="106"/>
      <c r="D96" s="16"/>
    </row>
    <row r="97" spans="1:4" ht="20.25" x14ac:dyDescent="0.3">
      <c r="A97" s="157"/>
      <c r="B97" s="158"/>
      <c r="C97" s="106"/>
      <c r="D97" s="16"/>
    </row>
    <row r="98" spans="1:4" ht="20.25" x14ac:dyDescent="0.3">
      <c r="A98" s="157"/>
      <c r="B98" s="158"/>
      <c r="C98" s="106"/>
      <c r="D98" s="16"/>
    </row>
    <row r="99" spans="1:4" ht="20.25" x14ac:dyDescent="0.3">
      <c r="A99" s="157"/>
      <c r="B99" s="158"/>
      <c r="C99" s="106"/>
      <c r="D99" s="16"/>
    </row>
    <row r="100" spans="1:4" ht="20.25" x14ac:dyDescent="0.3">
      <c r="A100" s="157"/>
      <c r="B100" s="158"/>
      <c r="C100" s="106"/>
      <c r="D100" s="16"/>
    </row>
    <row r="101" spans="1:4" ht="20.25" x14ac:dyDescent="0.3">
      <c r="A101" s="157"/>
      <c r="B101" s="158"/>
      <c r="C101" s="106"/>
      <c r="D101" s="16"/>
    </row>
    <row r="102" spans="1:4" ht="20.25" x14ac:dyDescent="0.3">
      <c r="A102" s="157"/>
      <c r="B102" s="158"/>
      <c r="C102" s="106"/>
      <c r="D102" s="16"/>
    </row>
    <row r="103" spans="1:4" ht="20.25" x14ac:dyDescent="0.3">
      <c r="A103" s="157"/>
      <c r="B103" s="158"/>
      <c r="C103" s="106"/>
      <c r="D103" s="16"/>
    </row>
    <row r="104" spans="1:4" ht="20.25" x14ac:dyDescent="0.3">
      <c r="A104" s="157"/>
      <c r="B104" s="158"/>
      <c r="C104" s="106"/>
      <c r="D104" s="16"/>
    </row>
    <row r="105" spans="1:4" ht="20.25" x14ac:dyDescent="0.3">
      <c r="A105" s="157"/>
      <c r="B105" s="158"/>
      <c r="C105" s="106"/>
      <c r="D105" s="16"/>
    </row>
    <row r="106" spans="1:4" ht="20.25" x14ac:dyDescent="0.3">
      <c r="A106" s="157"/>
      <c r="B106" s="158"/>
      <c r="C106" s="106"/>
      <c r="D106" s="16"/>
    </row>
    <row r="107" spans="1:4" ht="20.25" x14ac:dyDescent="0.3">
      <c r="A107" s="157"/>
      <c r="B107" s="158"/>
      <c r="C107" s="106"/>
      <c r="D107" s="16"/>
    </row>
    <row r="108" spans="1:4" ht="20.25" x14ac:dyDescent="0.3">
      <c r="A108" s="157"/>
      <c r="B108" s="158"/>
      <c r="C108" s="106"/>
      <c r="D108" s="16"/>
    </row>
    <row r="109" spans="1:4" ht="20.25" x14ac:dyDescent="0.3">
      <c r="A109" s="157"/>
      <c r="B109" s="158"/>
      <c r="C109" s="106"/>
      <c r="D109" s="16"/>
    </row>
    <row r="110" spans="1:4" ht="20.25" x14ac:dyDescent="0.3">
      <c r="A110" s="157"/>
      <c r="B110" s="158"/>
      <c r="C110" s="106"/>
      <c r="D110" s="16"/>
    </row>
    <row r="111" spans="1:4" ht="20.25" x14ac:dyDescent="0.3">
      <c r="A111" s="157"/>
      <c r="B111" s="158"/>
      <c r="C111" s="106"/>
      <c r="D111" s="16"/>
    </row>
    <row r="112" spans="1:4" ht="20.25" x14ac:dyDescent="0.3">
      <c r="A112" s="157"/>
      <c r="B112" s="158"/>
      <c r="C112" s="106"/>
      <c r="D112" s="16"/>
    </row>
    <row r="113" spans="1:4" ht="20.25" x14ac:dyDescent="0.3">
      <c r="A113" s="157"/>
      <c r="B113" s="158"/>
      <c r="C113" s="106"/>
      <c r="D113" s="16"/>
    </row>
    <row r="114" spans="1:4" ht="20.25" x14ac:dyDescent="0.3">
      <c r="A114" s="157"/>
      <c r="B114" s="158"/>
      <c r="C114" s="106"/>
      <c r="D114" s="16"/>
    </row>
    <row r="115" spans="1:4" ht="20.25" x14ac:dyDescent="0.3">
      <c r="A115" s="157"/>
      <c r="B115" s="158"/>
      <c r="C115" s="106"/>
      <c r="D115" s="16"/>
    </row>
    <row r="116" spans="1:4" ht="20.25" x14ac:dyDescent="0.3">
      <c r="A116" s="157"/>
      <c r="B116" s="158"/>
      <c r="C116" s="106"/>
      <c r="D116" s="16"/>
    </row>
    <row r="117" spans="1:4" ht="20.25" x14ac:dyDescent="0.3">
      <c r="A117" s="157"/>
      <c r="B117" s="158"/>
      <c r="C117" s="106"/>
      <c r="D117" s="16"/>
    </row>
    <row r="118" spans="1:4" ht="20.25" x14ac:dyDescent="0.3">
      <c r="A118" s="157"/>
      <c r="B118" s="158"/>
      <c r="C118" s="106"/>
      <c r="D118" s="16"/>
    </row>
    <row r="119" spans="1:4" ht="20.25" x14ac:dyDescent="0.3">
      <c r="A119" s="157"/>
      <c r="B119" s="158"/>
      <c r="C119" s="106"/>
      <c r="D119" s="16"/>
    </row>
    <row r="120" spans="1:4" ht="20.25" x14ac:dyDescent="0.3">
      <c r="A120" s="157"/>
      <c r="B120" s="158"/>
      <c r="C120" s="106"/>
      <c r="D120" s="16"/>
    </row>
    <row r="121" spans="1:4" ht="20.25" x14ac:dyDescent="0.3">
      <c r="A121" s="157"/>
      <c r="B121" s="158"/>
      <c r="C121" s="106"/>
      <c r="D121" s="16"/>
    </row>
    <row r="122" spans="1:4" ht="20.25" x14ac:dyDescent="0.3">
      <c r="A122" s="157"/>
      <c r="B122" s="158"/>
      <c r="C122" s="106"/>
      <c r="D122" s="16"/>
    </row>
    <row r="123" spans="1:4" ht="20.25" x14ac:dyDescent="0.3">
      <c r="A123" s="157"/>
      <c r="B123" s="158"/>
      <c r="C123" s="16"/>
      <c r="D123" s="16"/>
    </row>
    <row r="124" spans="1:4" ht="20.25" x14ac:dyDescent="0.3">
      <c r="A124" s="157"/>
      <c r="B124" s="158"/>
      <c r="C124" s="16"/>
      <c r="D124" s="16"/>
    </row>
    <row r="125" spans="1:4" ht="20.25" x14ac:dyDescent="0.3">
      <c r="A125" s="157"/>
      <c r="B125" s="158"/>
      <c r="C125" s="16"/>
      <c r="D125" s="16"/>
    </row>
    <row r="126" spans="1:4" ht="20.25" x14ac:dyDescent="0.3">
      <c r="A126" s="157"/>
      <c r="B126" s="158"/>
      <c r="C126" s="16"/>
      <c r="D126" s="16"/>
    </row>
    <row r="127" spans="1:4" ht="20.25" x14ac:dyDescent="0.3">
      <c r="A127" s="157"/>
      <c r="B127" s="158"/>
      <c r="C127" s="16"/>
      <c r="D127" s="16"/>
    </row>
    <row r="128" spans="1:4" ht="20.25" x14ac:dyDescent="0.3">
      <c r="A128" s="157"/>
      <c r="B128" s="158"/>
      <c r="C128" s="16"/>
      <c r="D128" s="16"/>
    </row>
    <row r="129" spans="1:4" ht="20.25" x14ac:dyDescent="0.3">
      <c r="A129" s="157"/>
      <c r="B129" s="158"/>
      <c r="C129" s="16"/>
      <c r="D129" s="16"/>
    </row>
    <row r="130" spans="1:4" ht="20.25" x14ac:dyDescent="0.3">
      <c r="A130" s="157"/>
      <c r="B130" s="158"/>
      <c r="C130" s="16"/>
      <c r="D130" s="16"/>
    </row>
    <row r="131" spans="1:4" ht="20.25" x14ac:dyDescent="0.3">
      <c r="A131" s="157"/>
      <c r="B131" s="158"/>
      <c r="C131" s="16"/>
      <c r="D131" s="16"/>
    </row>
    <row r="132" spans="1:4" ht="20.25" x14ac:dyDescent="0.3">
      <c r="A132" s="157"/>
      <c r="B132" s="158"/>
      <c r="C132" s="16"/>
      <c r="D132" s="16"/>
    </row>
    <row r="133" spans="1:4" ht="20.25" x14ac:dyDescent="0.3">
      <c r="A133" s="157"/>
      <c r="B133" s="158"/>
      <c r="C133" s="16"/>
      <c r="D133" s="16"/>
    </row>
    <row r="134" spans="1:4" ht="20.25" x14ac:dyDescent="0.3">
      <c r="A134" s="157"/>
      <c r="B134" s="158"/>
      <c r="C134" s="16"/>
      <c r="D134" s="16"/>
    </row>
    <row r="135" spans="1:4" ht="20.25" x14ac:dyDescent="0.3">
      <c r="A135" s="157"/>
      <c r="B135" s="158"/>
      <c r="C135" s="16"/>
      <c r="D135" s="16"/>
    </row>
    <row r="136" spans="1:4" ht="20.25" x14ac:dyDescent="0.3">
      <c r="A136" s="157"/>
      <c r="B136" s="158"/>
      <c r="C136" s="16"/>
      <c r="D136" s="16"/>
    </row>
    <row r="137" spans="1:4" ht="20.25" x14ac:dyDescent="0.3">
      <c r="A137" s="157"/>
      <c r="B137" s="158"/>
      <c r="C137" s="16"/>
      <c r="D137" s="16"/>
    </row>
    <row r="138" spans="1:4" ht="20.25" x14ac:dyDescent="0.3">
      <c r="A138" s="157"/>
      <c r="B138" s="158"/>
      <c r="C138" s="16"/>
      <c r="D138" s="16"/>
    </row>
    <row r="139" spans="1:4" ht="20.25" x14ac:dyDescent="0.3">
      <c r="A139" s="157"/>
      <c r="B139" s="158"/>
      <c r="C139" s="16"/>
      <c r="D139" s="16"/>
    </row>
    <row r="140" spans="1:4" ht="20.25" x14ac:dyDescent="0.3">
      <c r="A140" s="157"/>
      <c r="B140" s="158"/>
      <c r="C140" s="16"/>
      <c r="D140" s="16"/>
    </row>
    <row r="141" spans="1:4" ht="20.25" x14ac:dyDescent="0.3">
      <c r="A141" s="157"/>
      <c r="B141" s="158"/>
      <c r="C141" s="16"/>
      <c r="D141" s="16"/>
    </row>
    <row r="142" spans="1:4" ht="20.25" x14ac:dyDescent="0.3">
      <c r="A142" s="157"/>
      <c r="B142" s="158"/>
      <c r="C142" s="16"/>
      <c r="D142" s="16"/>
    </row>
    <row r="143" spans="1:4" ht="20.25" x14ac:dyDescent="0.3">
      <c r="A143" s="157"/>
      <c r="B143" s="158"/>
      <c r="C143" s="16"/>
      <c r="D143" s="16"/>
    </row>
    <row r="144" spans="1:4" ht="20.25" x14ac:dyDescent="0.3">
      <c r="A144" s="157"/>
      <c r="B144" s="158"/>
      <c r="C144" s="16"/>
      <c r="D144" s="16"/>
    </row>
    <row r="145" spans="1:4" ht="20.25" x14ac:dyDescent="0.3">
      <c r="A145" s="157"/>
      <c r="B145" s="158"/>
      <c r="C145" s="16"/>
      <c r="D145" s="16"/>
    </row>
    <row r="146" spans="1:4" ht="20.25" x14ac:dyDescent="0.3">
      <c r="A146" s="157"/>
      <c r="B146" s="158"/>
      <c r="C146" s="16"/>
      <c r="D146" s="16"/>
    </row>
    <row r="147" spans="1:4" ht="20.25" x14ac:dyDescent="0.3">
      <c r="A147" s="157"/>
      <c r="B147" s="158"/>
      <c r="C147" s="16"/>
      <c r="D147" s="16"/>
    </row>
    <row r="148" spans="1:4" ht="20.25" x14ac:dyDescent="0.3">
      <c r="A148" s="157"/>
      <c r="B148" s="158"/>
      <c r="C148" s="16"/>
      <c r="D148" s="16"/>
    </row>
    <row r="149" spans="1:4" ht="20.25" x14ac:dyDescent="0.3">
      <c r="A149" s="157"/>
      <c r="B149" s="158"/>
      <c r="C149" s="16"/>
      <c r="D149" s="16"/>
    </row>
    <row r="150" spans="1:4" ht="20.25" x14ac:dyDescent="0.3">
      <c r="A150" s="157"/>
      <c r="B150" s="158"/>
      <c r="C150" s="16"/>
      <c r="D150" s="16"/>
    </row>
    <row r="151" spans="1:4" ht="20.25" x14ac:dyDescent="0.3">
      <c r="A151" s="157"/>
      <c r="B151" s="158"/>
      <c r="C151" s="16"/>
      <c r="D151" s="16"/>
    </row>
    <row r="152" spans="1:4" ht="20.25" x14ac:dyDescent="0.3">
      <c r="A152" s="157"/>
      <c r="B152" s="158"/>
      <c r="C152" s="16"/>
      <c r="D152" s="16"/>
    </row>
    <row r="153" spans="1:4" ht="20.25" x14ac:dyDescent="0.3">
      <c r="A153" s="157"/>
      <c r="B153" s="158"/>
      <c r="C153" s="16"/>
      <c r="D153" s="16"/>
    </row>
    <row r="154" spans="1:4" ht="20.25" x14ac:dyDescent="0.3">
      <c r="A154" s="157"/>
      <c r="B154" s="158"/>
      <c r="C154" s="16"/>
      <c r="D154" s="16"/>
    </row>
    <row r="155" spans="1:4" ht="20.25" x14ac:dyDescent="0.3">
      <c r="A155" s="157"/>
      <c r="B155" s="158"/>
      <c r="C155" s="16"/>
      <c r="D155" s="16"/>
    </row>
    <row r="156" spans="1:4" ht="20.25" x14ac:dyDescent="0.3">
      <c r="A156" s="157"/>
      <c r="B156" s="158"/>
      <c r="C156" s="16"/>
      <c r="D156" s="16"/>
    </row>
    <row r="157" spans="1:4" ht="20.25" x14ac:dyDescent="0.3">
      <c r="A157" s="157"/>
      <c r="B157" s="158"/>
      <c r="C157" s="16"/>
      <c r="D157" s="16"/>
    </row>
    <row r="158" spans="1:4" ht="20.25" x14ac:dyDescent="0.3">
      <c r="A158" s="157"/>
      <c r="B158" s="158"/>
      <c r="C158" s="16"/>
      <c r="D158" s="16"/>
    </row>
    <row r="159" spans="1:4" ht="20.25" x14ac:dyDescent="0.3">
      <c r="A159" s="157"/>
      <c r="B159" s="158"/>
      <c r="C159" s="16"/>
      <c r="D159" s="16"/>
    </row>
    <row r="160" spans="1:4" ht="20.25" x14ac:dyDescent="0.3">
      <c r="A160" s="157"/>
      <c r="B160" s="158"/>
      <c r="C160" s="16"/>
      <c r="D160" s="16"/>
    </row>
    <row r="161" spans="1:4" ht="20.25" x14ac:dyDescent="0.3">
      <c r="A161" s="157"/>
      <c r="B161" s="158"/>
      <c r="C161" s="16"/>
      <c r="D161" s="16"/>
    </row>
    <row r="162" spans="1:4" ht="20.25" x14ac:dyDescent="0.3">
      <c r="A162" s="157"/>
      <c r="B162" s="158"/>
      <c r="C162" s="16"/>
      <c r="D162" s="16"/>
    </row>
    <row r="163" spans="1:4" ht="20.25" x14ac:dyDescent="0.3">
      <c r="A163" s="157"/>
      <c r="B163" s="158"/>
      <c r="C163" s="16"/>
      <c r="D163" s="16"/>
    </row>
    <row r="164" spans="1:4" ht="20.25" x14ac:dyDescent="0.3">
      <c r="A164" s="157"/>
      <c r="B164" s="158"/>
      <c r="C164" s="16"/>
      <c r="D164" s="16"/>
    </row>
    <row r="165" spans="1:4" ht="20.25" x14ac:dyDescent="0.3">
      <c r="A165" s="157"/>
      <c r="B165" s="158"/>
      <c r="C165" s="16"/>
      <c r="D165" s="16"/>
    </row>
    <row r="166" spans="1:4" ht="20.25" x14ac:dyDescent="0.3">
      <c r="A166" s="157"/>
      <c r="B166" s="158"/>
      <c r="C166" s="16"/>
      <c r="D166" s="16"/>
    </row>
    <row r="167" spans="1:4" ht="20.25" x14ac:dyDescent="0.3">
      <c r="A167" s="157"/>
      <c r="B167" s="158"/>
      <c r="C167" s="16"/>
      <c r="D167" s="16"/>
    </row>
    <row r="168" spans="1:4" ht="20.25" x14ac:dyDescent="0.3">
      <c r="A168" s="157"/>
      <c r="B168" s="158"/>
      <c r="C168" s="16"/>
      <c r="D168" s="16"/>
    </row>
    <row r="169" spans="1:4" ht="20.25" x14ac:dyDescent="0.3">
      <c r="A169" s="157"/>
      <c r="B169" s="158"/>
      <c r="C169" s="16"/>
      <c r="D169" s="16"/>
    </row>
    <row r="170" spans="1:4" ht="20.25" x14ac:dyDescent="0.3">
      <c r="A170" s="157"/>
      <c r="B170" s="158"/>
      <c r="C170" s="16"/>
      <c r="D170" s="16"/>
    </row>
    <row r="171" spans="1:4" ht="20.25" x14ac:dyDescent="0.3">
      <c r="A171" s="157"/>
      <c r="B171" s="158"/>
      <c r="C171" s="16"/>
      <c r="D171" s="16"/>
    </row>
    <row r="172" spans="1:4" ht="20.25" x14ac:dyDescent="0.3">
      <c r="A172" s="157"/>
      <c r="B172" s="158"/>
      <c r="C172" s="16"/>
      <c r="D172" s="16"/>
    </row>
    <row r="173" spans="1:4" ht="20.25" x14ac:dyDescent="0.3">
      <c r="A173" s="157"/>
      <c r="B173" s="158"/>
      <c r="C173" s="16"/>
      <c r="D173" s="16"/>
    </row>
    <row r="174" spans="1:4" ht="20.25" x14ac:dyDescent="0.3">
      <c r="A174" s="157"/>
      <c r="B174" s="158"/>
      <c r="C174" s="16"/>
      <c r="D174" s="16"/>
    </row>
    <row r="175" spans="1:4" ht="20.25" x14ac:dyDescent="0.3">
      <c r="A175" s="157"/>
      <c r="B175" s="158"/>
      <c r="C175" s="16"/>
      <c r="D175" s="16"/>
    </row>
    <row r="176" spans="1:4" ht="20.25" x14ac:dyDescent="0.3">
      <c r="A176" s="157"/>
      <c r="B176" s="158"/>
      <c r="C176" s="16"/>
      <c r="D176" s="16"/>
    </row>
    <row r="177" spans="1:4" ht="20.25" x14ac:dyDescent="0.3">
      <c r="A177" s="157"/>
      <c r="B177" s="158"/>
      <c r="C177" s="16"/>
      <c r="D177" s="16"/>
    </row>
    <row r="178" spans="1:4" ht="20.25" x14ac:dyDescent="0.3">
      <c r="A178" s="157"/>
      <c r="B178" s="158"/>
      <c r="C178" s="16"/>
      <c r="D178" s="16"/>
    </row>
    <row r="179" spans="1:4" ht="20.25" x14ac:dyDescent="0.3">
      <c r="A179" s="157"/>
      <c r="B179" s="158"/>
      <c r="C179" s="16"/>
      <c r="D179" s="16"/>
    </row>
    <row r="180" spans="1:4" ht="20.25" x14ac:dyDescent="0.3">
      <c r="A180" s="157"/>
      <c r="B180" s="158"/>
      <c r="C180" s="16"/>
      <c r="D180" s="16"/>
    </row>
    <row r="181" spans="1:4" ht="20.25" x14ac:dyDescent="0.3">
      <c r="A181" s="157"/>
      <c r="B181" s="158"/>
      <c r="C181" s="16"/>
      <c r="D181" s="16"/>
    </row>
    <row r="182" spans="1:4" ht="20.25" x14ac:dyDescent="0.3">
      <c r="A182" s="157"/>
      <c r="B182" s="158"/>
      <c r="C182" s="16"/>
      <c r="D182" s="16"/>
    </row>
    <row r="183" spans="1:4" ht="20.25" x14ac:dyDescent="0.3">
      <c r="A183" s="157"/>
      <c r="B183" s="158"/>
      <c r="C183" s="16"/>
      <c r="D183" s="16"/>
    </row>
    <row r="184" spans="1:4" ht="20.25" x14ac:dyDescent="0.3">
      <c r="A184" s="157"/>
      <c r="B184" s="158"/>
      <c r="C184" s="16"/>
      <c r="D184" s="16"/>
    </row>
    <row r="185" spans="1:4" ht="20.25" x14ac:dyDescent="0.3">
      <c r="A185" s="157"/>
      <c r="B185" s="158"/>
      <c r="C185" s="16"/>
      <c r="D185" s="16"/>
    </row>
    <row r="186" spans="1:4" ht="20.25" x14ac:dyDescent="0.3">
      <c r="A186" s="157"/>
      <c r="B186" s="158"/>
      <c r="C186" s="16"/>
      <c r="D186" s="16"/>
    </row>
    <row r="187" spans="1:4" ht="20.25" x14ac:dyDescent="0.3">
      <c r="A187" s="157"/>
      <c r="B187" s="158"/>
      <c r="C187" s="16"/>
      <c r="D187" s="16"/>
    </row>
    <row r="188" spans="1:4" ht="20.25" x14ac:dyDescent="0.3">
      <c r="A188" s="157"/>
      <c r="B188" s="158"/>
      <c r="C188" s="16"/>
      <c r="D188" s="16"/>
    </row>
    <row r="189" spans="1:4" ht="20.25" x14ac:dyDescent="0.3">
      <c r="A189" s="157"/>
      <c r="B189" s="158"/>
      <c r="C189" s="16"/>
      <c r="D189" s="16"/>
    </row>
    <row r="190" spans="1:4" ht="20.25" x14ac:dyDescent="0.3">
      <c r="A190" s="157"/>
      <c r="B190" s="158"/>
      <c r="C190" s="16"/>
      <c r="D190" s="16"/>
    </row>
    <row r="191" spans="1:4" ht="20.25" x14ac:dyDescent="0.3">
      <c r="A191" s="157"/>
      <c r="B191" s="158"/>
      <c r="C191" s="16"/>
      <c r="D191" s="16"/>
    </row>
    <row r="192" spans="1:4" ht="20.25" x14ac:dyDescent="0.3">
      <c r="A192" s="157"/>
      <c r="B192" s="158"/>
      <c r="C192" s="16"/>
      <c r="D192" s="16"/>
    </row>
    <row r="193" spans="1:4" ht="20.25" x14ac:dyDescent="0.3">
      <c r="A193" s="157"/>
      <c r="B193" s="158"/>
      <c r="C193" s="16"/>
      <c r="D193" s="16"/>
    </row>
    <row r="194" spans="1:4" ht="20.25" x14ac:dyDescent="0.3">
      <c r="A194" s="157"/>
      <c r="B194" s="158"/>
      <c r="C194" s="16"/>
      <c r="D194" s="16"/>
    </row>
    <row r="195" spans="1:4" ht="20.25" x14ac:dyDescent="0.3">
      <c r="A195" s="157"/>
      <c r="B195" s="158"/>
      <c r="C195" s="16"/>
      <c r="D195" s="16"/>
    </row>
    <row r="196" spans="1:4" ht="20.25" x14ac:dyDescent="0.3">
      <c r="A196" s="157"/>
      <c r="B196" s="158"/>
      <c r="C196" s="16"/>
      <c r="D196" s="16"/>
    </row>
    <row r="197" spans="1:4" ht="20.25" x14ac:dyDescent="0.3">
      <c r="A197" s="157"/>
      <c r="B197" s="158"/>
      <c r="C197" s="16"/>
      <c r="D197" s="16"/>
    </row>
    <row r="198" spans="1:4" ht="20.25" x14ac:dyDescent="0.3">
      <c r="A198" s="157"/>
      <c r="B198" s="158"/>
      <c r="C198" s="16"/>
      <c r="D198" s="16"/>
    </row>
    <row r="199" spans="1:4" ht="20.25" x14ac:dyDescent="0.3">
      <c r="A199" s="157"/>
      <c r="B199" s="158"/>
      <c r="C199" s="16"/>
      <c r="D199" s="16"/>
    </row>
    <row r="200" spans="1:4" ht="20.25" x14ac:dyDescent="0.3">
      <c r="A200" s="157"/>
      <c r="B200" s="158"/>
      <c r="C200" s="16"/>
      <c r="D200" s="16"/>
    </row>
    <row r="201" spans="1:4" ht="20.25" x14ac:dyDescent="0.3">
      <c r="A201" s="157"/>
      <c r="B201" s="158"/>
      <c r="C201" s="16"/>
      <c r="D201" s="16"/>
    </row>
    <row r="202" spans="1:4" ht="20.25" x14ac:dyDescent="0.3">
      <c r="A202" s="157"/>
      <c r="B202" s="158"/>
      <c r="C202" s="16"/>
      <c r="D202" s="16"/>
    </row>
    <row r="203" spans="1:4" ht="20.25" x14ac:dyDescent="0.3">
      <c r="A203" s="157"/>
      <c r="B203" s="158"/>
      <c r="C203" s="16"/>
      <c r="D203" s="16"/>
    </row>
    <row r="204" spans="1:4" ht="20.25" x14ac:dyDescent="0.3">
      <c r="A204" s="157"/>
      <c r="B204" s="158"/>
      <c r="C204" s="16"/>
      <c r="D204" s="16"/>
    </row>
    <row r="205" spans="1:4" ht="20.25" x14ac:dyDescent="0.3">
      <c r="A205" s="157"/>
      <c r="B205" s="158"/>
      <c r="C205" s="16"/>
      <c r="D205" s="16"/>
    </row>
    <row r="206" spans="1:4" ht="20.25" x14ac:dyDescent="0.3">
      <c r="A206" s="157"/>
      <c r="B206" s="158"/>
      <c r="C206" s="16"/>
      <c r="D206" s="16"/>
    </row>
    <row r="207" spans="1:4" ht="20.25" x14ac:dyDescent="0.3">
      <c r="A207" s="157"/>
      <c r="B207" s="158"/>
      <c r="C207" s="16"/>
      <c r="D207" s="16"/>
    </row>
    <row r="208" spans="1:4" ht="20.25" x14ac:dyDescent="0.3">
      <c r="A208" s="157"/>
      <c r="B208" s="158"/>
      <c r="C208" s="16"/>
      <c r="D208" s="16"/>
    </row>
    <row r="209" spans="1:8" x14ac:dyDescent="0.3">
      <c r="A209" s="6"/>
      <c r="B209" s="158"/>
      <c r="C209" s="158"/>
      <c r="D209" s="158"/>
    </row>
    <row r="210" spans="1:8" ht="20.25" x14ac:dyDescent="0.3">
      <c r="A210" s="6"/>
      <c r="B210" s="15" t="s">
        <v>79</v>
      </c>
      <c r="C210" s="15" t="s">
        <v>126</v>
      </c>
      <c r="D210" s="159" t="s">
        <v>79</v>
      </c>
      <c r="E210" s="159" t="s">
        <v>126</v>
      </c>
    </row>
    <row r="211" spans="1:8" ht="20.25" x14ac:dyDescent="0.3">
      <c r="A211" s="6"/>
      <c r="B211" s="160" t="s">
        <v>81</v>
      </c>
      <c r="C211" s="160" t="s">
        <v>55</v>
      </c>
      <c r="D211" s="111" t="s">
        <v>81</v>
      </c>
      <c r="F211" s="111" t="str">
        <f>IF(NOT(ISBLANK(D211)),D211,IF(NOT(ISBLANK(E211)),"     "&amp;E211,FALSE))</f>
        <v>Afectación Económica o presupuestal</v>
      </c>
      <c r="G211" s="111" t="s">
        <v>81</v>
      </c>
      <c r="H211" s="111" t="str">
        <f ca="1">IF(NOT(ISERROR(MATCH(G211,_xlfn.ANCHORARRAY(B222),0))),F224&amp;"Por favor no seleccionar los criterios de impacto",G211)</f>
        <v>Afectación Económica o presupuestal</v>
      </c>
    </row>
    <row r="212" spans="1:8" ht="20.25" x14ac:dyDescent="0.3">
      <c r="A212" s="6"/>
      <c r="B212" s="160" t="s">
        <v>81</v>
      </c>
      <c r="C212" s="160" t="s">
        <v>84</v>
      </c>
      <c r="E212" s="111" t="s">
        <v>55</v>
      </c>
      <c r="F212" s="111" t="str">
        <f t="shared" ref="F212:F222" si="0">IF(NOT(ISBLANK(D212)),D212,IF(NOT(ISBLANK(E212)),"     "&amp;E212,FALSE))</f>
        <v xml:space="preserve">     Afectación menor a 10 SMLMV .</v>
      </c>
    </row>
    <row r="213" spans="1:8" ht="20.25" x14ac:dyDescent="0.3">
      <c r="A213" s="6"/>
      <c r="B213" s="160" t="s">
        <v>81</v>
      </c>
      <c r="C213" s="160" t="s">
        <v>85</v>
      </c>
      <c r="E213" s="111" t="s">
        <v>84</v>
      </c>
      <c r="F213" s="111" t="str">
        <f t="shared" si="0"/>
        <v xml:space="preserve">     Entre 10 y 50 SMLMV </v>
      </c>
    </row>
    <row r="214" spans="1:8" ht="20.25" x14ac:dyDescent="0.3">
      <c r="A214" s="6"/>
      <c r="B214" s="160" t="s">
        <v>81</v>
      </c>
      <c r="C214" s="160" t="s">
        <v>86</v>
      </c>
      <c r="E214" s="111" t="s">
        <v>85</v>
      </c>
      <c r="F214" s="111" t="str">
        <f t="shared" si="0"/>
        <v xml:space="preserve">     Entre 50 y 100 SMLMV </v>
      </c>
    </row>
    <row r="215" spans="1:8" ht="20.25" x14ac:dyDescent="0.3">
      <c r="A215" s="6"/>
      <c r="B215" s="160" t="s">
        <v>81</v>
      </c>
      <c r="C215" s="160" t="s">
        <v>87</v>
      </c>
      <c r="E215" s="111" t="s">
        <v>86</v>
      </c>
      <c r="F215" s="111" t="str">
        <f t="shared" si="0"/>
        <v xml:space="preserve">     Entre 100 y 500 SMLMV </v>
      </c>
    </row>
    <row r="216" spans="1:8" ht="20.25" x14ac:dyDescent="0.3">
      <c r="A216" s="6"/>
      <c r="B216" s="160" t="s">
        <v>54</v>
      </c>
      <c r="C216" s="160" t="s">
        <v>88</v>
      </c>
      <c r="E216" s="111" t="s">
        <v>87</v>
      </c>
      <c r="F216" s="111" t="str">
        <f t="shared" si="0"/>
        <v xml:space="preserve">     Mayor a 500 SMLMV </v>
      </c>
    </row>
    <row r="217" spans="1:8" ht="20.25" x14ac:dyDescent="0.3">
      <c r="A217" s="6"/>
      <c r="B217" s="160" t="s">
        <v>54</v>
      </c>
      <c r="C217" s="160" t="s">
        <v>89</v>
      </c>
      <c r="D217" s="111" t="s">
        <v>54</v>
      </c>
      <c r="F217" s="111" t="str">
        <f t="shared" si="0"/>
        <v>Pérdida Reputacional</v>
      </c>
    </row>
    <row r="218" spans="1:8" ht="20.25" x14ac:dyDescent="0.3">
      <c r="A218" s="6"/>
      <c r="B218" s="160" t="s">
        <v>54</v>
      </c>
      <c r="C218" s="160" t="s">
        <v>91</v>
      </c>
      <c r="E218" s="111" t="s">
        <v>88</v>
      </c>
      <c r="F218" s="111" t="str">
        <f t="shared" si="0"/>
        <v xml:space="preserve">     El riesgo afecta la imagen de alguna área de la organización</v>
      </c>
    </row>
    <row r="219" spans="1:8" ht="20.25" x14ac:dyDescent="0.3">
      <c r="A219" s="6"/>
      <c r="B219" s="160" t="s">
        <v>54</v>
      </c>
      <c r="C219" s="160" t="s">
        <v>90</v>
      </c>
      <c r="E219" s="111" t="s">
        <v>89</v>
      </c>
      <c r="F219" s="111" t="str">
        <f t="shared" si="0"/>
        <v xml:space="preserve">     El riesgo afecta la imagen de la entidad internamente, de conocimiento general, nivel interno, de junta dircetiva y accionistas y/o de provedores</v>
      </c>
    </row>
    <row r="220" spans="1:8" ht="20.25" x14ac:dyDescent="0.3">
      <c r="A220" s="6"/>
      <c r="B220" s="160" t="s">
        <v>54</v>
      </c>
      <c r="C220" s="160" t="s">
        <v>109</v>
      </c>
      <c r="E220" s="111" t="s">
        <v>91</v>
      </c>
      <c r="F220" s="111" t="str">
        <f t="shared" si="0"/>
        <v xml:space="preserve">     El riesgo afecta la imagen de la entidad con algunos usuarios de relevancia frente al logro de los objetivos</v>
      </c>
    </row>
    <row r="221" spans="1:8" x14ac:dyDescent="0.3">
      <c r="A221" s="6"/>
      <c r="B221" s="161"/>
      <c r="C221" s="161"/>
      <c r="E221" s="111" t="s">
        <v>90</v>
      </c>
      <c r="F221" s="111" t="str">
        <f t="shared" si="0"/>
        <v xml:space="preserve">     El riesgo afecta la imagen de de la entidad con efecto publicitario sostenido a nivel de sector administrativo, nivel departamental o municipal</v>
      </c>
    </row>
    <row r="222" spans="1:8" x14ac:dyDescent="0.3">
      <c r="A222" s="6"/>
      <c r="B222" s="161" t="e" cm="1">
        <f t="array" aca="1" ref="B222:B224" ca="1">_xlfn.UNIQUE(Tabla1[[#All],[Criterios]])</f>
        <v>#NAME?</v>
      </c>
      <c r="C222" s="161"/>
      <c r="E222" s="111" t="s">
        <v>109</v>
      </c>
      <c r="F222" s="111" t="str">
        <f t="shared" si="0"/>
        <v xml:space="preserve">     El riesgo afecta la imagen de la entidad a nivel nacional, con efecto publicitarios sostenible a nivel país</v>
      </c>
    </row>
    <row r="223" spans="1:8" x14ac:dyDescent="0.3">
      <c r="A223" s="6"/>
      <c r="B223" s="161" t="e">
        <f ca="1"/>
        <v>#NAME?</v>
      </c>
      <c r="C223" s="161"/>
    </row>
    <row r="224" spans="1:8" x14ac:dyDescent="0.3">
      <c r="B224" s="161" t="e">
        <f ca="1"/>
        <v>#NAME?</v>
      </c>
      <c r="C224" s="161"/>
      <c r="F224" s="162" t="s">
        <v>128</v>
      </c>
    </row>
    <row r="225" spans="2:6" x14ac:dyDescent="0.3">
      <c r="B225" s="163"/>
      <c r="C225" s="163"/>
      <c r="F225" s="162" t="s">
        <v>129</v>
      </c>
    </row>
    <row r="226" spans="2:6" x14ac:dyDescent="0.3">
      <c r="B226" s="163"/>
      <c r="C226" s="163"/>
    </row>
    <row r="227" spans="2:6" x14ac:dyDescent="0.3">
      <c r="B227" s="163"/>
      <c r="C227" s="163"/>
    </row>
    <row r="228" spans="2:6" x14ac:dyDescent="0.3">
      <c r="B228" s="163"/>
      <c r="C228" s="163"/>
      <c r="D228" s="163"/>
    </row>
    <row r="229" spans="2:6" x14ac:dyDescent="0.3">
      <c r="B229" s="163"/>
      <c r="C229" s="163"/>
      <c r="D229" s="163"/>
    </row>
    <row r="230" spans="2:6" x14ac:dyDescent="0.3">
      <c r="B230" s="163"/>
      <c r="C230" s="163"/>
      <c r="D230" s="163"/>
    </row>
    <row r="231" spans="2:6" x14ac:dyDescent="0.3">
      <c r="B231" s="163"/>
      <c r="C231" s="163"/>
      <c r="D231" s="163"/>
    </row>
    <row r="232" spans="2:6" x14ac:dyDescent="0.3">
      <c r="B232" s="163"/>
      <c r="C232" s="163"/>
      <c r="D232" s="163"/>
    </row>
    <row r="233" spans="2:6" x14ac:dyDescent="0.3">
      <c r="B233" s="163"/>
      <c r="C233" s="163"/>
      <c r="D233" s="163"/>
    </row>
  </sheetData>
  <mergeCells count="1">
    <mergeCell ref="B2:D2"/>
  </mergeCells>
  <dataValidations disablePrompts="1" count="1">
    <dataValidation type="list" allowBlank="1" showInputMessage="1" showErrorMessage="1" sqref="G211">
      <formula1>$F$211:$F$222</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G17"/>
  <sheetViews>
    <sheetView showRowColHeaders="0" workbookViewId="0"/>
  </sheetViews>
  <sheetFormatPr baseColWidth="10" defaultColWidth="14.28515625" defaultRowHeight="12.75" x14ac:dyDescent="0.2"/>
  <cols>
    <col min="1" max="2" width="14.28515625" style="60" collapsed="1"/>
    <col min="3" max="3" width="17" style="60" customWidth="1" collapsed="1"/>
    <col min="4" max="4" width="14.28515625" style="60" collapsed="1"/>
    <col min="5" max="5" width="46" style="60" customWidth="1" collapsed="1"/>
    <col min="6" max="16384" width="14.28515625" style="60" collapsed="1"/>
  </cols>
  <sheetData>
    <row r="1" spans="1:7" ht="13.5" thickBot="1" x14ac:dyDescent="0.25"/>
    <row r="2" spans="1:7" ht="24" customHeight="1" thickBot="1" x14ac:dyDescent="0.25">
      <c r="A2" s="164"/>
      <c r="B2" s="554" t="s">
        <v>239</v>
      </c>
      <c r="C2" s="555"/>
      <c r="D2" s="555"/>
      <c r="E2" s="555"/>
      <c r="F2" s="556"/>
      <c r="G2" s="164"/>
    </row>
    <row r="3" spans="1:7" ht="16.5" thickBot="1" x14ac:dyDescent="0.3">
      <c r="A3" s="164"/>
      <c r="B3" s="165"/>
      <c r="C3" s="165"/>
      <c r="D3" s="165"/>
      <c r="E3" s="165"/>
      <c r="F3" s="165"/>
      <c r="G3" s="164"/>
    </row>
    <row r="4" spans="1:7" ht="16.5" thickBot="1" x14ac:dyDescent="0.25">
      <c r="A4" s="164"/>
      <c r="B4" s="560" t="s">
        <v>236</v>
      </c>
      <c r="C4" s="561"/>
      <c r="D4" s="561"/>
      <c r="E4" s="154" t="s">
        <v>237</v>
      </c>
      <c r="F4" s="155" t="s">
        <v>238</v>
      </c>
      <c r="G4" s="164"/>
    </row>
    <row r="5" spans="1:7" ht="31.5" x14ac:dyDescent="0.2">
      <c r="A5" s="164"/>
      <c r="B5" s="562" t="s">
        <v>60</v>
      </c>
      <c r="C5" s="564" t="s">
        <v>13</v>
      </c>
      <c r="D5" s="126" t="s">
        <v>14</v>
      </c>
      <c r="E5" s="61" t="s">
        <v>61</v>
      </c>
      <c r="F5" s="62">
        <v>0.25</v>
      </c>
      <c r="G5" s="164"/>
    </row>
    <row r="6" spans="1:7" ht="47.25" x14ac:dyDescent="0.2">
      <c r="A6" s="164"/>
      <c r="B6" s="563"/>
      <c r="C6" s="565"/>
      <c r="D6" s="127" t="s">
        <v>15</v>
      </c>
      <c r="E6" s="63" t="s">
        <v>62</v>
      </c>
      <c r="F6" s="64">
        <v>0.15</v>
      </c>
      <c r="G6" s="164"/>
    </row>
    <row r="7" spans="1:7" ht="47.25" x14ac:dyDescent="0.2">
      <c r="A7" s="164"/>
      <c r="B7" s="563"/>
      <c r="C7" s="565"/>
      <c r="D7" s="127" t="s">
        <v>16</v>
      </c>
      <c r="E7" s="63" t="s">
        <v>63</v>
      </c>
      <c r="F7" s="64">
        <v>0.1</v>
      </c>
      <c r="G7" s="164"/>
    </row>
    <row r="8" spans="1:7" ht="63" x14ac:dyDescent="0.2">
      <c r="A8" s="164"/>
      <c r="B8" s="563"/>
      <c r="C8" s="565" t="s">
        <v>17</v>
      </c>
      <c r="D8" s="127" t="s">
        <v>10</v>
      </c>
      <c r="E8" s="63" t="s">
        <v>64</v>
      </c>
      <c r="F8" s="64">
        <v>0.25</v>
      </c>
      <c r="G8" s="164"/>
    </row>
    <row r="9" spans="1:7" ht="31.5" x14ac:dyDescent="0.2">
      <c r="A9" s="164"/>
      <c r="B9" s="563"/>
      <c r="C9" s="565"/>
      <c r="D9" s="127" t="s">
        <v>9</v>
      </c>
      <c r="E9" s="63" t="s">
        <v>65</v>
      </c>
      <c r="F9" s="64">
        <v>0.15</v>
      </c>
      <c r="G9" s="164"/>
    </row>
    <row r="10" spans="1:7" ht="47.25" x14ac:dyDescent="0.2">
      <c r="A10" s="164"/>
      <c r="B10" s="563" t="s">
        <v>143</v>
      </c>
      <c r="C10" s="565" t="s">
        <v>18</v>
      </c>
      <c r="D10" s="127" t="s">
        <v>19</v>
      </c>
      <c r="E10" s="63" t="s">
        <v>66</v>
      </c>
      <c r="F10" s="65" t="s">
        <v>67</v>
      </c>
      <c r="G10" s="164"/>
    </row>
    <row r="11" spans="1:7" ht="63" x14ac:dyDescent="0.2">
      <c r="A11" s="164"/>
      <c r="B11" s="563"/>
      <c r="C11" s="565"/>
      <c r="D11" s="127" t="s">
        <v>20</v>
      </c>
      <c r="E11" s="63" t="s">
        <v>68</v>
      </c>
      <c r="F11" s="65" t="s">
        <v>67</v>
      </c>
      <c r="G11" s="164"/>
    </row>
    <row r="12" spans="1:7" ht="47.25" x14ac:dyDescent="0.2">
      <c r="A12" s="164"/>
      <c r="B12" s="563"/>
      <c r="C12" s="565" t="s">
        <v>21</v>
      </c>
      <c r="D12" s="127" t="s">
        <v>22</v>
      </c>
      <c r="E12" s="63" t="s">
        <v>69</v>
      </c>
      <c r="F12" s="65" t="s">
        <v>67</v>
      </c>
      <c r="G12" s="164"/>
    </row>
    <row r="13" spans="1:7" ht="47.25" x14ac:dyDescent="0.2">
      <c r="A13" s="164"/>
      <c r="B13" s="563"/>
      <c r="C13" s="565"/>
      <c r="D13" s="127" t="s">
        <v>23</v>
      </c>
      <c r="E13" s="63" t="s">
        <v>70</v>
      </c>
      <c r="F13" s="65" t="s">
        <v>67</v>
      </c>
      <c r="G13" s="164"/>
    </row>
    <row r="14" spans="1:7" ht="31.5" x14ac:dyDescent="0.2">
      <c r="A14" s="164"/>
      <c r="B14" s="563"/>
      <c r="C14" s="565" t="s">
        <v>24</v>
      </c>
      <c r="D14" s="127" t="s">
        <v>110</v>
      </c>
      <c r="E14" s="63" t="s">
        <v>113</v>
      </c>
      <c r="F14" s="65" t="s">
        <v>67</v>
      </c>
      <c r="G14" s="164"/>
    </row>
    <row r="15" spans="1:7" ht="32.25" thickBot="1" x14ac:dyDescent="0.25">
      <c r="A15" s="164"/>
      <c r="B15" s="566"/>
      <c r="C15" s="567"/>
      <c r="D15" s="128" t="s">
        <v>111</v>
      </c>
      <c r="E15" s="66" t="s">
        <v>112</v>
      </c>
      <c r="F15" s="67" t="s">
        <v>67</v>
      </c>
      <c r="G15" s="164"/>
    </row>
    <row r="16" spans="1:7" ht="49.5" customHeight="1" x14ac:dyDescent="0.2">
      <c r="A16" s="164"/>
      <c r="B16" s="559" t="s">
        <v>140</v>
      </c>
      <c r="C16" s="559"/>
      <c r="D16" s="559"/>
      <c r="E16" s="559"/>
      <c r="F16" s="559"/>
      <c r="G16" s="164"/>
    </row>
    <row r="17" spans="2:2" ht="27" customHeight="1" x14ac:dyDescent="0.25">
      <c r="B17" s="68"/>
    </row>
  </sheetData>
  <mergeCells count="10">
    <mergeCell ref="B2:F2"/>
    <mergeCell ref="B16:F16"/>
    <mergeCell ref="B4:D4"/>
    <mergeCell ref="B5:B9"/>
    <mergeCell ref="C5:C7"/>
    <mergeCell ref="C8:C9"/>
    <mergeCell ref="B10:B15"/>
    <mergeCell ref="C10:C11"/>
    <mergeCell ref="C12:C13"/>
    <mergeCell ref="C14:C1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workbookViewId="0">
      <selection activeCell="E15" sqref="E15"/>
    </sheetView>
  </sheetViews>
  <sheetFormatPr baseColWidth="10" defaultRowHeight="15" x14ac:dyDescent="0.25"/>
  <sheetData>
    <row r="2" spans="2:5" x14ac:dyDescent="0.25">
      <c r="B2" t="s">
        <v>31</v>
      </c>
      <c r="E2" t="s">
        <v>116</v>
      </c>
    </row>
    <row r="3" spans="2:5" x14ac:dyDescent="0.25">
      <c r="B3" t="s">
        <v>32</v>
      </c>
      <c r="E3" t="s">
        <v>115</v>
      </c>
    </row>
    <row r="4" spans="2:5" x14ac:dyDescent="0.25">
      <c r="B4" t="s">
        <v>119</v>
      </c>
      <c r="E4" t="s">
        <v>196</v>
      </c>
    </row>
    <row r="5" spans="2:5" x14ac:dyDescent="0.25">
      <c r="B5" t="s">
        <v>118</v>
      </c>
    </row>
    <row r="8" spans="2:5" x14ac:dyDescent="0.25">
      <c r="B8" t="s">
        <v>188</v>
      </c>
    </row>
    <row r="9" spans="2:5" x14ac:dyDescent="0.25">
      <c r="B9" t="s">
        <v>40</v>
      </c>
    </row>
    <row r="10" spans="2:5" x14ac:dyDescent="0.25">
      <c r="B10" t="s">
        <v>41</v>
      </c>
    </row>
    <row r="13" spans="2:5" x14ac:dyDescent="0.25">
      <c r="B13" t="s">
        <v>195</v>
      </c>
    </row>
    <row r="14" spans="2:5" x14ac:dyDescent="0.25">
      <c r="B14" t="s">
        <v>189</v>
      </c>
    </row>
    <row r="15" spans="2:5" x14ac:dyDescent="0.25">
      <c r="B15" t="s">
        <v>190</v>
      </c>
    </row>
    <row r="16" spans="2:5" x14ac:dyDescent="0.25">
      <c r="B16" t="s">
        <v>191</v>
      </c>
    </row>
    <row r="17" spans="2:2" x14ac:dyDescent="0.25">
      <c r="B17" t="s">
        <v>192</v>
      </c>
    </row>
    <row r="18" spans="2:2" x14ac:dyDescent="0.25">
      <c r="B18" t="s">
        <v>193</v>
      </c>
    </row>
    <row r="19" spans="2:2" x14ac:dyDescent="0.25">
      <c r="B19" t="s">
        <v>194</v>
      </c>
    </row>
  </sheetData>
  <sortState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CONTEXTO</vt:lpstr>
      <vt:lpstr>MAPA DE RIESGO</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Sandra Milena Mendoza Amado</cp:lastModifiedBy>
  <cp:lastPrinted>2020-05-13T01:12:22Z</cp:lastPrinted>
  <dcterms:created xsi:type="dcterms:W3CDTF">2020-03-24T23:12:47Z</dcterms:created>
  <dcterms:modified xsi:type="dcterms:W3CDTF">2022-03-28T19:46:14Z</dcterms:modified>
</cp:coreProperties>
</file>