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defaultThemeVersion="124226"/>
  <mc:AlternateContent xmlns:mc="http://schemas.openxmlformats.org/markup-compatibility/2006">
    <mc:Choice Requires="x15">
      <x15ac:absPath xmlns:x15ac="http://schemas.microsoft.com/office/spreadsheetml/2010/11/ac" url="D:\ALCALDIA\Mapa de riesgos por proceso\2021\Dic 31\Seg. Mapa de Riesgos de Gestión 31 Dic 2021\Secretaría Administrativa\"/>
    </mc:Choice>
  </mc:AlternateContent>
  <bookViews>
    <workbookView xWindow="0" yWindow="0" windowWidth="24000" windowHeight="8430" tabRatio="882" activeTab="2"/>
  </bookViews>
  <sheets>
    <sheet name="Intructivo" sheetId="20" r:id="rId1"/>
    <sheet name="CONTEXTO" sheetId="22" r:id="rId2"/>
    <sheet name="MAPA DE RIESGO"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62913"/>
  <pivotCaches>
    <pivotCache cacheId="5"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1" l="1"/>
  <c r="U16" i="1"/>
  <c r="U17" i="1"/>
  <c r="U18" i="1"/>
  <c r="R16" i="1"/>
  <c r="R17" i="1"/>
  <c r="R18" i="1"/>
  <c r="D11" i="1"/>
  <c r="D10" i="1"/>
  <c r="R19" i="1" l="1"/>
  <c r="Y20" i="1" s="1"/>
  <c r="Z20" i="1" s="1"/>
  <c r="U19" i="1"/>
  <c r="R20" i="1"/>
  <c r="U20" i="1"/>
  <c r="R21" i="1"/>
  <c r="U21" i="1"/>
  <c r="Y18" i="1"/>
  <c r="L18" i="1"/>
  <c r="L20" i="1"/>
  <c r="L19" i="1"/>
  <c r="L21" i="1"/>
  <c r="Y21" i="1" l="1"/>
  <c r="Z21" i="1" s="1"/>
  <c r="AC21" i="1"/>
  <c r="AB21" i="1" s="1"/>
  <c r="AC20" i="1"/>
  <c r="AB20" i="1" s="1"/>
  <c r="AD20" i="1" s="1"/>
  <c r="Y19" i="1"/>
  <c r="Z19" i="1" s="1"/>
  <c r="AA18" i="1"/>
  <c r="Z18" i="1"/>
  <c r="AC19" i="1"/>
  <c r="AB19" i="1" s="1"/>
  <c r="AA20" i="1"/>
  <c r="AC18" i="1"/>
  <c r="AB18" i="1" s="1"/>
  <c r="AA21" i="1" l="1"/>
  <c r="AD21" i="1"/>
  <c r="AA19" i="1"/>
  <c r="AD19" i="1"/>
  <c r="L16" i="19"/>
  <c r="AD18" i="1"/>
  <c r="I16" i="1" l="1"/>
  <c r="J16" i="1" s="1"/>
  <c r="L69" i="1"/>
  <c r="L62" i="1"/>
  <c r="L56" i="1"/>
  <c r="L66" i="1"/>
  <c r="L31" i="1"/>
  <c r="L45" i="1"/>
  <c r="L32" i="1"/>
  <c r="L44" i="1"/>
  <c r="L50" i="1"/>
  <c r="L29" i="1"/>
  <c r="L75" i="1"/>
  <c r="L35" i="1"/>
  <c r="L59" i="1"/>
  <c r="L27" i="1"/>
  <c r="L63" i="1"/>
  <c r="L71" i="1"/>
  <c r="L55" i="1"/>
  <c r="L25" i="1"/>
  <c r="L48" i="1"/>
  <c r="L37" i="1"/>
  <c r="L24" i="1"/>
  <c r="L23" i="1"/>
  <c r="L43" i="1"/>
  <c r="L26" i="1"/>
  <c r="L41" i="1"/>
  <c r="L53" i="1"/>
  <c r="L60" i="1"/>
  <c r="L42" i="1"/>
  <c r="L65" i="1"/>
  <c r="L30" i="1"/>
  <c r="L54" i="1"/>
  <c r="L51" i="1"/>
  <c r="L39" i="1"/>
  <c r="L36" i="1"/>
  <c r="L47" i="1"/>
  <c r="L33" i="1"/>
  <c r="L61" i="1"/>
  <c r="L38" i="1"/>
  <c r="L49" i="1"/>
  <c r="L68" i="1"/>
  <c r="L57" i="1"/>
  <c r="L74" i="1"/>
  <c r="L73" i="1"/>
  <c r="L72" i="1"/>
  <c r="F222" i="13" l="1"/>
  <c r="F212" i="13"/>
  <c r="F213" i="13"/>
  <c r="F214" i="13"/>
  <c r="F215" i="13"/>
  <c r="F216" i="13"/>
  <c r="F217" i="13"/>
  <c r="F218" i="13"/>
  <c r="F219" i="13"/>
  <c r="F220" i="13"/>
  <c r="F221" i="13"/>
  <c r="F211" i="13"/>
  <c r="B222" i="13" a="1"/>
  <c r="L17" i="1"/>
  <c r="B222" i="13" l="1"/>
  <c r="R58" i="1"/>
  <c r="R53" i="1"/>
  <c r="R47"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1" i="13"/>
  <c r="U75" i="1" l="1"/>
  <c r="R75" i="1"/>
  <c r="U74" i="1"/>
  <c r="R74" i="1"/>
  <c r="U73" i="1"/>
  <c r="R73" i="1"/>
  <c r="U72" i="1"/>
  <c r="R72" i="1"/>
  <c r="U71" i="1"/>
  <c r="R71" i="1"/>
  <c r="U70" i="1"/>
  <c r="R70" i="1"/>
  <c r="I70" i="1"/>
  <c r="J70" i="1" s="1"/>
  <c r="U69" i="1"/>
  <c r="R69" i="1"/>
  <c r="U68" i="1"/>
  <c r="R68" i="1"/>
  <c r="U66" i="1"/>
  <c r="R66" i="1"/>
  <c r="U65" i="1"/>
  <c r="R65" i="1"/>
  <c r="U64" i="1"/>
  <c r="R64" i="1"/>
  <c r="I64" i="1"/>
  <c r="J64" i="1" s="1"/>
  <c r="U63" i="1"/>
  <c r="R63" i="1"/>
  <c r="U62" i="1"/>
  <c r="R62" i="1"/>
  <c r="U61" i="1"/>
  <c r="R61" i="1"/>
  <c r="U60" i="1"/>
  <c r="R60" i="1"/>
  <c r="U59" i="1"/>
  <c r="R59" i="1"/>
  <c r="U58" i="1"/>
  <c r="I58" i="1"/>
  <c r="J58" i="1" s="1"/>
  <c r="U57" i="1"/>
  <c r="R57" i="1"/>
  <c r="U56" i="1"/>
  <c r="R56" i="1"/>
  <c r="U55" i="1"/>
  <c r="R55" i="1"/>
  <c r="U54" i="1"/>
  <c r="R54" i="1"/>
  <c r="U53" i="1"/>
  <c r="U52" i="1"/>
  <c r="R52" i="1"/>
  <c r="I52" i="1"/>
  <c r="J52" i="1" s="1"/>
  <c r="U51" i="1"/>
  <c r="R51" i="1"/>
  <c r="U50" i="1"/>
  <c r="R50" i="1"/>
  <c r="U49" i="1"/>
  <c r="R49" i="1"/>
  <c r="U48" i="1"/>
  <c r="R48" i="1"/>
  <c r="U47" i="1"/>
  <c r="U46" i="1"/>
  <c r="R46" i="1"/>
  <c r="I46" i="1"/>
  <c r="J46" i="1" s="1"/>
  <c r="U45" i="1"/>
  <c r="R45" i="1"/>
  <c r="U44" i="1"/>
  <c r="R44" i="1"/>
  <c r="U43" i="1"/>
  <c r="R43" i="1"/>
  <c r="U42" i="1"/>
  <c r="R42" i="1"/>
  <c r="U41" i="1"/>
  <c r="R41" i="1"/>
  <c r="U40" i="1"/>
  <c r="R40" i="1"/>
  <c r="I40" i="1"/>
  <c r="J40" i="1" s="1"/>
  <c r="U39" i="1"/>
  <c r="R39" i="1"/>
  <c r="U38" i="1"/>
  <c r="R38" i="1"/>
  <c r="U37" i="1"/>
  <c r="R37" i="1"/>
  <c r="U36" i="1"/>
  <c r="R36" i="1"/>
  <c r="U35" i="1"/>
  <c r="R35" i="1"/>
  <c r="U34" i="1"/>
  <c r="R34" i="1"/>
  <c r="I34" i="1"/>
  <c r="J34" i="1" s="1"/>
  <c r="U33" i="1"/>
  <c r="R33" i="1"/>
  <c r="U32" i="1"/>
  <c r="R32" i="1"/>
  <c r="U31" i="1"/>
  <c r="R31" i="1"/>
  <c r="U30" i="1"/>
  <c r="R30" i="1"/>
  <c r="U29" i="1"/>
  <c r="R29" i="1"/>
  <c r="U28" i="1"/>
  <c r="R28" i="1"/>
  <c r="I28" i="1"/>
  <c r="J28" i="1" s="1"/>
  <c r="I22" i="1"/>
  <c r="U27" i="1"/>
  <c r="R27" i="1"/>
  <c r="U26" i="1"/>
  <c r="R26" i="1"/>
  <c r="U25" i="1"/>
  <c r="R25" i="1"/>
  <c r="U24" i="1"/>
  <c r="R24" i="1"/>
  <c r="U23" i="1"/>
  <c r="R23" i="1"/>
  <c r="U22" i="1"/>
  <c r="R22" i="1"/>
  <c r="AC56" i="1" l="1"/>
  <c r="AB56" i="1" s="1"/>
  <c r="AC57" i="1"/>
  <c r="AB57" i="1" s="1"/>
  <c r="J22" i="1"/>
  <c r="Y70" i="1"/>
  <c r="Y64" i="1"/>
  <c r="Y58" i="1"/>
  <c r="Y52" i="1"/>
  <c r="Y56" i="1"/>
  <c r="Y57" i="1"/>
  <c r="Y46" i="1"/>
  <c r="Y40" i="1"/>
  <c r="Y34" i="1"/>
  <c r="Y28" i="1"/>
  <c r="Y22" i="1"/>
  <c r="Z70" i="1" l="1"/>
  <c r="AA70" i="1"/>
  <c r="Y71" i="1" s="1"/>
  <c r="Z71" i="1" s="1"/>
  <c r="Z64" i="1"/>
  <c r="AA64" i="1"/>
  <c r="Y65" i="1" s="1"/>
  <c r="AA65" i="1" s="1"/>
  <c r="Y66" i="1" s="1"/>
  <c r="Z58" i="1"/>
  <c r="AA58" i="1"/>
  <c r="Y59" i="1" s="1"/>
  <c r="AA59" i="1" s="1"/>
  <c r="Y60" i="1" s="1"/>
  <c r="Z57" i="1"/>
  <c r="AA57" i="1"/>
  <c r="Z56" i="1"/>
  <c r="AA56" i="1"/>
  <c r="Z52" i="1"/>
  <c r="AA52" i="1"/>
  <c r="Z46" i="1"/>
  <c r="AA46" i="1"/>
  <c r="Y47" i="1" s="1"/>
  <c r="AA47" i="1" s="1"/>
  <c r="Y48" i="1" s="1"/>
  <c r="Z40" i="1"/>
  <c r="AA40" i="1"/>
  <c r="Z34" i="1"/>
  <c r="AA34" i="1"/>
  <c r="Y35" i="1" s="1"/>
  <c r="AA35" i="1" s="1"/>
  <c r="Y36" i="1" s="1"/>
  <c r="Z36" i="1" s="1"/>
  <c r="Z28" i="1"/>
  <c r="AA28" i="1"/>
  <c r="Y29" i="1" s="1"/>
  <c r="Z29" i="1" s="1"/>
  <c r="Z22" i="1"/>
  <c r="AA22" i="1"/>
  <c r="Y23" i="1" s="1"/>
  <c r="Z65" i="1" l="1"/>
  <c r="Z59" i="1"/>
  <c r="AA29" i="1"/>
  <c r="Y30" i="1" s="1"/>
  <c r="Z30" i="1" s="1"/>
  <c r="Z47" i="1"/>
  <c r="Z35" i="1"/>
  <c r="Z48" i="1"/>
  <c r="AA48" i="1"/>
  <c r="AA66" i="1"/>
  <c r="Y63" i="1" s="1"/>
  <c r="Y68" i="1"/>
  <c r="Y69" i="1"/>
  <c r="Y32" i="1"/>
  <c r="Z63" i="1" l="1"/>
  <c r="AA63" i="1"/>
  <c r="Y74" i="1"/>
  <c r="Y75" i="1"/>
  <c r="Z32" i="1"/>
  <c r="AA32" i="1"/>
  <c r="Y33" i="1" s="1"/>
  <c r="Z33" i="1" s="1"/>
  <c r="Y16" i="1"/>
  <c r="Z16" i="1" s="1"/>
  <c r="Z75" i="1" l="1"/>
  <c r="AA75" i="1"/>
  <c r="Z74" i="1"/>
  <c r="AA74" i="1"/>
  <c r="AA33" i="1"/>
  <c r="AA16" i="1" l="1"/>
  <c r="Y17" i="1" s="1"/>
  <c r="Z17" i="1" l="1"/>
  <c r="AA17" i="1" l="1"/>
  <c r="AC35" i="1" l="1"/>
  <c r="AC34" i="1"/>
  <c r="AB34" i="1" s="1"/>
  <c r="AC72" i="1"/>
  <c r="AC65" i="1"/>
  <c r="AC64" i="1"/>
  <c r="AC47" i="1"/>
  <c r="AC46" i="1"/>
  <c r="AB46" i="1" s="1"/>
  <c r="AC59" i="1"/>
  <c r="AC58" i="1"/>
  <c r="AB58" i="1" s="1"/>
  <c r="AC23" i="1"/>
  <c r="AC22" i="1"/>
  <c r="AB22" i="1" s="1"/>
  <c r="AC29" i="1"/>
  <c r="AC28" i="1"/>
  <c r="AB28" i="1" s="1"/>
  <c r="AC53" i="1"/>
  <c r="AC52" i="1"/>
  <c r="AB52" i="1" s="1"/>
  <c r="AC41" i="1"/>
  <c r="AC40" i="1"/>
  <c r="AB40" i="1" s="1"/>
  <c r="J40" i="19" l="1"/>
  <c r="V30" i="19"/>
  <c r="AH20" i="19"/>
  <c r="J30" i="19"/>
  <c r="V20" i="19"/>
  <c r="AH10" i="19"/>
  <c r="P10" i="19"/>
  <c r="AB50" i="19"/>
  <c r="J50" i="19"/>
  <c r="AB40" i="19"/>
  <c r="P30" i="19"/>
  <c r="V50" i="19"/>
  <c r="P50" i="19"/>
  <c r="AB10" i="19"/>
  <c r="AH30" i="19"/>
  <c r="AH40" i="19"/>
  <c r="J10" i="19"/>
  <c r="AB20" i="19"/>
  <c r="AH50" i="19"/>
  <c r="AD40" i="1"/>
  <c r="V10" i="19"/>
  <c r="P20" i="19"/>
  <c r="J20" i="19"/>
  <c r="P40" i="19"/>
  <c r="V40" i="19"/>
  <c r="AB30" i="19"/>
  <c r="J11" i="19"/>
  <c r="V11" i="19"/>
  <c r="AB21" i="19"/>
  <c r="P31" i="19"/>
  <c r="J31" i="19"/>
  <c r="AB41" i="19"/>
  <c r="AD46" i="1"/>
  <c r="AH41" i="19"/>
  <c r="P41" i="19"/>
  <c r="J21" i="19"/>
  <c r="AB31" i="19"/>
  <c r="AB51" i="19"/>
  <c r="P21" i="19"/>
  <c r="V41" i="19"/>
  <c r="V31" i="19"/>
  <c r="AH21" i="19"/>
  <c r="AB11" i="19"/>
  <c r="P51" i="19"/>
  <c r="V21" i="19"/>
  <c r="AH31" i="19"/>
  <c r="V51" i="19"/>
  <c r="J51" i="19"/>
  <c r="AH51" i="19"/>
  <c r="AH11" i="19"/>
  <c r="J41" i="19"/>
  <c r="P11" i="19"/>
  <c r="AB29" i="1"/>
  <c r="AC30" i="1"/>
  <c r="J47" i="19"/>
  <c r="V27" i="19"/>
  <c r="AH7" i="19"/>
  <c r="P47" i="19"/>
  <c r="AB27" i="19"/>
  <c r="J17" i="19"/>
  <c r="V47" i="19"/>
  <c r="J37" i="19"/>
  <c r="AD22" i="1"/>
  <c r="AB37" i="19"/>
  <c r="J27" i="19"/>
  <c r="V7" i="19"/>
  <c r="AH37" i="19"/>
  <c r="P27" i="19"/>
  <c r="AB7" i="19"/>
  <c r="P17" i="19"/>
  <c r="V17" i="19"/>
  <c r="AH47" i="19"/>
  <c r="P37" i="19"/>
  <c r="AB17" i="19"/>
  <c r="J7" i="19"/>
  <c r="V37" i="19"/>
  <c r="AH17" i="19"/>
  <c r="P7" i="19"/>
  <c r="AH27" i="19"/>
  <c r="AB47" i="19"/>
  <c r="AD58"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B64" i="1"/>
  <c r="AC71" i="1"/>
  <c r="AB71" i="1" s="1"/>
  <c r="AD34"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D28"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B72" i="1"/>
  <c r="AC73" i="1"/>
  <c r="AC42" i="1"/>
  <c r="AB41" i="1"/>
  <c r="AB47" i="1"/>
  <c r="AC48" i="1"/>
  <c r="AB48" i="1" s="1"/>
  <c r="AC49" i="1"/>
  <c r="V32" i="19"/>
  <c r="P42" i="19"/>
  <c r="J12" i="19"/>
  <c r="J32" i="19"/>
  <c r="AB52" i="19"/>
  <c r="AD52" i="1"/>
  <c r="J22" i="19"/>
  <c r="V22" i="19"/>
  <c r="J52" i="19"/>
  <c r="AH12" i="19"/>
  <c r="J42" i="19"/>
  <c r="AH42" i="19"/>
  <c r="P32" i="19"/>
  <c r="AB12" i="19"/>
  <c r="AH32" i="19"/>
  <c r="AB32" i="19"/>
  <c r="AB42" i="19"/>
  <c r="V42" i="19"/>
  <c r="V12" i="19"/>
  <c r="V52" i="19"/>
  <c r="AB22" i="19"/>
  <c r="AH52" i="19"/>
  <c r="AH22" i="19"/>
  <c r="P22" i="19"/>
  <c r="P12" i="19"/>
  <c r="P52" i="19"/>
  <c r="AC54" i="1"/>
  <c r="AB54" i="1" s="1"/>
  <c r="AC55" i="1"/>
  <c r="AB55" i="1" s="1"/>
  <c r="AB53" i="1"/>
  <c r="AC24" i="1"/>
  <c r="AB23" i="1"/>
  <c r="AB59" i="1"/>
  <c r="AC60" i="1"/>
  <c r="AB65" i="1"/>
  <c r="AC66" i="1"/>
  <c r="AB35" i="1"/>
  <c r="AC36" i="1"/>
  <c r="AB73" i="1" l="1"/>
  <c r="AC74" i="1"/>
  <c r="K35" i="19"/>
  <c r="AC25" i="19"/>
  <c r="K45" i="19"/>
  <c r="AI45" i="19"/>
  <c r="W45" i="19"/>
  <c r="Q35" i="19"/>
  <c r="K55" i="19"/>
  <c r="AC15" i="19"/>
  <c r="Q15" i="19"/>
  <c r="AC35" i="19"/>
  <c r="AI35" i="19"/>
  <c r="Q55" i="19"/>
  <c r="AI25" i="19"/>
  <c r="AD71"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D65"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47" i="1"/>
  <c r="P54" i="19"/>
  <c r="AH14" i="19"/>
  <c r="AB14" i="19"/>
  <c r="AH34" i="19"/>
  <c r="AB54" i="19"/>
  <c r="AH54" i="19"/>
  <c r="AD64" i="1"/>
  <c r="V14" i="19"/>
  <c r="J54" i="19"/>
  <c r="AH44" i="19"/>
  <c r="V54" i="19"/>
  <c r="J14" i="19"/>
  <c r="AH24" i="19"/>
  <c r="V34" i="19"/>
  <c r="AB44" i="19"/>
  <c r="AB34" i="19"/>
  <c r="P14" i="19"/>
  <c r="V24" i="19"/>
  <c r="AB24" i="19"/>
  <c r="V44" i="19"/>
  <c r="P34" i="19"/>
  <c r="J34" i="19"/>
  <c r="P24" i="19"/>
  <c r="J44" i="19"/>
  <c r="J24" i="19"/>
  <c r="P44" i="19"/>
  <c r="AJ21" i="19"/>
  <c r="AD31" i="19"/>
  <c r="R21" i="19"/>
  <c r="AD41" i="19"/>
  <c r="AJ11" i="19"/>
  <c r="AJ51" i="19"/>
  <c r="AD48" i="1"/>
  <c r="L41" i="19"/>
  <c r="AD11" i="19"/>
  <c r="L21" i="19"/>
  <c r="L11" i="19"/>
  <c r="X51" i="19"/>
  <c r="X21" i="19"/>
  <c r="R11" i="19"/>
  <c r="R31" i="19"/>
  <c r="AJ41" i="19"/>
  <c r="L31" i="19"/>
  <c r="R51" i="19"/>
  <c r="X31" i="19"/>
  <c r="X11" i="19"/>
  <c r="X41" i="19"/>
  <c r="AJ31" i="19"/>
  <c r="AD51" i="19"/>
  <c r="R41" i="19"/>
  <c r="AD21" i="19"/>
  <c r="L51" i="19"/>
  <c r="AC25" i="1"/>
  <c r="AB24" i="1"/>
  <c r="AB36" i="1"/>
  <c r="AC37" i="1"/>
  <c r="AB60" i="1"/>
  <c r="AC61" i="1"/>
  <c r="AC31" i="1"/>
  <c r="AB30" i="1"/>
  <c r="AB66" i="1"/>
  <c r="K39" i="19"/>
  <c r="AC39" i="19"/>
  <c r="W29" i="19"/>
  <c r="AI49" i="19"/>
  <c r="W9" i="19"/>
  <c r="AC19" i="19"/>
  <c r="Q49" i="19"/>
  <c r="W49" i="19"/>
  <c r="AC9" i="19"/>
  <c r="AI9" i="19"/>
  <c r="Q29" i="19"/>
  <c r="W39" i="19"/>
  <c r="Q39" i="19"/>
  <c r="AD35"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D59" i="1"/>
  <c r="Q33" i="19"/>
  <c r="AI23" i="19"/>
  <c r="K53" i="19"/>
  <c r="AC23" i="19"/>
  <c r="AC13" i="19"/>
  <c r="W23" i="19"/>
  <c r="W33" i="19"/>
  <c r="Q13" i="19"/>
  <c r="W13" i="19"/>
  <c r="AI13" i="19"/>
  <c r="Q43" i="19"/>
  <c r="Q23" i="19"/>
  <c r="W53" i="19"/>
  <c r="AB49" i="1"/>
  <c r="AC51" i="1"/>
  <c r="AB51" i="1" s="1"/>
  <c r="AC50" i="1"/>
  <c r="AB50" i="1" s="1"/>
  <c r="AB42" i="1"/>
  <c r="AC43"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D29" i="1"/>
  <c r="AB61" i="1" l="1"/>
  <c r="AC62" i="1"/>
  <c r="AB74" i="1"/>
  <c r="AC75" i="1"/>
  <c r="AB75" i="1" s="1"/>
  <c r="AC32" i="1"/>
  <c r="AB32" i="1" s="1"/>
  <c r="AB31" i="1"/>
  <c r="AC33" i="1"/>
  <c r="AB33" i="1" s="1"/>
  <c r="AB25" i="1"/>
  <c r="AC26" i="1"/>
  <c r="X8" i="19"/>
  <c r="R48" i="19"/>
  <c r="L8" i="19"/>
  <c r="AD38" i="19"/>
  <c r="AD48" i="19"/>
  <c r="AD8" i="19"/>
  <c r="R18" i="19"/>
  <c r="L38" i="19"/>
  <c r="AD30" i="1"/>
  <c r="AJ28" i="19"/>
  <c r="X18" i="19"/>
  <c r="X48" i="19"/>
  <c r="R28" i="19"/>
  <c r="L18" i="19"/>
  <c r="X28" i="19"/>
  <c r="R8" i="19"/>
  <c r="X38" i="19"/>
  <c r="AJ8" i="19"/>
  <c r="AD18" i="19"/>
  <c r="AJ38" i="19"/>
  <c r="L48" i="19"/>
  <c r="AJ48" i="19"/>
  <c r="AJ18" i="19"/>
  <c r="R38" i="19"/>
  <c r="AD28" i="19"/>
  <c r="L28"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C68" i="1"/>
  <c r="AB37" i="1"/>
  <c r="AC38" i="1"/>
  <c r="AB38" i="1" s="1"/>
  <c r="AC39" i="1"/>
  <c r="AB39" i="1" s="1"/>
  <c r="AJ46" i="19"/>
  <c r="AD46" i="19"/>
  <c r="L36" i="19"/>
  <c r="X16" i="19"/>
  <c r="AJ26" i="19"/>
  <c r="L46" i="19"/>
  <c r="X6" i="19"/>
  <c r="R36" i="19"/>
  <c r="X36" i="19"/>
  <c r="R6" i="19"/>
  <c r="AJ6" i="19"/>
  <c r="AD36" i="19"/>
  <c r="R46" i="19"/>
  <c r="AD26" i="19"/>
  <c r="AD16" i="19"/>
  <c r="X46" i="19"/>
  <c r="X26" i="19"/>
  <c r="AJ36" i="19"/>
  <c r="R26" i="19"/>
  <c r="AD6" i="19"/>
  <c r="L6" i="19"/>
  <c r="L26" i="19"/>
  <c r="R16" i="19"/>
  <c r="AJ16" i="19"/>
  <c r="AB43" i="1"/>
  <c r="AC44" i="1"/>
  <c r="AD29" i="19"/>
  <c r="AD19" i="19"/>
  <c r="R39" i="19"/>
  <c r="R9" i="19"/>
  <c r="X49" i="19"/>
  <c r="X9" i="19"/>
  <c r="AD39" i="19"/>
  <c r="R29" i="19"/>
  <c r="L49" i="19"/>
  <c r="X19" i="19"/>
  <c r="X29" i="19"/>
  <c r="X39" i="19"/>
  <c r="L9" i="19"/>
  <c r="AD36" i="1"/>
  <c r="AD9" i="19"/>
  <c r="AJ49" i="19"/>
  <c r="L39" i="19"/>
  <c r="R19" i="19"/>
  <c r="AJ39" i="19"/>
  <c r="AJ29" i="19"/>
  <c r="AJ19" i="19"/>
  <c r="AJ9" i="19"/>
  <c r="AD49" i="19"/>
  <c r="L19" i="19"/>
  <c r="L29" i="19"/>
  <c r="R49" i="19"/>
  <c r="AB44" i="1" l="1"/>
  <c r="AC45" i="1"/>
  <c r="AB45" i="1" s="1"/>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A55" i="19"/>
  <c r="O45" i="19"/>
  <c r="AA15" i="19"/>
  <c r="AM55" i="19"/>
  <c r="O55" i="19"/>
  <c r="AG35" i="19"/>
  <c r="AM25" i="19"/>
  <c r="AM35" i="19"/>
  <c r="AA25" i="19"/>
  <c r="AM45" i="19"/>
  <c r="AG25" i="19"/>
  <c r="AA35" i="19"/>
  <c r="O25" i="19"/>
  <c r="U25" i="19"/>
  <c r="AG45" i="19"/>
  <c r="U35" i="19"/>
  <c r="AA45" i="19"/>
  <c r="AM15" i="19"/>
  <c r="U45" i="19"/>
  <c r="O35" i="19"/>
  <c r="O15" i="19"/>
  <c r="AD75" i="1"/>
  <c r="AG15" i="19"/>
  <c r="U15" i="19"/>
  <c r="AG55" i="19"/>
  <c r="U55" i="19"/>
  <c r="T18" i="19"/>
  <c r="N48" i="19"/>
  <c r="N8" i="19"/>
  <c r="T28" i="19"/>
  <c r="AF38" i="19"/>
  <c r="Z28" i="19"/>
  <c r="Z18" i="19"/>
  <c r="AF8" i="19"/>
  <c r="AD32"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D74" i="1"/>
  <c r="N15" i="19"/>
  <c r="AF55" i="19"/>
  <c r="N55" i="19"/>
  <c r="Z15" i="19"/>
  <c r="AF35" i="19"/>
  <c r="AB62" i="1"/>
  <c r="AC63" i="1"/>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B68" i="1"/>
  <c r="AC69" i="1"/>
  <c r="AB69" i="1" s="1"/>
  <c r="AC27" i="1"/>
  <c r="AB27" i="1" s="1"/>
  <c r="AB26" i="1"/>
  <c r="O8" i="19"/>
  <c r="AA48" i="19"/>
  <c r="AM38" i="19"/>
  <c r="U48" i="19"/>
  <c r="AA18" i="19"/>
  <c r="AG18" i="19"/>
  <c r="AG48" i="19"/>
  <c r="AM18" i="19"/>
  <c r="AA28" i="19"/>
  <c r="AG28" i="19"/>
  <c r="AA8" i="19"/>
  <c r="U18" i="19"/>
  <c r="AG38" i="19"/>
  <c r="U38" i="19"/>
  <c r="AM8" i="19"/>
  <c r="AA38" i="19"/>
  <c r="AM48" i="19"/>
  <c r="U28" i="19"/>
  <c r="O38" i="19"/>
  <c r="U8" i="19"/>
  <c r="AG8" i="19"/>
  <c r="AD33" i="1"/>
  <c r="O18" i="19"/>
  <c r="O28" i="19"/>
  <c r="O48" i="19"/>
  <c r="AM28"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B63" i="1" l="1"/>
  <c r="AD63" i="1" s="1"/>
  <c r="Z69" i="1"/>
  <c r="AA69" i="1"/>
  <c r="Z68" i="1"/>
  <c r="AA68" i="1"/>
  <c r="Z66" i="1"/>
  <c r="AA60" i="1"/>
  <c r="Y61" i="1" s="1"/>
  <c r="Z60" i="1"/>
  <c r="AA71" i="1"/>
  <c r="Y72" i="1" s="1"/>
  <c r="Y41" i="1"/>
  <c r="Y53" i="1"/>
  <c r="Y54" i="1"/>
  <c r="AA36"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D56" i="1"/>
  <c r="AD57" i="1"/>
  <c r="AG13" i="19" l="1"/>
  <c r="AM13" i="19"/>
  <c r="L54" i="19"/>
  <c r="L34" i="19"/>
  <c r="L14" i="19"/>
  <c r="AJ54" i="19"/>
  <c r="AJ34" i="19"/>
  <c r="L24" i="19"/>
  <c r="X54" i="19"/>
  <c r="AJ24" i="19"/>
  <c r="R44" i="19"/>
  <c r="R34" i="19"/>
  <c r="AJ14" i="19"/>
  <c r="AD14" i="19"/>
  <c r="R14" i="19"/>
  <c r="X44" i="19"/>
  <c r="AD54" i="19"/>
  <c r="AD24" i="19"/>
  <c r="R24" i="19"/>
  <c r="X14" i="19"/>
  <c r="X34" i="19"/>
  <c r="AD44" i="19"/>
  <c r="L44" i="19"/>
  <c r="AD34" i="19"/>
  <c r="AD66" i="1"/>
  <c r="AJ44" i="19"/>
  <c r="R54" i="19"/>
  <c r="X24" i="19"/>
  <c r="U53" i="19"/>
  <c r="U43" i="19"/>
  <c r="O23" i="19"/>
  <c r="AG43" i="19"/>
  <c r="AA33" i="19"/>
  <c r="AA23" i="19"/>
  <c r="AG53" i="19"/>
  <c r="AM43" i="19"/>
  <c r="O13" i="19"/>
  <c r="AM53" i="19"/>
  <c r="AG33" i="19"/>
  <c r="U23" i="19"/>
  <c r="L43" i="19"/>
  <c r="R13" i="19"/>
  <c r="L13" i="19"/>
  <c r="AD60" i="1"/>
  <c r="AJ53" i="19"/>
  <c r="AD23" i="19"/>
  <c r="AJ43" i="19"/>
  <c r="R33" i="19"/>
  <c r="L23" i="19"/>
  <c r="AJ23" i="19"/>
  <c r="X23" i="19"/>
  <c r="L33" i="19"/>
  <c r="AJ33" i="19"/>
  <c r="AD33" i="19"/>
  <c r="R43" i="19"/>
  <c r="X43" i="19"/>
  <c r="R53" i="19"/>
  <c r="R23" i="19"/>
  <c r="X33" i="19"/>
  <c r="AD53" i="19"/>
  <c r="X53" i="19"/>
  <c r="AD43" i="19"/>
  <c r="X13" i="19"/>
  <c r="AJ13" i="19"/>
  <c r="AD13" i="19"/>
  <c r="L53" i="19"/>
  <c r="O53" i="19"/>
  <c r="O43" i="19"/>
  <c r="U13" i="19"/>
  <c r="U33" i="19"/>
  <c r="AM33" i="19"/>
  <c r="O33" i="19"/>
  <c r="AA13" i="19"/>
  <c r="AA53" i="19"/>
  <c r="Z61" i="1"/>
  <c r="AA61" i="1"/>
  <c r="Y62" i="1" s="1"/>
  <c r="AA30" i="1"/>
  <c r="Y31" i="1" s="1"/>
  <c r="Z54" i="1"/>
  <c r="AA54" i="1"/>
  <c r="Y55" i="1" s="1"/>
  <c r="Z72" i="1"/>
  <c r="AA72" i="1"/>
  <c r="Y73" i="1" s="1"/>
  <c r="Z53" i="1"/>
  <c r="AA53" i="1"/>
  <c r="Y49" i="1"/>
  <c r="Z41" i="1"/>
  <c r="AA41" i="1"/>
  <c r="Y42" i="1" s="1"/>
  <c r="Z42" i="1" s="1"/>
  <c r="Y38" i="1"/>
  <c r="Y37" i="1"/>
  <c r="Z23" i="1"/>
  <c r="AA23" i="1"/>
  <c r="Y24" i="1" s="1"/>
  <c r="Y13" i="19" l="1"/>
  <c r="AE43" i="19"/>
  <c r="S13" i="19"/>
  <c r="AK33" i="19"/>
  <c r="M13" i="19"/>
  <c r="AK53" i="19"/>
  <c r="M23" i="19"/>
  <c r="AE33" i="19"/>
  <c r="M43" i="19"/>
  <c r="AK13" i="19"/>
  <c r="AK43" i="19"/>
  <c r="Y53" i="19"/>
  <c r="S43" i="19"/>
  <c r="AK23" i="19"/>
  <c r="S53" i="19"/>
  <c r="Y33" i="19"/>
  <c r="AD61" i="1"/>
  <c r="S23" i="19"/>
  <c r="AE53" i="19"/>
  <c r="Y23" i="19"/>
  <c r="AE13" i="19"/>
  <c r="Y43" i="19"/>
  <c r="M33" i="19"/>
  <c r="M53" i="19"/>
  <c r="AE23" i="19"/>
  <c r="S33" i="19"/>
  <c r="Z24" i="1"/>
  <c r="AA24" i="1"/>
  <c r="Y25" i="1" s="1"/>
  <c r="K42" i="19"/>
  <c r="Q42" i="19"/>
  <c r="W12" i="19"/>
  <c r="K52" i="19"/>
  <c r="AI52" i="19"/>
  <c r="Q22" i="19"/>
  <c r="Q12" i="19"/>
  <c r="AC52" i="19"/>
  <c r="AC32" i="19"/>
  <c r="W42" i="19"/>
  <c r="K22" i="19"/>
  <c r="W52" i="19"/>
  <c r="Q52" i="19"/>
  <c r="W22" i="19"/>
  <c r="AC22" i="19"/>
  <c r="Q32" i="19"/>
  <c r="AI42" i="19"/>
  <c r="AD53" i="1"/>
  <c r="AI22" i="19"/>
  <c r="AC12" i="19"/>
  <c r="AI12" i="19"/>
  <c r="W32" i="19"/>
  <c r="K32" i="19"/>
  <c r="AC42" i="19"/>
  <c r="AI32" i="19"/>
  <c r="K12" i="19"/>
  <c r="Z73" i="1"/>
  <c r="AA73" i="1"/>
  <c r="W37" i="19"/>
  <c r="AI47" i="19"/>
  <c r="K37" i="19"/>
  <c r="K7" i="19"/>
  <c r="AI7" i="19"/>
  <c r="Q27" i="19"/>
  <c r="AC7" i="19"/>
  <c r="Q17" i="19"/>
  <c r="W17" i="19"/>
  <c r="AC27" i="19"/>
  <c r="W47" i="19"/>
  <c r="W27" i="19"/>
  <c r="AC47" i="19"/>
  <c r="Q37" i="19"/>
  <c r="Q47" i="19"/>
  <c r="AC37" i="19"/>
  <c r="AI27" i="19"/>
  <c r="K17" i="19"/>
  <c r="W7" i="19"/>
  <c r="AI37" i="19"/>
  <c r="Q7" i="19"/>
  <c r="K47" i="19"/>
  <c r="AI17" i="19"/>
  <c r="AD23" i="1"/>
  <c r="K27" i="19"/>
  <c r="AC17" i="19"/>
  <c r="Z37" i="1"/>
  <c r="AA37" i="1"/>
  <c r="AJ55" i="19"/>
  <c r="L45" i="19"/>
  <c r="AD35" i="19"/>
  <c r="R25" i="19"/>
  <c r="AD45" i="19"/>
  <c r="R45" i="19"/>
  <c r="AD55" i="19"/>
  <c r="X15" i="19"/>
  <c r="L25" i="19"/>
  <c r="AJ45" i="19"/>
  <c r="R15" i="19"/>
  <c r="R55" i="19"/>
  <c r="AD25" i="19"/>
  <c r="L55" i="19"/>
  <c r="AJ35" i="19"/>
  <c r="X55" i="19"/>
  <c r="X35" i="19"/>
  <c r="L15" i="19"/>
  <c r="AD72" i="1"/>
  <c r="AD15" i="19"/>
  <c r="X25" i="19"/>
  <c r="AJ15" i="19"/>
  <c r="AJ25" i="19"/>
  <c r="X45" i="19"/>
  <c r="L35" i="19"/>
  <c r="R35" i="19"/>
  <c r="Z49" i="1"/>
  <c r="AA49" i="1"/>
  <c r="Y50" i="1" s="1"/>
  <c r="Z55" i="1"/>
  <c r="AA55" i="1"/>
  <c r="R40" i="19"/>
  <c r="L10" i="19"/>
  <c r="AJ50" i="19"/>
  <c r="L30" i="19"/>
  <c r="AD10" i="19"/>
  <c r="L50" i="19"/>
  <c r="X30" i="19"/>
  <c r="L20" i="19"/>
  <c r="X40" i="19"/>
  <c r="AJ10" i="19"/>
  <c r="AJ40" i="19"/>
  <c r="L40" i="19"/>
  <c r="AJ20" i="19"/>
  <c r="R50" i="19"/>
  <c r="AD30" i="19"/>
  <c r="X50" i="19"/>
  <c r="R10" i="19"/>
  <c r="X10" i="19"/>
  <c r="R20" i="19"/>
  <c r="X20" i="19"/>
  <c r="AJ30" i="19"/>
  <c r="AD20" i="19"/>
  <c r="R30" i="19"/>
  <c r="AD50" i="19"/>
  <c r="AD40" i="19"/>
  <c r="AD42" i="1"/>
  <c r="L32" i="19"/>
  <c r="AJ12" i="19"/>
  <c r="AD54" i="1"/>
  <c r="R52" i="19"/>
  <c r="AD12" i="19"/>
  <c r="L52" i="19"/>
  <c r="R32" i="19"/>
  <c r="AD22" i="19"/>
  <c r="AJ32" i="19"/>
  <c r="X12" i="19"/>
  <c r="X22" i="19"/>
  <c r="X52" i="19"/>
  <c r="R22" i="19"/>
  <c r="AJ42" i="19"/>
  <c r="AD32" i="19"/>
  <c r="R12" i="19"/>
  <c r="AJ22" i="19"/>
  <c r="AD52" i="19"/>
  <c r="X42" i="19"/>
  <c r="AJ52" i="19"/>
  <c r="AD42" i="19"/>
  <c r="L22" i="19"/>
  <c r="L42" i="19"/>
  <c r="R42" i="19"/>
  <c r="X32" i="19"/>
  <c r="L12" i="19"/>
  <c r="Z38" i="1"/>
  <c r="AA38" i="1"/>
  <c r="Y39" i="1" s="1"/>
  <c r="K40" i="19"/>
  <c r="AI20" i="19"/>
  <c r="AI30" i="19"/>
  <c r="W30" i="19"/>
  <c r="W10" i="19"/>
  <c r="AD41" i="1"/>
  <c r="W40" i="19"/>
  <c r="Q20" i="19"/>
  <c r="W50" i="19"/>
  <c r="Q50" i="19"/>
  <c r="AC30" i="19"/>
  <c r="W20" i="19"/>
  <c r="AC50" i="19"/>
  <c r="K10" i="19"/>
  <c r="K20" i="19"/>
  <c r="AC20" i="19"/>
  <c r="AC40" i="19"/>
  <c r="Q10" i="19"/>
  <c r="Q40" i="19"/>
  <c r="AC10" i="19"/>
  <c r="AI50" i="19"/>
  <c r="Q30" i="19"/>
  <c r="K30" i="19"/>
  <c r="AI10" i="19"/>
  <c r="K50" i="19"/>
  <c r="AI40" i="19"/>
  <c r="AA31" i="1"/>
  <c r="Z31" i="1"/>
  <c r="AA42" i="1"/>
  <c r="Y43" i="1" s="1"/>
  <c r="Z62" i="1"/>
  <c r="N43" i="19" s="1"/>
  <c r="AA62" i="1"/>
  <c r="AG24" i="19"/>
  <c r="O44" i="19"/>
  <c r="O24" i="19"/>
  <c r="AM14" i="19"/>
  <c r="AG34" i="19"/>
  <c r="O34" i="19"/>
  <c r="AA44" i="19"/>
  <c r="O14" i="19"/>
  <c r="AA54" i="19"/>
  <c r="U14" i="19"/>
  <c r="AM44" i="19"/>
  <c r="AA34" i="19"/>
  <c r="AM24" i="19"/>
  <c r="AM54" i="19"/>
  <c r="AG14" i="19"/>
  <c r="AM34" i="19"/>
  <c r="U54" i="19"/>
  <c r="AG44" i="19"/>
  <c r="AA24" i="19"/>
  <c r="AG54" i="19"/>
  <c r="U34" i="19"/>
  <c r="U24" i="19"/>
  <c r="AD69" i="1"/>
  <c r="AA14" i="19"/>
  <c r="O54" i="19"/>
  <c r="U44" i="19"/>
  <c r="AM23" i="19"/>
  <c r="AG2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D68" i="1"/>
  <c r="AF53" i="19"/>
  <c r="T43" i="19"/>
  <c r="T23" i="19"/>
  <c r="N33" i="19" l="1"/>
  <c r="N23" i="19"/>
  <c r="AL53" i="19"/>
  <c r="T33" i="19"/>
  <c r="AF13" i="19"/>
  <c r="AL13" i="19"/>
  <c r="AF23" i="19"/>
  <c r="Z33" i="19"/>
  <c r="T13" i="19"/>
  <c r="AL33" i="19"/>
  <c r="Z43" i="19"/>
  <c r="N53" i="19"/>
  <c r="Z23" i="19"/>
  <c r="Z53" i="19"/>
  <c r="AA39" i="1"/>
  <c r="Z39" i="1"/>
  <c r="Z50" i="1"/>
  <c r="AA50" i="1"/>
  <c r="Y51" i="1" s="1"/>
  <c r="AF19" i="19"/>
  <c r="Z9" i="19"/>
  <c r="T49" i="19"/>
  <c r="N29" i="19"/>
  <c r="Z49" i="19"/>
  <c r="AD38" i="1"/>
  <c r="AL29" i="19"/>
  <c r="N19" i="19"/>
  <c r="T19" i="19"/>
  <c r="N39" i="19"/>
  <c r="Z19" i="19"/>
  <c r="AL39" i="19"/>
  <c r="Z39" i="19"/>
  <c r="AL49" i="19"/>
  <c r="AF39" i="19"/>
  <c r="AF49" i="19"/>
  <c r="T9" i="19"/>
  <c r="T29" i="19"/>
  <c r="AL9" i="19"/>
  <c r="N9" i="19"/>
  <c r="AL19" i="19"/>
  <c r="AF9" i="19"/>
  <c r="T39" i="19"/>
  <c r="AF29" i="19"/>
  <c r="Z29" i="19"/>
  <c r="N49" i="19"/>
  <c r="M41" i="19"/>
  <c r="AK31" i="19"/>
  <c r="AE31" i="19"/>
  <c r="Y21" i="19"/>
  <c r="Y11" i="19"/>
  <c r="AD49" i="1"/>
  <c r="S31" i="19"/>
  <c r="AE21" i="19"/>
  <c r="AK11" i="19"/>
  <c r="M31" i="19"/>
  <c r="S51" i="19"/>
  <c r="S11" i="19"/>
  <c r="Y41" i="19"/>
  <c r="M21" i="19"/>
  <c r="M11" i="19"/>
  <c r="S41" i="19"/>
  <c r="M51" i="19"/>
  <c r="AE51" i="19"/>
  <c r="Y31" i="19"/>
  <c r="AK41" i="19"/>
  <c r="AE41" i="19"/>
  <c r="AE11" i="19"/>
  <c r="Y51" i="19"/>
  <c r="AK51" i="19"/>
  <c r="S21" i="19"/>
  <c r="AK21" i="19"/>
  <c r="AK15" i="19"/>
  <c r="M15" i="19"/>
  <c r="AK35" i="19"/>
  <c r="AK55" i="19"/>
  <c r="AE25" i="19"/>
  <c r="AE45" i="19"/>
  <c r="Y35" i="19"/>
  <c r="AK45" i="19"/>
  <c r="Y45" i="19"/>
  <c r="Y25" i="19"/>
  <c r="AD73" i="1"/>
  <c r="M25" i="19"/>
  <c r="AE55" i="19"/>
  <c r="AE35" i="19"/>
  <c r="S35" i="19"/>
  <c r="S55" i="19"/>
  <c r="M35" i="19"/>
  <c r="AK25" i="19"/>
  <c r="M55" i="19"/>
  <c r="S15" i="19"/>
  <c r="AE15" i="19"/>
  <c r="S45" i="19"/>
  <c r="M45" i="19"/>
  <c r="Y55" i="19"/>
  <c r="S25" i="19"/>
  <c r="Y15" i="19"/>
  <c r="N13" i="19"/>
  <c r="Z13" i="19"/>
  <c r="AE8" i="19"/>
  <c r="Y48" i="19"/>
  <c r="AE48" i="19"/>
  <c r="AE38" i="19"/>
  <c r="M8" i="19"/>
  <c r="Y18" i="19"/>
  <c r="M38" i="19"/>
  <c r="Y8" i="19"/>
  <c r="AK8" i="19"/>
  <c r="S28" i="19"/>
  <c r="AE28" i="19"/>
  <c r="AE18" i="19"/>
  <c r="M28" i="19"/>
  <c r="Y38" i="19"/>
  <c r="M48" i="19"/>
  <c r="Y28" i="19"/>
  <c r="AK48" i="19"/>
  <c r="AK38" i="19"/>
  <c r="S8" i="19"/>
  <c r="AK28" i="19"/>
  <c r="AD31" i="1"/>
  <c r="AK18" i="19"/>
  <c r="M18" i="19"/>
  <c r="S18" i="19"/>
  <c r="S48" i="19"/>
  <c r="S38" i="19"/>
  <c r="Z25" i="1"/>
  <c r="AA25" i="1"/>
  <c r="Y26" i="1" s="1"/>
  <c r="AA43" i="1"/>
  <c r="Y44" i="1" s="1"/>
  <c r="Z43" i="1"/>
  <c r="T53" i="19"/>
  <c r="AD62" i="1"/>
  <c r="AL23" i="19"/>
  <c r="AF43" i="19"/>
  <c r="M29" i="19"/>
  <c r="AE9" i="19"/>
  <c r="Y49" i="19"/>
  <c r="S39" i="19"/>
  <c r="Y39" i="19"/>
  <c r="M39" i="19"/>
  <c r="M9" i="19"/>
  <c r="S9" i="19"/>
  <c r="M19" i="19"/>
  <c r="AE49" i="19"/>
  <c r="M49" i="19"/>
  <c r="AK49" i="19"/>
  <c r="AK9" i="19"/>
  <c r="Y29" i="19"/>
  <c r="S19" i="19"/>
  <c r="AE19" i="19"/>
  <c r="AK29" i="19"/>
  <c r="Y19" i="19"/>
  <c r="Y9" i="19"/>
  <c r="AE29" i="19"/>
  <c r="AD37" i="1"/>
  <c r="S49" i="19"/>
  <c r="AK39" i="19"/>
  <c r="S29" i="19"/>
  <c r="AK19" i="19"/>
  <c r="AE39" i="19"/>
  <c r="AD27" i="19"/>
  <c r="X7" i="19"/>
  <c r="AJ47" i="19"/>
  <c r="AJ7" i="19"/>
  <c r="X47" i="19"/>
  <c r="L47" i="19"/>
  <c r="L7" i="19"/>
  <c r="L27" i="19"/>
  <c r="L17" i="19"/>
  <c r="AD7" i="19"/>
  <c r="AD37" i="19"/>
  <c r="AJ37" i="19"/>
  <c r="R37" i="19"/>
  <c r="AD17" i="19"/>
  <c r="R27" i="19"/>
  <c r="X37" i="19"/>
  <c r="AJ17" i="19"/>
  <c r="L37" i="19"/>
  <c r="X27" i="19"/>
  <c r="AD24" i="1"/>
  <c r="AJ27" i="19"/>
  <c r="AD47" i="19"/>
  <c r="R17" i="19"/>
  <c r="R7" i="19"/>
  <c r="R47" i="19"/>
  <c r="X17" i="19"/>
  <c r="AF33" i="19"/>
  <c r="AL43" i="19"/>
  <c r="AD55" i="1"/>
  <c r="S22" i="19"/>
  <c r="AE42" i="19"/>
  <c r="S12" i="19"/>
  <c r="M42" i="19"/>
  <c r="M32" i="19"/>
  <c r="S32" i="19"/>
  <c r="Y12" i="19"/>
  <c r="S52" i="19"/>
  <c r="AK52" i="19"/>
  <c r="AE52" i="19"/>
  <c r="AE22" i="19"/>
  <c r="M52" i="19"/>
  <c r="Y22" i="19"/>
  <c r="M12" i="19"/>
  <c r="Y52" i="19"/>
  <c r="M22" i="19"/>
  <c r="AK22" i="19"/>
  <c r="AK42" i="19"/>
  <c r="AK32" i="19"/>
  <c r="S42" i="19"/>
  <c r="AE12" i="19"/>
  <c r="Y42" i="19"/>
  <c r="AE32" i="19"/>
  <c r="AK12" i="19"/>
  <c r="Y32" i="19"/>
  <c r="AA43" i="19"/>
  <c r="Z51" i="1" l="1"/>
  <c r="AA51" i="1"/>
  <c r="AF21" i="19"/>
  <c r="AF11" i="19"/>
  <c r="Z51" i="19"/>
  <c r="AL31" i="19"/>
  <c r="AL41" i="19"/>
  <c r="AD50" i="1"/>
  <c r="T31" i="19"/>
  <c r="Z11" i="19"/>
  <c r="Z31" i="19"/>
  <c r="Z21" i="19"/>
  <c r="T41" i="19"/>
  <c r="Z41" i="19"/>
  <c r="AF31" i="19"/>
  <c r="N21" i="19"/>
  <c r="AL51" i="19"/>
  <c r="AF41" i="19"/>
  <c r="T11" i="19"/>
  <c r="T21" i="19"/>
  <c r="T51" i="19"/>
  <c r="N31" i="19"/>
  <c r="N11" i="19"/>
  <c r="AL21" i="19"/>
  <c r="N51" i="19"/>
  <c r="AL11" i="19"/>
  <c r="AF51" i="19"/>
  <c r="N41" i="19"/>
  <c r="M10" i="19"/>
  <c r="M30" i="19"/>
  <c r="AE10" i="19"/>
  <c r="AK20" i="19"/>
  <c r="AE50" i="19"/>
  <c r="S20" i="19"/>
  <c r="AE40" i="19"/>
  <c r="AK10" i="19"/>
  <c r="AE20" i="19"/>
  <c r="M50" i="19"/>
  <c r="M40" i="19"/>
  <c r="Y10" i="19"/>
  <c r="AK50" i="19"/>
  <c r="Y30" i="19"/>
  <c r="AK30" i="19"/>
  <c r="S50" i="19"/>
  <c r="AK40" i="19"/>
  <c r="M20" i="19"/>
  <c r="Y40" i="19"/>
  <c r="S10" i="19"/>
  <c r="Y20" i="19"/>
  <c r="AE30" i="19"/>
  <c r="S30" i="19"/>
  <c r="AD43" i="1"/>
  <c r="S40" i="19"/>
  <c r="Y50" i="19"/>
  <c r="U29" i="19"/>
  <c r="O19" i="19"/>
  <c r="U19" i="19"/>
  <c r="AG39" i="19"/>
  <c r="O49" i="19"/>
  <c r="AM39" i="19"/>
  <c r="AA9" i="19"/>
  <c r="AG29" i="19"/>
  <c r="U49" i="19"/>
  <c r="AM29" i="19"/>
  <c r="AA29" i="19"/>
  <c r="AG19" i="19"/>
  <c r="O29" i="19"/>
  <c r="AM49" i="19"/>
  <c r="U9" i="19"/>
  <c r="AM19" i="19"/>
  <c r="AA19" i="19"/>
  <c r="O9" i="19"/>
  <c r="AA39" i="19"/>
  <c r="O39" i="19"/>
  <c r="U39" i="19"/>
  <c r="AM9" i="19"/>
  <c r="AG49" i="19"/>
  <c r="AD39" i="1"/>
  <c r="AG9" i="19"/>
  <c r="AA49" i="19"/>
  <c r="AA44" i="1"/>
  <c r="Y45" i="1" s="1"/>
  <c r="Z44" i="1"/>
  <c r="AA26" i="1"/>
  <c r="Y27" i="1" s="1"/>
  <c r="Z26" i="1"/>
  <c r="Y47" i="19"/>
  <c r="Y27" i="19"/>
  <c r="M7" i="19"/>
  <c r="S7" i="19"/>
  <c r="M47" i="19"/>
  <c r="M37" i="19"/>
  <c r="M17" i="19"/>
  <c r="AD25" i="1"/>
  <c r="S17" i="19"/>
  <c r="M27" i="19"/>
  <c r="AE27" i="19"/>
  <c r="S47" i="19"/>
  <c r="AE17" i="19"/>
  <c r="AE47" i="19"/>
  <c r="AK7" i="19"/>
  <c r="S37" i="19"/>
  <c r="AK17" i="19"/>
  <c r="AK27" i="19"/>
  <c r="Y17" i="19"/>
  <c r="AK47" i="19"/>
  <c r="Y37" i="19"/>
  <c r="S27" i="19"/>
  <c r="Y7" i="19"/>
  <c r="AE7" i="19"/>
  <c r="AK37" i="19"/>
  <c r="AE37" i="19"/>
  <c r="T7" i="19" l="1"/>
  <c r="AD26" i="1"/>
  <c r="Z27" i="19"/>
  <c r="T47" i="19"/>
  <c r="AL37" i="19"/>
  <c r="AL7" i="19"/>
  <c r="AF7" i="19"/>
  <c r="T17" i="19"/>
  <c r="AL47" i="19"/>
  <c r="AL17" i="19"/>
  <c r="T27" i="19"/>
  <c r="Z17" i="19"/>
  <c r="AF17" i="19"/>
  <c r="AF37" i="19"/>
  <c r="T37" i="19"/>
  <c r="N27" i="19"/>
  <c r="N17" i="19"/>
  <c r="N37" i="19"/>
  <c r="N7" i="19"/>
  <c r="AL27" i="19"/>
  <c r="Z47" i="19"/>
  <c r="AF27" i="19"/>
  <c r="N47" i="19"/>
  <c r="Z7" i="19"/>
  <c r="AF47" i="19"/>
  <c r="Z37" i="19"/>
  <c r="Z27" i="1"/>
  <c r="AA27" i="1"/>
  <c r="AF40" i="19"/>
  <c r="T20" i="19"/>
  <c r="AL10" i="19"/>
  <c r="N30" i="19"/>
  <c r="N50" i="19"/>
  <c r="N40" i="19"/>
  <c r="Z20" i="19"/>
  <c r="T30" i="19"/>
  <c r="AL40" i="19"/>
  <c r="Z30" i="19"/>
  <c r="Z40" i="19"/>
  <c r="T50" i="19"/>
  <c r="Z10" i="19"/>
  <c r="AD44" i="1"/>
  <c r="AL30" i="19"/>
  <c r="AF20" i="19"/>
  <c r="N20" i="19"/>
  <c r="AL50" i="19"/>
  <c r="AL20" i="19"/>
  <c r="T10" i="19"/>
  <c r="T40" i="19"/>
  <c r="N10" i="19"/>
  <c r="AF10" i="19"/>
  <c r="Z50" i="19"/>
  <c r="AF30" i="19"/>
  <c r="AF50" i="19"/>
  <c r="Z45" i="1"/>
  <c r="AA45" i="1"/>
  <c r="O51" i="19"/>
  <c r="AM21" i="19"/>
  <c r="AM41" i="19"/>
  <c r="AM51" i="19"/>
  <c r="AG51" i="19"/>
  <c r="U11" i="19"/>
  <c r="U51" i="19"/>
  <c r="AA31" i="19"/>
  <c r="AA21" i="19"/>
  <c r="O41" i="19"/>
  <c r="AA41" i="19"/>
  <c r="AG31" i="19"/>
  <c r="U31" i="19"/>
  <c r="O31" i="19"/>
  <c r="AM31" i="19"/>
  <c r="AA51" i="19"/>
  <c r="AM11" i="19"/>
  <c r="U41" i="19"/>
  <c r="AA11" i="19"/>
  <c r="O11" i="19"/>
  <c r="U21" i="19"/>
  <c r="AD51" i="1"/>
  <c r="AG21" i="19"/>
  <c r="O21" i="19"/>
  <c r="AG41" i="19"/>
  <c r="AG11" i="19"/>
  <c r="AM20" i="19" l="1"/>
  <c r="AG40" i="19"/>
  <c r="U10" i="19"/>
  <c r="O50" i="19"/>
  <c r="U40" i="19"/>
  <c r="AM40" i="19"/>
  <c r="U30" i="19"/>
  <c r="U50" i="19"/>
  <c r="O10" i="19"/>
  <c r="O30" i="19"/>
  <c r="AA10" i="19"/>
  <c r="AA30" i="19"/>
  <c r="AM50" i="19"/>
  <c r="AA50" i="19"/>
  <c r="O40" i="19"/>
  <c r="AA40" i="19"/>
  <c r="AM30" i="19"/>
  <c r="U20" i="19"/>
  <c r="AG20" i="19"/>
  <c r="AG50" i="19"/>
  <c r="AM10" i="19"/>
  <c r="AD45" i="1"/>
  <c r="AA20" i="19"/>
  <c r="O20" i="19"/>
  <c r="AG30" i="19"/>
  <c r="AG10" i="19"/>
  <c r="O37" i="19"/>
  <c r="AG27" i="19"/>
  <c r="AM27" i="19"/>
  <c r="O17" i="19"/>
  <c r="O27" i="19"/>
  <c r="O47" i="19"/>
  <c r="AA7" i="19"/>
  <c r="AG7" i="19"/>
  <c r="U47" i="19"/>
  <c r="AG37" i="19"/>
  <c r="AA47" i="19"/>
  <c r="AG17" i="19"/>
  <c r="AD27" i="1"/>
  <c r="AA17" i="19"/>
  <c r="U7" i="19"/>
  <c r="U37" i="19"/>
  <c r="O7" i="19"/>
  <c r="AM47" i="19"/>
  <c r="AM17" i="19"/>
  <c r="AA37" i="19"/>
  <c r="AM7" i="19"/>
  <c r="AG47" i="19"/>
  <c r="U27" i="19"/>
  <c r="AM37" i="19"/>
  <c r="AA27" i="19"/>
  <c r="U17" i="19"/>
  <c r="L46" i="1" l="1"/>
  <c r="M46" i="1" s="1"/>
  <c r="L22" i="1"/>
  <c r="M22" i="1" s="1"/>
  <c r="L34" i="1"/>
  <c r="M34" i="1" s="1"/>
  <c r="L28" i="1"/>
  <c r="M28" i="1" s="1"/>
  <c r="L58" i="1"/>
  <c r="M58" i="1" s="1"/>
  <c r="L52" i="1"/>
  <c r="M52" i="1" s="1"/>
  <c r="L16" i="1"/>
  <c r="M16" i="1" s="1"/>
  <c r="L40" i="1"/>
  <c r="M40" i="1" s="1"/>
  <c r="L70" i="1"/>
  <c r="M70" i="1" s="1"/>
  <c r="L64" i="1"/>
  <c r="M64" i="1" s="1"/>
  <c r="L16" i="18" l="1"/>
  <c r="R24" i="18"/>
  <c r="L8" i="18"/>
  <c r="R32" i="18"/>
  <c r="AJ16" i="18"/>
  <c r="R8" i="18"/>
  <c r="AJ32" i="18"/>
  <c r="AD8" i="18"/>
  <c r="X40" i="18"/>
  <c r="O40" i="1"/>
  <c r="L32" i="18"/>
  <c r="X8" i="18"/>
  <c r="N40" i="1"/>
  <c r="R40" i="18"/>
  <c r="L40" i="18"/>
  <c r="X16" i="18"/>
  <c r="AJ8" i="18"/>
  <c r="X24" i="18"/>
  <c r="AJ40" i="18"/>
  <c r="AD24" i="18"/>
  <c r="AD16" i="18"/>
  <c r="AJ24" i="18"/>
  <c r="R16" i="18"/>
  <c r="L24" i="18"/>
  <c r="X32" i="18"/>
  <c r="AD32" i="18"/>
  <c r="AD40" i="18"/>
  <c r="P14" i="18"/>
  <c r="V22" i="18"/>
  <c r="V14" i="18"/>
  <c r="AH14" i="18"/>
  <c r="AH38" i="18"/>
  <c r="J14" i="18"/>
  <c r="J30" i="18"/>
  <c r="P38" i="18"/>
  <c r="AB6" i="18"/>
  <c r="J38" i="18"/>
  <c r="AH6" i="18"/>
  <c r="V6" i="18"/>
  <c r="P22" i="18"/>
  <c r="N16" i="1"/>
  <c r="AC16" i="1" s="1"/>
  <c r="J22" i="18"/>
  <c r="O16" i="1"/>
  <c r="V30" i="18"/>
  <c r="AB22" i="18"/>
  <c r="P6" i="18"/>
  <c r="J6" i="18"/>
  <c r="AH22" i="18"/>
  <c r="AB38" i="18"/>
  <c r="AB30" i="18"/>
  <c r="AH30" i="18"/>
  <c r="V38" i="18"/>
  <c r="AB14" i="18"/>
  <c r="P30" i="18"/>
  <c r="AH12" i="18"/>
  <c r="J20" i="18"/>
  <c r="J44" i="18"/>
  <c r="AB28" i="18"/>
  <c r="P28" i="18"/>
  <c r="O70" i="1"/>
  <c r="P12" i="18"/>
  <c r="AH20" i="18"/>
  <c r="P44" i="18"/>
  <c r="AB12" i="18"/>
  <c r="P36" i="18"/>
  <c r="AB44" i="18"/>
  <c r="V44" i="18"/>
  <c r="V12" i="18"/>
  <c r="V28" i="18"/>
  <c r="AH44" i="18"/>
  <c r="AH28" i="18"/>
  <c r="V36" i="18"/>
  <c r="J28" i="18"/>
  <c r="AH36" i="18"/>
  <c r="V20" i="18"/>
  <c r="P20" i="18"/>
  <c r="N70" i="1"/>
  <c r="AC70" i="1" s="1"/>
  <c r="AB70" i="1" s="1"/>
  <c r="J36" i="18"/>
  <c r="AB36" i="18"/>
  <c r="AB20" i="18"/>
  <c r="J12" i="18"/>
  <c r="N52" i="1"/>
  <c r="J42" i="18"/>
  <c r="P34" i="18"/>
  <c r="AB18" i="18"/>
  <c r="AH34" i="18"/>
  <c r="P10" i="18"/>
  <c r="V34" i="18"/>
  <c r="P42" i="18"/>
  <c r="AH18" i="18"/>
  <c r="J34" i="18"/>
  <c r="J10" i="18"/>
  <c r="AB10" i="18"/>
  <c r="J18" i="18"/>
  <c r="O52" i="1"/>
  <c r="AB34" i="18"/>
  <c r="P26" i="18"/>
  <c r="AH42" i="18"/>
  <c r="AH26" i="18"/>
  <c r="J26" i="18"/>
  <c r="P18" i="18"/>
  <c r="V18" i="18"/>
  <c r="AB42" i="18"/>
  <c r="V42" i="18"/>
  <c r="V10" i="18"/>
  <c r="AB26" i="18"/>
  <c r="V26" i="18"/>
  <c r="AH10" i="18"/>
  <c r="X42" i="18"/>
  <c r="AD34" i="18"/>
  <c r="AD10" i="18"/>
  <c r="L42" i="18"/>
  <c r="L26" i="18"/>
  <c r="X18" i="18"/>
  <c r="R18" i="18"/>
  <c r="AJ10" i="18"/>
  <c r="AD42" i="18"/>
  <c r="AJ34" i="18"/>
  <c r="R26" i="18"/>
  <c r="N58" i="1"/>
  <c r="L18" i="18"/>
  <c r="R34" i="18"/>
  <c r="L34" i="18"/>
  <c r="AJ42" i="18"/>
  <c r="R10" i="18"/>
  <c r="R42" i="18"/>
  <c r="X26" i="18"/>
  <c r="AJ18" i="18"/>
  <c r="O58" i="1"/>
  <c r="X34" i="18"/>
  <c r="AD18" i="18"/>
  <c r="AD26" i="18"/>
  <c r="X10" i="18"/>
  <c r="L10" i="18"/>
  <c r="AJ26" i="18"/>
  <c r="Z42" i="18"/>
  <c r="T18" i="18"/>
  <c r="AF34" i="18"/>
  <c r="AF42" i="18"/>
  <c r="N42" i="18"/>
  <c r="Z18" i="18"/>
  <c r="AL10" i="18"/>
  <c r="AL26" i="18"/>
  <c r="AF26" i="18"/>
  <c r="Z10" i="18"/>
  <c r="N18" i="18"/>
  <c r="T26" i="18"/>
  <c r="N26" i="18"/>
  <c r="AL18" i="18"/>
  <c r="N10" i="18"/>
  <c r="AF18" i="18"/>
  <c r="Z26" i="18"/>
  <c r="AL34" i="18"/>
  <c r="T10" i="18"/>
  <c r="O64" i="1"/>
  <c r="AL42" i="18"/>
  <c r="N34" i="18"/>
  <c r="T34" i="18"/>
  <c r="N64" i="1"/>
  <c r="T42" i="18"/>
  <c r="AF10" i="18"/>
  <c r="Z34" i="18"/>
  <c r="T14" i="18"/>
  <c r="AL38" i="18"/>
  <c r="N14" i="18"/>
  <c r="T38" i="18"/>
  <c r="T22" i="18"/>
  <c r="AL14" i="18"/>
  <c r="N22" i="18"/>
  <c r="AF22" i="18"/>
  <c r="N6" i="18"/>
  <c r="AF6" i="18"/>
  <c r="AF38" i="18"/>
  <c r="N38" i="18"/>
  <c r="AL30" i="18"/>
  <c r="AL22" i="18"/>
  <c r="T6" i="18"/>
  <c r="AF30" i="18"/>
  <c r="Z22" i="18"/>
  <c r="T30" i="18"/>
  <c r="Z14" i="18"/>
  <c r="N28" i="1"/>
  <c r="Z30" i="18"/>
  <c r="Z6" i="18"/>
  <c r="O28" i="1"/>
  <c r="Z38" i="18"/>
  <c r="AF14" i="18"/>
  <c r="AL6" i="18"/>
  <c r="N30" i="18"/>
  <c r="J40" i="18"/>
  <c r="AB40" i="18"/>
  <c r="AH32" i="18"/>
  <c r="AB24" i="18"/>
  <c r="J16" i="18"/>
  <c r="P32" i="18"/>
  <c r="V24" i="18"/>
  <c r="P24" i="18"/>
  <c r="V8" i="18"/>
  <c r="AH24" i="18"/>
  <c r="AH8" i="18"/>
  <c r="J8" i="18"/>
  <c r="AB32" i="18"/>
  <c r="AB8" i="18"/>
  <c r="V16" i="18"/>
  <c r="N34" i="1"/>
  <c r="V40" i="18"/>
  <c r="P16" i="18"/>
  <c r="V32" i="18"/>
  <c r="J24" i="18"/>
  <c r="P8" i="18"/>
  <c r="AH16" i="18"/>
  <c r="O34" i="1"/>
  <c r="AB16" i="18"/>
  <c r="AH40" i="18"/>
  <c r="P40" i="18"/>
  <c r="J32" i="18"/>
  <c r="X6" i="18"/>
  <c r="AJ30" i="18"/>
  <c r="R22" i="18"/>
  <c r="L6" i="18"/>
  <c r="R30" i="18"/>
  <c r="X22" i="18"/>
  <c r="L30" i="18"/>
  <c r="R38" i="18"/>
  <c r="AJ14" i="18"/>
  <c r="R14" i="18"/>
  <c r="AD30" i="18"/>
  <c r="AJ38" i="18"/>
  <c r="AJ22" i="18"/>
  <c r="X30" i="18"/>
  <c r="L14" i="18"/>
  <c r="X38" i="18"/>
  <c r="L22" i="18"/>
  <c r="X14" i="18"/>
  <c r="O22" i="1"/>
  <c r="N22" i="1"/>
  <c r="AD14" i="18"/>
  <c r="L38" i="18"/>
  <c r="AD6" i="18"/>
  <c r="R6" i="18"/>
  <c r="AD38" i="18"/>
  <c r="AD22" i="18"/>
  <c r="AJ6" i="18"/>
  <c r="AF24" i="18"/>
  <c r="AF32" i="18"/>
  <c r="T40" i="18"/>
  <c r="Z40" i="18"/>
  <c r="AL8" i="18"/>
  <c r="AF8" i="18"/>
  <c r="Z32" i="18"/>
  <c r="N32" i="18"/>
  <c r="N16" i="18"/>
  <c r="Z8" i="18"/>
  <c r="N24" i="18"/>
  <c r="T32" i="18"/>
  <c r="T16" i="18"/>
  <c r="AF40" i="18"/>
  <c r="AL40" i="18"/>
  <c r="AF16" i="18"/>
  <c r="N8" i="18"/>
  <c r="O46" i="1"/>
  <c r="Z16" i="18"/>
  <c r="AL24" i="18"/>
  <c r="T24" i="18"/>
  <c r="AL32" i="18"/>
  <c r="N40" i="18"/>
  <c r="AL16" i="18"/>
  <c r="T8" i="18"/>
  <c r="N46" i="1"/>
  <c r="Z24" i="18"/>
  <c r="V25" i="19" l="1"/>
  <c r="V45" i="19"/>
  <c r="J15" i="19"/>
  <c r="AB45" i="19"/>
  <c r="AB55" i="19"/>
  <c r="AB25" i="19"/>
  <c r="AH25" i="19"/>
  <c r="AH55" i="19"/>
  <c r="AB15" i="19"/>
  <c r="P15" i="19"/>
  <c r="P25" i="19"/>
  <c r="AH35" i="19"/>
  <c r="P45" i="19"/>
  <c r="V15" i="19"/>
  <c r="J35" i="19"/>
  <c r="P55" i="19"/>
  <c r="AH45" i="19"/>
  <c r="J25" i="19"/>
  <c r="AB35" i="19"/>
  <c r="AH15" i="19"/>
  <c r="V35" i="19"/>
  <c r="J55" i="19"/>
  <c r="AD70" i="1"/>
  <c r="J45" i="19"/>
  <c r="P35" i="19"/>
  <c r="V55" i="19"/>
  <c r="AB16" i="1"/>
  <c r="AC17" i="1"/>
  <c r="AB17" i="1" s="1"/>
  <c r="Q46" i="19" l="1"/>
  <c r="AC26" i="19"/>
  <c r="AC16" i="19"/>
  <c r="AI36" i="19"/>
  <c r="AI26" i="19"/>
  <c r="AC6" i="19"/>
  <c r="K16" i="19"/>
  <c r="W16" i="19"/>
  <c r="K36" i="19"/>
  <c r="Q26" i="19"/>
  <c r="W26" i="19"/>
  <c r="W46" i="19"/>
  <c r="W36" i="19"/>
  <c r="AC36" i="19"/>
  <c r="AD17" i="1"/>
  <c r="Q6" i="19"/>
  <c r="K6" i="19"/>
  <c r="Q16" i="19"/>
  <c r="AI16" i="19"/>
  <c r="W6" i="19"/>
  <c r="K46" i="19"/>
  <c r="AI46" i="19"/>
  <c r="AC46" i="19"/>
  <c r="AI6" i="19"/>
  <c r="Q36" i="19"/>
  <c r="K26" i="19"/>
  <c r="P16" i="19"/>
  <c r="P6" i="19"/>
  <c r="AH6" i="19"/>
  <c r="V36" i="19"/>
  <c r="V46" i="19"/>
  <c r="AH46" i="19"/>
  <c r="AB46" i="19"/>
  <c r="AB6" i="19"/>
  <c r="J36" i="19"/>
  <c r="J26" i="19"/>
  <c r="J6" i="19"/>
  <c r="P46" i="19"/>
  <c r="AB26" i="19"/>
  <c r="AH16" i="19"/>
  <c r="J46" i="19"/>
  <c r="AB16" i="19"/>
  <c r="AH26" i="19"/>
  <c r="J16" i="19"/>
  <c r="V26" i="19"/>
  <c r="AH36" i="19"/>
  <c r="P26" i="19"/>
  <c r="V16" i="19"/>
  <c r="AD16" i="1"/>
  <c r="AB36" i="19"/>
  <c r="P36" i="19"/>
  <c r="V6" i="19"/>
  <c r="B224" i="13"/>
  <c r="B223" i="13"/>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<sst xmlns="http://schemas.openxmlformats.org/spreadsheetml/2006/main" count="372" uniqueCount="262">
  <si>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</si>
  <si>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</si>
  <si>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</si>
  <si>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</si>
  <si>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</si>
  <si>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</si>
  <si>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</si>
  <si>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</si>
  <si>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</si>
  <si>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</si>
  <si>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</si>
  <si>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</si>
  <si>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</si>
  <si>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</si>
  <si>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</si>
  <si>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</si>
  <si>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</si>
  <si>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</si>
  <si>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</si>
  <si>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</si>
  <si>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</si>
  <si>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</si>
  <si>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</si>
  <si>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</si>
  <si>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</si>
  <si>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</si>
  <si>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</si>
  <si>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</si>
  <si>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</si>
  <si>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</si>
  <si>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</si>
  <si>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</si>
  <si>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</si>
  <si>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</si>
  <si>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</si>
  <si>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</si>
  <si>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</si>
  <si>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</si>
  <si>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</si>
  <si>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</si>
  <si>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</si>
  <si>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</si>
  <si>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</si>
  <si>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</si>
  <si>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</si>
  <si>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</si>
  <si>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</si>
  <si>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</si>
  <si>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</si>
  <si>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</si>
  <si>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</si>
  <si>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</si>
  <si>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</si>
  <si>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Afectación Económica (o presupuestal)</t>
  </si>
  <si>
    <t>Pérdida Reputacional</t>
  </si>
  <si>
    <t>Afectación menor a 10 SMLMV .</t>
  </si>
  <si>
    <t xml:space="preserve">Menor-40% </t>
  </si>
  <si>
    <t>Moderado 60%</t>
  </si>
  <si>
    <t>Mayor 80%</t>
  </si>
  <si>
    <t>Catastrófico 100%</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</si>
  <si>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</si>
  <si>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</si>
  <si>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</si>
  <si>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</si>
  <si>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</si>
  <si>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</si>
  <si>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</si>
  <si>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</si>
  <si>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</si>
  <si>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</si>
  <si>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</si>
  <si>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Extremo</t>
  </si>
  <si>
    <t>Alto</t>
  </si>
  <si>
    <t>Moderado</t>
  </si>
  <si>
    <t>Bajo</t>
  </si>
  <si>
    <t>Insignificante</t>
  </si>
  <si>
    <t>Menor</t>
  </si>
  <si>
    <t>Catastrófico</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</si>
  <si>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</si>
  <si>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</si>
  <si>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</si>
  <si>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</si>
  <si>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</si>
  <si>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</si>
  <si>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</si>
  <si>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</si>
  <si>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</si>
  <si>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</si>
  <si>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</si>
  <si>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</si>
  <si>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</si>
  <si>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</si>
  <si>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</si>
  <si>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</si>
  <si>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</si>
  <si>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</si>
  <si>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</si>
  <si>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</si>
  <si>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</si>
  <si>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</si>
  <si>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</si>
  <si>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</si>
  <si>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</si>
  <si>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</si>
  <si>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</si>
  <si>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</si>
  <si>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</si>
  <si>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</si>
  <si>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</si>
  <si>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</si>
  <si>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</si>
  <si>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</si>
  <si>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</si>
  <si>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</si>
  <si>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Reputacional</t>
  </si>
  <si>
    <t>Económico</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</si>
  <si>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</si>
  <si>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</si>
  <si>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</si>
  <si>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</si>
  <si>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</si>
  <si>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</si>
  <si>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</si>
  <si>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</si>
  <si>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</si>
  <si>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</si>
  <si>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</si>
  <si>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</si>
  <si>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</si>
  <si>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</si>
  <si>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</si>
  <si>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</si>
  <si>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</si>
  <si>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</si>
  <si>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</si>
  <si>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</si>
  <si>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</si>
  <si>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</si>
  <si>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</si>
  <si>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</si>
  <si>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</si>
  <si>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</si>
  <si>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</si>
  <si>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</si>
  <si>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</si>
  <si>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</si>
  <si>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</si>
  <si>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</si>
  <si>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</si>
  <si>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</si>
  <si>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</si>
  <si>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</si>
  <si>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</si>
  <si>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</si>
  <si>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</si>
  <si>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</si>
  <si>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</si>
  <si>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</si>
  <si>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</si>
  <si>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</si>
  <si>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</si>
  <si>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</si>
  <si>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</si>
  <si>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</si>
  <si>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</si>
  <si>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</si>
  <si>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</si>
  <si>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</si>
  <si>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</si>
  <si>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</si>
  <si>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</si>
  <si>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</si>
  <si>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</si>
  <si>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</si>
  <si>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</si>
  <si>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</si>
  <si>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</si>
  <si>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</si>
  <si>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</si>
  <si>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</si>
  <si>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</si>
  <si>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</si>
  <si>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t>Descripción - Lineamientos para el diligenciamiento</t>
  </si>
  <si>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</si>
  <si>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</si>
  <si>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</si>
  <si>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</si>
  <si>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Plan de acción (solo para la opción reducir)</t>
  </si>
  <si>
    <t>Ejecución y administración de procesos</t>
  </si>
  <si>
    <t>Fallas tecnológicas</t>
  </si>
  <si>
    <t>Fraude externo</t>
  </si>
  <si>
    <t>Fraude interno</t>
  </si>
  <si>
    <t>Relaciones laborales</t>
  </si>
  <si>
    <t>Usuarios, productos y practicas, organizacionales</t>
  </si>
  <si>
    <t>Daños activos físicos</t>
  </si>
  <si>
    <t>Económico y reputacional</t>
  </si>
  <si>
    <t>PLANEACIÓN INSTITUCIONAL</t>
  </si>
  <si>
    <t>OBJETIVOS ESTRATÉGICOS</t>
  </si>
  <si>
    <t>PROCESO:</t>
  </si>
  <si>
    <t>ALCANCE:</t>
  </si>
  <si>
    <t>Código: F-DPM-1210-238,37-013</t>
  </si>
  <si>
    <t>Versión: 2.0</t>
  </si>
  <si>
    <t xml:space="preserve">Página: 1 de 1 </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</si>
  <si>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</si>
  <si>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CONTEXTO ESTRATÉGICO</t>
  </si>
  <si>
    <t>OBJETIVO:</t>
  </si>
  <si>
    <t>PUNTOS DE RIESGO EN LA CADENA DE VALOR</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</si>
  <si>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</si>
  <si>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</si>
  <si>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</si>
  <si>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</si>
  <si>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</si>
  <si>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t>OBJETIVO DEL PROCESO</t>
  </si>
  <si>
    <t>MAPA DE RIESGOS VIGENCIA 2021</t>
  </si>
  <si>
    <t xml:space="preserve"> -  Hoja 3 Mapa de Riesgos Final: Encontrará la totalidad de la estructura para la identificación y valoración de los riesgos por proceso, programa o proyecto, acorde con el nivel de desagregación que la entidad considere necesaria.</t>
  </si>
  <si>
    <t>Objetivos estratégicos</t>
  </si>
  <si>
    <t>Objetivo del proceso</t>
  </si>
  <si>
    <t>Planeación institucional</t>
  </si>
  <si>
    <t>Puntos de riesgo en la cadena de valor</t>
  </si>
  <si>
    <t>Utilice la lista de despligue que se encuentra parametrizada, le aparecerán los cuatro objetivos estratégicos de la entidad, seleccione el de su proceso.</t>
  </si>
  <si>
    <t xml:space="preserve">Describa los productos del proceso. </t>
  </si>
  <si>
    <t>Identifique las actividades del proceso donde exista evidencia de que pueda ocurrir eventos de riesgo operativo.</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</si>
  <si>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</si>
  <si>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OPORTUNIDADES</t>
  </si>
  <si>
    <t>FORTALEZAS</t>
  </si>
  <si>
    <t>AMENAZAS</t>
  </si>
  <si>
    <t>DEBILIDADES</t>
  </si>
  <si>
    <t>MATRIZ DOFA</t>
  </si>
  <si>
    <t>Página: Página 1 de 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</si>
  <si>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</si>
  <si>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</si>
  <si>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Versión: 1.0</t>
  </si>
  <si>
    <t>Hábitat y territorio:
Planear, desarrollar y liderar una ciudad segura y a escala humana, con conectividad digital, espacio público inclusivo, sistema de movilidad sostenible, ambientes de vivienda dignos, y prevención y mitigación de riesgos.</t>
  </si>
  <si>
    <t>Código: F-DPM-1210-238,37-014</t>
  </si>
  <si>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</si>
  <si>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CARACTERÍSTICAS</t>
  </si>
  <si>
    <t>DESCRIPCIÓN</t>
  </si>
  <si>
    <t>PESO</t>
  </si>
  <si>
    <t>TABLA ATRIBUTOS DE PARA EL DISEÑO DEL CONTROL</t>
  </si>
  <si>
    <t>TABLA CRITERIOS PARA DEFINIR EL NIVEL DE PROBABILIDAD</t>
  </si>
  <si>
    <t>TABLA CRITERIOS PARA DEFINIR EL NIVEL DE IMPACTO</t>
  </si>
  <si>
    <t>Fecha: Abril 27-2021</t>
  </si>
  <si>
    <t>Fecha: Abril -28-2021</t>
  </si>
  <si>
    <t xml:space="preserve">  PROCESO DE ADQUISICIONES</t>
  </si>
  <si>
    <t>Consolidar las necesidades  de bienes, servicios y obra publica a adquirirse durante cada vigencia, por las distintas dependencias que conforman la Alcaldía Municipal de Bucaramanga, para la elaboración del plan anual de adquisiciones.</t>
  </si>
  <si>
    <t xml:space="preserve">Capacidades institucionales: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</si>
  <si>
    <t>Consolidar  las  necesidades  de  bienes,  servicios  y  obra  pública, estableciendo  actividades  para  la  programación,  elaboración, ejecución, actualización, seguimiento y control del Plan Anual de Adquisiciones acorde al presupuesto.</t>
  </si>
  <si>
    <t>Plan anual de adquisiciones  consolidado y publicado
Certifcados del plan anual
Actualizaciones del Plan anual de adquisiciones
Plan anual de adquisiciones publicado  en el SECOP II</t>
  </si>
  <si>
    <t xml:space="preserve">En la planeación de las necesidades de plan anual de adquisiciones por parte de las oficinas gestoras.
</t>
  </si>
  <si>
    <t>Investigaciones disciplinarias y sanciones por entes de control.</t>
  </si>
  <si>
    <t>Deficiente planeación de las necesidades de plan anual de adquisiciones por parte de las oficinas gestoras.</t>
  </si>
  <si>
    <t>Posibilidad de afectacion reputacional por investigaciones disciplinarias y sanciones por entes de control  por deficiente planeación de las necesidades de plan anual de adquisiciones por parte de las oficinas gestoras.</t>
  </si>
  <si>
    <t>Subsecretario Administrativo de Bienes y Servicios.</t>
  </si>
  <si>
    <t xml:space="preserve">•	Carencia de compromiso por el Ordenador del gasto. 
•	Modificaciones y traslados en el presupuesto se deben realizar los ajustes o modificaciones correspondientes en el PAA. 
•	Falta de planeación en el presupuesto y en la elaboración del PAA por parte del ordenador del gasto. </t>
  </si>
  <si>
    <t xml:space="preserve">•	Modificaciones (disminución del recaudo de impuestos) en el presupuesto asignado a las actividades a ejecutarse dentro del PAA.
Emergencia sanitaria por el COVID-19
Alteraciones en el orden público
</t>
  </si>
  <si>
    <t xml:space="preserve">•	Se realiza el seguimiento del Plan Anual de Adquisiciones trimestralmente por parte de la Subsecretaria 
•	Administrativa de Bienes y servicios. 
•	Se cuenta con un Sistema Integrado de Gestión de Calidad, que permite generar controles a los procesos de contratación. </t>
  </si>
  <si>
    <t>La utilización de la plataforma del SECOP II, en los procesos de contratación.
Desarrollo e implementacion de plataformas tecnológicas que facilitan las actividades laborales y promueven la transparencia en la contratación.</t>
  </si>
  <si>
    <t>El Subsecretario de Bienes y Servicios verifica y actualiza el Plan Anual de Adquisiciones, teniendo en cuenta las solicitudes presentadas por las oficinas gestoras.</t>
  </si>
  <si>
    <t>Realizar (01) una mesa de trabajo con las diferentes dependencias para asesorar la formulación del PAA 2022 acorde a las necesidades del Municipio, evidenciada en actas de reunion.</t>
  </si>
  <si>
    <r>
      <rPr>
        <b/>
        <sz val="11"/>
        <rFont val="Arial Narrow"/>
        <family val="2"/>
      </rPr>
      <t xml:space="preserve">*Nota: </t>
    </r>
    <r>
      <rPr>
        <sz val="1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</si>
  <si>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31/12/2021 </t>
  </si>
  <si>
    <t xml:space="preserve">A corte de 30 de septiembre: a través de la circular No. 8 del 25 de agosto de 2021, se convocó a los secretarios y enlaces del PAA de cada dependencia para la socialización de los lineamientos requeridos en la formulación del plan anual de adquisiciones de la vigencia 2022. Adicional, se reforzaron los lineamientos establecidos en el P-ADQ-8400-170-001 Procedimiento para la elaboración y actualización del PAA, se realizaron recomendaciones y se presentaron conclusiones de acuerdo a los informes presentados a la fecha. Se presenta como evidencia el registro a través de control de asistencia y fotografías de la reunión del 6 de septiembre de 2021. 
COMENTARIO OCIG: Por parte de la Subsecretaría de Bienes y Servicios se adjunta Circular 8 de 2021, en la cual se convoca a los Secretarios y enlaces del PAA de cada dependencia a capacitación en Plan Anual de Adquisiciones para socializar los lineamientos para la consolidación del PAA Vigencia 2022, para el día 6 de septiembre de 2021, con una participación de 18 asistentes.
Conforme a lo anterior, se verifica el cumplimiento de la acción propuesta.  Porcentaje de avance:  100%.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</si>
</sst>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5"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6"/>
      <color rgb="FF000000"/>
      <name val="Arial Narrow"/>
      <family val="2"/>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22"/>
      <color theme="1"/>
      <name val="Arial Narrow"/>
      <family val="2"/>
    </font>
    <font>
      <sz val="16"/>
      <color rgb="FFFF0000"/>
      <name val="Arial Narrow"/>
      <family val="2"/>
    </font>
    <font>
      <sz val="12"/>
      <color theme="1"/>
      <name val="Arial Narrow"/>
      <family val="2"/>
    </font>
    <font>
      <b/>
      <sz val="12"/>
      <color rgb="FF000000"/>
      <name val="Arial Narrow"/>
      <family val="2"/>
    </font>
    <font>
      <sz val="12"/>
      <color rgb="FF000000"/>
      <name val="Arial Narrow"/>
      <family val="2"/>
    </font>
    <font>
      <b/>
      <sz val="12"/>
      <color theme="9" tint="-0.249977111117893"/>
      <name val="Arial Narrow"/>
      <family val="2"/>
    </font>
    <font>
      <b/>
      <sz val="24"/>
      <color rgb="FF000000"/>
      <name val="Calibri"/>
      <family val="2"/>
    </font>
    <font>
      <b/>
      <sz val="20"/>
      <color theme="1"/>
      <name val="Calibri"/>
      <family val="2"/>
      <scheme val="minor"/>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sz val="11"/>
      <color theme="1"/>
      <name val="Arial"/>
      <family val="2"/>
    </font>
    <font>
      <b/>
      <sz val="20"/>
      <color theme="0"/>
      <name val="Arial Narrow"/>
      <family val="2"/>
    </font>
    <font>
      <b/>
      <sz val="16"/>
      <color theme="0"/>
      <name val="Arial Narrow"/>
      <family val="2"/>
    </font>
    <font>
      <sz val="12"/>
      <name val="Arial Narrow"/>
      <family val="2"/>
    </font>
    <font>
      <b/>
      <sz val="12"/>
      <color theme="1"/>
      <name val="Arial Narrow"/>
      <family val="2"/>
    </font>
    <font>
      <sz val="16"/>
      <color theme="1"/>
      <name val="Arial Narrow"/>
      <family val="2"/>
    </font>
    <font>
      <b/>
      <sz val="16"/>
      <color rgb="FF000000"/>
      <name val="Calibri"/>
      <family val="2"/>
    </font>
    <font>
      <b/>
      <sz val="26"/>
      <name val="Arial Narrow"/>
      <family val="2"/>
    </font>
    <font>
      <b/>
      <sz val="10"/>
      <color theme="6" tint="-0.249977111117893"/>
      <name val="Arial Narrow"/>
      <family val="2"/>
    </font>
    <font>
      <sz val="9"/>
      <color theme="1"/>
      <name val="Arial"/>
      <family val="2"/>
    </font>
    <font>
      <b/>
      <sz val="12"/>
      <color rgb="FF000000"/>
      <name val="Arial"/>
      <family val="2"/>
    </font>
    <font>
      <b/>
      <sz val="14"/>
      <color rgb="FF000000"/>
      <name val="Arial"/>
      <family val="2"/>
    </font>
    <font>
      <b/>
      <sz val="11"/>
      <name val="Calibri"/>
      <family val="2"/>
      <scheme val="minor"/>
    </font>
    <font>
      <sz val="11"/>
      <color theme="0"/>
      <name val="Arial Narrow"/>
      <family val="2"/>
    </font>
    <font>
      <sz val="11"/>
      <color rgb="FFFF0000"/>
      <name val="Arial Narrow"/>
      <family val="2"/>
    </font>
    <font>
      <sz val="11"/>
      <color rgb="FF030303"/>
      <name val="Arial Narrow"/>
      <family val="2"/>
    </font>
    <font>
      <b/>
      <sz val="24"/>
      <name val="Arial Narrow"/>
      <family val="2"/>
    </font>
    <font>
      <sz val="16"/>
      <name val="Arial Narrow"/>
      <family val="2"/>
    </font>
    <font>
      <b/>
      <sz val="16"/>
      <color rgb="FF000000"/>
      <name val="Arial Narrow"/>
      <family val="2"/>
    </font>
    <font>
      <sz val="16"/>
      <color rgb="FFFFFFFF"/>
      <name val="Arial Narrow"/>
      <family val="2"/>
    </font>
    <font>
      <sz val="22"/>
      <name val="Arial Narrow"/>
      <family val="2"/>
    </font>
    <font>
      <b/>
      <sz val="22"/>
      <color rgb="FF000000"/>
      <name val="Arial Narrow"/>
      <family val="2"/>
    </font>
    <font>
      <sz val="22"/>
      <color rgb="FF000000"/>
      <name val="Arial Narrow"/>
      <family val="2"/>
    </font>
    <font>
      <sz val="22"/>
      <color rgb="FFFFFFFF"/>
      <name val="Arial Narrow"/>
      <family val="2"/>
    </font>
    <font>
      <b/>
      <sz val="16"/>
      <name val="Arial Narrow"/>
      <family val="2"/>
    </font>
  </fonts>
  <fills count="19">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FFFF"/>
        <bgColor rgb="FF000000"/>
      </patternFill>
    </fill>
    <fill>
      <patternFill patternType="solid">
        <fgColor theme="6" tint="0.39997558519241921"/>
        <bgColor indexed="64"/>
      </patternFill>
    </fill>
    <fill>
      <patternFill patternType="solid">
        <fgColor theme="0"/>
        <bgColor rgb="FF000000"/>
      </patternFill>
    </fill>
    <fill>
      <patternFill patternType="solid">
        <fgColor theme="6" tint="0.59999389629810485"/>
        <bgColor rgb="FF000000"/>
      </patternFill>
    </fill>
    <fill>
      <patternFill patternType="solid">
        <fgColor theme="2" tint="-9.9978637043366805E-2"/>
        <bgColor indexed="64"/>
      </patternFill>
    </fill>
    <fill>
      <patternFill patternType="solid">
        <fgColor theme="6" tint="0.59999389629810485"/>
        <bgColor indexed="64"/>
      </patternFill>
    </fill>
  </fills>
  <borders count="110">
    <border>
      <left/>
      <right/>
      <top/>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hair">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diagonal/>
    </border>
    <border>
      <left style="double">
        <color indexed="64"/>
      </left>
      <right style="hair">
        <color indexed="64"/>
      </right>
      <top style="thin">
        <color indexed="64"/>
      </top>
      <bottom style="double">
        <color indexed="64"/>
      </bottom>
      <diagonal/>
    </border>
    <border>
      <left/>
      <right style="double">
        <color indexed="64"/>
      </right>
      <top style="thin">
        <color indexed="64"/>
      </top>
      <bottom style="double">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style="double">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right/>
      <top style="double">
        <color indexed="64"/>
      </top>
      <bottom style="thin">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double">
        <color indexed="64"/>
      </bottom>
      <diagonal/>
    </border>
    <border>
      <left style="medium">
        <color indexed="64"/>
      </left>
      <right style="medium">
        <color indexed="64"/>
      </right>
      <top/>
      <bottom/>
      <diagonal/>
    </border>
    <border>
      <left style="medium">
        <color indexed="64"/>
      </left>
      <right style="double">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000000"/>
      </left>
      <right/>
      <top/>
      <bottom style="medium">
        <color indexed="64"/>
      </bottom>
      <diagonal/>
    </border>
    <border>
      <left/>
      <right style="medium">
        <color rgb="FF000000"/>
      </right>
      <top/>
      <bottom style="medium">
        <color indexed="64"/>
      </bottom>
      <diagonal/>
    </border>
    <border>
      <left style="medium">
        <color rgb="FF000000"/>
      </left>
      <right/>
      <top/>
      <bottom/>
      <diagonal/>
    </border>
    <border>
      <left/>
      <right style="medium">
        <color rgb="FF000000"/>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dashed">
        <color theme="9" tint="-0.24994659260841701"/>
      </right>
      <top style="medium">
        <color indexed="64"/>
      </top>
      <bottom style="medium">
        <color indexed="64"/>
      </bottom>
      <diagonal/>
    </border>
    <border>
      <left style="dashed">
        <color theme="9" tint="-0.24994659260841701"/>
      </left>
      <right/>
      <top style="medium">
        <color indexed="64"/>
      </top>
      <bottom style="medium">
        <color indexed="64"/>
      </bottom>
      <diagonal/>
    </border>
  </borders>
  <cellStyleXfs count="5">
    <xf numFmtId="0" fontId="0" fillId="0" borderId="0"/>
    <xf numFmtId="9" fontId="10" fillId="0" borderId="0" applyFont="0" applyFill="0" applyBorder="0" applyAlignment="0" applyProtection="0"/>
    <xf numFmtId="0" fontId="30" fillId="0" borderId="0"/>
    <xf numFmtId="0" fontId="31" fillId="0" borderId="0"/>
    <xf numFmtId="0" fontId="5" fillId="0" borderId="0"/>
  </cellStyleXfs>
  <cellXfs count="520">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1" fillId="0" borderId="0" xfId="0" applyFont="1" applyFill="1" applyAlignment="1">
      <alignment vertical="center"/>
    </xf>
    <xf numFmtId="0" fontId="9" fillId="0" borderId="0" xfId="0" applyFont="1" applyBorder="1" applyAlignment="1">
      <alignment horizontal="justify" vertical="center" wrapText="1" readingOrder="1"/>
    </xf>
    <xf numFmtId="0" fontId="15" fillId="9" borderId="2" xfId="0" applyFont="1" applyFill="1" applyBorder="1" applyAlignment="1" applyProtection="1">
      <alignment horizontal="center" vertical="center" wrapText="1" readingOrder="1"/>
      <protection hidden="1"/>
    </xf>
    <xf numFmtId="0" fontId="15" fillId="9" borderId="9" xfId="0" applyFont="1" applyFill="1" applyBorder="1" applyAlignment="1" applyProtection="1">
      <alignment horizontal="center" vertical="center" wrapText="1" readingOrder="1"/>
      <protection hidden="1"/>
    </xf>
    <xf numFmtId="0" fontId="15" fillId="9" borderId="3" xfId="0" applyFont="1" applyFill="1" applyBorder="1" applyAlignment="1" applyProtection="1">
      <alignment horizontal="center" vertical="center" wrapText="1" readingOrder="1"/>
      <protection hidden="1"/>
    </xf>
    <xf numFmtId="0" fontId="15" fillId="10" borderId="2" xfId="0" applyFont="1" applyFill="1" applyBorder="1" applyAlignment="1" applyProtection="1">
      <alignment horizontal="center" wrapText="1" readingOrder="1"/>
      <protection hidden="1"/>
    </xf>
    <xf numFmtId="0" fontId="15" fillId="10" borderId="9" xfId="0" applyFont="1" applyFill="1" applyBorder="1" applyAlignment="1" applyProtection="1">
      <alignment horizontal="center" wrapText="1" readingOrder="1"/>
      <protection hidden="1"/>
    </xf>
    <xf numFmtId="0" fontId="15" fillId="10" borderId="3" xfId="0" applyFont="1" applyFill="1" applyBorder="1" applyAlignment="1" applyProtection="1">
      <alignment horizontal="center" wrapText="1" readingOrder="1"/>
      <protection hidden="1"/>
    </xf>
    <xf numFmtId="0" fontId="15" fillId="9" borderId="4" xfId="0" applyFont="1" applyFill="1" applyBorder="1" applyAlignment="1" applyProtection="1">
      <alignment horizontal="center" vertical="center" wrapText="1" readingOrder="1"/>
      <protection hidden="1"/>
    </xf>
    <xf numFmtId="0" fontId="15" fillId="9" borderId="0" xfId="0" applyFont="1" applyFill="1" applyBorder="1" applyAlignment="1" applyProtection="1">
      <alignment horizontal="center" vertical="center" wrapText="1" readingOrder="1"/>
      <protection hidden="1"/>
    </xf>
    <xf numFmtId="0" fontId="15" fillId="9" borderId="5" xfId="0" applyFont="1" applyFill="1" applyBorder="1" applyAlignment="1" applyProtection="1">
      <alignment horizontal="center" vertical="center" wrapText="1" readingOrder="1"/>
      <protection hidden="1"/>
    </xf>
    <xf numFmtId="0" fontId="15" fillId="10" borderId="4" xfId="0" applyFont="1" applyFill="1" applyBorder="1" applyAlignment="1" applyProtection="1">
      <alignment horizontal="center" wrapText="1" readingOrder="1"/>
      <protection hidden="1"/>
    </xf>
    <xf numFmtId="0" fontId="15" fillId="10" borderId="0" xfId="0" applyFont="1" applyFill="1" applyBorder="1" applyAlignment="1" applyProtection="1">
      <alignment horizontal="center" wrapText="1" readingOrder="1"/>
      <protection hidden="1"/>
    </xf>
    <xf numFmtId="0" fontId="15" fillId="10" borderId="5" xfId="0" applyFont="1" applyFill="1" applyBorder="1" applyAlignment="1" applyProtection="1">
      <alignment horizontal="center" wrapText="1" readingOrder="1"/>
      <protection hidden="1"/>
    </xf>
    <xf numFmtId="0" fontId="15" fillId="9" borderId="0" xfId="0" applyFont="1" applyFill="1" applyAlignment="1" applyProtection="1">
      <alignment horizontal="center" vertical="center" wrapText="1" readingOrder="1"/>
      <protection hidden="1"/>
    </xf>
    <xf numFmtId="0" fontId="15" fillId="9" borderId="6" xfId="0" applyFont="1" applyFill="1" applyBorder="1" applyAlignment="1" applyProtection="1">
      <alignment horizontal="center" vertical="center" wrapText="1" readingOrder="1"/>
      <protection hidden="1"/>
    </xf>
    <xf numFmtId="0" fontId="15" fillId="9" borderId="8" xfId="0" applyFont="1" applyFill="1" applyBorder="1" applyAlignment="1" applyProtection="1">
      <alignment horizontal="center" vertical="center" wrapText="1" readingOrder="1"/>
      <protection hidden="1"/>
    </xf>
    <xf numFmtId="0" fontId="15" fillId="9" borderId="7" xfId="0" applyFont="1" applyFill="1" applyBorder="1" applyAlignment="1" applyProtection="1">
      <alignment horizontal="center" vertical="center" wrapText="1" readingOrder="1"/>
      <protection hidden="1"/>
    </xf>
    <xf numFmtId="0" fontId="15" fillId="10" borderId="6" xfId="0" applyFont="1" applyFill="1" applyBorder="1" applyAlignment="1" applyProtection="1">
      <alignment horizontal="center" wrapText="1" readingOrder="1"/>
      <protection hidden="1"/>
    </xf>
    <xf numFmtId="0" fontId="15" fillId="10" borderId="8" xfId="0" applyFont="1" applyFill="1" applyBorder="1" applyAlignment="1" applyProtection="1">
      <alignment horizontal="center" wrapText="1" readingOrder="1"/>
      <protection hidden="1"/>
    </xf>
    <xf numFmtId="0" fontId="15" fillId="10" borderId="7" xfId="0" applyFont="1" applyFill="1" applyBorder="1" applyAlignment="1" applyProtection="1">
      <alignment horizontal="center" wrapText="1" readingOrder="1"/>
      <protection hidden="1"/>
    </xf>
    <xf numFmtId="0" fontId="15" fillId="11" borderId="2" xfId="0" applyFont="1" applyFill="1" applyBorder="1" applyAlignment="1" applyProtection="1">
      <alignment horizontal="center" wrapText="1" readingOrder="1"/>
      <protection hidden="1"/>
    </xf>
    <xf numFmtId="0" fontId="15" fillId="11" borderId="9" xfId="0" applyFont="1" applyFill="1" applyBorder="1" applyAlignment="1" applyProtection="1">
      <alignment horizontal="center" wrapText="1" readingOrder="1"/>
      <protection hidden="1"/>
    </xf>
    <xf numFmtId="0" fontId="15" fillId="11" borderId="3" xfId="0" applyFont="1" applyFill="1" applyBorder="1" applyAlignment="1" applyProtection="1">
      <alignment horizontal="center" wrapText="1" readingOrder="1"/>
      <protection hidden="1"/>
    </xf>
    <xf numFmtId="0" fontId="15" fillId="11" borderId="4" xfId="0" applyFont="1" applyFill="1" applyBorder="1" applyAlignment="1" applyProtection="1">
      <alignment horizontal="center" wrapText="1" readingOrder="1"/>
      <protection hidden="1"/>
    </xf>
    <xf numFmtId="0" fontId="15" fillId="11" borderId="0" xfId="0" applyFont="1" applyFill="1" applyBorder="1" applyAlignment="1" applyProtection="1">
      <alignment horizontal="center" wrapText="1" readingOrder="1"/>
      <protection hidden="1"/>
    </xf>
    <xf numFmtId="0" fontId="15" fillId="11" borderId="5" xfId="0" applyFont="1" applyFill="1" applyBorder="1" applyAlignment="1" applyProtection="1">
      <alignment horizontal="center" wrapText="1" readingOrder="1"/>
      <protection hidden="1"/>
    </xf>
    <xf numFmtId="0" fontId="15" fillId="11" borderId="6" xfId="0" applyFont="1" applyFill="1" applyBorder="1" applyAlignment="1" applyProtection="1">
      <alignment horizontal="center" wrapText="1" readingOrder="1"/>
      <protection hidden="1"/>
    </xf>
    <xf numFmtId="0" fontId="15" fillId="11" borderId="8" xfId="0" applyFont="1" applyFill="1" applyBorder="1" applyAlignment="1" applyProtection="1">
      <alignment horizontal="center" wrapText="1" readingOrder="1"/>
      <protection hidden="1"/>
    </xf>
    <xf numFmtId="0" fontId="15" fillId="11" borderId="7" xfId="0" applyFont="1" applyFill="1" applyBorder="1" applyAlignment="1" applyProtection="1">
      <alignment horizontal="center" wrapText="1" readingOrder="1"/>
      <protection hidden="1"/>
    </xf>
    <xf numFmtId="0" fontId="15" fillId="5" borderId="2" xfId="0" applyFont="1" applyFill="1" applyBorder="1" applyAlignment="1" applyProtection="1">
      <alignment horizontal="center" wrapText="1" readingOrder="1"/>
      <protection hidden="1"/>
    </xf>
    <xf numFmtId="0" fontId="15" fillId="5" borderId="9" xfId="0" applyFont="1" applyFill="1" applyBorder="1" applyAlignment="1" applyProtection="1">
      <alignment horizontal="center" wrapText="1" readingOrder="1"/>
      <protection hidden="1"/>
    </xf>
    <xf numFmtId="0" fontId="15" fillId="5" borderId="3" xfId="0" applyFont="1" applyFill="1" applyBorder="1" applyAlignment="1" applyProtection="1">
      <alignment horizontal="center" wrapText="1" readingOrder="1"/>
      <protection hidden="1"/>
    </xf>
    <xf numFmtId="0" fontId="15" fillId="5" borderId="4" xfId="0" applyFont="1" applyFill="1" applyBorder="1" applyAlignment="1" applyProtection="1">
      <alignment horizontal="center" wrapText="1" readingOrder="1"/>
      <protection hidden="1"/>
    </xf>
    <xf numFmtId="0" fontId="15" fillId="5" borderId="0" xfId="0" applyFont="1" applyFill="1" applyBorder="1" applyAlignment="1" applyProtection="1">
      <alignment horizontal="center" wrapText="1" readingOrder="1"/>
      <protection hidden="1"/>
    </xf>
    <xf numFmtId="0" fontId="15" fillId="5" borderId="5" xfId="0" applyFont="1" applyFill="1" applyBorder="1" applyAlignment="1" applyProtection="1">
      <alignment horizontal="center" wrapText="1" readingOrder="1"/>
      <protection hidden="1"/>
    </xf>
    <xf numFmtId="0" fontId="15" fillId="5" borderId="6" xfId="0" applyFont="1" applyFill="1" applyBorder="1" applyAlignment="1" applyProtection="1">
      <alignment horizontal="center" wrapText="1" readingOrder="1"/>
      <protection hidden="1"/>
    </xf>
    <xf numFmtId="0" fontId="15" fillId="5" borderId="8" xfId="0" applyFont="1" applyFill="1" applyBorder="1" applyAlignment="1" applyProtection="1">
      <alignment horizontal="center" wrapText="1" readingOrder="1"/>
      <protection hidden="1"/>
    </xf>
    <xf numFmtId="0" fontId="15" fillId="5" borderId="7" xfId="0" applyFont="1" applyFill="1" applyBorder="1" applyAlignment="1" applyProtection="1">
      <alignment horizontal="center" wrapText="1" readingOrder="1"/>
      <protection hidden="1"/>
    </xf>
    <xf numFmtId="0" fontId="19" fillId="11" borderId="9" xfId="0" applyFont="1" applyFill="1" applyBorder="1" applyAlignment="1" applyProtection="1">
      <alignment horizontal="center" wrapText="1" readingOrder="1"/>
      <protection hidden="1"/>
    </xf>
    <xf numFmtId="0" fontId="0" fillId="3" borderId="0" xfId="0" applyFill="1"/>
    <xf numFmtId="0" fontId="32" fillId="3" borderId="36" xfId="2" applyFont="1" applyFill="1" applyBorder="1" applyProtection="1"/>
    <xf numFmtId="0" fontId="32" fillId="3" borderId="37" xfId="2" applyFont="1" applyFill="1" applyBorder="1" applyProtection="1"/>
    <xf numFmtId="0" fontId="32" fillId="3" borderId="38" xfId="2" applyFont="1" applyFill="1" applyBorder="1" applyProtection="1"/>
    <xf numFmtId="0" fontId="12" fillId="3" borderId="0" xfId="0" applyFont="1" applyFill="1" applyAlignment="1">
      <alignment vertical="center"/>
    </xf>
    <xf numFmtId="0" fontId="5" fillId="3" borderId="0" xfId="0" applyFont="1" applyFill="1"/>
    <xf numFmtId="0" fontId="24" fillId="3" borderId="19" xfId="0" applyFont="1" applyFill="1" applyBorder="1" applyAlignment="1">
      <alignment horizontal="justify" vertical="center" wrapText="1" readingOrder="1"/>
    </xf>
    <xf numFmtId="9" fontId="23" fillId="3" borderId="28" xfId="0" applyNumberFormat="1" applyFont="1" applyFill="1" applyBorder="1" applyAlignment="1">
      <alignment horizontal="center" vertical="center" wrapText="1" readingOrder="1"/>
    </xf>
    <xf numFmtId="0" fontId="24" fillId="3" borderId="18" xfId="0" applyFont="1" applyFill="1" applyBorder="1" applyAlignment="1">
      <alignment horizontal="justify" vertical="center" wrapText="1" readingOrder="1"/>
    </xf>
    <xf numFmtId="9" fontId="23" fillId="3" borderId="23" xfId="0" applyNumberFormat="1" applyFont="1" applyFill="1" applyBorder="1" applyAlignment="1">
      <alignment horizontal="center" vertical="center" wrapText="1" readingOrder="1"/>
    </xf>
    <xf numFmtId="0" fontId="24" fillId="3" borderId="23" xfId="0" applyFont="1" applyFill="1" applyBorder="1" applyAlignment="1">
      <alignment horizontal="center" vertical="center" wrapText="1" readingOrder="1"/>
    </xf>
    <xf numFmtId="0" fontId="24" fillId="3" borderId="25" xfId="0" applyFont="1" applyFill="1" applyBorder="1" applyAlignment="1">
      <alignment horizontal="justify" vertical="center" wrapText="1" readingOrder="1"/>
    </xf>
    <xf numFmtId="0" fontId="24" fillId="3" borderId="26" xfId="0" applyFont="1" applyFill="1" applyBorder="1" applyAlignment="1">
      <alignment horizontal="center" vertical="center" wrapText="1" readingOrder="1"/>
    </xf>
    <xf numFmtId="0" fontId="29" fillId="3" borderId="0" xfId="0" applyFont="1" applyFill="1"/>
    <xf numFmtId="0" fontId="9" fillId="3" borderId="0" xfId="0" applyFont="1" applyFill="1" applyBorder="1" applyAlignment="1">
      <alignment horizontal="justify" vertical="center" wrapText="1" readingOrder="1"/>
    </xf>
    <xf numFmtId="0" fontId="4" fillId="3" borderId="0" xfId="0" applyFont="1" applyFill="1" applyAlignment="1">
      <alignment vertical="center"/>
    </xf>
    <xf numFmtId="0" fontId="4" fillId="3" borderId="0" xfId="0" applyFont="1" applyFill="1" applyAlignment="1">
      <alignment horizontal="left" vertical="center"/>
    </xf>
    <xf numFmtId="0" fontId="32" fillId="3" borderId="4" xfId="2" applyFont="1" applyFill="1" applyBorder="1" applyProtection="1"/>
    <xf numFmtId="0" fontId="37" fillId="3" borderId="0" xfId="0" applyFont="1" applyFill="1" applyBorder="1" applyAlignment="1" applyProtection="1">
      <alignment horizontal="left" vertical="center" wrapText="1"/>
    </xf>
    <xf numFmtId="0" fontId="38" fillId="3" borderId="0" xfId="0" applyFont="1" applyFill="1" applyBorder="1" applyAlignment="1" applyProtection="1">
      <alignment horizontal="left" vertical="top" wrapText="1"/>
    </xf>
    <xf numFmtId="0" fontId="32" fillId="3" borderId="0" xfId="2" applyFont="1" applyFill="1" applyBorder="1" applyProtection="1"/>
    <xf numFmtId="0" fontId="32" fillId="3" borderId="5" xfId="2" applyFont="1" applyFill="1" applyBorder="1" applyProtection="1"/>
    <xf numFmtId="0" fontId="32" fillId="3" borderId="6" xfId="2" applyFont="1" applyFill="1" applyBorder="1" applyProtection="1"/>
    <xf numFmtId="0" fontId="32" fillId="3" borderId="8" xfId="2" applyFont="1" applyFill="1" applyBorder="1" applyProtection="1"/>
    <xf numFmtId="0" fontId="32" fillId="3" borderId="7" xfId="2" applyFont="1" applyFill="1" applyBorder="1" applyProtection="1"/>
    <xf numFmtId="0" fontId="35" fillId="3" borderId="0" xfId="2" quotePrefix="1" applyFont="1" applyFill="1" applyBorder="1" applyAlignment="1" applyProtection="1">
      <alignment horizontal="left" vertical="top" wrapText="1"/>
    </xf>
    <xf numFmtId="0" fontId="40" fillId="0" borderId="0" xfId="0" applyFont="1" applyAlignment="1">
      <alignment horizontal="center" vertical="center"/>
    </xf>
    <xf numFmtId="0" fontId="40" fillId="0" borderId="0" xfId="0" applyFont="1"/>
    <xf numFmtId="0" fontId="40" fillId="0" borderId="0" xfId="0" applyFont="1" applyAlignment="1">
      <alignment horizontal="center"/>
    </xf>
    <xf numFmtId="0" fontId="18" fillId="3" borderId="0" xfId="0" applyFont="1" applyFill="1"/>
    <xf numFmtId="0" fontId="18" fillId="0" borderId="0" xfId="0" applyFont="1"/>
    <xf numFmtId="0" fontId="45" fillId="3" borderId="0" xfId="0" applyFont="1" applyFill="1" applyBorder="1" applyAlignment="1">
      <alignment horizontal="justify" vertical="center" wrapText="1" readingOrder="1"/>
    </xf>
    <xf numFmtId="0" fontId="45" fillId="0" borderId="0" xfId="0" applyFont="1" applyBorder="1" applyAlignment="1">
      <alignment horizontal="justify" vertical="center" wrapText="1" readingOrder="1"/>
    </xf>
    <xf numFmtId="0" fontId="46" fillId="9" borderId="2" xfId="0" applyFont="1" applyFill="1" applyBorder="1" applyAlignment="1" applyProtection="1">
      <alignment horizontal="center" vertical="center" wrapText="1" readingOrder="1"/>
      <protection hidden="1"/>
    </xf>
    <xf numFmtId="0" fontId="40" fillId="0" borderId="0" xfId="0" applyFont="1" applyAlignment="1">
      <alignment wrapText="1"/>
    </xf>
    <xf numFmtId="0" fontId="1" fillId="3" borderId="0" xfId="0" applyFont="1" applyFill="1" applyAlignment="1">
      <alignment wrapText="1"/>
    </xf>
    <xf numFmtId="0" fontId="1" fillId="0" borderId="0" xfId="0" applyFont="1" applyAlignment="1">
      <alignment wrapText="1"/>
    </xf>
    <xf numFmtId="0" fontId="1" fillId="0" borderId="0" xfId="0" applyFont="1"/>
    <xf numFmtId="0" fontId="43" fillId="0" borderId="67" xfId="0" applyFont="1" applyBorder="1" applyAlignment="1">
      <alignment horizontal="center" vertical="center" wrapText="1"/>
    </xf>
    <xf numFmtId="0" fontId="43" fillId="0" borderId="7" xfId="0" applyFont="1" applyBorder="1" applyAlignment="1">
      <alignment horizontal="center" vertical="center" wrapText="1"/>
    </xf>
    <xf numFmtId="0" fontId="32" fillId="3" borderId="4" xfId="2" applyFont="1" applyFill="1" applyBorder="1" applyAlignment="1" applyProtection="1">
      <alignment horizontal="left" vertical="top" wrapText="1"/>
    </xf>
    <xf numFmtId="0" fontId="32" fillId="3" borderId="0" xfId="2" applyFont="1" applyFill="1" applyBorder="1" applyAlignment="1" applyProtection="1">
      <alignment horizontal="left" vertical="top" wrapText="1"/>
    </xf>
    <xf numFmtId="0" fontId="32" fillId="3" borderId="5" xfId="2" applyFont="1" applyFill="1" applyBorder="1" applyAlignment="1" applyProtection="1">
      <alignment horizontal="left" vertical="top" wrapText="1"/>
    </xf>
    <xf numFmtId="0" fontId="23" fillId="3" borderId="19" xfId="0" applyFont="1" applyFill="1" applyBorder="1" applyAlignment="1">
      <alignment horizontal="center" vertical="center" wrapText="1" readingOrder="1"/>
    </xf>
    <xf numFmtId="0" fontId="23" fillId="3" borderId="18" xfId="0" applyFont="1" applyFill="1" applyBorder="1" applyAlignment="1">
      <alignment horizontal="center" vertical="center" wrapText="1" readingOrder="1"/>
    </xf>
    <xf numFmtId="0" fontId="23" fillId="3" borderId="25" xfId="0" applyFont="1" applyFill="1" applyBorder="1" applyAlignment="1">
      <alignment horizontal="center" vertical="center" wrapText="1" readingOrder="1"/>
    </xf>
    <xf numFmtId="0" fontId="32" fillId="3" borderId="0" xfId="2" quotePrefix="1" applyFont="1" applyFill="1" applyBorder="1" applyAlignment="1" applyProtection="1">
      <alignment horizontal="left" vertical="top" wrapText="1"/>
    </xf>
    <xf numFmtId="0" fontId="35" fillId="3" borderId="83" xfId="2" quotePrefix="1" applyFont="1" applyFill="1" applyBorder="1" applyAlignment="1" applyProtection="1">
      <alignment horizontal="left" vertical="top" wrapText="1"/>
    </xf>
    <xf numFmtId="0" fontId="32" fillId="0" borderId="83" xfId="2" quotePrefix="1" applyFont="1" applyBorder="1" applyAlignment="1" applyProtection="1">
      <alignment horizontal="left" vertical="top" wrapText="1"/>
    </xf>
    <xf numFmtId="0" fontId="32" fillId="3" borderId="83" xfId="2" quotePrefix="1" applyFont="1" applyFill="1" applyBorder="1" applyAlignment="1" applyProtection="1">
      <alignment horizontal="left" vertical="top" wrapText="1"/>
    </xf>
    <xf numFmtId="0" fontId="32" fillId="3" borderId="83" xfId="2" applyFont="1" applyFill="1" applyBorder="1" applyProtection="1"/>
    <xf numFmtId="0" fontId="0" fillId="3" borderId="5" xfId="0" applyFill="1" applyBorder="1"/>
    <xf numFmtId="0" fontId="34" fillId="3" borderId="0" xfId="2" quotePrefix="1" applyFont="1" applyFill="1" applyBorder="1" applyAlignment="1" applyProtection="1">
      <alignment horizontal="left" vertical="top" wrapText="1"/>
    </xf>
    <xf numFmtId="0" fontId="36" fillId="3" borderId="0" xfId="2" quotePrefix="1" applyFont="1" applyFill="1" applyBorder="1" applyAlignment="1" applyProtection="1">
      <alignment horizontal="left" vertical="top" wrapText="1"/>
    </xf>
    <xf numFmtId="0" fontId="36" fillId="3" borderId="83" xfId="2" quotePrefix="1" applyFont="1" applyFill="1" applyBorder="1" applyAlignment="1" applyProtection="1">
      <alignment horizontal="left" vertical="top" wrapText="1"/>
    </xf>
    <xf numFmtId="0" fontId="36" fillId="3" borderId="91" xfId="2" quotePrefix="1" applyFont="1" applyFill="1" applyBorder="1" applyAlignment="1" applyProtection="1">
      <alignment horizontal="left" vertical="top" wrapText="1"/>
    </xf>
    <xf numFmtId="0" fontId="32" fillId="3" borderId="91" xfId="2" applyFont="1" applyFill="1" applyBorder="1" applyProtection="1"/>
    <xf numFmtId="0" fontId="44" fillId="16" borderId="64" xfId="0" applyFont="1" applyFill="1" applyBorder="1" applyAlignment="1">
      <alignment horizontal="center" vertical="center" wrapText="1"/>
    </xf>
    <xf numFmtId="0" fontId="44" fillId="16" borderId="53" xfId="0" applyFont="1" applyFill="1" applyBorder="1" applyAlignment="1">
      <alignment horizontal="center" vertical="center" wrapText="1"/>
    </xf>
    <xf numFmtId="0" fontId="28" fillId="16" borderId="62" xfId="0" applyFont="1" applyFill="1" applyBorder="1" applyAlignment="1">
      <alignment horizontal="left" vertical="center" wrapText="1" indent="1"/>
    </xf>
    <xf numFmtId="0" fontId="28" fillId="16" borderId="92" xfId="0" applyFont="1" applyFill="1" applyBorder="1" applyAlignment="1">
      <alignment horizontal="left" vertical="center" wrapText="1" indent="1"/>
    </xf>
    <xf numFmtId="0" fontId="0" fillId="0" borderId="0" xfId="0" applyAlignment="1">
      <alignment vertical="center"/>
    </xf>
    <xf numFmtId="0" fontId="49" fillId="0" borderId="0" xfId="0" applyFont="1" applyAlignment="1">
      <alignment horizontal="center" vertical="center"/>
    </xf>
    <xf numFmtId="0" fontId="50" fillId="0" borderId="0" xfId="0" applyFont="1" applyAlignment="1">
      <alignment horizontal="center" vertical="center"/>
    </xf>
    <xf numFmtId="0" fontId="11" fillId="17" borderId="0" xfId="0" applyFont="1" applyFill="1" applyAlignment="1">
      <alignment wrapText="1"/>
    </xf>
    <xf numFmtId="0" fontId="40" fillId="0" borderId="0" xfId="0" applyFont="1" applyAlignment="1">
      <alignment vertical="center" wrapText="1"/>
    </xf>
    <xf numFmtId="0" fontId="51" fillId="0" borderId="0" xfId="0" applyFont="1" applyAlignment="1">
      <alignment horizontal="center" vertical="center" wrapText="1"/>
    </xf>
    <xf numFmtId="0" fontId="5" fillId="0" borderId="0" xfId="0" applyFont="1" applyAlignment="1">
      <alignment vertical="top" wrapText="1"/>
    </xf>
    <xf numFmtId="0" fontId="30" fillId="3" borderId="100" xfId="0" applyFont="1" applyFill="1" applyBorder="1" applyAlignment="1">
      <alignment vertical="center" wrapText="1"/>
    </xf>
    <xf numFmtId="0" fontId="11" fillId="17" borderId="0" xfId="0" applyFont="1" applyFill="1" applyAlignment="1">
      <alignment horizontal="left" vertical="top" wrapText="1"/>
    </xf>
    <xf numFmtId="0" fontId="30" fillId="3" borderId="101" xfId="0" applyFont="1" applyFill="1" applyBorder="1" applyAlignment="1">
      <alignment vertical="center" wrapText="1"/>
    </xf>
    <xf numFmtId="0" fontId="18" fillId="0" borderId="0" xfId="0" applyFont="1" applyBorder="1"/>
    <xf numFmtId="0" fontId="23" fillId="18" borderId="30" xfId="0" applyFont="1" applyFill="1" applyBorder="1" applyAlignment="1">
      <alignment horizontal="center" vertical="center" wrapText="1" readingOrder="1"/>
    </xf>
    <xf numFmtId="0" fontId="23" fillId="18" borderId="31" xfId="0" applyFont="1" applyFill="1" applyBorder="1" applyAlignment="1">
      <alignment horizontal="center" vertical="center" wrapText="1" readingOrder="1"/>
    </xf>
    <xf numFmtId="0" fontId="2" fillId="3" borderId="0" xfId="0" applyFont="1" applyFill="1"/>
    <xf numFmtId="0" fontId="53" fillId="3" borderId="0" xfId="0" applyFont="1" applyFill="1"/>
    <xf numFmtId="0" fontId="53" fillId="0" borderId="0" xfId="0" applyFont="1"/>
    <xf numFmtId="0" fontId="1" fillId="0" borderId="0" xfId="0" pivotButton="1" applyFont="1"/>
    <xf numFmtId="0" fontId="21" fillId="0" borderId="0" xfId="0" applyFont="1" applyFill="1"/>
    <xf numFmtId="0" fontId="54" fillId="0" borderId="0" xfId="0" applyFont="1"/>
    <xf numFmtId="0" fontId="55" fillId="0" borderId="0" xfId="0" applyFont="1"/>
    <xf numFmtId="0" fontId="2" fillId="0" borderId="0" xfId="0" applyFont="1"/>
    <xf numFmtId="0" fontId="6" fillId="3" borderId="0" xfId="0" applyFont="1" applyFill="1"/>
    <xf numFmtId="0" fontId="22" fillId="3" borderId="0" xfId="0" applyFont="1" applyFill="1"/>
    <xf numFmtId="0" fontId="57" fillId="0" borderId="0" xfId="0" applyFont="1" applyAlignment="1">
      <alignment horizontal="center" vertical="center" wrapText="1"/>
    </xf>
    <xf numFmtId="0" fontId="58" fillId="18" borderId="103" xfId="0" applyFont="1" applyFill="1" applyBorder="1" applyAlignment="1">
      <alignment horizontal="center" vertical="center" wrapText="1" readingOrder="1"/>
    </xf>
    <xf numFmtId="0" fontId="58" fillId="18" borderId="104" xfId="0" applyFont="1" applyFill="1" applyBorder="1" applyAlignment="1">
      <alignment horizontal="center" vertical="center" wrapText="1" readingOrder="1"/>
    </xf>
    <xf numFmtId="0" fontId="9" fillId="5" borderId="33" xfId="0" applyFont="1" applyFill="1" applyBorder="1" applyAlignment="1">
      <alignment horizontal="center" vertical="center" wrapText="1" readingOrder="1"/>
    </xf>
    <xf numFmtId="0" fontId="9" fillId="0" borderId="62" xfId="0" applyFont="1" applyBorder="1" applyAlignment="1">
      <alignment horizontal="justify" vertical="center" wrapText="1" readingOrder="1"/>
    </xf>
    <xf numFmtId="9" fontId="9" fillId="0" borderId="71" xfId="0" applyNumberFormat="1" applyFont="1" applyBorder="1" applyAlignment="1">
      <alignment horizontal="center" vertical="center" wrapText="1" readingOrder="1"/>
    </xf>
    <xf numFmtId="0" fontId="9" fillId="6" borderId="63" xfId="0" applyFont="1" applyFill="1" applyBorder="1" applyAlignment="1">
      <alignment horizontal="center" vertical="center" wrapText="1" readingOrder="1"/>
    </xf>
    <xf numFmtId="0" fontId="9" fillId="0" borderId="22" xfId="0" applyFont="1" applyBorder="1" applyAlignment="1">
      <alignment horizontal="justify" vertical="center" wrapText="1" readingOrder="1"/>
    </xf>
    <xf numFmtId="9" fontId="9" fillId="0" borderId="23" xfId="0" applyNumberFormat="1" applyFont="1" applyBorder="1" applyAlignment="1">
      <alignment horizontal="center" vertical="center" wrapText="1" readingOrder="1"/>
    </xf>
    <xf numFmtId="0" fontId="9" fillId="4" borderId="63" xfId="0" applyFont="1" applyFill="1" applyBorder="1" applyAlignment="1">
      <alignment horizontal="center" vertical="center" wrapText="1" readingOrder="1"/>
    </xf>
    <xf numFmtId="0" fontId="9" fillId="7" borderId="63" xfId="0" applyFont="1" applyFill="1" applyBorder="1" applyAlignment="1">
      <alignment horizontal="center" vertical="center" wrapText="1" readingOrder="1"/>
    </xf>
    <xf numFmtId="0" fontId="59" fillId="8" borderId="65" xfId="0" applyFont="1" applyFill="1" applyBorder="1" applyAlignment="1">
      <alignment horizontal="center" vertical="center" wrapText="1" readingOrder="1"/>
    </xf>
    <xf numFmtId="0" fontId="9" fillId="0" borderId="24" xfId="0" applyFont="1" applyBorder="1" applyAlignment="1">
      <alignment horizontal="justify" vertical="center" wrapText="1" readingOrder="1"/>
    </xf>
    <xf numFmtId="9" fontId="9" fillId="0" borderId="26" xfId="0" applyNumberFormat="1" applyFont="1" applyBorder="1" applyAlignment="1">
      <alignment horizontal="center" vertical="center" wrapText="1" readingOrder="1"/>
    </xf>
    <xf numFmtId="0" fontId="60" fillId="3" borderId="0" xfId="0" applyFont="1" applyFill="1" applyAlignment="1">
      <alignment horizontal="center" vertical="center" wrapText="1"/>
    </xf>
    <xf numFmtId="0" fontId="61" fillId="18" borderId="2" xfId="0" applyFont="1" applyFill="1" applyBorder="1" applyAlignment="1">
      <alignment horizontal="center" vertical="center" wrapText="1" readingOrder="1"/>
    </xf>
    <xf numFmtId="0" fontId="61" fillId="18" borderId="3" xfId="0" applyFont="1" applyFill="1" applyBorder="1" applyAlignment="1">
      <alignment horizontal="center" vertical="center" wrapText="1" readingOrder="1"/>
    </xf>
    <xf numFmtId="0" fontId="62" fillId="5" borderId="33" xfId="0" applyFont="1" applyFill="1" applyBorder="1" applyAlignment="1">
      <alignment horizontal="center" vertical="center" wrapText="1" readingOrder="1"/>
    </xf>
    <xf numFmtId="0" fontId="62" fillId="0" borderId="62" xfId="0" applyFont="1" applyBorder="1" applyAlignment="1">
      <alignment horizontal="center" vertical="center" wrapText="1" readingOrder="1"/>
    </xf>
    <xf numFmtId="0" fontId="62" fillId="0" borderId="71" xfId="0" applyFont="1" applyBorder="1" applyAlignment="1">
      <alignment horizontal="justify" vertical="center" wrapText="1" readingOrder="1"/>
    </xf>
    <xf numFmtId="0" fontId="62" fillId="6" borderId="63" xfId="0" applyFont="1" applyFill="1" applyBorder="1" applyAlignment="1">
      <alignment horizontal="center" vertical="center" wrapText="1" readingOrder="1"/>
    </xf>
    <xf numFmtId="0" fontId="62" fillId="0" borderId="22" xfId="0" applyFont="1" applyBorder="1" applyAlignment="1">
      <alignment horizontal="center" vertical="center" wrapText="1" readingOrder="1"/>
    </xf>
    <xf numFmtId="0" fontId="62" fillId="0" borderId="23" xfId="0" applyFont="1" applyBorder="1" applyAlignment="1">
      <alignment horizontal="justify" vertical="center" wrapText="1" readingOrder="1"/>
    </xf>
    <xf numFmtId="0" fontId="62" fillId="4" borderId="63" xfId="0" applyFont="1" applyFill="1" applyBorder="1" applyAlignment="1">
      <alignment horizontal="center" vertical="center" wrapText="1" readingOrder="1"/>
    </xf>
    <xf numFmtId="0" fontId="62" fillId="7" borderId="63" xfId="0" applyFont="1" applyFill="1" applyBorder="1" applyAlignment="1">
      <alignment horizontal="center" vertical="center" wrapText="1" readingOrder="1"/>
    </xf>
    <xf numFmtId="0" fontId="63" fillId="8" borderId="65" xfId="0" applyFont="1" applyFill="1" applyBorder="1" applyAlignment="1">
      <alignment horizontal="center" vertical="center" wrapText="1" readingOrder="1"/>
    </xf>
    <xf numFmtId="0" fontId="62" fillId="0" borderId="24" xfId="0" applyFont="1" applyBorder="1" applyAlignment="1">
      <alignment horizontal="center" vertical="center" wrapText="1" readingOrder="1"/>
    </xf>
    <xf numFmtId="0" fontId="62" fillId="0" borderId="26" xfId="0" applyFont="1" applyBorder="1" applyAlignment="1">
      <alignment horizontal="justify" vertical="center" wrapText="1" readingOrder="1"/>
    </xf>
    <xf numFmtId="0" fontId="43" fillId="0" borderId="67" xfId="0" applyFont="1" applyBorder="1" applyAlignment="1">
      <alignment horizontal="left" vertical="center" wrapText="1"/>
    </xf>
    <xf numFmtId="0" fontId="43" fillId="0" borderId="18"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35" fillId="12" borderId="18" xfId="0" applyFont="1" applyFill="1" applyBorder="1" applyAlignment="1">
      <alignment horizontal="center" vertical="center" textRotation="90"/>
    </xf>
    <xf numFmtId="0" fontId="43" fillId="0" borderId="18" xfId="0" applyFont="1" applyBorder="1" applyAlignment="1" applyProtection="1">
      <alignment horizontal="center" vertical="center"/>
    </xf>
    <xf numFmtId="0" fontId="43" fillId="0" borderId="18" xfId="0" applyFont="1" applyBorder="1" applyAlignment="1" applyProtection="1">
      <alignment horizontal="justify" vertical="center" wrapText="1"/>
      <protection locked="0"/>
    </xf>
    <xf numFmtId="0" fontId="43" fillId="0" borderId="18" xfId="0" applyFont="1" applyBorder="1" applyAlignment="1" applyProtection="1">
      <alignment horizontal="center" vertical="center"/>
      <protection hidden="1"/>
    </xf>
    <xf numFmtId="0" fontId="43" fillId="0" borderId="18" xfId="0" applyFont="1" applyBorder="1" applyAlignment="1" applyProtection="1">
      <alignment horizontal="center" vertical="center" textRotation="90"/>
      <protection locked="0"/>
    </xf>
    <xf numFmtId="9" fontId="43" fillId="0" borderId="18" xfId="0" applyNumberFormat="1" applyFont="1" applyBorder="1" applyAlignment="1" applyProtection="1">
      <alignment horizontal="center" vertical="center"/>
      <protection hidden="1"/>
    </xf>
    <xf numFmtId="164" fontId="43" fillId="0" borderId="18" xfId="1" applyNumberFormat="1" applyFont="1" applyBorder="1" applyAlignment="1">
      <alignment horizontal="center" vertical="center"/>
    </xf>
    <xf numFmtId="0" fontId="28" fillId="0" borderId="18" xfId="0" applyFont="1" applyFill="1" applyBorder="1" applyAlignment="1" applyProtection="1">
      <alignment horizontal="center" vertical="center" textRotation="90" wrapText="1"/>
      <protection hidden="1"/>
    </xf>
    <xf numFmtId="0" fontId="28" fillId="0" borderId="18" xfId="0" applyFont="1" applyBorder="1" applyAlignment="1" applyProtection="1">
      <alignment horizontal="center" vertical="center" textRotation="90"/>
      <protection hidden="1"/>
    </xf>
    <xf numFmtId="14" fontId="43" fillId="0" borderId="18" xfId="0" applyNumberFormat="1" applyFont="1" applyBorder="1" applyAlignment="1" applyProtection="1">
      <alignment horizontal="center" vertical="center"/>
      <protection locked="0"/>
    </xf>
    <xf numFmtId="0" fontId="43" fillId="0" borderId="23" xfId="0" applyFont="1" applyBorder="1" applyAlignment="1" applyProtection="1">
      <alignment horizontal="center" vertical="center"/>
      <protection locked="0"/>
    </xf>
    <xf numFmtId="0" fontId="43" fillId="0" borderId="18" xfId="0" applyFont="1" applyBorder="1" applyAlignment="1" applyProtection="1">
      <alignment horizontal="justify" vertical="center"/>
      <protection locked="0"/>
    </xf>
    <xf numFmtId="0" fontId="2" fillId="0" borderId="18" xfId="0" applyFont="1" applyBorder="1" applyAlignment="1" applyProtection="1">
      <alignment horizontal="center" vertical="center"/>
    </xf>
    <xf numFmtId="0" fontId="32" fillId="0" borderId="18" xfId="0" applyFont="1" applyBorder="1" applyAlignment="1" applyProtection="1">
      <alignment horizontal="justify" vertical="center" wrapText="1"/>
      <protection locked="0"/>
    </xf>
    <xf numFmtId="0" fontId="2" fillId="0" borderId="18" xfId="0" applyFont="1" applyBorder="1" applyAlignment="1" applyProtection="1">
      <alignment horizontal="center" vertical="center"/>
      <protection hidden="1"/>
    </xf>
    <xf numFmtId="0" fontId="2" fillId="0" borderId="18" xfId="0" applyFont="1" applyBorder="1" applyAlignment="1" applyProtection="1">
      <alignment horizontal="center" vertical="center" textRotation="90"/>
      <protection locked="0"/>
    </xf>
    <xf numFmtId="9" fontId="2" fillId="0" borderId="18" xfId="0" applyNumberFormat="1" applyFont="1" applyBorder="1" applyAlignment="1" applyProtection="1">
      <alignment horizontal="center" vertical="center"/>
      <protection hidden="1"/>
    </xf>
    <xf numFmtId="164" fontId="2" fillId="0" borderId="18" xfId="1" applyNumberFormat="1" applyFont="1" applyBorder="1" applyAlignment="1">
      <alignment horizontal="center" vertical="center"/>
    </xf>
    <xf numFmtId="0" fontId="35" fillId="0" borderId="18" xfId="0" applyFont="1" applyFill="1" applyBorder="1" applyAlignment="1" applyProtection="1">
      <alignment horizontal="center" vertical="center" textRotation="90" wrapText="1"/>
      <protection hidden="1"/>
    </xf>
    <xf numFmtId="0" fontId="35" fillId="0" borderId="18" xfId="0" applyFont="1" applyBorder="1" applyAlignment="1" applyProtection="1">
      <alignment horizontal="center" vertical="center" textRotation="90"/>
      <protection hidden="1"/>
    </xf>
    <xf numFmtId="14" fontId="2" fillId="0" borderId="18" xfId="0" applyNumberFormat="1"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18" xfId="0" applyFont="1" applyBorder="1" applyAlignment="1" applyProtection="1">
      <alignment horizontal="justify" vertical="center"/>
      <protection locked="0"/>
    </xf>
    <xf numFmtId="164" fontId="2" fillId="8" borderId="18" xfId="1" applyNumberFormat="1" applyFont="1" applyFill="1" applyBorder="1" applyAlignment="1">
      <alignment horizontal="center" vertical="center"/>
    </xf>
    <xf numFmtId="0" fontId="2" fillId="0" borderId="0" xfId="0" applyFont="1" applyBorder="1"/>
    <xf numFmtId="0" fontId="2" fillId="0" borderId="0" xfId="0" applyFont="1" applyBorder="1" applyAlignment="1">
      <alignment wrapText="1"/>
    </xf>
    <xf numFmtId="0" fontId="2" fillId="0" borderId="5" xfId="0" applyFont="1" applyBorder="1"/>
    <xf numFmtId="0" fontId="2" fillId="0" borderId="106" xfId="0" applyFont="1" applyBorder="1" applyAlignment="1" applyProtection="1">
      <alignment horizontal="center" vertical="center"/>
    </xf>
    <xf numFmtId="0" fontId="32" fillId="0" borderId="106" xfId="0" applyFont="1" applyBorder="1" applyAlignment="1" applyProtection="1">
      <alignment horizontal="justify" vertical="center" wrapText="1"/>
      <protection locked="0"/>
    </xf>
    <xf numFmtId="0" fontId="2" fillId="0" borderId="106" xfId="0" applyFont="1" applyBorder="1" applyAlignment="1" applyProtection="1">
      <alignment horizontal="center" vertical="center"/>
      <protection hidden="1"/>
    </xf>
    <xf numFmtId="0" fontId="2" fillId="0" borderId="106" xfId="0" applyFont="1" applyBorder="1" applyAlignment="1" applyProtection="1">
      <alignment horizontal="center" vertical="center" textRotation="90"/>
      <protection locked="0"/>
    </xf>
    <xf numFmtId="9" fontId="2" fillId="0" borderId="106" xfId="0" applyNumberFormat="1" applyFont="1" applyBorder="1" applyAlignment="1" applyProtection="1">
      <alignment horizontal="center" vertical="center"/>
      <protection hidden="1"/>
    </xf>
    <xf numFmtId="164" fontId="2" fillId="0" borderId="106" xfId="1" applyNumberFormat="1" applyFont="1" applyBorder="1" applyAlignment="1">
      <alignment horizontal="center" vertical="center"/>
    </xf>
    <xf numFmtId="0" fontId="35" fillId="0" borderId="106" xfId="0" applyFont="1" applyFill="1" applyBorder="1" applyAlignment="1" applyProtection="1">
      <alignment horizontal="center" vertical="center" textRotation="90" wrapText="1"/>
      <protection hidden="1"/>
    </xf>
    <xf numFmtId="0" fontId="35" fillId="0" borderId="106" xfId="0" applyFont="1" applyBorder="1" applyAlignment="1" applyProtection="1">
      <alignment horizontal="center" vertical="center" textRotation="90"/>
      <protection hidden="1"/>
    </xf>
    <xf numFmtId="0" fontId="2" fillId="0" borderId="106" xfId="0" applyFont="1" applyBorder="1" applyAlignment="1" applyProtection="1">
      <alignment horizontal="center" vertical="center" wrapText="1"/>
      <protection locked="0"/>
    </xf>
    <xf numFmtId="14" fontId="2" fillId="0" borderId="106" xfId="0" applyNumberFormat="1" applyFont="1" applyBorder="1" applyAlignment="1" applyProtection="1">
      <alignment horizontal="center" vertical="center"/>
      <protection locked="0"/>
    </xf>
    <xf numFmtId="0" fontId="2" fillId="0" borderId="107" xfId="0" applyFont="1" applyBorder="1" applyAlignment="1" applyProtection="1">
      <alignment horizontal="center" vertical="center"/>
      <protection locked="0"/>
    </xf>
    <xf numFmtId="0" fontId="2" fillId="0" borderId="108" xfId="0" applyFont="1" applyBorder="1" applyAlignment="1">
      <alignment horizontal="center" vertical="center"/>
    </xf>
    <xf numFmtId="0" fontId="43" fillId="0" borderId="18" xfId="0" applyFont="1" applyBorder="1" applyAlignment="1" applyProtection="1">
      <alignment horizontal="center" vertical="center"/>
      <protection locked="0"/>
    </xf>
    <xf numFmtId="9" fontId="43" fillId="0" borderId="18" xfId="0" applyNumberFormat="1" applyFont="1" applyBorder="1" applyAlignment="1" applyProtection="1">
      <alignment horizontal="center" vertical="center" wrapText="1"/>
      <protection locked="0"/>
    </xf>
    <xf numFmtId="0" fontId="43" fillId="0" borderId="18" xfId="0" applyFont="1" applyBorder="1" applyAlignment="1" applyProtection="1">
      <alignment horizontal="left" vertical="center" wrapText="1"/>
      <protection locked="0"/>
    </xf>
    <xf numFmtId="0" fontId="37" fillId="3" borderId="76" xfId="3" applyFont="1" applyFill="1" applyBorder="1" applyAlignment="1" applyProtection="1">
      <alignment horizontal="left" vertical="top" wrapText="1" readingOrder="1"/>
    </xf>
    <xf numFmtId="0" fontId="37" fillId="3" borderId="79" xfId="3" applyFont="1" applyFill="1" applyBorder="1" applyAlignment="1" applyProtection="1">
      <alignment horizontal="left" vertical="top" wrapText="1" readingOrder="1"/>
    </xf>
    <xf numFmtId="0" fontId="37" fillId="3" borderId="41" xfId="3" applyFont="1" applyFill="1" applyBorder="1" applyAlignment="1" applyProtection="1">
      <alignment horizontal="left" vertical="top" wrapText="1" readingOrder="1"/>
    </xf>
    <xf numFmtId="0" fontId="37" fillId="3" borderId="78" xfId="3" applyFont="1" applyFill="1" applyBorder="1" applyAlignment="1" applyProtection="1">
      <alignment horizontal="left" vertical="top" wrapText="1" readingOrder="1"/>
    </xf>
    <xf numFmtId="0" fontId="38" fillId="3" borderId="59" xfId="2" applyFont="1" applyFill="1" applyBorder="1" applyAlignment="1" applyProtection="1">
      <alignment horizontal="justify" vertical="center" wrapText="1"/>
    </xf>
    <xf numFmtId="0" fontId="38" fillId="3" borderId="74" xfId="2" applyFont="1" applyFill="1" applyBorder="1" applyAlignment="1" applyProtection="1">
      <alignment horizontal="justify" vertical="center" wrapText="1"/>
    </xf>
    <xf numFmtId="0" fontId="38" fillId="3" borderId="58" xfId="2" applyFont="1" applyFill="1" applyBorder="1" applyAlignment="1" applyProtection="1">
      <alignment horizontal="justify" vertical="center" wrapText="1"/>
    </xf>
    <xf numFmtId="0" fontId="38" fillId="3" borderId="89" xfId="2" applyFont="1" applyFill="1" applyBorder="1" applyAlignment="1" applyProtection="1">
      <alignment horizontal="justify" vertical="center" wrapText="1"/>
    </xf>
    <xf numFmtId="0" fontId="38" fillId="3" borderId="77" xfId="2" applyFont="1" applyFill="1" applyBorder="1" applyAlignment="1" applyProtection="1">
      <alignment horizontal="justify" vertical="center" wrapText="1"/>
    </xf>
    <xf numFmtId="0" fontId="37" fillId="3" borderId="88" xfId="3" applyFont="1" applyFill="1" applyBorder="1" applyAlignment="1" applyProtection="1">
      <alignment horizontal="left" vertical="top" wrapText="1" readingOrder="1"/>
    </xf>
    <xf numFmtId="0" fontId="37" fillId="3" borderId="42" xfId="3" applyFont="1" applyFill="1" applyBorder="1" applyAlignment="1" applyProtection="1">
      <alignment horizontal="left" vertical="top" wrapText="1" readingOrder="1"/>
    </xf>
    <xf numFmtId="0" fontId="38" fillId="3" borderId="73" xfId="2" applyFont="1" applyFill="1" applyBorder="1" applyAlignment="1" applyProtection="1">
      <alignment horizontal="justify" vertical="center" wrapText="1"/>
    </xf>
    <xf numFmtId="0" fontId="33" fillId="14" borderId="33" xfId="2" applyFont="1" applyFill="1" applyBorder="1" applyAlignment="1" applyProtection="1">
      <alignment horizontal="center" vertical="center" wrapText="1"/>
    </xf>
    <xf numFmtId="0" fontId="33" fillId="14" borderId="34" xfId="2" applyFont="1" applyFill="1" applyBorder="1" applyAlignment="1" applyProtection="1">
      <alignment horizontal="center" vertical="center" wrapText="1"/>
    </xf>
    <xf numFmtId="0" fontId="33" fillId="14" borderId="35" xfId="2" applyFont="1" applyFill="1" applyBorder="1" applyAlignment="1" applyProtection="1">
      <alignment horizontal="center" vertical="center" wrapText="1"/>
    </xf>
    <xf numFmtId="0" fontId="32" fillId="0" borderId="4" xfId="2" quotePrefix="1" applyFont="1" applyBorder="1" applyAlignment="1" applyProtection="1">
      <alignment horizontal="left" vertical="center" wrapText="1"/>
    </xf>
    <xf numFmtId="0" fontId="32" fillId="0" borderId="0" xfId="2" quotePrefix="1" applyFont="1" applyBorder="1" applyAlignment="1" applyProtection="1">
      <alignment horizontal="left" vertical="center" wrapText="1"/>
    </xf>
    <xf numFmtId="0" fontId="32" fillId="0" borderId="5" xfId="2" quotePrefix="1" applyFont="1" applyBorder="1" applyAlignment="1" applyProtection="1">
      <alignment horizontal="left" vertical="center" wrapText="1"/>
    </xf>
    <xf numFmtId="0" fontId="32" fillId="0" borderId="51" xfId="2" quotePrefix="1" applyFont="1" applyBorder="1" applyAlignment="1" applyProtection="1">
      <alignment horizontal="left" vertical="center" wrapText="1"/>
    </xf>
    <xf numFmtId="0" fontId="32" fillId="0" borderId="52" xfId="2" quotePrefix="1" applyFont="1" applyBorder="1" applyAlignment="1" applyProtection="1">
      <alignment horizontal="left" vertical="center" wrapText="1"/>
    </xf>
    <xf numFmtId="0" fontId="32" fillId="0" borderId="53" xfId="2" quotePrefix="1" applyFont="1" applyBorder="1" applyAlignment="1" applyProtection="1">
      <alignment horizontal="left" vertical="center" wrapText="1"/>
    </xf>
    <xf numFmtId="0" fontId="34" fillId="3" borderId="37" xfId="2" quotePrefix="1" applyFont="1" applyFill="1" applyBorder="1" applyAlignment="1" applyProtection="1">
      <alignment horizontal="left" vertical="top" wrapText="1"/>
    </xf>
    <xf numFmtId="0" fontId="35" fillId="3" borderId="37" xfId="2" quotePrefix="1" applyFont="1" applyFill="1" applyBorder="1" applyAlignment="1" applyProtection="1">
      <alignment horizontal="left" vertical="top" wrapText="1"/>
    </xf>
    <xf numFmtId="0" fontId="35" fillId="3" borderId="75" xfId="2" quotePrefix="1" applyFont="1" applyFill="1" applyBorder="1" applyAlignment="1" applyProtection="1">
      <alignment horizontal="left" vertical="top" wrapText="1"/>
    </xf>
    <xf numFmtId="0" fontId="32" fillId="3" borderId="0" xfId="2" quotePrefix="1" applyFont="1" applyFill="1" applyBorder="1" applyAlignment="1" applyProtection="1">
      <alignment horizontal="left" vertical="top" wrapText="1"/>
    </xf>
    <xf numFmtId="0" fontId="32" fillId="3" borderId="83" xfId="2" quotePrefix="1" applyFont="1" applyFill="1" applyBorder="1" applyAlignment="1" applyProtection="1">
      <alignment horizontal="left" vertical="top" wrapText="1"/>
    </xf>
    <xf numFmtId="0" fontId="37" fillId="14" borderId="86" xfId="3" applyFont="1" applyFill="1" applyBorder="1" applyAlignment="1" applyProtection="1">
      <alignment horizontal="center" vertical="center" wrapText="1"/>
    </xf>
    <xf numFmtId="0" fontId="37" fillId="14" borderId="85" xfId="3" applyFont="1" applyFill="1" applyBorder="1" applyAlignment="1" applyProtection="1">
      <alignment horizontal="center" vertical="center" wrapText="1"/>
    </xf>
    <xf numFmtId="0" fontId="37" fillId="14" borderId="39" xfId="2" applyFont="1" applyFill="1" applyBorder="1" applyAlignment="1" applyProtection="1">
      <alignment horizontal="center" vertical="center"/>
    </xf>
    <xf numFmtId="0" fontId="37" fillId="14" borderId="40" xfId="2" applyFont="1" applyFill="1" applyBorder="1" applyAlignment="1" applyProtection="1">
      <alignment horizontal="center" vertical="center"/>
    </xf>
    <xf numFmtId="0" fontId="2" fillId="3" borderId="52" xfId="2" quotePrefix="1" applyFont="1" applyFill="1" applyBorder="1" applyAlignment="1" applyProtection="1">
      <alignment horizontal="justify" vertical="center" wrapText="1"/>
    </xf>
    <xf numFmtId="0" fontId="2" fillId="3" borderId="64" xfId="2" quotePrefix="1" applyFont="1" applyFill="1" applyBorder="1" applyAlignment="1" applyProtection="1">
      <alignment horizontal="justify" vertical="center" wrapText="1"/>
    </xf>
    <xf numFmtId="0" fontId="37" fillId="14" borderId="84" xfId="3" applyFont="1" applyFill="1" applyBorder="1" applyAlignment="1" applyProtection="1">
      <alignment horizontal="center" vertical="center" wrapText="1"/>
    </xf>
    <xf numFmtId="0" fontId="36" fillId="3" borderId="4" xfId="2" quotePrefix="1" applyFont="1" applyFill="1" applyBorder="1" applyAlignment="1" applyProtection="1">
      <alignment horizontal="center" vertical="top" wrapText="1"/>
    </xf>
    <xf numFmtId="0" fontId="36" fillId="3" borderId="0" xfId="2" quotePrefix="1" applyFont="1" applyFill="1" applyBorder="1" applyAlignment="1" applyProtection="1">
      <alignment horizontal="center" vertical="top" wrapText="1"/>
    </xf>
    <xf numFmtId="0" fontId="36" fillId="3" borderId="83" xfId="2" quotePrefix="1" applyFont="1" applyFill="1" applyBorder="1" applyAlignment="1" applyProtection="1">
      <alignment horizontal="center" vertical="top" wrapText="1"/>
    </xf>
    <xf numFmtId="0" fontId="37" fillId="3" borderId="54" xfId="0" applyFont="1" applyFill="1" applyBorder="1" applyAlignment="1" applyProtection="1">
      <alignment horizontal="left" vertical="center" wrapText="1"/>
    </xf>
    <xf numFmtId="0" fontId="37" fillId="3" borderId="55" xfId="0" applyFont="1" applyFill="1" applyBorder="1" applyAlignment="1" applyProtection="1">
      <alignment horizontal="left" vertical="center" wrapText="1"/>
    </xf>
    <xf numFmtId="0" fontId="38" fillId="3" borderId="47" xfId="2" applyFont="1" applyFill="1" applyBorder="1" applyAlignment="1" applyProtection="1">
      <alignment horizontal="justify" vertical="center" wrapText="1"/>
    </xf>
    <xf numFmtId="0" fontId="38" fillId="3" borderId="48" xfId="2" applyFont="1" applyFill="1" applyBorder="1" applyAlignment="1" applyProtection="1">
      <alignment horizontal="justify" vertical="center" wrapText="1"/>
    </xf>
    <xf numFmtId="0" fontId="37" fillId="3" borderId="87" xfId="3" applyFont="1" applyFill="1" applyBorder="1" applyAlignment="1" applyProtection="1">
      <alignment horizontal="left" vertical="top" wrapText="1" readingOrder="1"/>
    </xf>
    <xf numFmtId="0" fontId="37" fillId="3" borderId="80" xfId="3" applyFont="1" applyFill="1" applyBorder="1" applyAlignment="1" applyProtection="1">
      <alignment horizontal="left" vertical="top" wrapText="1" readingOrder="1"/>
    </xf>
    <xf numFmtId="0" fontId="38" fillId="3" borderId="81" xfId="2" applyFont="1" applyFill="1" applyBorder="1" applyAlignment="1" applyProtection="1">
      <alignment horizontal="justify" vertical="center" wrapText="1"/>
    </xf>
    <xf numFmtId="0" fontId="38" fillId="3" borderId="82" xfId="2" applyFont="1" applyFill="1" applyBorder="1" applyAlignment="1" applyProtection="1">
      <alignment horizontal="justify" vertical="center" wrapText="1"/>
    </xf>
    <xf numFmtId="0" fontId="37" fillId="3" borderId="46" xfId="0" applyFont="1" applyFill="1" applyBorder="1" applyAlignment="1" applyProtection="1">
      <alignment horizontal="left" vertical="center" wrapText="1"/>
    </xf>
    <xf numFmtId="0" fontId="37" fillId="3" borderId="45" xfId="0" applyFont="1" applyFill="1" applyBorder="1" applyAlignment="1" applyProtection="1">
      <alignment horizontal="left" vertical="center" wrapText="1"/>
    </xf>
    <xf numFmtId="0" fontId="38" fillId="3" borderId="43" xfId="2" applyFont="1" applyFill="1" applyBorder="1" applyAlignment="1" applyProtection="1">
      <alignment horizontal="justify" vertical="center" wrapText="1"/>
    </xf>
    <xf numFmtId="0" fontId="38" fillId="3" borderId="44" xfId="2" applyFont="1" applyFill="1" applyBorder="1" applyAlignment="1" applyProtection="1">
      <alignment horizontal="justify" vertical="center" wrapText="1"/>
    </xf>
    <xf numFmtId="0" fontId="37" fillId="3" borderId="56" xfId="0" applyFont="1" applyFill="1" applyBorder="1" applyAlignment="1" applyProtection="1">
      <alignment horizontal="left" vertical="center" wrapText="1"/>
    </xf>
    <xf numFmtId="0" fontId="37" fillId="3" borderId="57" xfId="0" applyFont="1" applyFill="1" applyBorder="1" applyAlignment="1" applyProtection="1">
      <alignment horizontal="left" vertical="center" wrapText="1"/>
    </xf>
    <xf numFmtId="0" fontId="38" fillId="3" borderId="49" xfId="0" applyFont="1" applyFill="1" applyBorder="1" applyAlignment="1" applyProtection="1">
      <alignment horizontal="justify" vertical="center" wrapText="1"/>
    </xf>
    <xf numFmtId="0" fontId="38" fillId="3" borderId="50" xfId="0" applyFont="1" applyFill="1" applyBorder="1" applyAlignment="1" applyProtection="1">
      <alignment horizontal="justify" vertical="center" wrapText="1"/>
    </xf>
    <xf numFmtId="0" fontId="5" fillId="0" borderId="102" xfId="0" applyFont="1" applyBorder="1" applyAlignment="1">
      <alignment vertical="top" wrapText="1"/>
    </xf>
    <xf numFmtId="0" fontId="5" fillId="0" borderId="90" xfId="0" applyFont="1" applyBorder="1" applyAlignment="1">
      <alignment vertical="top" wrapText="1"/>
    </xf>
    <xf numFmtId="0" fontId="5" fillId="0" borderId="100" xfId="0" applyFont="1" applyBorder="1" applyAlignment="1">
      <alignment vertical="top" wrapText="1"/>
    </xf>
    <xf numFmtId="0" fontId="50" fillId="0" borderId="2" xfId="0" applyFont="1" applyBorder="1" applyAlignment="1">
      <alignment horizontal="center" vertical="center" wrapText="1"/>
    </xf>
    <xf numFmtId="0" fontId="50" fillId="0" borderId="9" xfId="0" applyFont="1" applyBorder="1" applyAlignment="1">
      <alignment horizontal="center" vertical="center" wrapText="1"/>
    </xf>
    <xf numFmtId="0" fontId="50" fillId="0" borderId="4" xfId="0" applyFont="1" applyBorder="1" applyAlignment="1">
      <alignment horizontal="center" vertical="center" wrapText="1"/>
    </xf>
    <xf numFmtId="0" fontId="50" fillId="0" borderId="0" xfId="0" applyFont="1" applyAlignment="1">
      <alignment horizontal="center" vertical="center" wrapText="1"/>
    </xf>
    <xf numFmtId="0" fontId="50" fillId="0" borderId="6" xfId="0" applyFont="1" applyBorder="1" applyAlignment="1">
      <alignment horizontal="center" vertical="center" wrapText="1"/>
    </xf>
    <xf numFmtId="0" fontId="50" fillId="0" borderId="8" xfId="0" applyFont="1" applyBorder="1" applyAlignment="1">
      <alignment horizontal="center" vertical="center" wrapText="1"/>
    </xf>
    <xf numFmtId="0" fontId="28" fillId="18" borderId="20" xfId="0" applyFont="1" applyFill="1" applyBorder="1" applyAlignment="1">
      <alignment horizontal="center" vertical="center" wrapText="1"/>
    </xf>
    <xf numFmtId="0" fontId="28" fillId="18" borderId="21" xfId="0" applyFont="1" applyFill="1" applyBorder="1" applyAlignment="1">
      <alignment horizontal="center" vertical="center" wrapText="1"/>
    </xf>
    <xf numFmtId="0" fontId="28" fillId="18" borderId="32" xfId="0" applyFont="1" applyFill="1" applyBorder="1" applyAlignment="1">
      <alignment horizontal="center" vertical="center" wrapText="1"/>
    </xf>
    <xf numFmtId="0" fontId="28" fillId="15" borderId="61" xfId="0" applyFont="1" applyFill="1" applyBorder="1" applyAlignment="1">
      <alignment horizontal="left" vertical="center" wrapText="1" indent="1"/>
    </xf>
    <xf numFmtId="0" fontId="28" fillId="15" borderId="34" xfId="0" applyFont="1" applyFill="1" applyBorder="1" applyAlignment="1">
      <alignment horizontal="left" vertical="center" wrapText="1" indent="1"/>
    </xf>
    <xf numFmtId="0" fontId="28" fillId="15" borderId="35" xfId="0" applyFont="1" applyFill="1" applyBorder="1" applyAlignment="1">
      <alignment horizontal="left" vertical="center" wrapText="1" indent="1"/>
    </xf>
    <xf numFmtId="0" fontId="43" fillId="15" borderId="93" xfId="0" applyFont="1" applyFill="1" applyBorder="1" applyAlignment="1">
      <alignment horizontal="left" vertical="center" wrapText="1" indent="1"/>
    </xf>
    <xf numFmtId="0" fontId="43" fillId="15" borderId="94" xfId="0" applyFont="1" applyFill="1" applyBorder="1" applyAlignment="1">
      <alignment horizontal="left" vertical="center" wrapText="1" indent="1"/>
    </xf>
    <xf numFmtId="0" fontId="43" fillId="15" borderId="95" xfId="0" applyFont="1" applyFill="1" applyBorder="1" applyAlignment="1">
      <alignment horizontal="left" vertical="center" wrapText="1" indent="1"/>
    </xf>
    <xf numFmtId="0" fontId="23" fillId="13" borderId="0" xfId="0" applyFont="1" applyFill="1" applyAlignment="1">
      <alignment horizontal="center" vertical="center" wrapText="1"/>
    </xf>
    <xf numFmtId="0" fontId="28" fillId="16" borderId="33" xfId="0" applyFont="1" applyFill="1" applyBorder="1" applyAlignment="1">
      <alignment horizontal="center" vertical="center" wrapText="1"/>
    </xf>
    <xf numFmtId="0" fontId="28" fillId="16" borderId="34" xfId="0" applyFont="1" applyFill="1" applyBorder="1" applyAlignment="1">
      <alignment horizontal="center" vertical="center" wrapText="1"/>
    </xf>
    <xf numFmtId="0" fontId="28" fillId="16" borderId="35" xfId="0" applyFont="1" applyFill="1" applyBorder="1" applyAlignment="1">
      <alignment horizontal="center" vertical="center" wrapText="1"/>
    </xf>
    <xf numFmtId="0" fontId="44" fillId="16" borderId="63" xfId="0" applyFont="1" applyFill="1" applyBorder="1" applyAlignment="1">
      <alignment horizontal="center" vertical="center" wrapText="1"/>
    </xf>
    <xf numFmtId="0" fontId="44" fillId="16" borderId="60" xfId="0" applyFont="1" applyFill="1" applyBorder="1" applyAlignment="1">
      <alignment horizontal="center" vertical="center" wrapText="1"/>
    </xf>
    <xf numFmtId="0" fontId="43" fillId="0" borderId="65" xfId="0" applyFont="1" applyBorder="1" applyAlignment="1">
      <alignment horizontal="left" vertical="center" wrapText="1"/>
    </xf>
    <xf numFmtId="0" fontId="43" fillId="0" borderId="66" xfId="0" applyFont="1" applyBorder="1" applyAlignment="1">
      <alignment horizontal="left" vertical="center" wrapText="1"/>
    </xf>
    <xf numFmtId="0" fontId="51" fillId="0" borderId="0" xfId="0" applyFont="1" applyAlignment="1">
      <alignment horizontal="center" vertical="center"/>
    </xf>
    <xf numFmtId="0" fontId="22" fillId="0" borderId="98" xfId="0" applyFont="1" applyBorder="1" applyAlignment="1">
      <alignment horizontal="left" vertical="center" wrapText="1"/>
    </xf>
    <xf numFmtId="0" fontId="22" fillId="0" borderId="5" xfId="0" applyFont="1" applyBorder="1" applyAlignment="1">
      <alignment horizontal="left" vertical="center" wrapText="1"/>
    </xf>
    <xf numFmtId="0" fontId="22" fillId="0" borderId="96" xfId="0" applyFont="1" applyBorder="1" applyAlignment="1">
      <alignment horizontal="left" vertical="center" wrapText="1"/>
    </xf>
    <xf numFmtId="0" fontId="22" fillId="0" borderId="7" xfId="0" applyFont="1" applyBorder="1" applyAlignment="1">
      <alignment horizontal="left" vertical="center" wrapText="1"/>
    </xf>
    <xf numFmtId="0" fontId="22" fillId="0" borderId="4" xfId="0" applyFont="1" applyBorder="1" applyAlignment="1">
      <alignment horizontal="left" vertical="center" wrapText="1"/>
    </xf>
    <xf numFmtId="0" fontId="22" fillId="0" borderId="0" xfId="0" applyFont="1" applyAlignment="1">
      <alignment horizontal="left" vertical="center" wrapText="1"/>
    </xf>
    <xf numFmtId="0" fontId="22" fillId="0" borderId="99" xfId="0" applyFont="1" applyBorder="1" applyAlignment="1">
      <alignment horizontal="left" vertical="center" wrapText="1"/>
    </xf>
    <xf numFmtId="0" fontId="22" fillId="0" borderId="6" xfId="0" applyFont="1" applyBorder="1" applyAlignment="1">
      <alignment horizontal="left" vertical="center" wrapText="1"/>
    </xf>
    <xf numFmtId="0" fontId="22" fillId="0" borderId="8" xfId="0" applyFont="1" applyBorder="1" applyAlignment="1">
      <alignment horizontal="left" vertical="center" wrapText="1"/>
    </xf>
    <xf numFmtId="0" fontId="22" fillId="0" borderId="97" xfId="0" applyFont="1" applyBorder="1" applyAlignment="1">
      <alignment horizontal="left" vertical="center" wrapText="1"/>
    </xf>
    <xf numFmtId="0" fontId="43" fillId="0" borderId="18" xfId="0" applyFont="1" applyBorder="1" applyAlignment="1" applyProtection="1">
      <alignment horizontal="center" vertical="center" wrapText="1"/>
      <protection locked="0"/>
    </xf>
    <xf numFmtId="0" fontId="43" fillId="0" borderId="18" xfId="0" applyFont="1" applyBorder="1" applyAlignment="1" applyProtection="1">
      <alignment horizontal="center" vertical="center"/>
      <protection locked="0"/>
    </xf>
    <xf numFmtId="0" fontId="28" fillId="0" borderId="18" xfId="0" applyFont="1" applyFill="1" applyBorder="1" applyAlignment="1" applyProtection="1">
      <alignment horizontal="center" vertical="center" wrapText="1"/>
      <protection hidden="1"/>
    </xf>
    <xf numFmtId="0" fontId="43" fillId="0" borderId="22" xfId="0" applyFont="1" applyBorder="1" applyAlignment="1" applyProtection="1">
      <alignment horizontal="center" vertical="center"/>
    </xf>
    <xf numFmtId="0" fontId="28" fillId="0" borderId="18" xfId="0" applyFont="1" applyBorder="1" applyAlignment="1" applyProtection="1">
      <alignment horizontal="center" vertical="center"/>
      <protection hidden="1"/>
    </xf>
    <xf numFmtId="9" fontId="43" fillId="0" borderId="18" xfId="0" applyNumberFormat="1" applyFont="1" applyBorder="1" applyAlignment="1" applyProtection="1">
      <alignment horizontal="center" vertical="center" wrapText="1"/>
      <protection hidden="1"/>
    </xf>
    <xf numFmtId="9" fontId="43" fillId="0" borderId="18" xfId="0" applyNumberFormat="1" applyFont="1" applyBorder="1" applyAlignment="1" applyProtection="1">
      <alignment horizontal="center" vertical="center" wrapText="1"/>
      <protection locked="0"/>
    </xf>
    <xf numFmtId="0" fontId="35" fillId="12" borderId="18" xfId="0" applyFont="1" applyFill="1" applyBorder="1" applyAlignment="1">
      <alignment horizontal="center" vertical="center"/>
    </xf>
    <xf numFmtId="0" fontId="35" fillId="12" borderId="18" xfId="0" applyFont="1" applyFill="1" applyBorder="1" applyAlignment="1">
      <alignment horizontal="center" vertical="center" wrapText="1"/>
    </xf>
    <xf numFmtId="0" fontId="2" fillId="0" borderId="18" xfId="0" applyFont="1" applyBorder="1" applyAlignment="1" applyProtection="1">
      <alignment horizontal="center" vertical="center" wrapText="1"/>
      <protection locked="0"/>
    </xf>
    <xf numFmtId="0" fontId="35" fillId="12" borderId="23" xfId="0" applyFont="1" applyFill="1" applyBorder="1" applyAlignment="1">
      <alignment horizontal="center" vertical="center" wrapText="1"/>
    </xf>
    <xf numFmtId="0" fontId="33" fillId="12" borderId="22" xfId="0" applyFont="1" applyFill="1" applyBorder="1" applyAlignment="1">
      <alignment horizontal="center" vertical="center" textRotation="90"/>
    </xf>
    <xf numFmtId="0" fontId="35" fillId="12" borderId="18" xfId="0" applyFont="1" applyFill="1" applyBorder="1" applyAlignment="1">
      <alignment horizontal="center" vertical="center" textRotation="90" wrapText="1"/>
    </xf>
    <xf numFmtId="9" fontId="2" fillId="0" borderId="18" xfId="0" applyNumberFormat="1" applyFont="1" applyBorder="1" applyAlignment="1" applyProtection="1">
      <alignment horizontal="center" vertical="center" wrapText="1"/>
      <protection hidden="1"/>
    </xf>
    <xf numFmtId="0" fontId="35" fillId="0" borderId="18" xfId="0" applyFont="1" applyFill="1" applyBorder="1" applyAlignment="1" applyProtection="1">
      <alignment horizontal="center" vertical="center" wrapText="1"/>
      <protection hidden="1"/>
    </xf>
    <xf numFmtId="0" fontId="35" fillId="0" borderId="18" xfId="0" applyFont="1" applyBorder="1" applyAlignment="1" applyProtection="1">
      <alignment horizontal="center" vertical="center"/>
      <protection hidden="1"/>
    </xf>
    <xf numFmtId="0" fontId="2" fillId="0" borderId="22" xfId="0" applyFont="1" applyBorder="1" applyAlignment="1" applyProtection="1">
      <alignment horizontal="center" vertical="center"/>
    </xf>
    <xf numFmtId="0" fontId="2" fillId="0" borderId="18" xfId="0" applyFont="1" applyBorder="1" applyAlignment="1" applyProtection="1">
      <alignment horizontal="center" vertical="center"/>
      <protection locked="0"/>
    </xf>
    <xf numFmtId="9" fontId="2" fillId="0" borderId="18" xfId="0" applyNumberFormat="1" applyFont="1" applyBorder="1" applyAlignment="1" applyProtection="1">
      <alignment horizontal="center" vertical="center" wrapText="1"/>
      <protection locked="0"/>
    </xf>
    <xf numFmtId="0" fontId="2" fillId="0" borderId="0" xfId="0" applyFont="1" applyBorder="1"/>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xf>
    <xf numFmtId="0" fontId="33" fillId="14" borderId="22" xfId="0" applyFont="1" applyFill="1" applyBorder="1" applyAlignment="1">
      <alignment horizontal="center" vertical="center"/>
    </xf>
    <xf numFmtId="0" fontId="33" fillId="14" borderId="18" xfId="0" applyFont="1" applyFill="1" applyBorder="1" applyAlignment="1">
      <alignment horizontal="center" vertical="center"/>
    </xf>
    <xf numFmtId="0" fontId="33" fillId="14" borderId="23" xfId="0" applyFont="1" applyFill="1" applyBorder="1" applyAlignment="1">
      <alignment horizontal="center" vertical="center"/>
    </xf>
    <xf numFmtId="0" fontId="2" fillId="0" borderId="109" xfId="0" applyFont="1" applyBorder="1" applyAlignment="1">
      <alignment horizontal="left" vertical="center" wrapText="1"/>
    </xf>
    <xf numFmtId="0" fontId="2" fillId="0" borderId="21" xfId="0" applyFont="1" applyBorder="1" applyAlignment="1">
      <alignment horizontal="left" vertical="center" wrapText="1"/>
    </xf>
    <xf numFmtId="0" fontId="2" fillId="0" borderId="32" xfId="0" applyFont="1" applyBorder="1" applyAlignment="1">
      <alignment horizontal="left" vertical="center" wrapText="1"/>
    </xf>
    <xf numFmtId="0" fontId="2" fillId="0" borderId="105" xfId="0" applyFont="1" applyBorder="1" applyAlignment="1" applyProtection="1">
      <alignment horizontal="center" vertical="center"/>
    </xf>
    <xf numFmtId="0" fontId="2" fillId="0" borderId="106" xfId="0" applyFont="1" applyBorder="1" applyAlignment="1" applyProtection="1">
      <alignment horizontal="center" vertical="center" wrapText="1"/>
      <protection locked="0"/>
    </xf>
    <xf numFmtId="0" fontId="2" fillId="0" borderId="106" xfId="0" applyFont="1" applyBorder="1" applyAlignment="1" applyProtection="1">
      <alignment horizontal="center" vertical="center"/>
      <protection locked="0"/>
    </xf>
    <xf numFmtId="0" fontId="35" fillId="0" borderId="106" xfId="0" applyFont="1" applyFill="1" applyBorder="1" applyAlignment="1" applyProtection="1">
      <alignment horizontal="center" vertical="center" wrapText="1"/>
      <protection hidden="1"/>
    </xf>
    <xf numFmtId="9" fontId="2" fillId="0" borderId="106" xfId="0" applyNumberFormat="1" applyFont="1" applyBorder="1" applyAlignment="1" applyProtection="1">
      <alignment horizontal="center" vertical="center" wrapText="1"/>
      <protection hidden="1"/>
    </xf>
    <xf numFmtId="9" fontId="2" fillId="0" borderId="106" xfId="0" applyNumberFormat="1" applyFont="1" applyBorder="1" applyAlignment="1" applyProtection="1">
      <alignment horizontal="center" vertical="center" wrapText="1"/>
      <protection locked="0"/>
    </xf>
    <xf numFmtId="0" fontId="35" fillId="0" borderId="106" xfId="0" applyFont="1" applyBorder="1" applyAlignment="1" applyProtection="1">
      <alignment horizontal="center" vertical="center"/>
      <protection hidden="1"/>
    </xf>
    <xf numFmtId="0" fontId="40" fillId="3" borderId="25" xfId="0" applyFont="1" applyFill="1" applyBorder="1" applyAlignment="1">
      <alignment horizontal="left"/>
    </xf>
    <xf numFmtId="0" fontId="40" fillId="3" borderId="26" xfId="0" applyFont="1" applyFill="1" applyBorder="1" applyAlignment="1">
      <alignment horizontal="left"/>
    </xf>
    <xf numFmtId="0" fontId="40" fillId="3" borderId="18" xfId="0" applyFont="1" applyFill="1" applyBorder="1" applyAlignment="1">
      <alignment horizontal="left"/>
    </xf>
    <xf numFmtId="0" fontId="40" fillId="3" borderId="23" xfId="0" applyFont="1" applyFill="1" applyBorder="1" applyAlignment="1">
      <alignment horizontal="left"/>
    </xf>
    <xf numFmtId="0" fontId="40" fillId="3" borderId="70" xfId="0" applyFont="1" applyFill="1" applyBorder="1" applyAlignment="1">
      <alignment horizontal="left"/>
    </xf>
    <xf numFmtId="0" fontId="40" fillId="3" borderId="71" xfId="0" applyFont="1" applyFill="1" applyBorder="1" applyAlignment="1">
      <alignment horizontal="left"/>
    </xf>
    <xf numFmtId="0" fontId="47" fillId="3" borderId="69" xfId="0" applyFont="1" applyFill="1" applyBorder="1" applyAlignment="1">
      <alignment horizontal="center" vertical="center"/>
    </xf>
    <xf numFmtId="0" fontId="47" fillId="3" borderId="9" xfId="0" applyFont="1" applyFill="1" applyBorder="1" applyAlignment="1">
      <alignment horizontal="center" vertical="center"/>
    </xf>
    <xf numFmtId="0" fontId="47" fillId="3" borderId="68" xfId="0" applyFont="1" applyFill="1" applyBorder="1" applyAlignment="1">
      <alignment horizontal="center" vertical="center"/>
    </xf>
    <xf numFmtId="0" fontId="47" fillId="3" borderId="0" xfId="0" applyFont="1" applyFill="1" applyBorder="1" applyAlignment="1">
      <alignment horizontal="center" vertical="center"/>
    </xf>
    <xf numFmtId="0" fontId="47" fillId="3" borderId="72" xfId="0" applyFont="1" applyFill="1" applyBorder="1" applyAlignment="1">
      <alignment horizontal="center" vertical="center"/>
    </xf>
    <xf numFmtId="0" fontId="47" fillId="3" borderId="8"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9" xfId="0" applyFont="1" applyFill="1" applyBorder="1" applyAlignment="1">
      <alignment horizontal="center" vertical="center"/>
    </xf>
    <xf numFmtId="0" fontId="41" fillId="3" borderId="4" xfId="0" applyFont="1" applyFill="1" applyBorder="1" applyAlignment="1">
      <alignment horizontal="center" vertical="center"/>
    </xf>
    <xf numFmtId="0" fontId="41" fillId="3" borderId="0" xfId="0" applyFont="1" applyFill="1" applyBorder="1" applyAlignment="1">
      <alignment horizontal="center" vertical="center"/>
    </xf>
    <xf numFmtId="0" fontId="41" fillId="3" borderId="6" xfId="0" applyFont="1" applyFill="1" applyBorder="1" applyAlignment="1">
      <alignment horizontal="center" vertical="center"/>
    </xf>
    <xf numFmtId="0" fontId="41" fillId="3" borderId="8" xfId="0" applyFont="1" applyFill="1" applyBorder="1" applyAlignment="1">
      <alignment horizontal="center" vertical="center"/>
    </xf>
    <xf numFmtId="0" fontId="42" fillId="3" borderId="51" xfId="0" applyFont="1" applyFill="1" applyBorder="1" applyAlignment="1">
      <alignment horizontal="center" vertical="center"/>
    </xf>
    <xf numFmtId="0" fontId="42" fillId="3" borderId="52" xfId="0" applyFont="1" applyFill="1" applyBorder="1" applyAlignment="1">
      <alignment horizontal="center" vertical="center"/>
    </xf>
    <xf numFmtId="0" fontId="42" fillId="3" borderId="53" xfId="0" applyFont="1" applyFill="1" applyBorder="1" applyAlignment="1">
      <alignment horizontal="center" vertical="center"/>
    </xf>
    <xf numFmtId="0" fontId="28" fillId="16" borderId="62" xfId="0" applyFont="1" applyFill="1" applyBorder="1" applyAlignment="1">
      <alignment horizontal="left" vertical="center" wrapText="1" indent="1"/>
    </xf>
    <xf numFmtId="0" fontId="28" fillId="16" borderId="70" xfId="0" applyFont="1" applyFill="1" applyBorder="1" applyAlignment="1">
      <alignment horizontal="left" vertical="center" wrapText="1" indent="1"/>
    </xf>
    <xf numFmtId="0" fontId="28" fillId="16" borderId="22" xfId="0" applyFont="1" applyFill="1" applyBorder="1" applyAlignment="1">
      <alignment horizontal="left" vertical="center" wrapText="1" indent="1"/>
    </xf>
    <xf numFmtId="0" fontId="28" fillId="16" borderId="18" xfId="0" applyFont="1" applyFill="1" applyBorder="1" applyAlignment="1">
      <alignment horizontal="left" vertical="center" wrapText="1" indent="1"/>
    </xf>
    <xf numFmtId="0" fontId="28" fillId="16" borderId="24" xfId="0" applyFont="1" applyFill="1" applyBorder="1" applyAlignment="1">
      <alignment horizontal="left" vertical="center" wrapText="1" indent="1"/>
    </xf>
    <xf numFmtId="0" fontId="28" fillId="16" borderId="25" xfId="0" applyFont="1" applyFill="1" applyBorder="1" applyAlignment="1">
      <alignment horizontal="left" vertical="center" wrapText="1" indent="1"/>
    </xf>
    <xf numFmtId="0" fontId="8" fillId="3" borderId="70" xfId="0" applyFont="1" applyFill="1" applyBorder="1" applyAlignment="1" applyProtection="1">
      <alignment horizontal="left" vertical="center" indent="1"/>
      <protection locked="0"/>
    </xf>
    <xf numFmtId="0" fontId="8" fillId="3" borderId="71" xfId="0" applyFont="1" applyFill="1" applyBorder="1" applyAlignment="1" applyProtection="1">
      <alignment horizontal="left" vertical="center" indent="1"/>
      <protection locked="0"/>
    </xf>
    <xf numFmtId="0" fontId="8" fillId="3" borderId="18" xfId="0" applyFont="1" applyFill="1" applyBorder="1" applyAlignment="1" applyProtection="1">
      <alignment horizontal="left" vertical="center" indent="1"/>
      <protection locked="0"/>
    </xf>
    <xf numFmtId="0" fontId="8" fillId="3" borderId="23" xfId="0" applyFont="1" applyFill="1" applyBorder="1" applyAlignment="1" applyProtection="1">
      <alignment horizontal="left" vertical="center" indent="1"/>
      <protection locked="0"/>
    </xf>
    <xf numFmtId="0" fontId="8" fillId="3" borderId="25" xfId="0" applyFont="1" applyFill="1" applyBorder="1" applyAlignment="1" applyProtection="1">
      <alignment horizontal="left" vertical="center" indent="1"/>
      <protection locked="0"/>
    </xf>
    <xf numFmtId="0" fontId="8" fillId="3" borderId="26" xfId="0" applyFont="1" applyFill="1" applyBorder="1" applyAlignment="1" applyProtection="1">
      <alignment horizontal="left" vertical="center" indent="1"/>
      <protection locked="0"/>
    </xf>
    <xf numFmtId="0" fontId="20" fillId="0" borderId="0" xfId="0" applyFont="1" applyAlignment="1">
      <alignment horizontal="center" vertical="center" wrapText="1"/>
    </xf>
    <xf numFmtId="0" fontId="16" fillId="5" borderId="4" xfId="0" applyFont="1" applyFill="1" applyBorder="1" applyAlignment="1" applyProtection="1">
      <alignment horizontal="center" wrapText="1" readingOrder="1"/>
      <protection hidden="1"/>
    </xf>
    <xf numFmtId="0" fontId="16" fillId="5" borderId="0" xfId="0" applyFont="1" applyFill="1" applyBorder="1" applyAlignment="1" applyProtection="1">
      <alignment horizontal="center" wrapText="1" readingOrder="1"/>
      <protection hidden="1"/>
    </xf>
    <xf numFmtId="0" fontId="16" fillId="5" borderId="5" xfId="0" applyFont="1" applyFill="1" applyBorder="1" applyAlignment="1" applyProtection="1">
      <alignment horizontal="center" wrapText="1" readingOrder="1"/>
      <protection hidden="1"/>
    </xf>
    <xf numFmtId="0" fontId="16" fillId="5" borderId="6" xfId="0" applyFont="1" applyFill="1" applyBorder="1" applyAlignment="1" applyProtection="1">
      <alignment horizontal="center" wrapText="1" readingOrder="1"/>
      <protection hidden="1"/>
    </xf>
    <xf numFmtId="0" fontId="16" fillId="5" borderId="8" xfId="0" applyFont="1" applyFill="1" applyBorder="1" applyAlignment="1" applyProtection="1">
      <alignment horizontal="center" wrapText="1" readingOrder="1"/>
      <protection hidden="1"/>
    </xf>
    <xf numFmtId="0" fontId="16" fillId="5" borderId="7" xfId="0" applyFont="1" applyFill="1" applyBorder="1" applyAlignment="1" applyProtection="1">
      <alignment horizontal="center" wrapText="1" readingOrder="1"/>
      <protection hidden="1"/>
    </xf>
    <xf numFmtId="0" fontId="16" fillId="5" borderId="2" xfId="0" applyFont="1" applyFill="1" applyBorder="1" applyAlignment="1" applyProtection="1">
      <alignment horizontal="center" wrapText="1" readingOrder="1"/>
      <protection hidden="1"/>
    </xf>
    <xf numFmtId="0" fontId="16" fillId="5" borderId="9" xfId="0" applyFont="1" applyFill="1" applyBorder="1" applyAlignment="1" applyProtection="1">
      <alignment horizontal="center" wrapText="1" readingOrder="1"/>
      <protection hidden="1"/>
    </xf>
    <xf numFmtId="0" fontId="16" fillId="5" borderId="3" xfId="0" applyFont="1" applyFill="1" applyBorder="1" applyAlignment="1" applyProtection="1">
      <alignment horizontal="center" wrapText="1" readingOrder="1"/>
      <protection hidden="1"/>
    </xf>
    <xf numFmtId="0" fontId="16" fillId="11" borderId="4" xfId="0" applyFont="1" applyFill="1" applyBorder="1" applyAlignment="1" applyProtection="1">
      <alignment horizontal="center" wrapText="1" readingOrder="1"/>
      <protection hidden="1"/>
    </xf>
    <xf numFmtId="0" fontId="16" fillId="11" borderId="0" xfId="0" applyFont="1" applyFill="1" applyBorder="1" applyAlignment="1" applyProtection="1">
      <alignment horizontal="center" wrapText="1" readingOrder="1"/>
      <protection hidden="1"/>
    </xf>
    <xf numFmtId="0" fontId="16" fillId="11" borderId="5" xfId="0" applyFont="1" applyFill="1" applyBorder="1" applyAlignment="1" applyProtection="1">
      <alignment horizontal="center" wrapText="1" readingOrder="1"/>
      <protection hidden="1"/>
    </xf>
    <xf numFmtId="0" fontId="16" fillId="11" borderId="6" xfId="0" applyFont="1" applyFill="1" applyBorder="1" applyAlignment="1" applyProtection="1">
      <alignment horizontal="center" wrapText="1" readingOrder="1"/>
      <protection hidden="1"/>
    </xf>
    <xf numFmtId="0" fontId="16" fillId="11" borderId="8" xfId="0" applyFont="1" applyFill="1" applyBorder="1" applyAlignment="1" applyProtection="1">
      <alignment horizontal="center" wrapText="1" readingOrder="1"/>
      <protection hidden="1"/>
    </xf>
    <xf numFmtId="0" fontId="16" fillId="11" borderId="7" xfId="0" applyFont="1" applyFill="1" applyBorder="1" applyAlignment="1" applyProtection="1">
      <alignment horizontal="center" wrapText="1" readingOrder="1"/>
      <protection hidden="1"/>
    </xf>
    <xf numFmtId="0" fontId="16" fillId="11" borderId="2" xfId="0" applyFont="1" applyFill="1" applyBorder="1" applyAlignment="1" applyProtection="1">
      <alignment horizontal="center" wrapText="1" readingOrder="1"/>
      <protection hidden="1"/>
    </xf>
    <xf numFmtId="0" fontId="16" fillId="11" borderId="9" xfId="0" applyFont="1" applyFill="1" applyBorder="1" applyAlignment="1" applyProtection="1">
      <alignment horizontal="center" wrapText="1" readingOrder="1"/>
      <protection hidden="1"/>
    </xf>
    <xf numFmtId="0" fontId="16" fillId="11" borderId="3" xfId="0" applyFont="1" applyFill="1" applyBorder="1" applyAlignment="1" applyProtection="1">
      <alignment horizontal="center" wrapText="1" readingOrder="1"/>
      <protection hidden="1"/>
    </xf>
    <xf numFmtId="0" fontId="16" fillId="10" borderId="4" xfId="0" applyFont="1" applyFill="1" applyBorder="1" applyAlignment="1" applyProtection="1">
      <alignment horizontal="center" wrapText="1" readingOrder="1"/>
      <protection hidden="1"/>
    </xf>
    <xf numFmtId="0" fontId="16" fillId="10" borderId="0" xfId="0" applyFont="1" applyFill="1" applyBorder="1" applyAlignment="1" applyProtection="1">
      <alignment horizontal="center" wrapText="1" readingOrder="1"/>
      <protection hidden="1"/>
    </xf>
    <xf numFmtId="0" fontId="16" fillId="10" borderId="5" xfId="0" applyFont="1" applyFill="1" applyBorder="1" applyAlignment="1" applyProtection="1">
      <alignment horizontal="center" wrapText="1" readingOrder="1"/>
      <protection hidden="1"/>
    </xf>
    <xf numFmtId="0" fontId="16" fillId="10" borderId="6" xfId="0" applyFont="1" applyFill="1" applyBorder="1" applyAlignment="1" applyProtection="1">
      <alignment horizontal="center" wrapText="1" readingOrder="1"/>
      <protection hidden="1"/>
    </xf>
    <xf numFmtId="0" fontId="16" fillId="10" borderId="8" xfId="0" applyFont="1" applyFill="1" applyBorder="1" applyAlignment="1" applyProtection="1">
      <alignment horizontal="center" wrapText="1" readingOrder="1"/>
      <protection hidden="1"/>
    </xf>
    <xf numFmtId="0" fontId="16" fillId="10" borderId="7" xfId="0" applyFont="1" applyFill="1" applyBorder="1" applyAlignment="1" applyProtection="1">
      <alignment horizontal="center" wrapText="1" readingOrder="1"/>
      <protection hidden="1"/>
    </xf>
    <xf numFmtId="0" fontId="16" fillId="10" borderId="2" xfId="0" applyFont="1" applyFill="1" applyBorder="1" applyAlignment="1" applyProtection="1">
      <alignment horizontal="center" wrapText="1" readingOrder="1"/>
      <protection hidden="1"/>
    </xf>
    <xf numFmtId="0" fontId="16" fillId="10" borderId="9" xfId="0" applyFont="1" applyFill="1" applyBorder="1" applyAlignment="1" applyProtection="1">
      <alignment horizontal="center" wrapText="1" readingOrder="1"/>
      <protection hidden="1"/>
    </xf>
    <xf numFmtId="0" fontId="16" fillId="10" borderId="3" xfId="0" applyFont="1" applyFill="1" applyBorder="1" applyAlignment="1" applyProtection="1">
      <alignment horizontal="center" wrapText="1" readingOrder="1"/>
      <protection hidden="1"/>
    </xf>
    <xf numFmtId="0" fontId="16" fillId="9" borderId="4" xfId="0" applyFont="1" applyFill="1" applyBorder="1" applyAlignment="1" applyProtection="1">
      <alignment horizontal="center" vertical="center" wrapText="1" readingOrder="1"/>
      <protection hidden="1"/>
    </xf>
    <xf numFmtId="0" fontId="16" fillId="9" borderId="0" xfId="0" applyFont="1" applyFill="1" applyBorder="1" applyAlignment="1" applyProtection="1">
      <alignment horizontal="center" vertical="center" wrapText="1" readingOrder="1"/>
      <protection hidden="1"/>
    </xf>
    <xf numFmtId="0" fontId="16" fillId="9" borderId="0" xfId="0" applyFont="1" applyFill="1" applyAlignment="1" applyProtection="1">
      <alignment horizontal="center" vertical="center" wrapText="1" readingOrder="1"/>
      <protection hidden="1"/>
    </xf>
    <xf numFmtId="0" fontId="16" fillId="9" borderId="5" xfId="0" applyFont="1" applyFill="1" applyBorder="1" applyAlignment="1" applyProtection="1">
      <alignment horizontal="center" vertical="center" wrapText="1" readingOrder="1"/>
      <protection hidden="1"/>
    </xf>
    <xf numFmtId="0" fontId="16" fillId="9" borderId="6" xfId="0" applyFont="1" applyFill="1" applyBorder="1" applyAlignment="1" applyProtection="1">
      <alignment horizontal="center" vertical="center" wrapText="1" readingOrder="1"/>
      <protection hidden="1"/>
    </xf>
    <xf numFmtId="0" fontId="16" fillId="9" borderId="8" xfId="0" applyFont="1" applyFill="1" applyBorder="1" applyAlignment="1" applyProtection="1">
      <alignment horizontal="center" vertical="center" wrapText="1" readingOrder="1"/>
      <protection hidden="1"/>
    </xf>
    <xf numFmtId="0" fontId="16" fillId="9" borderId="7" xfId="0" applyFont="1" applyFill="1" applyBorder="1" applyAlignment="1" applyProtection="1">
      <alignment horizontal="center" vertical="center" wrapText="1" readingOrder="1"/>
      <protection hidden="1"/>
    </xf>
    <xf numFmtId="0" fontId="16" fillId="9" borderId="2" xfId="0" applyFont="1" applyFill="1" applyBorder="1" applyAlignment="1" applyProtection="1">
      <alignment horizontal="center" vertical="center" wrapText="1" readingOrder="1"/>
      <protection hidden="1"/>
    </xf>
    <xf numFmtId="0" fontId="16" fillId="9" borderId="9" xfId="0" applyFont="1" applyFill="1" applyBorder="1" applyAlignment="1" applyProtection="1">
      <alignment horizontal="center" vertical="center" wrapText="1" readingOrder="1"/>
      <protection hidden="1"/>
    </xf>
    <xf numFmtId="0" fontId="16" fillId="9" borderId="3" xfId="0" applyFont="1" applyFill="1" applyBorder="1" applyAlignment="1" applyProtection="1">
      <alignment horizontal="center" vertical="center" wrapText="1" readingOrder="1"/>
      <protection hidden="1"/>
    </xf>
    <xf numFmtId="0" fontId="14" fillId="18" borderId="0" xfId="0" applyFont="1" applyFill="1" applyAlignment="1">
      <alignment horizontal="center" vertical="center" wrapText="1" readingOrder="1"/>
    </xf>
    <xf numFmtId="0" fontId="13" fillId="0" borderId="2" xfId="0" applyFont="1" applyBorder="1" applyAlignment="1">
      <alignment horizontal="center" vertical="center" wrapText="1"/>
    </xf>
    <xf numFmtId="0" fontId="13" fillId="0" borderId="9"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7" xfId="0" applyFont="1" applyBorder="1" applyAlignment="1">
      <alignment horizontal="center" vertical="center"/>
    </xf>
    <xf numFmtId="0" fontId="13" fillId="0" borderId="0" xfId="0" applyFont="1" applyBorder="1" applyAlignment="1">
      <alignment horizontal="center" vertical="center"/>
    </xf>
    <xf numFmtId="0" fontId="13" fillId="0" borderId="9" xfId="0" applyFont="1" applyBorder="1" applyAlignment="1">
      <alignment horizontal="center" vertical="center" wrapText="1"/>
    </xf>
    <xf numFmtId="0" fontId="14" fillId="18" borderId="0" xfId="0" applyFont="1" applyFill="1" applyAlignment="1">
      <alignment horizontal="center" vertical="center" textRotation="90" wrapText="1" readingOrder="1"/>
    </xf>
    <xf numFmtId="0" fontId="14" fillId="18" borderId="5" xfId="0" applyFont="1" applyFill="1" applyBorder="1" applyAlignment="1">
      <alignment horizontal="center" vertical="center" textRotation="90" wrapText="1" readingOrder="1"/>
    </xf>
    <xf numFmtId="0" fontId="17" fillId="10" borderId="10" xfId="0" applyFont="1" applyFill="1" applyBorder="1" applyAlignment="1">
      <alignment horizontal="center" vertical="center" wrapText="1" readingOrder="1"/>
    </xf>
    <xf numFmtId="0" fontId="17" fillId="10" borderId="11" xfId="0" applyFont="1" applyFill="1" applyBorder="1" applyAlignment="1">
      <alignment horizontal="center" vertical="center" wrapText="1" readingOrder="1"/>
    </xf>
    <xf numFmtId="0" fontId="17" fillId="10" borderId="12" xfId="0" applyFont="1" applyFill="1" applyBorder="1" applyAlignment="1">
      <alignment horizontal="center" vertical="center" wrapText="1" readingOrder="1"/>
    </xf>
    <xf numFmtId="0" fontId="17" fillId="10" borderId="13" xfId="0" applyFont="1" applyFill="1" applyBorder="1" applyAlignment="1">
      <alignment horizontal="center" vertical="center" wrapText="1" readingOrder="1"/>
    </xf>
    <xf numFmtId="0" fontId="17" fillId="10" borderId="0" xfId="0" applyFont="1" applyFill="1" applyBorder="1" applyAlignment="1">
      <alignment horizontal="center" vertical="center" wrapText="1" readingOrder="1"/>
    </xf>
    <xf numFmtId="0" fontId="17" fillId="10" borderId="14" xfId="0" applyFont="1" applyFill="1" applyBorder="1" applyAlignment="1">
      <alignment horizontal="center" vertical="center" wrapText="1" readingOrder="1"/>
    </xf>
    <xf numFmtId="0" fontId="17" fillId="10" borderId="15" xfId="0" applyFont="1" applyFill="1" applyBorder="1" applyAlignment="1">
      <alignment horizontal="center" vertical="center" wrapText="1" readingOrder="1"/>
    </xf>
    <xf numFmtId="0" fontId="17" fillId="10" borderId="16" xfId="0" applyFont="1" applyFill="1" applyBorder="1" applyAlignment="1">
      <alignment horizontal="center" vertical="center" wrapText="1" readingOrder="1"/>
    </xf>
    <xf numFmtId="0" fontId="17" fillId="10" borderId="17" xfId="0" applyFont="1" applyFill="1" applyBorder="1" applyAlignment="1">
      <alignment horizontal="center" vertical="center" wrapText="1" readingOrder="1"/>
    </xf>
    <xf numFmtId="0" fontId="17" fillId="9" borderId="10" xfId="0" applyFont="1" applyFill="1" applyBorder="1" applyAlignment="1">
      <alignment horizontal="center" vertical="center" wrapText="1" readingOrder="1"/>
    </xf>
    <xf numFmtId="0" fontId="17" fillId="9" borderId="11" xfId="0" applyFont="1" applyFill="1" applyBorder="1" applyAlignment="1">
      <alignment horizontal="center" vertical="center" wrapText="1" readingOrder="1"/>
    </xf>
    <xf numFmtId="0" fontId="17" fillId="9" borderId="12" xfId="0" applyFont="1" applyFill="1" applyBorder="1" applyAlignment="1">
      <alignment horizontal="center" vertical="center" wrapText="1" readingOrder="1"/>
    </xf>
    <xf numFmtId="0" fontId="17" fillId="9" borderId="13" xfId="0" applyFont="1" applyFill="1" applyBorder="1" applyAlignment="1">
      <alignment horizontal="center" vertical="center" wrapText="1" readingOrder="1"/>
    </xf>
    <xf numFmtId="0" fontId="17" fillId="9" borderId="0" xfId="0" applyFont="1" applyFill="1" applyBorder="1" applyAlignment="1">
      <alignment horizontal="center" vertical="center" wrapText="1" readingOrder="1"/>
    </xf>
    <xf numFmtId="0" fontId="17" fillId="9" borderId="14" xfId="0" applyFont="1" applyFill="1" applyBorder="1" applyAlignment="1">
      <alignment horizontal="center" vertical="center" wrapText="1" readingOrder="1"/>
    </xf>
    <xf numFmtId="0" fontId="17" fillId="9" borderId="15" xfId="0" applyFont="1" applyFill="1" applyBorder="1" applyAlignment="1">
      <alignment horizontal="center" vertical="center" wrapText="1" readingOrder="1"/>
    </xf>
    <xf numFmtId="0" fontId="17" fillId="9" borderId="16" xfId="0" applyFont="1" applyFill="1" applyBorder="1" applyAlignment="1">
      <alignment horizontal="center" vertical="center" wrapText="1" readingOrder="1"/>
    </xf>
    <xf numFmtId="0" fontId="17" fillId="9" borderId="17" xfId="0" applyFont="1" applyFill="1" applyBorder="1" applyAlignment="1">
      <alignment horizontal="center" vertical="center" wrapText="1" readingOrder="1"/>
    </xf>
    <xf numFmtId="0" fontId="17" fillId="11" borderId="10" xfId="0" applyFont="1" applyFill="1" applyBorder="1" applyAlignment="1">
      <alignment horizontal="center" vertical="center" wrapText="1" readingOrder="1"/>
    </xf>
    <xf numFmtId="0" fontId="17" fillId="11" borderId="11" xfId="0" applyFont="1" applyFill="1" applyBorder="1" applyAlignment="1">
      <alignment horizontal="center" vertical="center" wrapText="1" readingOrder="1"/>
    </xf>
    <xf numFmtId="0" fontId="17" fillId="11" borderId="12" xfId="0" applyFont="1" applyFill="1" applyBorder="1" applyAlignment="1">
      <alignment horizontal="center" vertical="center" wrapText="1" readingOrder="1"/>
    </xf>
    <xf numFmtId="0" fontId="17" fillId="11" borderId="13" xfId="0" applyFont="1" applyFill="1" applyBorder="1" applyAlignment="1">
      <alignment horizontal="center" vertical="center" wrapText="1" readingOrder="1"/>
    </xf>
    <xf numFmtId="0" fontId="17" fillId="11" borderId="0" xfId="0" applyFont="1" applyFill="1" applyBorder="1" applyAlignment="1">
      <alignment horizontal="center" vertical="center" wrapText="1" readingOrder="1"/>
    </xf>
    <xf numFmtId="0" fontId="17" fillId="11" borderId="14" xfId="0" applyFont="1" applyFill="1" applyBorder="1" applyAlignment="1">
      <alignment horizontal="center" vertical="center" wrapText="1" readingOrder="1"/>
    </xf>
    <xf numFmtId="0" fontId="17" fillId="11" borderId="15" xfId="0" applyFont="1" applyFill="1" applyBorder="1" applyAlignment="1">
      <alignment horizontal="center" vertical="center" wrapText="1" readingOrder="1"/>
    </xf>
    <xf numFmtId="0" fontId="17" fillId="11" borderId="16" xfId="0" applyFont="1" applyFill="1" applyBorder="1" applyAlignment="1">
      <alignment horizontal="center" vertical="center" wrapText="1" readingOrder="1"/>
    </xf>
    <xf numFmtId="0" fontId="17" fillId="11" borderId="17" xfId="0" applyFont="1" applyFill="1" applyBorder="1" applyAlignment="1">
      <alignment horizontal="center" vertical="center" wrapText="1" readingOrder="1"/>
    </xf>
    <xf numFmtId="0" fontId="17" fillId="5" borderId="10" xfId="0" applyFont="1" applyFill="1" applyBorder="1" applyAlignment="1">
      <alignment horizontal="center" vertical="center" wrapText="1" readingOrder="1"/>
    </xf>
    <xf numFmtId="0" fontId="17" fillId="5" borderId="11" xfId="0" applyFont="1" applyFill="1" applyBorder="1" applyAlignment="1">
      <alignment horizontal="center" vertical="center" wrapText="1" readingOrder="1"/>
    </xf>
    <xf numFmtId="0" fontId="17" fillId="5" borderId="12" xfId="0" applyFont="1" applyFill="1" applyBorder="1" applyAlignment="1">
      <alignment horizontal="center" vertical="center" wrapText="1" readingOrder="1"/>
    </xf>
    <xf numFmtId="0" fontId="17" fillId="5" borderId="13" xfId="0" applyFont="1" applyFill="1" applyBorder="1" applyAlignment="1">
      <alignment horizontal="center" vertical="center" wrapText="1" readingOrder="1"/>
    </xf>
    <xf numFmtId="0" fontId="17" fillId="5" borderId="0" xfId="0" applyFont="1" applyFill="1" applyBorder="1" applyAlignment="1">
      <alignment horizontal="center" vertical="center" wrapText="1" readingOrder="1"/>
    </xf>
    <xf numFmtId="0" fontId="17" fillId="5" borderId="14" xfId="0" applyFont="1" applyFill="1" applyBorder="1" applyAlignment="1">
      <alignment horizontal="center" vertical="center" wrapText="1" readingOrder="1"/>
    </xf>
    <xf numFmtId="0" fontId="17" fillId="5" borderId="15" xfId="0" applyFont="1" applyFill="1" applyBorder="1" applyAlignment="1">
      <alignment horizontal="center" vertical="center" wrapText="1" readingOrder="1"/>
    </xf>
    <xf numFmtId="0" fontId="17" fillId="5" borderId="16" xfId="0" applyFont="1" applyFill="1" applyBorder="1" applyAlignment="1">
      <alignment horizontal="center" vertical="center" wrapText="1" readingOrder="1"/>
    </xf>
    <xf numFmtId="0" fontId="17" fillId="5" borderId="17" xfId="0" applyFont="1" applyFill="1" applyBorder="1" applyAlignment="1">
      <alignment horizontal="center" vertical="center" wrapText="1" readingOrder="1"/>
    </xf>
    <xf numFmtId="0" fontId="27" fillId="0" borderId="2" xfId="0" applyFont="1" applyBorder="1" applyAlignment="1">
      <alignment horizontal="center" vertical="center" wrapText="1"/>
    </xf>
    <xf numFmtId="0" fontId="27" fillId="0" borderId="9"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0" xfId="0" applyFont="1" applyAlignment="1">
      <alignment horizontal="center" vertical="center"/>
    </xf>
    <xf numFmtId="0" fontId="27" fillId="0" borderId="5" xfId="0" applyFont="1" applyBorder="1" applyAlignment="1">
      <alignment horizontal="center" vertical="center"/>
    </xf>
    <xf numFmtId="0" fontId="27" fillId="0" borderId="6" xfId="0" applyFont="1" applyBorder="1" applyAlignment="1">
      <alignment horizontal="center" vertical="center"/>
    </xf>
    <xf numFmtId="0" fontId="27" fillId="0" borderId="8" xfId="0" applyFont="1" applyBorder="1" applyAlignment="1">
      <alignment horizontal="center" vertical="center"/>
    </xf>
    <xf numFmtId="0" fontId="27" fillId="0" borderId="7" xfId="0" applyFont="1" applyBorder="1" applyAlignment="1">
      <alignment horizontal="center" vertical="center"/>
    </xf>
    <xf numFmtId="0" fontId="27" fillId="0" borderId="9" xfId="0" applyFont="1" applyBorder="1" applyAlignment="1">
      <alignment horizontal="center" vertical="center" wrapText="1"/>
    </xf>
    <xf numFmtId="0" fontId="26" fillId="9" borderId="10" xfId="0" applyFont="1" applyFill="1" applyBorder="1" applyAlignment="1">
      <alignment horizontal="center" vertical="center" wrapText="1" readingOrder="1"/>
    </xf>
    <xf numFmtId="0" fontId="26" fillId="9" borderId="11" xfId="0" applyFont="1" applyFill="1" applyBorder="1" applyAlignment="1">
      <alignment horizontal="center" vertical="center" wrapText="1" readingOrder="1"/>
    </xf>
    <xf numFmtId="0" fontId="26" fillId="9" borderId="12" xfId="0" applyFont="1" applyFill="1" applyBorder="1" applyAlignment="1">
      <alignment horizontal="center" vertical="center" wrapText="1" readingOrder="1"/>
    </xf>
    <xf numFmtId="0" fontId="26" fillId="9" borderId="13" xfId="0" applyFont="1" applyFill="1" applyBorder="1" applyAlignment="1">
      <alignment horizontal="center" vertical="center" wrapText="1" readingOrder="1"/>
    </xf>
    <xf numFmtId="0" fontId="26" fillId="9" borderId="0" xfId="0" applyFont="1" applyFill="1" applyBorder="1" applyAlignment="1">
      <alignment horizontal="center" vertical="center" wrapText="1" readingOrder="1"/>
    </xf>
    <xf numFmtId="0" fontId="26" fillId="9" borderId="14" xfId="0" applyFont="1" applyFill="1" applyBorder="1" applyAlignment="1">
      <alignment horizontal="center" vertical="center" wrapText="1" readingOrder="1"/>
    </xf>
    <xf numFmtId="0" fontId="26" fillId="9" borderId="15" xfId="0" applyFont="1" applyFill="1" applyBorder="1" applyAlignment="1">
      <alignment horizontal="center" vertical="center" wrapText="1" readingOrder="1"/>
    </xf>
    <xf numFmtId="0" fontId="26" fillId="9" borderId="16" xfId="0" applyFont="1" applyFill="1" applyBorder="1" applyAlignment="1">
      <alignment horizontal="center" vertical="center" wrapText="1" readingOrder="1"/>
    </xf>
    <xf numFmtId="0" fontId="26" fillId="9" borderId="17" xfId="0" applyFont="1" applyFill="1" applyBorder="1" applyAlignment="1">
      <alignment horizontal="center" vertical="center" wrapText="1" readingOrder="1"/>
    </xf>
    <xf numFmtId="0" fontId="27" fillId="0" borderId="4" xfId="0" applyFont="1" applyBorder="1" applyAlignment="1">
      <alignment horizontal="center" vertical="center" wrapText="1"/>
    </xf>
    <xf numFmtId="0" fontId="27" fillId="0" borderId="0" xfId="0" applyFont="1" applyBorder="1" applyAlignment="1">
      <alignment horizontal="center" vertical="center"/>
    </xf>
    <xf numFmtId="0" fontId="26" fillId="10" borderId="10" xfId="0" applyFont="1" applyFill="1" applyBorder="1" applyAlignment="1">
      <alignment horizontal="center" vertical="center" wrapText="1" readingOrder="1"/>
    </xf>
    <xf numFmtId="0" fontId="26" fillId="10" borderId="11" xfId="0" applyFont="1" applyFill="1" applyBorder="1" applyAlignment="1">
      <alignment horizontal="center" vertical="center" wrapText="1" readingOrder="1"/>
    </xf>
    <xf numFmtId="0" fontId="26" fillId="10" borderId="12" xfId="0" applyFont="1" applyFill="1" applyBorder="1" applyAlignment="1">
      <alignment horizontal="center" vertical="center" wrapText="1" readingOrder="1"/>
    </xf>
    <xf numFmtId="0" fontId="26" fillId="10" borderId="13" xfId="0" applyFont="1" applyFill="1" applyBorder="1" applyAlignment="1">
      <alignment horizontal="center" vertical="center" wrapText="1" readingOrder="1"/>
    </xf>
    <xf numFmtId="0" fontId="26" fillId="10" borderId="0" xfId="0" applyFont="1" applyFill="1" applyBorder="1" applyAlignment="1">
      <alignment horizontal="center" vertical="center" wrapText="1" readingOrder="1"/>
    </xf>
    <xf numFmtId="0" fontId="26" fillId="10" borderId="14" xfId="0" applyFont="1" applyFill="1" applyBorder="1" applyAlignment="1">
      <alignment horizontal="center" vertical="center" wrapText="1" readingOrder="1"/>
    </xf>
    <xf numFmtId="0" fontId="26" fillId="10" borderId="15" xfId="0" applyFont="1" applyFill="1" applyBorder="1" applyAlignment="1">
      <alignment horizontal="center" vertical="center" wrapText="1" readingOrder="1"/>
    </xf>
    <xf numFmtId="0" fontId="26" fillId="10" borderId="16" xfId="0" applyFont="1" applyFill="1" applyBorder="1" applyAlignment="1">
      <alignment horizontal="center" vertical="center" wrapText="1" readingOrder="1"/>
    </xf>
    <xf numFmtId="0" fontId="26" fillId="10" borderId="17" xfId="0" applyFont="1" applyFill="1" applyBorder="1" applyAlignment="1">
      <alignment horizontal="center" vertical="center" wrapText="1" readingOrder="1"/>
    </xf>
    <xf numFmtId="0" fontId="26" fillId="5" borderId="10" xfId="0" applyFont="1" applyFill="1" applyBorder="1" applyAlignment="1">
      <alignment horizontal="center" vertical="center" wrapText="1" readingOrder="1"/>
    </xf>
    <xf numFmtId="0" fontId="26" fillId="5" borderId="11" xfId="0" applyFont="1" applyFill="1" applyBorder="1" applyAlignment="1">
      <alignment horizontal="center" vertical="center" wrapText="1" readingOrder="1"/>
    </xf>
    <xf numFmtId="0" fontId="26" fillId="5" borderId="12" xfId="0" applyFont="1" applyFill="1" applyBorder="1" applyAlignment="1">
      <alignment horizontal="center" vertical="center" wrapText="1" readingOrder="1"/>
    </xf>
    <xf numFmtId="0" fontId="26" fillId="5" borderId="13" xfId="0" applyFont="1" applyFill="1" applyBorder="1" applyAlignment="1">
      <alignment horizontal="center" vertical="center" wrapText="1" readingOrder="1"/>
    </xf>
    <xf numFmtId="0" fontId="26" fillId="5" borderId="0" xfId="0" applyFont="1" applyFill="1" applyBorder="1" applyAlignment="1">
      <alignment horizontal="center" vertical="center" wrapText="1" readingOrder="1"/>
    </xf>
    <xf numFmtId="0" fontId="26" fillId="5" borderId="14" xfId="0" applyFont="1" applyFill="1" applyBorder="1" applyAlignment="1">
      <alignment horizontal="center" vertical="center" wrapText="1" readingOrder="1"/>
    </xf>
    <xf numFmtId="0" fontId="26" fillId="5" borderId="15" xfId="0" applyFont="1" applyFill="1" applyBorder="1" applyAlignment="1">
      <alignment horizontal="center" vertical="center" wrapText="1" readingOrder="1"/>
    </xf>
    <xf numFmtId="0" fontId="26" fillId="5" borderId="16" xfId="0" applyFont="1" applyFill="1" applyBorder="1" applyAlignment="1">
      <alignment horizontal="center" vertical="center" wrapText="1" readingOrder="1"/>
    </xf>
    <xf numFmtId="0" fontId="26" fillId="5" borderId="17" xfId="0" applyFont="1" applyFill="1" applyBorder="1" applyAlignment="1">
      <alignment horizontal="center" vertical="center" wrapText="1" readingOrder="1"/>
    </xf>
    <xf numFmtId="0" fontId="26" fillId="11" borderId="10" xfId="0" applyFont="1" applyFill="1" applyBorder="1" applyAlignment="1">
      <alignment horizontal="center" vertical="center" wrapText="1" readingOrder="1"/>
    </xf>
    <xf numFmtId="0" fontId="26" fillId="11" borderId="11" xfId="0" applyFont="1" applyFill="1" applyBorder="1" applyAlignment="1">
      <alignment horizontal="center" vertical="center" wrapText="1" readingOrder="1"/>
    </xf>
    <xf numFmtId="0" fontId="26" fillId="11" borderId="12" xfId="0" applyFont="1" applyFill="1" applyBorder="1" applyAlignment="1">
      <alignment horizontal="center" vertical="center" wrapText="1" readingOrder="1"/>
    </xf>
    <xf numFmtId="0" fontId="26" fillId="11" borderId="13" xfId="0" applyFont="1" applyFill="1" applyBorder="1" applyAlignment="1">
      <alignment horizontal="center" vertical="center" wrapText="1" readingOrder="1"/>
    </xf>
    <xf numFmtId="0" fontId="26" fillId="11" borderId="0" xfId="0" applyFont="1" applyFill="1" applyBorder="1" applyAlignment="1">
      <alignment horizontal="center" vertical="center" wrapText="1" readingOrder="1"/>
    </xf>
    <xf numFmtId="0" fontId="26" fillId="11" borderId="14" xfId="0" applyFont="1" applyFill="1" applyBorder="1" applyAlignment="1">
      <alignment horizontal="center" vertical="center" wrapText="1" readingOrder="1"/>
    </xf>
    <xf numFmtId="0" fontId="26" fillId="11" borderId="15" xfId="0" applyFont="1" applyFill="1" applyBorder="1" applyAlignment="1">
      <alignment horizontal="center" vertical="center" wrapText="1" readingOrder="1"/>
    </xf>
    <xf numFmtId="0" fontId="26" fillId="11" borderId="16" xfId="0" applyFont="1" applyFill="1" applyBorder="1" applyAlignment="1">
      <alignment horizontal="center" vertical="center" wrapText="1" readingOrder="1"/>
    </xf>
    <xf numFmtId="0" fontId="26" fillId="11" borderId="17" xfId="0" applyFont="1" applyFill="1" applyBorder="1" applyAlignment="1">
      <alignment horizontal="center" vertical="center" wrapText="1" readingOrder="1"/>
    </xf>
    <xf numFmtId="0" fontId="64" fillId="18" borderId="20" xfId="0" applyFont="1" applyFill="1" applyBorder="1" applyAlignment="1">
      <alignment horizontal="center" vertical="center" wrapText="1" readingOrder="1"/>
    </xf>
    <xf numFmtId="0" fontId="64" fillId="18" borderId="21" xfId="0" applyFont="1" applyFill="1" applyBorder="1" applyAlignment="1">
      <alignment horizontal="center" vertical="center" wrapText="1" readingOrder="1"/>
    </xf>
    <xf numFmtId="0" fontId="64" fillId="18" borderId="32" xfId="0" applyFont="1" applyFill="1" applyBorder="1" applyAlignment="1">
      <alignment horizontal="center" vertical="center" wrapText="1" readingOrder="1"/>
    </xf>
    <xf numFmtId="0" fontId="56" fillId="18" borderId="20" xfId="0" applyFont="1" applyFill="1" applyBorder="1" applyAlignment="1">
      <alignment horizontal="center" vertical="center" wrapText="1" readingOrder="1"/>
    </xf>
    <xf numFmtId="0" fontId="56" fillId="18" borderId="21" xfId="0" applyFont="1" applyFill="1" applyBorder="1" applyAlignment="1">
      <alignment horizontal="center" vertical="center" wrapText="1" readingOrder="1"/>
    </xf>
    <xf numFmtId="0" fontId="22" fillId="3" borderId="0" xfId="0" applyFont="1" applyFill="1" applyBorder="1" applyAlignment="1">
      <alignment horizontal="justify" vertical="center" wrapText="1"/>
    </xf>
    <xf numFmtId="0" fontId="23" fillId="18" borderId="29" xfId="0" applyFont="1" applyFill="1" applyBorder="1" applyAlignment="1">
      <alignment horizontal="center" vertical="center" wrapText="1" readingOrder="1"/>
    </xf>
    <xf numFmtId="0" fontId="23" fillId="18" borderId="30" xfId="0" applyFont="1" applyFill="1" applyBorder="1" applyAlignment="1">
      <alignment horizontal="center" vertical="center" wrapText="1" readingOrder="1"/>
    </xf>
    <xf numFmtId="0" fontId="23" fillId="3" borderId="27" xfId="0" applyFont="1" applyFill="1" applyBorder="1" applyAlignment="1">
      <alignment horizontal="center" vertical="center" wrapText="1" readingOrder="1"/>
    </xf>
    <xf numFmtId="0" fontId="23" fillId="3" borderId="22" xfId="0" applyFont="1" applyFill="1" applyBorder="1" applyAlignment="1">
      <alignment horizontal="center" vertical="center" wrapText="1" readingOrder="1"/>
    </xf>
    <xf numFmtId="0" fontId="23" fillId="3" borderId="19" xfId="0" applyFont="1" applyFill="1" applyBorder="1" applyAlignment="1">
      <alignment horizontal="center" vertical="center" wrapText="1" readingOrder="1"/>
    </xf>
    <xf numFmtId="0" fontId="23" fillId="3" borderId="18" xfId="0" applyFont="1" applyFill="1" applyBorder="1" applyAlignment="1">
      <alignment horizontal="center" vertical="center" wrapText="1" readingOrder="1"/>
    </xf>
    <xf numFmtId="0" fontId="23" fillId="3" borderId="24" xfId="0" applyFont="1" applyFill="1" applyBorder="1" applyAlignment="1">
      <alignment horizontal="center" vertical="center" wrapText="1" readingOrder="1"/>
    </xf>
    <xf numFmtId="0" fontId="23" fillId="3" borderId="25" xfId="0" applyFont="1" applyFill="1" applyBorder="1" applyAlignment="1">
      <alignment horizontal="center" vertical="center" wrapText="1" readingOrder="1"/>
    </xf>
  </cellXfs>
  <cellStyles count="5">
    <cellStyle name="Normal" xfId="0" builtinId="0"/>
    <cellStyle name="Normal - Style1 2" xfId="2"/>
    <cellStyle name="Normal 2" xfId="4"/>
    <cellStyle name="Normal 2 2" xfId="3"/>
    <cellStyle name="Porcentaje" xfId="1" builtinId="5"/>
  </cellStyles>
  <dxfs count="241">
    <dxf>
      <font>
        <b val="0"/>
        <i val="0"/>
        <strike val="0"/>
        <condense val="0"/>
        <extend val="0"/>
        <outline val="0"/>
        <shadow val="0"/>
        <u val="none"/>
        <vertAlign val="baseline"/>
        <sz val="16"/>
        <color rgb="FFFF0000"/>
        <name val="Arial Narrow"/>
        <scheme val="none"/>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00CD99"/>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62820551-2059-4016-8C7F-8FC244B9FB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164" y="495440"/>
          <a:ext cx="824699" cy="6559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920750</xdr:colOff>
      <xdr:row>3</xdr:row>
      <xdr:rowOff>52387</xdr:rowOff>
    </xdr:from>
    <xdr:to>
      <xdr:col>3</xdr:col>
      <xdr:colOff>746126</xdr:colOff>
      <xdr:row>5</xdr:row>
      <xdr:rowOff>87312</xdr:rowOff>
    </xdr:to>
    <xdr:pic>
      <xdr:nvPicPr>
        <xdr:cNvPr id="2" name="Imagen 1">
          <a:extLst>
            <a:ext uri="{FF2B5EF4-FFF2-40B4-BE49-F238E27FC236}">
              <a16:creationId xmlns:a16="http://schemas.microsoft.com/office/drawing/2014/main" id="{83986E98-DAE3-4EBD-975D-03EBC1966525}"/>
            </a:ext>
          </a:extLst>
        </xdr:cNvPr>
        <xdr:cNvPicPr>
          <a:picLocks noChangeAspect="1"/>
        </xdr:cNvPicPr>
      </xdr:nvPicPr>
      <xdr:blipFill>
        <a:blip xmlns:r="http://schemas.openxmlformats.org/officeDocument/2006/relationships" r:embed="rId1"/>
        <a:stretch>
          <a:fillRect/>
        </a:stretch>
      </xdr:blipFill>
      <xdr:spPr>
        <a:xfrm>
          <a:off x="1547813" y="584200"/>
          <a:ext cx="817563"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5"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10:E222"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6">
    <format dxfId="9">
      <pivotArea type="all" dataOnly="0" outline="0" fieldPosition="0"/>
    </format>
    <format dxfId="8">
      <pivotArea field="0" type="button" dataOnly="0" labelOnly="1" outline="0" axis="axisRow" fieldPosition="0"/>
    </format>
    <format dxfId="7">
      <pivotArea field="1" type="button" dataOnly="0" labelOnly="1" outline="0" axis="axisRow" fieldPosition="1"/>
    </format>
    <format dxfId="6">
      <pivotArea dataOnly="0" labelOnly="1" outline="0" fieldPosition="0">
        <references count="1">
          <reference field="0" count="0"/>
        </references>
      </pivotArea>
    </format>
    <format dxfId="5">
      <pivotArea dataOnly="0" labelOnly="1" outline="0" fieldPosition="0">
        <references count="2">
          <reference field="0" count="1" selected="0">
            <x v="0"/>
          </reference>
          <reference field="1" count="5">
            <x v="0"/>
            <x v="6"/>
            <x v="7"/>
            <x v="8"/>
            <x v="9"/>
          </reference>
        </references>
      </pivotArea>
    </format>
    <format dxfId="4">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10:C220" totalsRowShown="0" headerRowDxfId="3" dataDxfId="2">
  <autoFilter ref="B210:C220"/>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zoomScale="120" zoomScaleNormal="120" workbookViewId="0"/>
  </sheetViews>
  <sheetFormatPr baseColWidth="10" defaultColWidth="11.42578125" defaultRowHeight="15" x14ac:dyDescent="0.25"/>
  <cols>
    <col min="1" max="1" width="2.7109375" style="55" customWidth="1" collapsed="1"/>
    <col min="2" max="3" width="24.7109375" style="55" customWidth="1" collapsed="1"/>
    <col min="4" max="4" width="16" style="55" customWidth="1" collapsed="1"/>
    <col min="5" max="5" width="24.7109375" style="55" customWidth="1" collapsed="1"/>
    <col min="6" max="6" width="27.7109375" style="55" customWidth="1" collapsed="1"/>
    <col min="7" max="8" width="24.7109375" style="55" customWidth="1" collapsed="1"/>
    <col min="9" max="16384" width="11.42578125" style="55" collapsed="1"/>
  </cols>
  <sheetData>
    <row r="1" spans="1:8" ht="15.75" thickBot="1" x14ac:dyDescent="0.3"/>
    <row r="2" spans="1:8" ht="18" x14ac:dyDescent="0.25">
      <c r="B2" s="224" t="s">
        <v>146</v>
      </c>
      <c r="C2" s="225"/>
      <c r="D2" s="225"/>
      <c r="E2" s="225"/>
      <c r="F2" s="225"/>
      <c r="G2" s="225"/>
      <c r="H2" s="226"/>
    </row>
    <row r="3" spans="1:8" x14ac:dyDescent="0.25">
      <c r="B3" s="56"/>
      <c r="C3" s="57"/>
      <c r="D3" s="57"/>
      <c r="E3" s="57"/>
      <c r="F3" s="57"/>
      <c r="G3" s="57"/>
      <c r="H3" s="58"/>
    </row>
    <row r="4" spans="1:8" ht="63" customHeight="1" x14ac:dyDescent="0.25">
      <c r="B4" s="227" t="s">
        <v>203</v>
      </c>
      <c r="C4" s="228"/>
      <c r="D4" s="228"/>
      <c r="E4" s="228"/>
      <c r="F4" s="228"/>
      <c r="G4" s="228"/>
      <c r="H4" s="229"/>
    </row>
    <row r="5" spans="1:8" ht="63" customHeight="1" x14ac:dyDescent="0.25">
      <c r="B5" s="230"/>
      <c r="C5" s="231"/>
      <c r="D5" s="231"/>
      <c r="E5" s="231"/>
      <c r="F5" s="231"/>
      <c r="G5" s="231"/>
      <c r="H5" s="232"/>
    </row>
    <row r="6" spans="1:8" ht="16.5" x14ac:dyDescent="0.25">
      <c r="A6" s="106"/>
      <c r="B6" s="233" t="s">
        <v>144</v>
      </c>
      <c r="C6" s="234"/>
      <c r="D6" s="234"/>
      <c r="E6" s="234"/>
      <c r="F6" s="234"/>
      <c r="G6" s="234"/>
      <c r="H6" s="235"/>
    </row>
    <row r="7" spans="1:8" ht="95.25" customHeight="1" x14ac:dyDescent="0.25">
      <c r="A7" s="106"/>
      <c r="B7" s="242" t="s">
        <v>149</v>
      </c>
      <c r="C7" s="242"/>
      <c r="D7" s="242"/>
      <c r="E7" s="242"/>
      <c r="F7" s="242"/>
      <c r="G7" s="242"/>
      <c r="H7" s="243"/>
    </row>
    <row r="8" spans="1:8" ht="16.5" x14ac:dyDescent="0.25">
      <c r="A8" s="106"/>
      <c r="B8" s="107"/>
      <c r="C8" s="80"/>
      <c r="D8" s="80"/>
      <c r="E8" s="80"/>
      <c r="F8" s="80"/>
      <c r="G8" s="80"/>
      <c r="H8" s="102"/>
    </row>
    <row r="9" spans="1:8" ht="16.5" customHeight="1" x14ac:dyDescent="0.25">
      <c r="A9" s="106"/>
      <c r="B9" s="236" t="s">
        <v>222</v>
      </c>
      <c r="C9" s="236"/>
      <c r="D9" s="236"/>
      <c r="E9" s="236"/>
      <c r="F9" s="236"/>
      <c r="G9" s="236"/>
      <c r="H9" s="237"/>
    </row>
    <row r="10" spans="1:8" ht="16.5" customHeight="1" x14ac:dyDescent="0.25">
      <c r="A10" s="106"/>
      <c r="B10" s="236"/>
      <c r="C10" s="236"/>
      <c r="D10" s="236"/>
      <c r="E10" s="236"/>
      <c r="F10" s="236"/>
      <c r="G10" s="236"/>
      <c r="H10" s="237"/>
    </row>
    <row r="11" spans="1:8" ht="11.65" customHeight="1" x14ac:dyDescent="0.25">
      <c r="A11" s="106"/>
      <c r="B11" s="236"/>
      <c r="C11" s="236"/>
      <c r="D11" s="236"/>
      <c r="E11" s="236"/>
      <c r="F11" s="236"/>
      <c r="G11" s="236"/>
      <c r="H11" s="237"/>
    </row>
    <row r="12" spans="1:8" ht="11.65" customHeight="1" thickBot="1" x14ac:dyDescent="0.3">
      <c r="A12" s="106"/>
      <c r="B12" s="101"/>
      <c r="C12" s="101"/>
      <c r="D12" s="101"/>
      <c r="E12" s="101"/>
      <c r="F12" s="101"/>
      <c r="G12" s="101"/>
      <c r="H12" s="104"/>
    </row>
    <row r="13" spans="1:8" ht="15.4" customHeight="1" thickTop="1" x14ac:dyDescent="0.25">
      <c r="A13" s="106"/>
      <c r="B13" s="101"/>
      <c r="C13" s="244" t="s">
        <v>145</v>
      </c>
      <c r="D13" s="239"/>
      <c r="E13" s="240" t="s">
        <v>182</v>
      </c>
      <c r="F13" s="241"/>
      <c r="G13" s="101"/>
      <c r="H13" s="104"/>
    </row>
    <row r="14" spans="1:8" ht="11.65" customHeight="1" x14ac:dyDescent="0.25">
      <c r="A14" s="106"/>
      <c r="B14" s="101"/>
      <c r="C14" s="214" t="s">
        <v>176</v>
      </c>
      <c r="D14" s="215"/>
      <c r="E14" s="216" t="s">
        <v>181</v>
      </c>
      <c r="F14" s="217"/>
      <c r="G14" s="101"/>
      <c r="H14" s="104"/>
    </row>
    <row r="15" spans="1:8" ht="11.65" customHeight="1" x14ac:dyDescent="0.25">
      <c r="A15" s="106"/>
      <c r="B15" s="101"/>
      <c r="C15" s="214" t="s">
        <v>178</v>
      </c>
      <c r="D15" s="215"/>
      <c r="E15" s="216" t="s">
        <v>180</v>
      </c>
      <c r="F15" s="217"/>
      <c r="G15" s="101"/>
      <c r="H15" s="104"/>
    </row>
    <row r="16" spans="1:8" ht="11.65" customHeight="1" x14ac:dyDescent="0.25">
      <c r="A16" s="106"/>
      <c r="B16" s="101"/>
      <c r="C16" s="214" t="s">
        <v>215</v>
      </c>
      <c r="D16" s="215"/>
      <c r="E16" s="216" t="s">
        <v>219</v>
      </c>
      <c r="F16" s="217"/>
      <c r="G16" s="101"/>
      <c r="H16" s="104"/>
    </row>
    <row r="17" spans="1:8" ht="13.5" customHeight="1" x14ac:dyDescent="0.25">
      <c r="A17" s="106"/>
      <c r="B17" s="101"/>
      <c r="C17" s="214" t="s">
        <v>216</v>
      </c>
      <c r="D17" s="215"/>
      <c r="E17" s="216" t="s">
        <v>179</v>
      </c>
      <c r="F17" s="217"/>
      <c r="G17" s="101"/>
      <c r="H17" s="103"/>
    </row>
    <row r="18" spans="1:8" ht="12.4" customHeight="1" x14ac:dyDescent="0.25">
      <c r="A18" s="106"/>
      <c r="B18" s="101"/>
      <c r="C18" s="214" t="s">
        <v>217</v>
      </c>
      <c r="D18" s="215"/>
      <c r="E18" s="218" t="s">
        <v>220</v>
      </c>
      <c r="F18" s="217"/>
      <c r="G18" s="101"/>
      <c r="H18" s="104"/>
    </row>
    <row r="19" spans="1:8" ht="24" customHeight="1" thickBot="1" x14ac:dyDescent="0.3">
      <c r="A19" s="106"/>
      <c r="B19" s="101"/>
      <c r="C19" s="212" t="s">
        <v>218</v>
      </c>
      <c r="D19" s="213"/>
      <c r="E19" s="219" t="s">
        <v>221</v>
      </c>
      <c r="F19" s="220"/>
      <c r="G19" s="101"/>
      <c r="H19" s="104"/>
    </row>
    <row r="20" spans="1:8" ht="11.65" customHeight="1" thickTop="1" x14ac:dyDescent="0.25">
      <c r="A20" s="106"/>
      <c r="B20" s="101"/>
      <c r="C20" s="108"/>
      <c r="D20" s="108"/>
      <c r="E20" s="108"/>
      <c r="F20" s="108"/>
      <c r="G20" s="101"/>
      <c r="H20" s="104"/>
    </row>
    <row r="21" spans="1:8" ht="27.4" customHeight="1" thickBot="1" x14ac:dyDescent="0.3">
      <c r="A21" s="106"/>
      <c r="B21" s="245" t="s">
        <v>214</v>
      </c>
      <c r="C21" s="246"/>
      <c r="D21" s="246"/>
      <c r="E21" s="246"/>
      <c r="F21" s="246"/>
      <c r="G21" s="246"/>
      <c r="H21" s="247"/>
    </row>
    <row r="22" spans="1:8" ht="15.75" thickTop="1" x14ac:dyDescent="0.25">
      <c r="A22" s="106"/>
      <c r="B22" s="110"/>
      <c r="C22" s="238" t="s">
        <v>145</v>
      </c>
      <c r="D22" s="239"/>
      <c r="E22" s="240" t="s">
        <v>182</v>
      </c>
      <c r="F22" s="241"/>
      <c r="G22" s="108"/>
      <c r="H22" s="109"/>
    </row>
    <row r="23" spans="1:8" ht="13.5" customHeight="1" x14ac:dyDescent="0.25">
      <c r="A23" s="106"/>
      <c r="B23" s="111"/>
      <c r="C23" s="252" t="s">
        <v>176</v>
      </c>
      <c r="D23" s="253"/>
      <c r="E23" s="254" t="s">
        <v>181</v>
      </c>
      <c r="F23" s="255"/>
      <c r="G23" s="75"/>
      <c r="H23" s="105"/>
    </row>
    <row r="24" spans="1:8" ht="13.5" customHeight="1" x14ac:dyDescent="0.25">
      <c r="A24" s="106"/>
      <c r="B24" s="111"/>
      <c r="C24" s="221" t="s">
        <v>177</v>
      </c>
      <c r="D24" s="222"/>
      <c r="E24" s="223" t="s">
        <v>179</v>
      </c>
      <c r="F24" s="217"/>
      <c r="G24" s="75"/>
      <c r="H24" s="105"/>
    </row>
    <row r="25" spans="1:8" ht="13.5" customHeight="1" x14ac:dyDescent="0.25">
      <c r="A25" s="106"/>
      <c r="B25" s="111"/>
      <c r="C25" s="221" t="s">
        <v>178</v>
      </c>
      <c r="D25" s="222"/>
      <c r="E25" s="223" t="s">
        <v>180</v>
      </c>
      <c r="F25" s="217"/>
      <c r="G25" s="75"/>
      <c r="H25" s="105"/>
    </row>
    <row r="26" spans="1:8" ht="22.9" customHeight="1" x14ac:dyDescent="0.25">
      <c r="A26" s="106"/>
      <c r="B26" s="111"/>
      <c r="C26" s="221" t="s">
        <v>147</v>
      </c>
      <c r="D26" s="222"/>
      <c r="E26" s="258" t="s">
        <v>148</v>
      </c>
      <c r="F26" s="259"/>
      <c r="G26" s="75"/>
      <c r="H26" s="105"/>
    </row>
    <row r="27" spans="1:8" ht="69.75" customHeight="1" x14ac:dyDescent="0.25">
      <c r="A27" s="106"/>
      <c r="B27" s="111"/>
      <c r="C27" s="249" t="s">
        <v>2</v>
      </c>
      <c r="D27" s="256"/>
      <c r="E27" s="250" t="s">
        <v>183</v>
      </c>
      <c r="F27" s="251"/>
      <c r="G27" s="75"/>
      <c r="H27" s="76"/>
    </row>
    <row r="28" spans="1:8" ht="34.5" customHeight="1" x14ac:dyDescent="0.25">
      <c r="B28" s="72"/>
      <c r="C28" s="257" t="s">
        <v>3</v>
      </c>
      <c r="D28" s="256"/>
      <c r="E28" s="250" t="s">
        <v>184</v>
      </c>
      <c r="F28" s="251"/>
      <c r="G28" s="75"/>
      <c r="H28" s="76"/>
    </row>
    <row r="29" spans="1:8" ht="27.75" customHeight="1" x14ac:dyDescent="0.25">
      <c r="B29" s="72"/>
      <c r="C29" s="257" t="s">
        <v>42</v>
      </c>
      <c r="D29" s="256"/>
      <c r="E29" s="250" t="s">
        <v>185</v>
      </c>
      <c r="F29" s="251"/>
      <c r="G29" s="75"/>
      <c r="H29" s="76"/>
    </row>
    <row r="30" spans="1:8" ht="28.5" customHeight="1" x14ac:dyDescent="0.25">
      <c r="B30" s="72"/>
      <c r="C30" s="257" t="s">
        <v>1</v>
      </c>
      <c r="D30" s="256"/>
      <c r="E30" s="250" t="s">
        <v>186</v>
      </c>
      <c r="F30" s="251"/>
      <c r="G30" s="75"/>
      <c r="H30" s="76"/>
    </row>
    <row r="31" spans="1:8" ht="72.75" customHeight="1" x14ac:dyDescent="0.25">
      <c r="B31" s="72"/>
      <c r="C31" s="257" t="s">
        <v>48</v>
      </c>
      <c r="D31" s="256"/>
      <c r="E31" s="250" t="s">
        <v>151</v>
      </c>
      <c r="F31" s="251"/>
      <c r="G31" s="75"/>
      <c r="H31" s="76"/>
    </row>
    <row r="32" spans="1:8" ht="64.5" customHeight="1" x14ac:dyDescent="0.25">
      <c r="B32" s="72"/>
      <c r="C32" s="257" t="s">
        <v>150</v>
      </c>
      <c r="D32" s="256"/>
      <c r="E32" s="250" t="s">
        <v>152</v>
      </c>
      <c r="F32" s="251"/>
      <c r="G32" s="75"/>
      <c r="H32" s="76"/>
    </row>
    <row r="33" spans="2:8" ht="71.25" customHeight="1" x14ac:dyDescent="0.25">
      <c r="B33" s="72"/>
      <c r="C33" s="248" t="s">
        <v>153</v>
      </c>
      <c r="D33" s="249"/>
      <c r="E33" s="250" t="s">
        <v>154</v>
      </c>
      <c r="F33" s="251"/>
      <c r="G33" s="75"/>
      <c r="H33" s="76"/>
    </row>
    <row r="34" spans="2:8" ht="55.5" customHeight="1" x14ac:dyDescent="0.25">
      <c r="B34" s="72"/>
      <c r="C34" s="248" t="s">
        <v>46</v>
      </c>
      <c r="D34" s="249"/>
      <c r="E34" s="250" t="s">
        <v>155</v>
      </c>
      <c r="F34" s="251"/>
      <c r="G34" s="75"/>
      <c r="H34" s="76"/>
    </row>
    <row r="35" spans="2:8" ht="42" customHeight="1" x14ac:dyDescent="0.25">
      <c r="B35" s="72"/>
      <c r="C35" s="248" t="s">
        <v>143</v>
      </c>
      <c r="D35" s="249"/>
      <c r="E35" s="250" t="s">
        <v>156</v>
      </c>
      <c r="F35" s="251"/>
      <c r="G35" s="75"/>
      <c r="H35" s="76"/>
    </row>
    <row r="36" spans="2:8" ht="59.25" customHeight="1" x14ac:dyDescent="0.25">
      <c r="B36" s="72"/>
      <c r="C36" s="248" t="s">
        <v>12</v>
      </c>
      <c r="D36" s="249"/>
      <c r="E36" s="250" t="s">
        <v>157</v>
      </c>
      <c r="F36" s="251"/>
      <c r="G36" s="75"/>
      <c r="H36" s="76"/>
    </row>
    <row r="37" spans="2:8" ht="23.25" customHeight="1" x14ac:dyDescent="0.25">
      <c r="B37" s="72"/>
      <c r="C37" s="248" t="s">
        <v>161</v>
      </c>
      <c r="D37" s="249"/>
      <c r="E37" s="250" t="s">
        <v>158</v>
      </c>
      <c r="F37" s="251"/>
      <c r="G37" s="75"/>
      <c r="H37" s="76"/>
    </row>
    <row r="38" spans="2:8" ht="30.75" customHeight="1" x14ac:dyDescent="0.25">
      <c r="B38" s="72"/>
      <c r="C38" s="248" t="s">
        <v>162</v>
      </c>
      <c r="D38" s="249"/>
      <c r="E38" s="250" t="s">
        <v>159</v>
      </c>
      <c r="F38" s="251"/>
      <c r="G38" s="75"/>
      <c r="H38" s="76"/>
    </row>
    <row r="39" spans="2:8" ht="35.25" customHeight="1" x14ac:dyDescent="0.25">
      <c r="B39" s="72"/>
      <c r="C39" s="248" t="s">
        <v>162</v>
      </c>
      <c r="D39" s="249"/>
      <c r="E39" s="250" t="s">
        <v>159</v>
      </c>
      <c r="F39" s="251"/>
      <c r="G39" s="75"/>
      <c r="H39" s="76"/>
    </row>
    <row r="40" spans="2:8" ht="33" customHeight="1" x14ac:dyDescent="0.25">
      <c r="B40" s="72"/>
      <c r="C40" s="248" t="s">
        <v>163</v>
      </c>
      <c r="D40" s="249"/>
      <c r="E40" s="250" t="s">
        <v>160</v>
      </c>
      <c r="F40" s="251"/>
      <c r="G40" s="75"/>
      <c r="H40" s="76"/>
    </row>
    <row r="41" spans="2:8" ht="30" customHeight="1" x14ac:dyDescent="0.25">
      <c r="B41" s="72"/>
      <c r="C41" s="248" t="s">
        <v>164</v>
      </c>
      <c r="D41" s="249"/>
      <c r="E41" s="250" t="s">
        <v>165</v>
      </c>
      <c r="F41" s="251"/>
      <c r="G41" s="75"/>
      <c r="H41" s="76"/>
    </row>
    <row r="42" spans="2:8" ht="35.25" customHeight="1" x14ac:dyDescent="0.25">
      <c r="B42" s="72"/>
      <c r="C42" s="248" t="s">
        <v>166</v>
      </c>
      <c r="D42" s="249"/>
      <c r="E42" s="250" t="s">
        <v>167</v>
      </c>
      <c r="F42" s="251"/>
      <c r="G42" s="75"/>
      <c r="H42" s="76"/>
    </row>
    <row r="43" spans="2:8" ht="31.5" customHeight="1" x14ac:dyDescent="0.25">
      <c r="B43" s="72"/>
      <c r="C43" s="248" t="s">
        <v>168</v>
      </c>
      <c r="D43" s="249"/>
      <c r="E43" s="250" t="s">
        <v>169</v>
      </c>
      <c r="F43" s="251"/>
      <c r="G43" s="75"/>
      <c r="H43" s="76"/>
    </row>
    <row r="44" spans="2:8" ht="35.25" customHeight="1" x14ac:dyDescent="0.25">
      <c r="B44" s="72"/>
      <c r="C44" s="248" t="s">
        <v>170</v>
      </c>
      <c r="D44" s="249"/>
      <c r="E44" s="250" t="s">
        <v>171</v>
      </c>
      <c r="F44" s="251"/>
      <c r="G44" s="75"/>
      <c r="H44" s="76"/>
    </row>
    <row r="45" spans="2:8" ht="59.25" customHeight="1" x14ac:dyDescent="0.25">
      <c r="B45" s="72"/>
      <c r="C45" s="248" t="s">
        <v>29</v>
      </c>
      <c r="D45" s="249"/>
      <c r="E45" s="250" t="s">
        <v>172</v>
      </c>
      <c r="F45" s="251"/>
      <c r="G45" s="75"/>
      <c r="H45" s="76"/>
    </row>
    <row r="46" spans="2:8" ht="29.25" customHeight="1" x14ac:dyDescent="0.25">
      <c r="B46" s="72"/>
      <c r="C46" s="248" t="s">
        <v>174</v>
      </c>
      <c r="D46" s="249"/>
      <c r="E46" s="250" t="s">
        <v>173</v>
      </c>
      <c r="F46" s="251"/>
      <c r="G46" s="75"/>
      <c r="H46" s="76"/>
    </row>
    <row r="47" spans="2:8" ht="82.5" customHeight="1" x14ac:dyDescent="0.25">
      <c r="B47" s="72"/>
      <c r="C47" s="248" t="s">
        <v>39</v>
      </c>
      <c r="D47" s="249"/>
      <c r="E47" s="250" t="s">
        <v>175</v>
      </c>
      <c r="F47" s="251"/>
      <c r="G47" s="75"/>
      <c r="H47" s="76"/>
    </row>
    <row r="48" spans="2:8" ht="46.5" customHeight="1" thickBot="1" x14ac:dyDescent="0.3">
      <c r="B48" s="72"/>
      <c r="C48" s="260"/>
      <c r="D48" s="261"/>
      <c r="E48" s="262"/>
      <c r="F48" s="263"/>
      <c r="G48" s="75"/>
      <c r="H48" s="76"/>
    </row>
    <row r="49" spans="2:8" ht="6.75" customHeight="1" thickTop="1" x14ac:dyDescent="0.25">
      <c r="B49" s="72"/>
      <c r="C49" s="73"/>
      <c r="D49" s="73"/>
      <c r="E49" s="74"/>
      <c r="F49" s="74"/>
      <c r="G49" s="75"/>
      <c r="H49" s="76"/>
    </row>
    <row r="50" spans="2:8" x14ac:dyDescent="0.25">
      <c r="B50" s="72"/>
      <c r="C50" s="96"/>
      <c r="D50" s="96"/>
      <c r="E50" s="96"/>
      <c r="F50" s="96"/>
      <c r="G50" s="75"/>
      <c r="H50" s="76"/>
    </row>
    <row r="51" spans="2:8" ht="21" customHeight="1" x14ac:dyDescent="0.25">
      <c r="B51" s="95" t="s">
        <v>207</v>
      </c>
      <c r="C51" s="96"/>
      <c r="D51" s="96"/>
      <c r="E51" s="96"/>
      <c r="F51" s="96"/>
      <c r="G51" s="96"/>
      <c r="H51" s="97"/>
    </row>
    <row r="52" spans="2:8" ht="20.25" customHeight="1" x14ac:dyDescent="0.25">
      <c r="B52" s="95" t="s">
        <v>208</v>
      </c>
      <c r="C52" s="96"/>
      <c r="D52" s="96"/>
      <c r="E52" s="96"/>
      <c r="F52" s="96"/>
      <c r="G52" s="96"/>
      <c r="H52" s="97"/>
    </row>
    <row r="53" spans="2:8" ht="20.25" customHeight="1" x14ac:dyDescent="0.25">
      <c r="B53" s="95" t="s">
        <v>209</v>
      </c>
      <c r="C53" s="96"/>
      <c r="D53" s="96"/>
      <c r="E53" s="96"/>
      <c r="F53" s="96"/>
      <c r="G53" s="96"/>
      <c r="H53" s="97"/>
    </row>
    <row r="54" spans="2:8" ht="20.25" customHeight="1" x14ac:dyDescent="0.25">
      <c r="B54" s="95" t="s">
        <v>210</v>
      </c>
      <c r="C54" s="96"/>
      <c r="D54" s="96"/>
      <c r="E54" s="96"/>
      <c r="F54" s="96"/>
      <c r="G54" s="96"/>
      <c r="H54" s="97"/>
    </row>
    <row r="55" spans="2:8" ht="14.65" customHeight="1" x14ac:dyDescent="0.25">
      <c r="B55" s="95" t="s">
        <v>211</v>
      </c>
      <c r="C55" s="96"/>
      <c r="D55" s="96"/>
      <c r="E55" s="96"/>
      <c r="F55" s="96"/>
      <c r="G55" s="96"/>
      <c r="H55" s="97"/>
    </row>
    <row r="56" spans="2:8" ht="15.75" thickBot="1" x14ac:dyDescent="0.3">
      <c r="B56" s="77"/>
      <c r="C56" s="78"/>
      <c r="D56" s="78"/>
      <c r="E56" s="78"/>
      <c r="F56" s="78"/>
      <c r="G56" s="78"/>
      <c r="H56" s="79"/>
    </row>
  </sheetData>
  <mergeCells count="74">
    <mergeCell ref="C25:D25"/>
    <mergeCell ref="E25:F25"/>
    <mergeCell ref="E32:F32"/>
    <mergeCell ref="C32:D32"/>
    <mergeCell ref="C35:D35"/>
    <mergeCell ref="E35:F35"/>
    <mergeCell ref="E33:F33"/>
    <mergeCell ref="C33:D33"/>
    <mergeCell ref="C34:D34"/>
    <mergeCell ref="E34:F34"/>
    <mergeCell ref="C45:D45"/>
    <mergeCell ref="E45:F45"/>
    <mergeCell ref="C46:D46"/>
    <mergeCell ref="E46:F46"/>
    <mergeCell ref="C48:D48"/>
    <mergeCell ref="E48:F48"/>
    <mergeCell ref="C47:D47"/>
    <mergeCell ref="E47:F47"/>
    <mergeCell ref="C37:D37"/>
    <mergeCell ref="E37:F37"/>
    <mergeCell ref="C43:D43"/>
    <mergeCell ref="C39:D39"/>
    <mergeCell ref="E39:F39"/>
    <mergeCell ref="C40:D40"/>
    <mergeCell ref="E40:F40"/>
    <mergeCell ref="E43:F43"/>
    <mergeCell ref="E38:F38"/>
    <mergeCell ref="C38:D38"/>
    <mergeCell ref="E44:F44"/>
    <mergeCell ref="C42:D42"/>
    <mergeCell ref="C41:D41"/>
    <mergeCell ref="E41:F41"/>
    <mergeCell ref="E42:F42"/>
    <mergeCell ref="C44:D44"/>
    <mergeCell ref="C36:D36"/>
    <mergeCell ref="E36:F36"/>
    <mergeCell ref="C23:D23"/>
    <mergeCell ref="E23:F23"/>
    <mergeCell ref="C27:D27"/>
    <mergeCell ref="E27:F27"/>
    <mergeCell ref="C31:D31"/>
    <mergeCell ref="C28:D28"/>
    <mergeCell ref="C29:D29"/>
    <mergeCell ref="C30:D30"/>
    <mergeCell ref="E28:F28"/>
    <mergeCell ref="E29:F29"/>
    <mergeCell ref="E30:F30"/>
    <mergeCell ref="E31:F31"/>
    <mergeCell ref="C26:D26"/>
    <mergeCell ref="E26:F26"/>
    <mergeCell ref="C24:D24"/>
    <mergeCell ref="E24:F24"/>
    <mergeCell ref="B2:H2"/>
    <mergeCell ref="B4:H5"/>
    <mergeCell ref="B6:H6"/>
    <mergeCell ref="B9:H11"/>
    <mergeCell ref="C22:D22"/>
    <mergeCell ref="E22:F22"/>
    <mergeCell ref="B7:H7"/>
    <mergeCell ref="C13:D13"/>
    <mergeCell ref="E13:F13"/>
    <mergeCell ref="C14:D14"/>
    <mergeCell ref="C15:D15"/>
    <mergeCell ref="E14:F14"/>
    <mergeCell ref="E15:F15"/>
    <mergeCell ref="B21:H21"/>
    <mergeCell ref="C19:D19"/>
    <mergeCell ref="C18:D18"/>
    <mergeCell ref="C17:D17"/>
    <mergeCell ref="C16:D16"/>
    <mergeCell ref="E16:F16"/>
    <mergeCell ref="E17:F17"/>
    <mergeCell ref="E18:F18"/>
    <mergeCell ref="E19:F1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42578125" defaultRowHeight="12.75" x14ac:dyDescent="0.2"/>
  <cols>
    <col min="1" max="1" width="32.7109375" style="7" customWidth="1" collapsed="1"/>
    <col min="2" max="16384" width="11.42578125" style="7" collapsed="1"/>
  </cols>
  <sheetData>
    <row r="3" spans="1:1" x14ac:dyDescent="0.2">
      <c r="A3" s="8" t="s">
        <v>14</v>
      </c>
    </row>
    <row r="4" spans="1:1" x14ac:dyDescent="0.2">
      <c r="A4" s="8" t="s">
        <v>15</v>
      </c>
    </row>
    <row r="5" spans="1:1" x14ac:dyDescent="0.2">
      <c r="A5" s="8" t="s">
        <v>16</v>
      </c>
    </row>
    <row r="6" spans="1:1" x14ac:dyDescent="0.2">
      <c r="A6" s="8" t="s">
        <v>10</v>
      </c>
    </row>
    <row r="7" spans="1:1" x14ac:dyDescent="0.2">
      <c r="A7" s="8" t="s">
        <v>9</v>
      </c>
    </row>
    <row r="8" spans="1:1" x14ac:dyDescent="0.2">
      <c r="A8" s="8" t="s">
        <v>19</v>
      </c>
    </row>
    <row r="9" spans="1:1" x14ac:dyDescent="0.2">
      <c r="A9" s="8" t="s">
        <v>20</v>
      </c>
    </row>
    <row r="10" spans="1:1" x14ac:dyDescent="0.2">
      <c r="A10" s="8" t="s">
        <v>22</v>
      </c>
    </row>
    <row r="11" spans="1:1" x14ac:dyDescent="0.2">
      <c r="A11" s="8" t="s">
        <v>23</v>
      </c>
    </row>
    <row r="12" spans="1:1" x14ac:dyDescent="0.2">
      <c r="A12" s="8" t="s">
        <v>25</v>
      </c>
    </row>
    <row r="13" spans="1:1" x14ac:dyDescent="0.2">
      <c r="A13" s="8" t="s">
        <v>26</v>
      </c>
    </row>
    <row r="14" spans="1:1" x14ac:dyDescent="0.2">
      <c r="A14" s="8" t="s">
        <v>27</v>
      </c>
    </row>
    <row r="16" spans="1:1" x14ac:dyDescent="0.2">
      <c r="A16" s="8" t="s">
        <v>30</v>
      </c>
    </row>
    <row r="17" spans="1:1" x14ac:dyDescent="0.2">
      <c r="A17" s="8" t="s">
        <v>31</v>
      </c>
    </row>
    <row r="18" spans="1:1" x14ac:dyDescent="0.2">
      <c r="A18" s="8" t="s">
        <v>32</v>
      </c>
    </row>
    <row r="20" spans="1:1" x14ac:dyDescent="0.2">
      <c r="A20" s="8" t="s">
        <v>40</v>
      </c>
    </row>
    <row r="21" spans="1:1" x14ac:dyDescent="0.2">
      <c r="A21" s="8" t="s">
        <v>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B1:AZ35"/>
  <sheetViews>
    <sheetView showGridLines="0" topLeftCell="A16" zoomScale="91" zoomScaleNormal="91" workbookViewId="0">
      <selection activeCell="E27" sqref="E27:F27"/>
    </sheetView>
  </sheetViews>
  <sheetFormatPr baseColWidth="10" defaultRowHeight="15" x14ac:dyDescent="0.2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x14ac:dyDescent="0.3">
      <c r="AZ1" s="124" t="s">
        <v>234</v>
      </c>
    </row>
    <row r="2" spans="2:52" ht="18" customHeight="1" thickBot="1" x14ac:dyDescent="0.3">
      <c r="B2" s="264"/>
      <c r="C2" s="267" t="s">
        <v>204</v>
      </c>
      <c r="D2" s="268"/>
      <c r="E2" s="268"/>
      <c r="F2" s="125" t="s">
        <v>233</v>
      </c>
      <c r="AZ2" s="124" t="s">
        <v>232</v>
      </c>
    </row>
    <row r="3" spans="2:52" ht="18" customHeight="1" thickBot="1" x14ac:dyDescent="0.3">
      <c r="B3" s="265"/>
      <c r="C3" s="269"/>
      <c r="D3" s="270"/>
      <c r="E3" s="270"/>
      <c r="F3" s="123" t="s">
        <v>231</v>
      </c>
      <c r="AZ3" s="124" t="s">
        <v>230</v>
      </c>
    </row>
    <row r="4" spans="2:52" ht="18" customHeight="1" thickBot="1" x14ac:dyDescent="0.3">
      <c r="B4" s="265"/>
      <c r="C4" s="269"/>
      <c r="D4" s="270"/>
      <c r="E4" s="270"/>
      <c r="F4" s="123" t="s">
        <v>241</v>
      </c>
      <c r="AZ4" s="124" t="s">
        <v>229</v>
      </c>
    </row>
    <row r="5" spans="2:52" ht="18" customHeight="1" thickBot="1" x14ac:dyDescent="0.3">
      <c r="B5" s="266"/>
      <c r="C5" s="271"/>
      <c r="D5" s="272"/>
      <c r="E5" s="272"/>
      <c r="F5" s="123" t="s">
        <v>228</v>
      </c>
      <c r="AZ5" s="119"/>
    </row>
    <row r="6" spans="2:52" ht="18" customHeight="1" thickBot="1" x14ac:dyDescent="0.3">
      <c r="B6" s="122"/>
      <c r="C6" s="121"/>
      <c r="D6" s="121"/>
      <c r="E6" s="121"/>
      <c r="F6" s="120"/>
      <c r="AZ6" s="119"/>
    </row>
    <row r="7" spans="2:52" ht="33.4" customHeight="1" x14ac:dyDescent="0.25">
      <c r="B7" s="114" t="s">
        <v>198</v>
      </c>
      <c r="C7" s="276" t="s">
        <v>243</v>
      </c>
      <c r="D7" s="277"/>
      <c r="E7" s="277"/>
      <c r="F7" s="278"/>
      <c r="AZ7" s="119"/>
    </row>
    <row r="8" spans="2:52" ht="33" customHeight="1" thickBot="1" x14ac:dyDescent="0.3">
      <c r="B8" s="115" t="s">
        <v>199</v>
      </c>
      <c r="C8" s="279" t="s">
        <v>244</v>
      </c>
      <c r="D8" s="280"/>
      <c r="E8" s="280"/>
      <c r="F8" s="281"/>
      <c r="AZ8" s="119"/>
    </row>
    <row r="9" spans="2:52" ht="16.5" thickBot="1" x14ac:dyDescent="0.3">
      <c r="B9" s="282"/>
      <c r="C9" s="282"/>
      <c r="D9" s="282"/>
      <c r="E9" s="282"/>
      <c r="F9" s="282"/>
    </row>
    <row r="10" spans="2:52" ht="15.6" customHeight="1" x14ac:dyDescent="0.25">
      <c r="B10" s="283" t="s">
        <v>204</v>
      </c>
      <c r="C10" s="284"/>
      <c r="D10" s="284"/>
      <c r="E10" s="284"/>
      <c r="F10" s="285"/>
    </row>
    <row r="11" spans="2:52" ht="31.5" x14ac:dyDescent="0.25">
      <c r="B11" s="286" t="s">
        <v>197</v>
      </c>
      <c r="C11" s="287"/>
      <c r="D11" s="112" t="s">
        <v>212</v>
      </c>
      <c r="E11" s="112" t="s">
        <v>196</v>
      </c>
      <c r="F11" s="113" t="s">
        <v>206</v>
      </c>
    </row>
    <row r="12" spans="2:52" ht="137.25" customHeight="1" thickBot="1" x14ac:dyDescent="0.3">
      <c r="B12" s="288" t="s">
        <v>245</v>
      </c>
      <c r="C12" s="289"/>
      <c r="D12" s="93" t="s">
        <v>246</v>
      </c>
      <c r="E12" s="167" t="s">
        <v>247</v>
      </c>
      <c r="F12" s="94" t="s">
        <v>248</v>
      </c>
    </row>
    <row r="15" spans="2:52" ht="18" x14ac:dyDescent="0.25">
      <c r="B15" s="290" t="s">
        <v>227</v>
      </c>
      <c r="C15" s="290"/>
      <c r="D15" s="290"/>
      <c r="E15" s="290"/>
      <c r="F15" s="290"/>
    </row>
    <row r="16" spans="2:52" ht="15.75" x14ac:dyDescent="0.25">
      <c r="B16" s="118"/>
    </row>
    <row r="17" spans="2:6" ht="15.75" thickBot="1" x14ac:dyDescent="0.3">
      <c r="B17" s="117"/>
    </row>
    <row r="18" spans="2:6" ht="16.5" thickBot="1" x14ac:dyDescent="0.3">
      <c r="B18" s="273" t="s">
        <v>226</v>
      </c>
      <c r="C18" s="274"/>
      <c r="D18" s="275"/>
      <c r="E18" s="273" t="s">
        <v>225</v>
      </c>
      <c r="F18" s="275"/>
    </row>
    <row r="19" spans="2:6" ht="15" customHeight="1" x14ac:dyDescent="0.25">
      <c r="B19" s="295" t="s">
        <v>253</v>
      </c>
      <c r="C19" s="296"/>
      <c r="D19" s="297"/>
      <c r="E19" s="291" t="s">
        <v>254</v>
      </c>
      <c r="F19" s="292"/>
    </row>
    <row r="20" spans="2:6" ht="15" customHeight="1" x14ac:dyDescent="0.25">
      <c r="B20" s="295"/>
      <c r="C20" s="296"/>
      <c r="D20" s="297"/>
      <c r="E20" s="291"/>
      <c r="F20" s="292"/>
    </row>
    <row r="21" spans="2:6" ht="15" customHeight="1" x14ac:dyDescent="0.25">
      <c r="B21" s="295"/>
      <c r="C21" s="296"/>
      <c r="D21" s="297"/>
      <c r="E21" s="291"/>
      <c r="F21" s="292"/>
    </row>
    <row r="22" spans="2:6" ht="15" customHeight="1" x14ac:dyDescent="0.25">
      <c r="B22" s="295"/>
      <c r="C22" s="296"/>
      <c r="D22" s="297"/>
      <c r="E22" s="291"/>
      <c r="F22" s="292"/>
    </row>
    <row r="23" spans="2:6" ht="15" customHeight="1" x14ac:dyDescent="0.25">
      <c r="B23" s="295"/>
      <c r="C23" s="296"/>
      <c r="D23" s="297"/>
      <c r="E23" s="291"/>
      <c r="F23" s="292"/>
    </row>
    <row r="24" spans="2:6" ht="15" customHeight="1" x14ac:dyDescent="0.25">
      <c r="B24" s="295"/>
      <c r="C24" s="296"/>
      <c r="D24" s="297"/>
      <c r="E24" s="291"/>
      <c r="F24" s="292"/>
    </row>
    <row r="25" spans="2:6" ht="15" customHeight="1" x14ac:dyDescent="0.25">
      <c r="B25" s="295"/>
      <c r="C25" s="296"/>
      <c r="D25" s="297"/>
      <c r="E25" s="291"/>
      <c r="F25" s="292"/>
    </row>
    <row r="26" spans="2:6" ht="15.75" customHeight="1" thickBot="1" x14ac:dyDescent="0.3">
      <c r="B26" s="295"/>
      <c r="C26" s="296"/>
      <c r="D26" s="297"/>
      <c r="E26" s="291"/>
      <c r="F26" s="292"/>
    </row>
    <row r="27" spans="2:6" ht="16.5" thickBot="1" x14ac:dyDescent="0.3">
      <c r="B27" s="273" t="s">
        <v>224</v>
      </c>
      <c r="C27" s="274"/>
      <c r="D27" s="275"/>
      <c r="E27" s="273" t="s">
        <v>223</v>
      </c>
      <c r="F27" s="275"/>
    </row>
    <row r="28" spans="2:6" ht="15" customHeight="1" x14ac:dyDescent="0.25">
      <c r="B28" s="295" t="s">
        <v>255</v>
      </c>
      <c r="C28" s="296"/>
      <c r="D28" s="297"/>
      <c r="E28" s="291" t="s">
        <v>256</v>
      </c>
      <c r="F28" s="292"/>
    </row>
    <row r="29" spans="2:6" ht="15" customHeight="1" x14ac:dyDescent="0.25">
      <c r="B29" s="295"/>
      <c r="C29" s="296"/>
      <c r="D29" s="297"/>
      <c r="E29" s="291"/>
      <c r="F29" s="292"/>
    </row>
    <row r="30" spans="2:6" ht="15" customHeight="1" x14ac:dyDescent="0.25">
      <c r="B30" s="295"/>
      <c r="C30" s="296"/>
      <c r="D30" s="297"/>
      <c r="E30" s="291"/>
      <c r="F30" s="292"/>
    </row>
    <row r="31" spans="2:6" ht="15" customHeight="1" x14ac:dyDescent="0.25">
      <c r="B31" s="295"/>
      <c r="C31" s="296"/>
      <c r="D31" s="297"/>
      <c r="E31" s="291"/>
      <c r="F31" s="292"/>
    </row>
    <row r="32" spans="2:6" ht="15" customHeight="1" x14ac:dyDescent="0.25">
      <c r="B32" s="295"/>
      <c r="C32" s="296"/>
      <c r="D32" s="297"/>
      <c r="E32" s="291"/>
      <c r="F32" s="292"/>
    </row>
    <row r="33" spans="2:6" ht="15" customHeight="1" x14ac:dyDescent="0.25">
      <c r="B33" s="295"/>
      <c r="C33" s="296"/>
      <c r="D33" s="297"/>
      <c r="E33" s="291"/>
      <c r="F33" s="292"/>
    </row>
    <row r="34" spans="2:6" ht="15.75" customHeight="1" thickBot="1" x14ac:dyDescent="0.3">
      <c r="B34" s="298"/>
      <c r="C34" s="299"/>
      <c r="D34" s="300"/>
      <c r="E34" s="293"/>
      <c r="F34" s="294"/>
    </row>
    <row r="35" spans="2:6" x14ac:dyDescent="0.25">
      <c r="B35" s="116"/>
    </row>
  </sheetData>
  <mergeCells count="17">
    <mergeCell ref="E28:F34"/>
    <mergeCell ref="B28:D34"/>
    <mergeCell ref="B19:D26"/>
    <mergeCell ref="B27:D27"/>
    <mergeCell ref="B2:B5"/>
    <mergeCell ref="C2:E5"/>
    <mergeCell ref="B18:D18"/>
    <mergeCell ref="E27:F27"/>
    <mergeCell ref="C7:F7"/>
    <mergeCell ref="C8:F8"/>
    <mergeCell ref="B9:F9"/>
    <mergeCell ref="B10:F10"/>
    <mergeCell ref="B11:C11"/>
    <mergeCell ref="B12:C12"/>
    <mergeCell ref="B15:F15"/>
    <mergeCell ref="E18:F18"/>
    <mergeCell ref="E19:F26"/>
  </mergeCells>
  <dataValidations count="1">
    <dataValidation type="list" allowBlank="1" showInputMessage="1" showErrorMessage="1" sqref="B12:C12">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BQ78"/>
  <sheetViews>
    <sheetView showGridLines="0" tabSelected="1" topLeftCell="AF10" zoomScale="80" zoomScaleNormal="80" workbookViewId="0">
      <selection activeCell="AI16" sqref="AI16:AK16"/>
    </sheetView>
  </sheetViews>
  <sheetFormatPr baseColWidth="10" defaultColWidth="11.42578125" defaultRowHeight="24.95" customHeight="1" x14ac:dyDescent="0.3"/>
  <cols>
    <col min="1" max="1" width="5" style="92" customWidth="1"/>
    <col min="2" max="2" width="4" style="2" bestFit="1" customWidth="1" collapsed="1"/>
    <col min="3" max="3" width="14.28515625" style="2" customWidth="1" collapsed="1"/>
    <col min="4" max="4" width="13.28515625" style="2" customWidth="1" collapsed="1"/>
    <col min="5" max="5" width="16.28515625" style="2" customWidth="1" collapsed="1"/>
    <col min="6" max="6" width="32.42578125" style="1" customWidth="1" collapsed="1"/>
    <col min="7" max="7" width="19" style="5" customWidth="1" collapsed="1"/>
    <col min="8" max="8" width="17.7109375" style="1" customWidth="1" collapsed="1"/>
    <col min="9" max="9" width="16.5703125" style="1" customWidth="1" collapsed="1"/>
    <col min="10" max="10" width="6.28515625" style="1" bestFit="1" customWidth="1" collapsed="1"/>
    <col min="11" max="11" width="27.28515625" style="1" bestFit="1" customWidth="1" collapsed="1"/>
    <col min="12" max="12" width="30.5703125" style="1" hidden="1" customWidth="1" collapsed="1"/>
    <col min="13" max="13" width="17.5703125" style="1" customWidth="1" collapsed="1"/>
    <col min="14" max="14" width="6.28515625" style="1" bestFit="1" customWidth="1" collapsed="1"/>
    <col min="15" max="15" width="16" style="1" customWidth="1" collapsed="1"/>
    <col min="16" max="16" width="5.7109375" style="1" customWidth="1" collapsed="1"/>
    <col min="17" max="17" width="46.42578125" style="1" customWidth="1" collapsed="1"/>
    <col min="18" max="18" width="15.28515625" style="1" bestFit="1" customWidth="1" collapsed="1"/>
    <col min="19" max="19" width="6.7109375" style="1" customWidth="1" collapsed="1"/>
    <col min="20" max="20" width="5" style="1" customWidth="1" collapsed="1"/>
    <col min="21" max="21" width="5.5703125" style="1" customWidth="1" collapsed="1"/>
    <col min="22" max="22" width="7.28515625" style="1" customWidth="1" collapsed="1"/>
    <col min="23" max="23" width="6.7109375" style="1" customWidth="1" collapsed="1"/>
    <col min="24" max="24" width="7.5703125" style="1" customWidth="1" collapsed="1"/>
    <col min="25" max="25" width="38.28515625" style="1" hidden="1" customWidth="1" collapsed="1"/>
    <col min="26" max="26" width="8.7109375" style="1" hidden="1" customWidth="1" collapsed="1"/>
    <col min="27" max="27" width="10.42578125" style="1" hidden="1" customWidth="1" collapsed="1"/>
    <col min="28" max="29" width="9.28515625" style="1" hidden="1" customWidth="1" collapsed="1"/>
    <col min="30" max="30" width="8.42578125" style="1" hidden="1" customWidth="1" collapsed="1"/>
    <col min="31" max="31" width="7.28515625" style="1" hidden="1" customWidth="1" collapsed="1"/>
    <col min="32" max="32" width="27.28515625" style="1" customWidth="1" collapsed="1"/>
    <col min="33" max="33" width="18.7109375" style="91" customWidth="1" collapsed="1"/>
    <col min="34" max="34" width="16.7109375" style="1" customWidth="1" collapsed="1"/>
    <col min="35" max="35" width="14.7109375" style="1" customWidth="1" collapsed="1"/>
    <col min="36" max="36" width="18.5703125" style="1" customWidth="1" collapsed="1"/>
    <col min="37" max="37" width="21" style="1" customWidth="1" collapsed="1"/>
    <col min="38" max="16384" width="11.42578125" style="1" collapsed="1"/>
  </cols>
  <sheetData>
    <row r="1" spans="1:69" s="82" customFormat="1" ht="24.95" customHeight="1" x14ac:dyDescent="0.2">
      <c r="B1" s="81"/>
      <c r="C1" s="81"/>
      <c r="D1" s="81"/>
      <c r="E1" s="81"/>
      <c r="G1" s="83"/>
      <c r="AG1" s="89"/>
    </row>
    <row r="2" spans="1:69" s="82" customFormat="1" ht="24.95" customHeight="1" x14ac:dyDescent="0.2">
      <c r="B2" s="81"/>
      <c r="C2" s="81"/>
      <c r="D2" s="81"/>
      <c r="E2" s="81"/>
      <c r="G2" s="83"/>
      <c r="AG2" s="89"/>
    </row>
    <row r="3" spans="1:69" s="82" customFormat="1" ht="24.95" customHeight="1" thickBot="1" x14ac:dyDescent="0.25">
      <c r="B3" s="81"/>
      <c r="C3" s="81"/>
      <c r="D3" s="81"/>
      <c r="E3" s="81"/>
      <c r="G3" s="83"/>
      <c r="AG3" s="89"/>
    </row>
    <row r="4" spans="1:69" s="82" customFormat="1" ht="24.95" customHeight="1" x14ac:dyDescent="0.2">
      <c r="B4" s="349"/>
      <c r="C4" s="350"/>
      <c r="D4" s="350"/>
      <c r="E4" s="350"/>
      <c r="F4" s="343" t="s">
        <v>213</v>
      </c>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c r="AJ4" s="341" t="s">
        <v>200</v>
      </c>
      <c r="AK4" s="342"/>
    </row>
    <row r="5" spans="1:69" s="82" customFormat="1" ht="24.95" customHeight="1" x14ac:dyDescent="0.2">
      <c r="B5" s="351"/>
      <c r="C5" s="352"/>
      <c r="D5" s="352"/>
      <c r="E5" s="352"/>
      <c r="F5" s="345"/>
      <c r="G5" s="346"/>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46"/>
      <c r="AH5" s="346"/>
      <c r="AI5" s="346"/>
      <c r="AJ5" s="339" t="s">
        <v>201</v>
      </c>
      <c r="AK5" s="340"/>
    </row>
    <row r="6" spans="1:69" ht="24.95" customHeight="1" x14ac:dyDescent="0.3">
      <c r="B6" s="351"/>
      <c r="C6" s="352"/>
      <c r="D6" s="352"/>
      <c r="E6" s="352"/>
      <c r="F6" s="345"/>
      <c r="G6" s="346"/>
      <c r="H6" s="346"/>
      <c r="I6" s="346"/>
      <c r="J6" s="346"/>
      <c r="K6" s="346"/>
      <c r="L6" s="346"/>
      <c r="M6" s="346"/>
      <c r="N6" s="346"/>
      <c r="O6" s="346"/>
      <c r="P6" s="346"/>
      <c r="Q6" s="346"/>
      <c r="R6" s="346"/>
      <c r="S6" s="346"/>
      <c r="T6" s="346"/>
      <c r="U6" s="346"/>
      <c r="V6" s="346"/>
      <c r="W6" s="346"/>
      <c r="X6" s="346"/>
      <c r="Y6" s="346"/>
      <c r="Z6" s="346"/>
      <c r="AA6" s="346"/>
      <c r="AB6" s="346"/>
      <c r="AC6" s="346"/>
      <c r="AD6" s="346"/>
      <c r="AE6" s="346"/>
      <c r="AF6" s="346"/>
      <c r="AG6" s="346"/>
      <c r="AH6" s="346"/>
      <c r="AI6" s="346"/>
      <c r="AJ6" s="339" t="s">
        <v>242</v>
      </c>
      <c r="AK6" s="340"/>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row>
    <row r="7" spans="1:69" ht="24.95" customHeight="1" thickBot="1" x14ac:dyDescent="0.35">
      <c r="B7" s="353"/>
      <c r="C7" s="354"/>
      <c r="D7" s="354"/>
      <c r="E7" s="354"/>
      <c r="F7" s="347"/>
      <c r="G7" s="348"/>
      <c r="H7" s="348"/>
      <c r="I7" s="348"/>
      <c r="J7" s="348"/>
      <c r="K7" s="348"/>
      <c r="L7" s="348"/>
      <c r="M7" s="348"/>
      <c r="N7" s="348"/>
      <c r="O7" s="348"/>
      <c r="P7" s="348"/>
      <c r="Q7" s="348"/>
      <c r="R7" s="348"/>
      <c r="S7" s="348"/>
      <c r="T7" s="348"/>
      <c r="U7" s="348"/>
      <c r="V7" s="348"/>
      <c r="W7" s="348"/>
      <c r="X7" s="348"/>
      <c r="Y7" s="348"/>
      <c r="Z7" s="348"/>
      <c r="AA7" s="348"/>
      <c r="AB7" s="348"/>
      <c r="AC7" s="348"/>
      <c r="AD7" s="348"/>
      <c r="AE7" s="348"/>
      <c r="AF7" s="348"/>
      <c r="AG7" s="348"/>
      <c r="AH7" s="348"/>
      <c r="AI7" s="348"/>
      <c r="AJ7" s="337" t="s">
        <v>202</v>
      </c>
      <c r="AK7" s="338"/>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row>
    <row r="8" spans="1:69" ht="24.95" customHeight="1" thickBot="1" x14ac:dyDescent="0.35">
      <c r="B8" s="13"/>
      <c r="C8" s="14"/>
      <c r="D8" s="13"/>
      <c r="E8" s="13"/>
      <c r="F8" s="6"/>
      <c r="G8" s="12"/>
      <c r="H8" s="6"/>
      <c r="I8" s="6"/>
      <c r="J8" s="6"/>
      <c r="K8" s="6"/>
      <c r="L8" s="6"/>
      <c r="M8" s="6"/>
      <c r="N8" s="6"/>
      <c r="O8" s="6"/>
      <c r="P8" s="6"/>
      <c r="Q8" s="6"/>
      <c r="R8" s="6"/>
      <c r="S8" s="6"/>
      <c r="T8" s="6"/>
      <c r="U8" s="6"/>
      <c r="V8" s="6"/>
      <c r="W8" s="6"/>
      <c r="X8" s="6"/>
      <c r="Y8" s="6"/>
      <c r="Z8" s="6"/>
      <c r="AA8" s="6"/>
      <c r="AB8" s="6"/>
      <c r="AC8" s="6"/>
      <c r="AD8" s="6"/>
      <c r="AE8" s="6"/>
      <c r="AF8" s="6"/>
      <c r="AG8" s="90"/>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row>
    <row r="9" spans="1:69" s="85" customFormat="1" ht="24.95" customHeight="1" x14ac:dyDescent="0.35">
      <c r="A9" s="126"/>
      <c r="B9" s="358" t="s">
        <v>198</v>
      </c>
      <c r="C9" s="359"/>
      <c r="D9" s="364" t="str">
        <f>CONTEXTO!C7</f>
        <v xml:space="preserve">  PROCESO DE ADQUISICIONES</v>
      </c>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5"/>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row>
    <row r="10" spans="1:69" s="85" customFormat="1" ht="24.95" customHeight="1" x14ac:dyDescent="0.35">
      <c r="A10" s="126"/>
      <c r="B10" s="360" t="s">
        <v>205</v>
      </c>
      <c r="C10" s="361"/>
      <c r="D10" s="366" t="str">
        <f>CONTEXTO!D12</f>
        <v>Consolidar  las  necesidades  de  bienes,  servicios  y  obra  pública, estableciendo  actividades  para  la  programación,  elaboración, ejecución, actualización, seguimiento y control del Plan Anual de Adquisiciones acorde al presupuesto.</v>
      </c>
      <c r="E10" s="366"/>
      <c r="F10" s="366"/>
      <c r="G10" s="366"/>
      <c r="H10" s="366"/>
      <c r="I10" s="366"/>
      <c r="J10" s="366"/>
      <c r="K10" s="366"/>
      <c r="L10" s="366"/>
      <c r="M10" s="366"/>
      <c r="N10" s="366"/>
      <c r="O10" s="366"/>
      <c r="P10" s="366"/>
      <c r="Q10" s="366"/>
      <c r="R10" s="366"/>
      <c r="S10" s="366"/>
      <c r="T10" s="366"/>
      <c r="U10" s="366"/>
      <c r="V10" s="366"/>
      <c r="W10" s="366"/>
      <c r="X10" s="366"/>
      <c r="Y10" s="366"/>
      <c r="Z10" s="366"/>
      <c r="AA10" s="366"/>
      <c r="AB10" s="366"/>
      <c r="AC10" s="366"/>
      <c r="AD10" s="366"/>
      <c r="AE10" s="366"/>
      <c r="AF10" s="366"/>
      <c r="AG10" s="366"/>
      <c r="AH10" s="366"/>
      <c r="AI10" s="366"/>
      <c r="AJ10" s="366"/>
      <c r="AK10" s="367"/>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c r="BM10" s="84"/>
      <c r="BN10" s="84"/>
      <c r="BO10" s="84"/>
      <c r="BP10" s="84"/>
      <c r="BQ10" s="84"/>
    </row>
    <row r="11" spans="1:69" s="85" customFormat="1" ht="24.95" customHeight="1" thickBot="1" x14ac:dyDescent="0.4">
      <c r="B11" s="362" t="s">
        <v>199</v>
      </c>
      <c r="C11" s="363"/>
      <c r="D11" s="368" t="str">
        <f>CONTEXTO!C8</f>
        <v>Consolidar las necesidades  de bienes, servicios y obra publica a adquirirse durante cada vigencia, por las distintas dependencias que conforman la Alcaldía Municipal de Bucaramanga, para la elaboración del plan anual de adquisiciones.</v>
      </c>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9"/>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c r="BM11" s="84"/>
      <c r="BN11" s="84"/>
      <c r="BO11" s="84"/>
      <c r="BP11" s="84"/>
      <c r="BQ11" s="84"/>
    </row>
    <row r="12" spans="1:69" s="85" customFormat="1" ht="24.95" customHeight="1" x14ac:dyDescent="0.35">
      <c r="B12" s="355"/>
      <c r="C12" s="356"/>
      <c r="D12" s="356"/>
      <c r="E12" s="356"/>
      <c r="F12" s="356"/>
      <c r="G12" s="356"/>
      <c r="H12" s="356"/>
      <c r="I12" s="356"/>
      <c r="J12" s="356"/>
      <c r="K12" s="356"/>
      <c r="L12" s="356"/>
      <c r="M12" s="356"/>
      <c r="N12" s="356"/>
      <c r="O12" s="356"/>
      <c r="P12" s="356"/>
      <c r="Q12" s="356"/>
      <c r="R12" s="356"/>
      <c r="S12" s="356"/>
      <c r="T12" s="356"/>
      <c r="U12" s="356"/>
      <c r="V12" s="356"/>
      <c r="W12" s="356"/>
      <c r="X12" s="356"/>
      <c r="Y12" s="356"/>
      <c r="Z12" s="356"/>
      <c r="AA12" s="356"/>
      <c r="AB12" s="356"/>
      <c r="AC12" s="356"/>
      <c r="AD12" s="356"/>
      <c r="AE12" s="356"/>
      <c r="AF12" s="356"/>
      <c r="AG12" s="356"/>
      <c r="AH12" s="356"/>
      <c r="AI12" s="356"/>
      <c r="AJ12" s="356"/>
      <c r="AK12" s="357"/>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c r="BM12" s="84"/>
      <c r="BN12" s="84"/>
      <c r="BO12" s="84"/>
      <c r="BP12" s="84"/>
      <c r="BQ12" s="84"/>
    </row>
    <row r="13" spans="1:69" ht="24.95" customHeight="1" x14ac:dyDescent="0.3">
      <c r="B13" s="324" t="s">
        <v>120</v>
      </c>
      <c r="C13" s="325"/>
      <c r="D13" s="325"/>
      <c r="E13" s="325"/>
      <c r="F13" s="325"/>
      <c r="G13" s="325"/>
      <c r="H13" s="325"/>
      <c r="I13" s="325" t="s">
        <v>121</v>
      </c>
      <c r="J13" s="325"/>
      <c r="K13" s="325"/>
      <c r="L13" s="325"/>
      <c r="M13" s="325"/>
      <c r="N13" s="325"/>
      <c r="O13" s="325"/>
      <c r="P13" s="325" t="s">
        <v>122</v>
      </c>
      <c r="Q13" s="325"/>
      <c r="R13" s="325"/>
      <c r="S13" s="325"/>
      <c r="T13" s="325"/>
      <c r="U13" s="325"/>
      <c r="V13" s="325"/>
      <c r="W13" s="325"/>
      <c r="X13" s="325"/>
      <c r="Y13" s="325" t="s">
        <v>123</v>
      </c>
      <c r="Z13" s="325"/>
      <c r="AA13" s="325"/>
      <c r="AB13" s="325"/>
      <c r="AC13" s="325"/>
      <c r="AD13" s="325"/>
      <c r="AE13" s="325"/>
      <c r="AF13" s="325" t="s">
        <v>34</v>
      </c>
      <c r="AG13" s="325"/>
      <c r="AH13" s="325"/>
      <c r="AI13" s="325"/>
      <c r="AJ13" s="325"/>
      <c r="AK13" s="32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row>
    <row r="14" spans="1:69" ht="24.95" customHeight="1" x14ac:dyDescent="0.3">
      <c r="B14" s="312" t="s">
        <v>0</v>
      </c>
      <c r="C14" s="308" t="s">
        <v>2</v>
      </c>
      <c r="D14" s="309" t="s">
        <v>3</v>
      </c>
      <c r="E14" s="309" t="s">
        <v>42</v>
      </c>
      <c r="F14" s="308" t="s">
        <v>1</v>
      </c>
      <c r="G14" s="309" t="s">
        <v>48</v>
      </c>
      <c r="H14" s="309" t="s">
        <v>116</v>
      </c>
      <c r="I14" s="309" t="s">
        <v>33</v>
      </c>
      <c r="J14" s="308" t="s">
        <v>5</v>
      </c>
      <c r="K14" s="309" t="s">
        <v>78</v>
      </c>
      <c r="L14" s="309" t="s">
        <v>83</v>
      </c>
      <c r="M14" s="309" t="s">
        <v>43</v>
      </c>
      <c r="N14" s="308" t="s">
        <v>5</v>
      </c>
      <c r="O14" s="309" t="s">
        <v>46</v>
      </c>
      <c r="P14" s="313" t="s">
        <v>11</v>
      </c>
      <c r="Q14" s="309" t="s">
        <v>143</v>
      </c>
      <c r="R14" s="309" t="s">
        <v>12</v>
      </c>
      <c r="S14" s="309" t="s">
        <v>8</v>
      </c>
      <c r="T14" s="309"/>
      <c r="U14" s="309"/>
      <c r="V14" s="309"/>
      <c r="W14" s="309"/>
      <c r="X14" s="309"/>
      <c r="Y14" s="313" t="s">
        <v>119</v>
      </c>
      <c r="Z14" s="313" t="s">
        <v>44</v>
      </c>
      <c r="AA14" s="313" t="s">
        <v>5</v>
      </c>
      <c r="AB14" s="313" t="s">
        <v>45</v>
      </c>
      <c r="AC14" s="313" t="s">
        <v>5</v>
      </c>
      <c r="AD14" s="313" t="s">
        <v>47</v>
      </c>
      <c r="AE14" s="313" t="s">
        <v>29</v>
      </c>
      <c r="AF14" s="309" t="s">
        <v>34</v>
      </c>
      <c r="AG14" s="309" t="s">
        <v>35</v>
      </c>
      <c r="AH14" s="309" t="s">
        <v>36</v>
      </c>
      <c r="AI14" s="309" t="s">
        <v>38</v>
      </c>
      <c r="AJ14" s="309" t="s">
        <v>37</v>
      </c>
      <c r="AK14" s="311" t="s">
        <v>39</v>
      </c>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row>
    <row r="15" spans="1:69" s="4" customFormat="1" ht="81.75" customHeight="1" x14ac:dyDescent="0.3">
      <c r="A15" s="92"/>
      <c r="B15" s="312"/>
      <c r="C15" s="308"/>
      <c r="D15" s="309"/>
      <c r="E15" s="309"/>
      <c r="F15" s="308"/>
      <c r="G15" s="309"/>
      <c r="H15" s="309"/>
      <c r="I15" s="309"/>
      <c r="J15" s="308"/>
      <c r="K15" s="309"/>
      <c r="L15" s="309"/>
      <c r="M15" s="308"/>
      <c r="N15" s="308"/>
      <c r="O15" s="309"/>
      <c r="P15" s="313"/>
      <c r="Q15" s="309"/>
      <c r="R15" s="309"/>
      <c r="S15" s="170" t="s">
        <v>13</v>
      </c>
      <c r="T15" s="170" t="s">
        <v>17</v>
      </c>
      <c r="U15" s="170" t="s">
        <v>28</v>
      </c>
      <c r="V15" s="170" t="s">
        <v>18</v>
      </c>
      <c r="W15" s="170" t="s">
        <v>21</v>
      </c>
      <c r="X15" s="170" t="s">
        <v>24</v>
      </c>
      <c r="Y15" s="313"/>
      <c r="Z15" s="313"/>
      <c r="AA15" s="313"/>
      <c r="AB15" s="313"/>
      <c r="AC15" s="313"/>
      <c r="AD15" s="313"/>
      <c r="AE15" s="313"/>
      <c r="AF15" s="309"/>
      <c r="AG15" s="309"/>
      <c r="AH15" s="309"/>
      <c r="AI15" s="309"/>
      <c r="AJ15" s="309"/>
      <c r="AK15" s="311"/>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row>
    <row r="16" spans="1:69" s="3" customFormat="1" ht="138" customHeight="1" thickBot="1" x14ac:dyDescent="0.3">
      <c r="B16" s="304">
        <v>1</v>
      </c>
      <c r="C16" s="301" t="s">
        <v>114</v>
      </c>
      <c r="D16" s="301" t="s">
        <v>249</v>
      </c>
      <c r="E16" s="301" t="s">
        <v>250</v>
      </c>
      <c r="F16" s="301" t="s">
        <v>251</v>
      </c>
      <c r="G16" s="301" t="s">
        <v>188</v>
      </c>
      <c r="H16" s="302">
        <v>100</v>
      </c>
      <c r="I16" s="303" t="str">
        <f>IF(H16&lt;=0,"",IF(H16&lt;=2,"Muy Baja",IF(H16&lt;=24,"Baja",IF(H16&lt;=500,"Media",IF(H16&lt;=5000,"Alta","Muy Alta")))))</f>
        <v>Media</v>
      </c>
      <c r="J16" s="306">
        <f>IF(I16="","",IF(I16="Muy Baja",0.2,IF(I16="Baja",0.4,IF(I16="Media",0.6,IF(I16="Alta",0.8,IF(I16="Muy Alta",1,))))))</f>
        <v>0.6</v>
      </c>
      <c r="K16" s="307" t="s">
        <v>135</v>
      </c>
      <c r="L16" s="306" t="str">
        <f>IF(NOT(ISERROR(MATCH(K16,'Tabla Impacto'!$B$222:$B$224,0))),'Tabla Impacto'!$F$224&amp;"Por favor no seleccionar los criterios de impacto(Afectación Económica o presupuestal y Pérdida Reputacional)",K16)</f>
        <v xml:space="preserve">     El riesgo afecta la imagen de la entidad con algunos usuarios de relevancia frente al logro de los objetivos</v>
      </c>
      <c r="M16" s="303" t="str">
        <f>IF(OR(L16='Tabla Impacto'!$C$12,L16='Tabla Impacto'!$D$12),"Leve",IF(OR(L16='Tabla Impacto'!$C$13,L16='Tabla Impacto'!$D$13),"Menor",IF(OR(L16='Tabla Impacto'!$C$14,L16='Tabla Impacto'!$D$14),"Moderado",IF(OR(L16='Tabla Impacto'!$C$15,L16='Tabla Impacto'!$D$15),"Mayor",IF(OR(L16='Tabla Impacto'!$C$16,L16='Tabla Impacto'!$D$16),"Catastrófico","")))))</f>
        <v>Moderado</v>
      </c>
      <c r="N16" s="306">
        <f>IF(M16="","",IF(M16="Leve",0.2,IF(M16="Menor",0.4,IF(M16="Moderado",0.6,IF(M16="Mayor",0.8,IF(M16="Catastrófico",1,))))))</f>
        <v>0.6</v>
      </c>
      <c r="O16" s="305" t="str">
        <f>IF(OR(AND(I16="Muy Baja",M16="Leve"),AND(I16="Muy Baja",M16="Menor"),AND(I16="Baja",M16="Leve")),"Bajo",IF(OR(AND(I16="Muy baja",M16="Moderado"),AND(I16="Baja",M16="Menor"),AND(I16="Baja",M16="Moderado"),AND(I16="Media",M16="Leve"),AND(I16="Media",M16="Menor"),AND(I16="Media",M16="Moderado"),AND(I16="Alta",M16="Leve"),AND(I16="Alta",M16="Menor")),"Moderado",IF(OR(AND(I16="Muy Baja",M16="Mayor"),AND(I16="Baja",M16="Mayor"),AND(I16="Media",M16="Mayor"),AND(I16="Alta",M16="Moderado"),AND(I16="Alta",M16="Mayor"),AND(I16="Muy Alta",M16="Leve"),AND(I16="Muy Alta",M16="Menor"),AND(I16="Muy Alta",M16="Moderado"),AND(I16="Muy Alta",M16="Mayor")),"Alto",IF(OR(AND(I16="Muy Baja",M16="Catastrófico"),AND(I16="Baja",M16="Catastrófico"),AND(I16="Media",M16="Catastrófico"),AND(I16="Alta",M16="Catastrófico"),AND(I16="Muy Alta",M16="Catastrófico")),"Extremo",""))))</f>
        <v>Moderado</v>
      </c>
      <c r="P16" s="171">
        <v>1</v>
      </c>
      <c r="Q16" s="172" t="s">
        <v>257</v>
      </c>
      <c r="R16" s="173" t="str">
        <f t="shared" ref="R16:R18" si="0">IF(OR(S16="Preventivo",S16="Detectivo"),"Probabilidad",IF(S16="Correctivo","Impacto",""))</f>
        <v>Probabilidad</v>
      </c>
      <c r="S16" s="174" t="s">
        <v>14</v>
      </c>
      <c r="T16" s="174" t="s">
        <v>9</v>
      </c>
      <c r="U16" s="175" t="str">
        <f t="shared" ref="U16:U21" si="1">IF(AND(S16="Preventivo",T16="Automático"),"50%",IF(AND(S16="Preventivo",T16="Manual"),"40%",IF(AND(S16="Detectivo",T16="Automático"),"40%",IF(AND(S16="Detectivo",T16="Manual"),"30%",IF(AND(S16="Correctivo",T16="Automático"),"35%",IF(AND(S16="Correctivo",T16="Manual"),"25%",""))))))</f>
        <v>40%</v>
      </c>
      <c r="V16" s="174" t="s">
        <v>19</v>
      </c>
      <c r="W16" s="174" t="s">
        <v>22</v>
      </c>
      <c r="X16" s="174" t="s">
        <v>110</v>
      </c>
      <c r="Y16" s="176">
        <f>IFERROR(IF(R16="Probabilidad",(J16-(+J16*U16)),IF(R16="Impacto",J16,"")),"")</f>
        <v>0.36</v>
      </c>
      <c r="Z16" s="177" t="str">
        <f>IFERROR(IF(Y16="","",IF(Y16&lt;=0.2,"Muy Baja",IF(Y16&lt;=0.4,"Baja",IF(Y16&lt;=0.6,"Media",IF(Y16&lt;=0.8,"Alta","Muy Alta"))))),"")</f>
        <v>Baja</v>
      </c>
      <c r="AA16" s="175">
        <f>+Y16</f>
        <v>0.36</v>
      </c>
      <c r="AB16" s="177" t="str">
        <f>IFERROR(IF(AC16="","",IF(AC16&lt;=0.2,"Leve",IF(AC16&lt;=0.4,"Menor",IF(AC16&lt;=0.6,"Moderado",IF(AC16&lt;=0.8,"Mayor","Catastrófico"))))),"")</f>
        <v>Moderado</v>
      </c>
      <c r="AC16" s="175">
        <f>IFERROR(IF(R16="Impacto",(N16-(+N16*U16)),IF(R16="Probabilidad",N16,"")),"")</f>
        <v>0.6</v>
      </c>
      <c r="AD16" s="178" t="str">
        <f>IFERROR(IF(OR(AND(Z16="Muy Baja",AB16="Leve"),AND(Z16="Muy Baja",AB16="Menor"),AND(Z16="Baja",AB16="Leve")),"Bajo",IF(OR(AND(Z16="Muy baja",AB16="Moderado"),AND(Z16="Baja",AB16="Menor"),AND(Z16="Baja",AB16="Moderado"),AND(Z16="Media",AB16="Leve"),AND(Z16="Media",AB16="Menor"),AND(Z16="Media",AB16="Moderado"),AND(Z16="Alta",AB16="Leve"),AND(Z16="Alta",AB16="Menor")),"Moderado",IF(OR(AND(Z16="Muy Baja",AB16="Mayor"),AND(Z16="Baja",AB16="Mayor"),AND(Z16="Media",AB16="Mayor"),AND(Z16="Alta",AB16="Moderado"),AND(Z16="Alta",AB16="Mayor"),AND(Z16="Muy Alta",AB16="Leve"),AND(Z16="Muy Alta",AB16="Menor"),AND(Z16="Muy Alta",AB16="Moderado"),AND(Z16="Muy Alta",AB16="Mayor")),"Alto",IF(OR(AND(Z16="Muy Baja",AB16="Catastrófico"),AND(Z16="Baja",AB16="Catastrófico"),AND(Z16="Media",AB16="Catastrófico"),AND(Z16="Alta",AB16="Catastrófico"),AND(Z16="Muy Alta",AB16="Catastrófico")),"Extremo","")))),"")</f>
        <v>Moderado</v>
      </c>
      <c r="AE16" s="174" t="s">
        <v>117</v>
      </c>
      <c r="AF16" s="168" t="s">
        <v>258</v>
      </c>
      <c r="AG16" s="168" t="s">
        <v>252</v>
      </c>
      <c r="AH16" s="179">
        <v>44530</v>
      </c>
      <c r="AI16" s="209" t="s">
        <v>260</v>
      </c>
      <c r="AJ16" s="211" t="s">
        <v>261</v>
      </c>
      <c r="AK16" s="210">
        <v>1</v>
      </c>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row>
    <row r="17" spans="2:69" ht="24.95" hidden="1" customHeight="1" x14ac:dyDescent="0.3">
      <c r="B17" s="304"/>
      <c r="C17" s="301"/>
      <c r="D17" s="301"/>
      <c r="E17" s="301"/>
      <c r="F17" s="301"/>
      <c r="G17" s="301"/>
      <c r="H17" s="302"/>
      <c r="I17" s="303"/>
      <c r="J17" s="306"/>
      <c r="K17" s="307"/>
      <c r="L17" s="306">
        <f>IF(NOT(ISERROR(MATCH(K17,_xlfn.ANCHORARRAY(F28),0))),J30&amp;"Por favor no seleccionar los criterios de impacto",K17)</f>
        <v>0</v>
      </c>
      <c r="M17" s="303"/>
      <c r="N17" s="306"/>
      <c r="O17" s="305"/>
      <c r="P17" s="171">
        <v>2</v>
      </c>
      <c r="Q17" s="172"/>
      <c r="R17" s="173" t="str">
        <f t="shared" si="0"/>
        <v/>
      </c>
      <c r="S17" s="174"/>
      <c r="T17" s="174"/>
      <c r="U17" s="175" t="str">
        <f t="shared" si="1"/>
        <v/>
      </c>
      <c r="V17" s="174"/>
      <c r="W17" s="174"/>
      <c r="X17" s="174"/>
      <c r="Y17" s="176" t="str">
        <f>IFERROR(IF(AND(R16="Probabilidad",R17="Probabilidad"),(AA16-(+AA16*U17)),IF(R17="Probabilidad",(J16-(+J16*U17)),IF(R17="Impacto",AA16,""))),"")</f>
        <v/>
      </c>
      <c r="Z17" s="177" t="str">
        <f t="shared" ref="Z17:Z75" si="2">IFERROR(IF(Y17="","",IF(Y17&lt;=0.2,"Muy Baja",IF(Y17&lt;=0.4,"Baja",IF(Y17&lt;=0.6,"Media",IF(Y17&lt;=0.8,"Alta","Muy Alta"))))),"")</f>
        <v/>
      </c>
      <c r="AA17" s="175" t="str">
        <f t="shared" ref="AA17:AA21" si="3">+Y17</f>
        <v/>
      </c>
      <c r="AB17" s="177" t="str">
        <f t="shared" ref="AB17:AB75" si="4">IFERROR(IF(AC17="","",IF(AC17&lt;=0.2,"Leve",IF(AC17&lt;=0.4,"Menor",IF(AC17&lt;=0.6,"Moderado",IF(AC17&lt;=0.8,"Mayor","Catastrófico"))))),"")</f>
        <v/>
      </c>
      <c r="AC17" s="175" t="str">
        <f>IFERROR(IF(AND(R16="Impacto",R17="Impacto"),(AC16-(+AC16*U17)),IF(R17="Impacto",($N$16-(+$N$16*U17)),IF(R17="Probabilidad",AC16,""))),"")</f>
        <v/>
      </c>
      <c r="AD17" s="178" t="str">
        <f t="shared" ref="AD17:AD21" si="5">IFERROR(IF(OR(AND(Z17="Muy Baja",AB17="Leve"),AND(Z17="Muy Baja",AB17="Menor"),AND(Z17="Baja",AB17="Leve")),"Bajo",IF(OR(AND(Z17="Muy baja",AB17="Moderado"),AND(Z17="Baja",AB17="Menor"),AND(Z17="Baja",AB17="Moderado"),AND(Z17="Media",AB17="Leve"),AND(Z17="Media",AB17="Menor"),AND(Z17="Media",AB17="Moderado"),AND(Z17="Alta",AB17="Leve"),AND(Z17="Alta",AB17="Menor")),"Moderado",IF(OR(AND(Z17="Muy Baja",AB17="Mayor"),AND(Z17="Baja",AB17="Mayor"),AND(Z17="Media",AB17="Mayor"),AND(Z17="Alta",AB17="Moderado"),AND(Z17="Alta",AB17="Mayor"),AND(Z17="Muy Alta",AB17="Leve"),AND(Z17="Muy Alta",AB17="Menor"),AND(Z17="Muy Alta",AB17="Moderado"),AND(Z17="Muy Alta",AB17="Mayor")),"Alto",IF(OR(AND(Z17="Muy Baja",AB17="Catastrófico"),AND(Z17="Baja",AB17="Catastrófico"),AND(Z17="Media",AB17="Catastrófico"),AND(Z17="Alta",AB17="Catastrófico"),AND(Z17="Muy Alta",AB17="Catastrófico")),"Extremo","")))),"")</f>
        <v/>
      </c>
      <c r="AE17" s="174"/>
      <c r="AF17" s="168"/>
      <c r="AG17" s="168"/>
      <c r="AH17" s="179"/>
      <c r="AI17" s="179"/>
      <c r="AJ17" s="168"/>
      <c r="AK17" s="180"/>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row>
    <row r="18" spans="2:69" ht="24.95" hidden="1" customHeight="1" x14ac:dyDescent="0.3">
      <c r="B18" s="304"/>
      <c r="C18" s="301"/>
      <c r="D18" s="301"/>
      <c r="E18" s="301"/>
      <c r="F18" s="301"/>
      <c r="G18" s="301"/>
      <c r="H18" s="302"/>
      <c r="I18" s="303"/>
      <c r="J18" s="306"/>
      <c r="K18" s="307"/>
      <c r="L18" s="306">
        <f>IF(NOT(ISERROR(MATCH(K18,_xlfn.ANCHORARRAY(F29),0))),J31&amp;"Por favor no seleccionar los criterios de impacto",K18)</f>
        <v>0</v>
      </c>
      <c r="M18" s="303"/>
      <c r="N18" s="306"/>
      <c r="O18" s="305"/>
      <c r="P18" s="171">
        <v>3</v>
      </c>
      <c r="Q18" s="181"/>
      <c r="R18" s="173" t="str">
        <f t="shared" si="0"/>
        <v/>
      </c>
      <c r="S18" s="174"/>
      <c r="T18" s="174"/>
      <c r="U18" s="175" t="str">
        <f t="shared" si="1"/>
        <v/>
      </c>
      <c r="V18" s="174"/>
      <c r="W18" s="174"/>
      <c r="X18" s="174"/>
      <c r="Y18" s="176" t="str">
        <f>IFERROR(IF(AND(R17="Probabilidad",R18="Probabilidad"),(AA17-(+AA17*U18)),IF(AND(R17="Impacto",R18="Probabilidad"),(AA16-(+AA16*U18)),IF(R18="Impacto",AA17,""))),"")</f>
        <v/>
      </c>
      <c r="Z18" s="177" t="str">
        <f t="shared" si="2"/>
        <v/>
      </c>
      <c r="AA18" s="175" t="str">
        <f t="shared" si="3"/>
        <v/>
      </c>
      <c r="AB18" s="177" t="str">
        <f t="shared" si="4"/>
        <v/>
      </c>
      <c r="AC18" s="175" t="str">
        <f>IFERROR(IF(AND(R17="Impacto",R18="Impacto"),(AC17-(+AC17*U18)),IF(AND(R17="Probabilidad",R18="Impacto"),(AC16-(+AC16*U18)),IF(R18="Probabilidad",AC17,""))),"")</f>
        <v/>
      </c>
      <c r="AD18" s="178" t="str">
        <f t="shared" si="5"/>
        <v/>
      </c>
      <c r="AE18" s="174"/>
      <c r="AF18" s="168"/>
      <c r="AG18" s="168"/>
      <c r="AH18" s="179"/>
      <c r="AI18" s="179"/>
      <c r="AJ18" s="168"/>
      <c r="AK18" s="180"/>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row>
    <row r="19" spans="2:69" ht="24.95" hidden="1" customHeight="1" x14ac:dyDescent="0.3">
      <c r="B19" s="304"/>
      <c r="C19" s="301"/>
      <c r="D19" s="301"/>
      <c r="E19" s="301"/>
      <c r="F19" s="301"/>
      <c r="G19" s="301"/>
      <c r="H19" s="302"/>
      <c r="I19" s="303"/>
      <c r="J19" s="306"/>
      <c r="K19" s="307"/>
      <c r="L19" s="306">
        <f>IF(NOT(ISERROR(MATCH(K19,_xlfn.ANCHORARRAY(F30),0))),J32&amp;"Por favor no seleccionar los criterios de impacto",K19)</f>
        <v>0</v>
      </c>
      <c r="M19" s="303"/>
      <c r="N19" s="306"/>
      <c r="O19" s="305"/>
      <c r="P19" s="171">
        <v>4</v>
      </c>
      <c r="Q19" s="172"/>
      <c r="R19" s="173" t="str">
        <f t="shared" ref="R19:R21" si="6">IF(OR(S19="Preventivo",S19="Detectivo"),"Probabilidad",IF(S19="Correctivo","Impacto",""))</f>
        <v/>
      </c>
      <c r="S19" s="174"/>
      <c r="T19" s="174"/>
      <c r="U19" s="175" t="str">
        <f t="shared" si="1"/>
        <v/>
      </c>
      <c r="V19" s="174"/>
      <c r="W19" s="174"/>
      <c r="X19" s="174"/>
      <c r="Y19" s="176" t="str">
        <f t="shared" ref="Y19:Y21" si="7">IFERROR(IF(AND(R18="Probabilidad",R19="Probabilidad"),(AA18-(+AA18*U19)),IF(AND(R18="Impacto",R19="Probabilidad"),(AA17-(+AA17*U19)),IF(R19="Impacto",AA18,""))),"")</f>
        <v/>
      </c>
      <c r="Z19" s="177" t="str">
        <f t="shared" si="2"/>
        <v/>
      </c>
      <c r="AA19" s="175" t="str">
        <f t="shared" si="3"/>
        <v/>
      </c>
      <c r="AB19" s="177" t="str">
        <f t="shared" si="4"/>
        <v/>
      </c>
      <c r="AC19" s="175" t="str">
        <f t="shared" ref="AC19:AC21" si="8">IFERROR(IF(AND(R18="Impacto",R19="Impacto"),(AC18-(+AC18*U19)),IF(AND(R18="Probabilidad",R19="Impacto"),(AC17-(+AC17*U19)),IF(R19="Probabilidad",AC18,""))),"")</f>
        <v/>
      </c>
      <c r="AD19" s="178" t="str">
        <f>IFERROR(IF(OR(AND(Z19="Muy Baja",AB19="Leve"),AND(Z19="Muy Baja",AB19="Menor"),AND(Z19="Baja",AB19="Leve")),"Bajo",IF(OR(AND(Z19="Muy baja",AB19="Moderado"),AND(Z19="Baja",AB19="Menor"),AND(Z19="Baja",AB19="Moderado"),AND(Z19="Media",AB19="Leve"),AND(Z19="Media",AB19="Menor"),AND(Z19="Media",AB19="Moderado"),AND(Z19="Alta",AB19="Leve"),AND(Z19="Alta",AB19="Menor")),"Moderado",IF(OR(AND(Z19="Muy Baja",AB19="Mayor"),AND(Z19="Baja",AB19="Mayor"),AND(Z19="Media",AB19="Mayor"),AND(Z19="Alta",AB19="Moderado"),AND(Z19="Alta",AB19="Mayor"),AND(Z19="Muy Alta",AB19="Leve"),AND(Z19="Muy Alta",AB19="Menor"),AND(Z19="Muy Alta",AB19="Moderado"),AND(Z19="Muy Alta",AB19="Mayor")),"Alto",IF(OR(AND(Z19="Muy Baja",AB19="Catastrófico"),AND(Z19="Baja",AB19="Catastrófico"),AND(Z19="Media",AB19="Catastrófico"),AND(Z19="Alta",AB19="Catastrófico"),AND(Z19="Muy Alta",AB19="Catastrófico")),"Extremo","")))),"")</f>
        <v/>
      </c>
      <c r="AE19" s="174"/>
      <c r="AF19" s="168"/>
      <c r="AG19" s="168"/>
      <c r="AH19" s="179"/>
      <c r="AI19" s="179"/>
      <c r="AJ19" s="168"/>
      <c r="AK19" s="180"/>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row>
    <row r="20" spans="2:69" ht="24.95" hidden="1" customHeight="1" x14ac:dyDescent="0.3">
      <c r="B20" s="304"/>
      <c r="C20" s="301"/>
      <c r="D20" s="301"/>
      <c r="E20" s="301"/>
      <c r="F20" s="301"/>
      <c r="G20" s="301"/>
      <c r="H20" s="302"/>
      <c r="I20" s="303"/>
      <c r="J20" s="306"/>
      <c r="K20" s="307"/>
      <c r="L20" s="306">
        <f>IF(NOT(ISERROR(MATCH(K20,_xlfn.ANCHORARRAY(F31),0))),J33&amp;"Por favor no seleccionar los criterios de impacto",K20)</f>
        <v>0</v>
      </c>
      <c r="M20" s="303"/>
      <c r="N20" s="306"/>
      <c r="O20" s="305"/>
      <c r="P20" s="171">
        <v>5</v>
      </c>
      <c r="Q20" s="172"/>
      <c r="R20" s="173" t="str">
        <f t="shared" si="6"/>
        <v/>
      </c>
      <c r="S20" s="174"/>
      <c r="T20" s="174"/>
      <c r="U20" s="175" t="str">
        <f t="shared" si="1"/>
        <v/>
      </c>
      <c r="V20" s="174"/>
      <c r="W20" s="174"/>
      <c r="X20" s="174"/>
      <c r="Y20" s="176" t="str">
        <f t="shared" si="7"/>
        <v/>
      </c>
      <c r="Z20" s="177" t="str">
        <f t="shared" si="2"/>
        <v/>
      </c>
      <c r="AA20" s="175" t="str">
        <f t="shared" si="3"/>
        <v/>
      </c>
      <c r="AB20" s="177" t="str">
        <f t="shared" si="4"/>
        <v/>
      </c>
      <c r="AC20" s="175" t="str">
        <f t="shared" si="8"/>
        <v/>
      </c>
      <c r="AD20" s="178" t="str">
        <f t="shared" si="5"/>
        <v/>
      </c>
      <c r="AE20" s="174"/>
      <c r="AF20" s="168"/>
      <c r="AG20" s="168"/>
      <c r="AH20" s="179"/>
      <c r="AI20" s="179"/>
      <c r="AJ20" s="168"/>
      <c r="AK20" s="180"/>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row>
    <row r="21" spans="2:69" ht="24.95" hidden="1" customHeight="1" x14ac:dyDescent="0.3">
      <c r="B21" s="304"/>
      <c r="C21" s="301"/>
      <c r="D21" s="301"/>
      <c r="E21" s="301"/>
      <c r="F21" s="301"/>
      <c r="G21" s="301"/>
      <c r="H21" s="302"/>
      <c r="I21" s="303"/>
      <c r="J21" s="306"/>
      <c r="K21" s="307"/>
      <c r="L21" s="306">
        <f>IF(NOT(ISERROR(MATCH(K21,_xlfn.ANCHORARRAY(F32),0))),J34&amp;"Por favor no seleccionar los criterios de impacto",K21)</f>
        <v>0</v>
      </c>
      <c r="M21" s="303"/>
      <c r="N21" s="306"/>
      <c r="O21" s="305"/>
      <c r="P21" s="171">
        <v>6</v>
      </c>
      <c r="Q21" s="172"/>
      <c r="R21" s="173" t="str">
        <f t="shared" si="6"/>
        <v/>
      </c>
      <c r="S21" s="174"/>
      <c r="T21" s="174"/>
      <c r="U21" s="175" t="str">
        <f t="shared" si="1"/>
        <v/>
      </c>
      <c r="V21" s="174"/>
      <c r="W21" s="174"/>
      <c r="X21" s="174"/>
      <c r="Y21" s="176" t="str">
        <f t="shared" si="7"/>
        <v/>
      </c>
      <c r="Z21" s="177" t="str">
        <f t="shared" si="2"/>
        <v/>
      </c>
      <c r="AA21" s="175" t="str">
        <f t="shared" si="3"/>
        <v/>
      </c>
      <c r="AB21" s="177" t="str">
        <f t="shared" si="4"/>
        <v/>
      </c>
      <c r="AC21" s="175" t="str">
        <f t="shared" si="8"/>
        <v/>
      </c>
      <c r="AD21" s="178" t="str">
        <f t="shared" si="5"/>
        <v/>
      </c>
      <c r="AE21" s="174"/>
      <c r="AF21" s="168"/>
      <c r="AG21" s="168"/>
      <c r="AH21" s="179"/>
      <c r="AI21" s="179"/>
      <c r="AJ21" s="168"/>
      <c r="AK21" s="180"/>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row>
    <row r="22" spans="2:69" ht="24.95" hidden="1" customHeight="1" x14ac:dyDescent="0.3">
      <c r="B22" s="317">
        <v>2</v>
      </c>
      <c r="C22" s="310"/>
      <c r="D22" s="310"/>
      <c r="E22" s="310"/>
      <c r="F22" s="310"/>
      <c r="G22" s="310"/>
      <c r="H22" s="318"/>
      <c r="I22" s="315" t="str">
        <f>IF(H22&lt;=0,"",IF(H22&lt;=2,"Muy Baja",IF(H22&lt;=24,"Baja",IF(H22&lt;=500,"Media",IF(H22&lt;=5000,"Alta","Muy Alta")))))</f>
        <v/>
      </c>
      <c r="J22" s="314" t="str">
        <f>IF(I22="","",IF(I22="Muy Baja",0.2,IF(I22="Baja",0.4,IF(I22="Media",0.6,IF(I22="Alta",0.8,IF(I22="Muy Alta",1,))))))</f>
        <v/>
      </c>
      <c r="K22" s="319"/>
      <c r="L22" s="314">
        <f>IF(NOT(ISERROR(MATCH(K22,'Tabla Impacto'!$B$222:$B$224,0))),'Tabla Impacto'!$F$224&amp;"Por favor no seleccionar los criterios de impacto(Afectación Económica o presupuestal y Pérdida Reputacional)",K22)</f>
        <v>0</v>
      </c>
      <c r="M22" s="315" t="str">
        <f>IF(OR(L22='Tabla Impacto'!$C$12,L22='Tabla Impacto'!$D$12),"Leve",IF(OR(L22='Tabla Impacto'!$C$13,L22='Tabla Impacto'!$D$13),"Menor",IF(OR(L22='Tabla Impacto'!$C$14,L22='Tabla Impacto'!$D$14),"Moderado",IF(OR(L22='Tabla Impacto'!$C$15,L22='Tabla Impacto'!$D$15),"Mayor",IF(OR(L22='Tabla Impacto'!$C$16,L22='Tabla Impacto'!$D$16),"Catastrófico","")))))</f>
        <v/>
      </c>
      <c r="N22" s="314" t="str">
        <f>IF(M22="","",IF(M22="Leve",0.2,IF(M22="Menor",0.4,IF(M22="Moderado",0.6,IF(M22="Mayor",0.8,IF(M22="Catastrófico",1,))))))</f>
        <v/>
      </c>
      <c r="O22" s="316" t="str">
        <f>IF(OR(AND(I22="Muy Baja",M22="Leve"),AND(I22="Muy Baja",M22="Menor"),AND(I22="Baja",M22="Leve")),"Bajo",IF(OR(AND(I22="Muy baja",M22="Moderado"),AND(I22="Baja",M22="Menor"),AND(I22="Baja",M22="Moderado"),AND(I22="Media",M22="Leve"),AND(I22="Media",M22="Menor"),AND(I22="Media",M22="Moderado"),AND(I22="Alta",M22="Leve"),AND(I22="Alta",M22="Menor")),"Moderado",IF(OR(AND(I22="Muy Baja",M22="Mayor"),AND(I22="Baja",M22="Mayor"),AND(I22="Media",M22="Mayor"),AND(I22="Alta",M22="Moderado"),AND(I22="Alta",M22="Mayor"),AND(I22="Muy Alta",M22="Leve"),AND(I22="Muy Alta",M22="Menor"),AND(I22="Muy Alta",M22="Moderado"),AND(I22="Muy Alta",M22="Mayor")),"Alto",IF(OR(AND(I22="Muy Baja",M22="Catastrófico"),AND(I22="Baja",M22="Catastrófico"),AND(I22="Media",M22="Catastrófico"),AND(I22="Alta",M22="Catastrófico"),AND(I22="Muy Alta",M22="Catastrófico")),"Extremo",""))))</f>
        <v/>
      </c>
      <c r="P22" s="182">
        <v>1</v>
      </c>
      <c r="Q22" s="183"/>
      <c r="R22" s="184" t="str">
        <f>IF(OR(S22="Preventivo",S22="Detectivo"),"Probabilidad",IF(S22="Correctivo","Impacto",""))</f>
        <v/>
      </c>
      <c r="S22" s="185"/>
      <c r="T22" s="185"/>
      <c r="U22" s="186" t="str">
        <f>IF(AND(S22="Preventivo",T22="Automático"),"50%",IF(AND(S22="Preventivo",T22="Manual"),"40%",IF(AND(S22="Detectivo",T22="Automático"),"40%",IF(AND(S22="Detectivo",T22="Manual"),"30%",IF(AND(S22="Correctivo",T22="Automático"),"35%",IF(AND(S22="Correctivo",T22="Manual"),"25%",""))))))</f>
        <v/>
      </c>
      <c r="V22" s="185"/>
      <c r="W22" s="185"/>
      <c r="X22" s="185"/>
      <c r="Y22" s="187" t="str">
        <f>IFERROR(IF(R22="Probabilidad",(J22-(+J22*U22)),IF(R22="Impacto",J22,"")),"")</f>
        <v/>
      </c>
      <c r="Z22" s="188" t="str">
        <f>IFERROR(IF(Y22="","",IF(Y22&lt;=0.2,"Muy Baja",IF(Y22&lt;=0.4,"Baja",IF(Y22&lt;=0.6,"Media",IF(Y22&lt;=0.8,"Alta","Muy Alta"))))),"")</f>
        <v/>
      </c>
      <c r="AA22" s="186" t="str">
        <f>+Y22</f>
        <v/>
      </c>
      <c r="AB22" s="188" t="str">
        <f>IFERROR(IF(AC22="","",IF(AC22&lt;=0.2,"Leve",IF(AC22&lt;=0.4,"Menor",IF(AC22&lt;=0.6,"Moderado",IF(AC22&lt;=0.8,"Mayor","Catastrófico"))))),"")</f>
        <v/>
      </c>
      <c r="AC22" s="186" t="str">
        <f>IFERROR(IF(R22="Impacto",(N22-(+N22*U22)),IF(R22="Probabilidad",N22,"")),"")</f>
        <v/>
      </c>
      <c r="AD22" s="189" t="str">
        <f>IFERROR(IF(OR(AND(Z22="Muy Baja",AB22="Leve"),AND(Z22="Muy Baja",AB22="Menor"),AND(Z22="Baja",AB22="Leve")),"Bajo",IF(OR(AND(Z22="Muy baja",AB22="Moderado"),AND(Z22="Baja",AB22="Menor"),AND(Z22="Baja",AB22="Moderado"),AND(Z22="Media",AB22="Leve"),AND(Z22="Media",AB22="Menor"),AND(Z22="Media",AB22="Moderado"),AND(Z22="Alta",AB22="Leve"),AND(Z22="Alta",AB22="Menor")),"Moderado",IF(OR(AND(Z22="Muy Baja",AB22="Mayor"),AND(Z22="Baja",AB22="Mayor"),AND(Z22="Media",AB22="Mayor"),AND(Z22="Alta",AB22="Moderado"),AND(Z22="Alta",AB22="Mayor"),AND(Z22="Muy Alta",AB22="Leve"),AND(Z22="Muy Alta",AB22="Menor"),AND(Z22="Muy Alta",AB22="Moderado"),AND(Z22="Muy Alta",AB22="Mayor")),"Alto",IF(OR(AND(Z22="Muy Baja",AB22="Catastrófico"),AND(Z22="Baja",AB22="Catastrófico"),AND(Z22="Media",AB22="Catastrófico"),AND(Z22="Alta",AB22="Catastrófico"),AND(Z22="Muy Alta",AB22="Catastrófico")),"Extremo","")))),"")</f>
        <v/>
      </c>
      <c r="AE22" s="185"/>
      <c r="AF22" s="169"/>
      <c r="AG22" s="169"/>
      <c r="AH22" s="190"/>
      <c r="AI22" s="190"/>
      <c r="AJ22" s="169"/>
      <c r="AK22" s="191"/>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row>
    <row r="23" spans="2:69" ht="24.95" hidden="1" customHeight="1" x14ac:dyDescent="0.3">
      <c r="B23" s="317"/>
      <c r="C23" s="310"/>
      <c r="D23" s="310"/>
      <c r="E23" s="310"/>
      <c r="F23" s="310"/>
      <c r="G23" s="310"/>
      <c r="H23" s="318"/>
      <c r="I23" s="315"/>
      <c r="J23" s="314"/>
      <c r="K23" s="319"/>
      <c r="L23" s="314">
        <f>IF(NOT(ISERROR(MATCH(K23,_xlfn.ANCHORARRAY(F34),0))),J36&amp;"Por favor no seleccionar los criterios de impacto",K23)</f>
        <v>0</v>
      </c>
      <c r="M23" s="315"/>
      <c r="N23" s="314"/>
      <c r="O23" s="316"/>
      <c r="P23" s="182">
        <v>2</v>
      </c>
      <c r="Q23" s="183"/>
      <c r="R23" s="184" t="str">
        <f>IF(OR(S23="Preventivo",S23="Detectivo"),"Probabilidad",IF(S23="Correctivo","Impacto",""))</f>
        <v/>
      </c>
      <c r="S23" s="185"/>
      <c r="T23" s="185"/>
      <c r="U23" s="186" t="str">
        <f t="shared" ref="U23:U27" si="9">IF(AND(S23="Preventivo",T23="Automático"),"50%",IF(AND(S23="Preventivo",T23="Manual"),"40%",IF(AND(S23="Detectivo",T23="Automático"),"40%",IF(AND(S23="Detectivo",T23="Manual"),"30%",IF(AND(S23="Correctivo",T23="Automático"),"35%",IF(AND(S23="Correctivo",T23="Manual"),"25%",""))))))</f>
        <v/>
      </c>
      <c r="V23" s="185"/>
      <c r="W23" s="185"/>
      <c r="X23" s="185"/>
      <c r="Y23" s="187" t="str">
        <f>IFERROR(IF(AND(R22="Probabilidad",R23="Probabilidad"),(AA22-(+AA22*U23)),IF(R23="Probabilidad",(J22-(+J22*U23)),IF(R23="Impacto",AA22,""))),"")</f>
        <v/>
      </c>
      <c r="Z23" s="188" t="str">
        <f t="shared" si="2"/>
        <v/>
      </c>
      <c r="AA23" s="186" t="str">
        <f t="shared" ref="AA23:AA27" si="10">+Y23</f>
        <v/>
      </c>
      <c r="AB23" s="188" t="str">
        <f t="shared" si="4"/>
        <v/>
      </c>
      <c r="AC23" s="186" t="str">
        <f>IFERROR(IF(AND(R22="Impacto",R23="Impacto"),(AC16-(+AC16*U23)),IF(R23="Impacto",($N$22-(+$N$22*U23)),IF(R23="Probabilidad",AC16,""))),"")</f>
        <v/>
      </c>
      <c r="AD23" s="189" t="str">
        <f t="shared" ref="AD23:AD24" si="11">IFERROR(IF(OR(AND(Z23="Muy Baja",AB23="Leve"),AND(Z23="Muy Baja",AB23="Menor"),AND(Z23="Baja",AB23="Leve")),"Bajo",IF(OR(AND(Z23="Muy baja",AB23="Moderado"),AND(Z23="Baja",AB23="Menor"),AND(Z23="Baja",AB23="Moderado"),AND(Z23="Media",AB23="Leve"),AND(Z23="Media",AB23="Menor"),AND(Z23="Media",AB23="Moderado"),AND(Z23="Alta",AB23="Leve"),AND(Z23="Alta",AB23="Menor")),"Moderado",IF(OR(AND(Z23="Muy Baja",AB23="Mayor"),AND(Z23="Baja",AB23="Mayor"),AND(Z23="Media",AB23="Mayor"),AND(Z23="Alta",AB23="Moderado"),AND(Z23="Alta",AB23="Mayor"),AND(Z23="Muy Alta",AB23="Leve"),AND(Z23="Muy Alta",AB23="Menor"),AND(Z23="Muy Alta",AB23="Moderado"),AND(Z23="Muy Alta",AB23="Mayor")),"Alto",IF(OR(AND(Z23="Muy Baja",AB23="Catastrófico"),AND(Z23="Baja",AB23="Catastrófico"),AND(Z23="Media",AB23="Catastrófico"),AND(Z23="Alta",AB23="Catastrófico"),AND(Z23="Muy Alta",AB23="Catastrófico")),"Extremo","")))),"")</f>
        <v/>
      </c>
      <c r="AE23" s="185"/>
      <c r="AF23" s="169"/>
      <c r="AG23" s="169"/>
      <c r="AH23" s="190"/>
      <c r="AI23" s="190"/>
      <c r="AJ23" s="169"/>
      <c r="AK23" s="191"/>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row>
    <row r="24" spans="2:69" ht="24.95" hidden="1" customHeight="1" x14ac:dyDescent="0.3">
      <c r="B24" s="317"/>
      <c r="C24" s="310"/>
      <c r="D24" s="310"/>
      <c r="E24" s="310"/>
      <c r="F24" s="310"/>
      <c r="G24" s="310"/>
      <c r="H24" s="318"/>
      <c r="I24" s="315"/>
      <c r="J24" s="314"/>
      <c r="K24" s="319"/>
      <c r="L24" s="314">
        <f>IF(NOT(ISERROR(MATCH(K24,_xlfn.ANCHORARRAY(F35),0))),J37&amp;"Por favor no seleccionar los criterios de impacto",K24)</f>
        <v>0</v>
      </c>
      <c r="M24" s="315"/>
      <c r="N24" s="314"/>
      <c r="O24" s="316"/>
      <c r="P24" s="182">
        <v>3</v>
      </c>
      <c r="Q24" s="192"/>
      <c r="R24" s="184" t="str">
        <f>IF(OR(S24="Preventivo",S24="Detectivo"),"Probabilidad",IF(S24="Correctivo","Impacto",""))</f>
        <v/>
      </c>
      <c r="S24" s="185"/>
      <c r="T24" s="185"/>
      <c r="U24" s="186" t="str">
        <f t="shared" si="9"/>
        <v/>
      </c>
      <c r="V24" s="185"/>
      <c r="W24" s="185"/>
      <c r="X24" s="185"/>
      <c r="Y24" s="187" t="str">
        <f>IFERROR(IF(AND(R23="Probabilidad",R24="Probabilidad"),(AA23-(+AA23*U24)),IF(AND(R23="Impacto",R24="Probabilidad"),(AA22-(+AA22*U24)),IF(R24="Impacto",AA23,""))),"")</f>
        <v/>
      </c>
      <c r="Z24" s="188" t="str">
        <f t="shared" si="2"/>
        <v/>
      </c>
      <c r="AA24" s="186" t="str">
        <f t="shared" si="10"/>
        <v/>
      </c>
      <c r="AB24" s="188" t="str">
        <f t="shared" si="4"/>
        <v/>
      </c>
      <c r="AC24" s="186" t="str">
        <f>IFERROR(IF(AND(R23="Impacto",R24="Impacto"),(AC23-(+AC23*U24)),IF(AND(R23="Probabilidad",R24="Impacto"),(AC22-(+AC22*U24)),IF(R24="Probabilidad",AC23,""))),"")</f>
        <v/>
      </c>
      <c r="AD24" s="189" t="str">
        <f t="shared" si="11"/>
        <v/>
      </c>
      <c r="AE24" s="185"/>
      <c r="AF24" s="169"/>
      <c r="AG24" s="169"/>
      <c r="AH24" s="190"/>
      <c r="AI24" s="190"/>
      <c r="AJ24" s="169"/>
      <c r="AK24" s="191"/>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row>
    <row r="25" spans="2:69" ht="24.95" hidden="1" customHeight="1" x14ac:dyDescent="0.3">
      <c r="B25" s="317"/>
      <c r="C25" s="310"/>
      <c r="D25" s="310"/>
      <c r="E25" s="310"/>
      <c r="F25" s="310"/>
      <c r="G25" s="310"/>
      <c r="H25" s="318"/>
      <c r="I25" s="315"/>
      <c r="J25" s="314"/>
      <c r="K25" s="319"/>
      <c r="L25" s="314">
        <f>IF(NOT(ISERROR(MATCH(K25,_xlfn.ANCHORARRAY(F36),0))),J38&amp;"Por favor no seleccionar los criterios de impacto",K25)</f>
        <v>0</v>
      </c>
      <c r="M25" s="315"/>
      <c r="N25" s="314"/>
      <c r="O25" s="316"/>
      <c r="P25" s="182">
        <v>4</v>
      </c>
      <c r="Q25" s="183"/>
      <c r="R25" s="184" t="str">
        <f t="shared" ref="R25:R27" si="12">IF(OR(S25="Preventivo",S25="Detectivo"),"Probabilidad",IF(S25="Correctivo","Impacto",""))</f>
        <v/>
      </c>
      <c r="S25" s="185"/>
      <c r="T25" s="185"/>
      <c r="U25" s="186" t="str">
        <f t="shared" si="9"/>
        <v/>
      </c>
      <c r="V25" s="185"/>
      <c r="W25" s="185"/>
      <c r="X25" s="185"/>
      <c r="Y25" s="187" t="str">
        <f t="shared" ref="Y25:Y27" si="13">IFERROR(IF(AND(R24="Probabilidad",R25="Probabilidad"),(AA24-(+AA24*U25)),IF(AND(R24="Impacto",R25="Probabilidad"),(AA23-(+AA23*U25)),IF(R25="Impacto",AA24,""))),"")</f>
        <v/>
      </c>
      <c r="Z25" s="188" t="str">
        <f t="shared" si="2"/>
        <v/>
      </c>
      <c r="AA25" s="186" t="str">
        <f t="shared" si="10"/>
        <v/>
      </c>
      <c r="AB25" s="188" t="str">
        <f t="shared" si="4"/>
        <v/>
      </c>
      <c r="AC25" s="186" t="str">
        <f t="shared" ref="AC25:AC27" si="14">IFERROR(IF(AND(R24="Impacto",R25="Impacto"),(AC24-(+AC24*U25)),IF(AND(R24="Probabilidad",R25="Impacto"),(AC23-(+AC23*U25)),IF(R25="Probabilidad",AC24,""))),"")</f>
        <v/>
      </c>
      <c r="AD25" s="189" t="str">
        <f>IFERROR(IF(OR(AND(Z25="Muy Baja",AB25="Leve"),AND(Z25="Muy Baja",AB25="Menor"),AND(Z25="Baja",AB25="Leve")),"Bajo",IF(OR(AND(Z25="Muy baja",AB25="Moderado"),AND(Z25="Baja",AB25="Menor"),AND(Z25="Baja",AB25="Moderado"),AND(Z25="Media",AB25="Leve"),AND(Z25="Media",AB25="Menor"),AND(Z25="Media",AB25="Moderado"),AND(Z25="Alta",AB25="Leve"),AND(Z25="Alta",AB25="Menor")),"Moderado",IF(OR(AND(Z25="Muy Baja",AB25="Mayor"),AND(Z25="Baja",AB25="Mayor"),AND(Z25="Media",AB25="Mayor"),AND(Z25="Alta",AB25="Moderado"),AND(Z25="Alta",AB25="Mayor"),AND(Z25="Muy Alta",AB25="Leve"),AND(Z25="Muy Alta",AB25="Menor"),AND(Z25="Muy Alta",AB25="Moderado"),AND(Z25="Muy Alta",AB25="Mayor")),"Alto",IF(OR(AND(Z25="Muy Baja",AB25="Catastrófico"),AND(Z25="Baja",AB25="Catastrófico"),AND(Z25="Media",AB25="Catastrófico"),AND(Z25="Alta",AB25="Catastrófico"),AND(Z25="Muy Alta",AB25="Catastrófico")),"Extremo","")))),"")</f>
        <v/>
      </c>
      <c r="AE25" s="185"/>
      <c r="AF25" s="169"/>
      <c r="AG25" s="169"/>
      <c r="AH25" s="190"/>
      <c r="AI25" s="190"/>
      <c r="AJ25" s="169"/>
      <c r="AK25" s="191"/>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row>
    <row r="26" spans="2:69" ht="24.95" hidden="1" customHeight="1" x14ac:dyDescent="0.3">
      <c r="B26" s="317"/>
      <c r="C26" s="310"/>
      <c r="D26" s="310"/>
      <c r="E26" s="310"/>
      <c r="F26" s="310"/>
      <c r="G26" s="310"/>
      <c r="H26" s="318"/>
      <c r="I26" s="315"/>
      <c r="J26" s="314"/>
      <c r="K26" s="319"/>
      <c r="L26" s="314">
        <f>IF(NOT(ISERROR(MATCH(K26,_xlfn.ANCHORARRAY(F37),0))),J39&amp;"Por favor no seleccionar los criterios de impacto",K26)</f>
        <v>0</v>
      </c>
      <c r="M26" s="315"/>
      <c r="N26" s="314"/>
      <c r="O26" s="316"/>
      <c r="P26" s="182">
        <v>5</v>
      </c>
      <c r="Q26" s="183"/>
      <c r="R26" s="184" t="str">
        <f t="shared" si="12"/>
        <v/>
      </c>
      <c r="S26" s="185"/>
      <c r="T26" s="185"/>
      <c r="U26" s="186" t="str">
        <f t="shared" si="9"/>
        <v/>
      </c>
      <c r="V26" s="185"/>
      <c r="W26" s="185"/>
      <c r="X26" s="185"/>
      <c r="Y26" s="187" t="str">
        <f t="shared" si="13"/>
        <v/>
      </c>
      <c r="Z26" s="188" t="str">
        <f t="shared" si="2"/>
        <v/>
      </c>
      <c r="AA26" s="186" t="str">
        <f t="shared" si="10"/>
        <v/>
      </c>
      <c r="AB26" s="188" t="str">
        <f t="shared" si="4"/>
        <v/>
      </c>
      <c r="AC26" s="186" t="str">
        <f t="shared" si="14"/>
        <v/>
      </c>
      <c r="AD26" s="189" t="str">
        <f t="shared" ref="AD26:AD27" si="15">IFERROR(IF(OR(AND(Z26="Muy Baja",AB26="Leve"),AND(Z26="Muy Baja",AB26="Menor"),AND(Z26="Baja",AB26="Leve")),"Bajo",IF(OR(AND(Z26="Muy baja",AB26="Moderado"),AND(Z26="Baja",AB26="Menor"),AND(Z26="Baja",AB26="Moderado"),AND(Z26="Media",AB26="Leve"),AND(Z26="Media",AB26="Menor"),AND(Z26="Media",AB26="Moderado"),AND(Z26="Alta",AB26="Leve"),AND(Z26="Alta",AB26="Menor")),"Moderado",IF(OR(AND(Z26="Muy Baja",AB26="Mayor"),AND(Z26="Baja",AB26="Mayor"),AND(Z26="Media",AB26="Mayor"),AND(Z26="Alta",AB26="Moderado"),AND(Z26="Alta",AB26="Mayor"),AND(Z26="Muy Alta",AB26="Leve"),AND(Z26="Muy Alta",AB26="Menor"),AND(Z26="Muy Alta",AB26="Moderado"),AND(Z26="Muy Alta",AB26="Mayor")),"Alto",IF(OR(AND(Z26="Muy Baja",AB26="Catastrófico"),AND(Z26="Baja",AB26="Catastrófico"),AND(Z26="Media",AB26="Catastrófico"),AND(Z26="Alta",AB26="Catastrófico"),AND(Z26="Muy Alta",AB26="Catastrófico")),"Extremo","")))),"")</f>
        <v/>
      </c>
      <c r="AE26" s="185"/>
      <c r="AF26" s="169"/>
      <c r="AG26" s="169"/>
      <c r="AH26" s="190"/>
      <c r="AI26" s="190"/>
      <c r="AJ26" s="169"/>
      <c r="AK26" s="191"/>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row>
    <row r="27" spans="2:69" ht="24.95" hidden="1" customHeight="1" x14ac:dyDescent="0.3">
      <c r="B27" s="317"/>
      <c r="C27" s="310"/>
      <c r="D27" s="310"/>
      <c r="E27" s="310"/>
      <c r="F27" s="310"/>
      <c r="G27" s="310"/>
      <c r="H27" s="318"/>
      <c r="I27" s="315"/>
      <c r="J27" s="314"/>
      <c r="K27" s="319"/>
      <c r="L27" s="314">
        <f>IF(NOT(ISERROR(MATCH(K27,_xlfn.ANCHORARRAY(F38),0))),J40&amp;"Por favor no seleccionar los criterios de impacto",K27)</f>
        <v>0</v>
      </c>
      <c r="M27" s="315"/>
      <c r="N27" s="314"/>
      <c r="O27" s="316"/>
      <c r="P27" s="182">
        <v>6</v>
      </c>
      <c r="Q27" s="183"/>
      <c r="R27" s="184" t="str">
        <f t="shared" si="12"/>
        <v/>
      </c>
      <c r="S27" s="185"/>
      <c r="T27" s="185"/>
      <c r="U27" s="186" t="str">
        <f t="shared" si="9"/>
        <v/>
      </c>
      <c r="V27" s="185"/>
      <c r="W27" s="185"/>
      <c r="X27" s="185"/>
      <c r="Y27" s="187" t="str">
        <f t="shared" si="13"/>
        <v/>
      </c>
      <c r="Z27" s="188" t="str">
        <f t="shared" si="2"/>
        <v/>
      </c>
      <c r="AA27" s="186" t="str">
        <f t="shared" si="10"/>
        <v/>
      </c>
      <c r="AB27" s="188" t="str">
        <f t="shared" si="4"/>
        <v/>
      </c>
      <c r="AC27" s="186" t="str">
        <f t="shared" si="14"/>
        <v/>
      </c>
      <c r="AD27" s="189" t="str">
        <f t="shared" si="15"/>
        <v/>
      </c>
      <c r="AE27" s="185"/>
      <c r="AF27" s="169"/>
      <c r="AG27" s="169"/>
      <c r="AH27" s="190"/>
      <c r="AI27" s="190"/>
      <c r="AJ27" s="169"/>
      <c r="AK27" s="191"/>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row>
    <row r="28" spans="2:69" ht="24.95" hidden="1" customHeight="1" x14ac:dyDescent="0.3">
      <c r="B28" s="317">
        <v>3</v>
      </c>
      <c r="C28" s="310"/>
      <c r="D28" s="310"/>
      <c r="E28" s="310"/>
      <c r="F28" s="310"/>
      <c r="G28" s="310"/>
      <c r="H28" s="318"/>
      <c r="I28" s="315" t="str">
        <f>IF(H28&lt;=0,"",IF(H28&lt;=2,"Muy Baja",IF(H28&lt;=24,"Baja",IF(H28&lt;=500,"Media",IF(H28&lt;=5000,"Alta","Muy Alta")))))</f>
        <v/>
      </c>
      <c r="J28" s="314" t="str">
        <f>IF(I28="","",IF(I28="Muy Baja",0.2,IF(I28="Baja",0.4,IF(I28="Media",0.6,IF(I28="Alta",0.8,IF(I28="Muy Alta",1,))))))</f>
        <v/>
      </c>
      <c r="K28" s="319"/>
      <c r="L28" s="314">
        <f>IF(NOT(ISERROR(MATCH(K28,'Tabla Impacto'!$B$222:$B$224,0))),'Tabla Impacto'!$F$224&amp;"Por favor no seleccionar los criterios de impacto(Afectación Económica o presupuestal y Pérdida Reputacional)",K28)</f>
        <v>0</v>
      </c>
      <c r="M28" s="315" t="str">
        <f>IF(OR(L28='Tabla Impacto'!$C$12,L28='Tabla Impacto'!$D$12),"Leve",IF(OR(L28='Tabla Impacto'!$C$13,L28='Tabla Impacto'!$D$13),"Menor",IF(OR(L28='Tabla Impacto'!$C$14,L28='Tabla Impacto'!$D$14),"Moderado",IF(OR(L28='Tabla Impacto'!$C$15,L28='Tabla Impacto'!$D$15),"Mayor",IF(OR(L28='Tabla Impacto'!$C$16,L28='Tabla Impacto'!$D$16),"Catastrófico","")))))</f>
        <v/>
      </c>
      <c r="N28" s="314" t="str">
        <f>IF(M28="","",IF(M28="Leve",0.2,IF(M28="Menor",0.4,IF(M28="Moderado",0.6,IF(M28="Mayor",0.8,IF(M28="Catastrófico",1,))))))</f>
        <v/>
      </c>
      <c r="O28" s="316" t="str">
        <f>IF(OR(AND(I28="Muy Baja",M28="Leve"),AND(I28="Muy Baja",M28="Menor"),AND(I28="Baja",M28="Leve")),"Bajo",IF(OR(AND(I28="Muy baja",M28="Moderado"),AND(I28="Baja",M28="Menor"),AND(I28="Baja",M28="Moderado"),AND(I28="Media",M28="Leve"),AND(I28="Media",M28="Menor"),AND(I28="Media",M28="Moderado"),AND(I28="Alta",M28="Leve"),AND(I28="Alta",M28="Menor")),"Moderado",IF(OR(AND(I28="Muy Baja",M28="Mayor"),AND(I28="Baja",M28="Mayor"),AND(I28="Media",M28="Mayor"),AND(I28="Alta",M28="Moderado"),AND(I28="Alta",M28="Mayor"),AND(I28="Muy Alta",M28="Leve"),AND(I28="Muy Alta",M28="Menor"),AND(I28="Muy Alta",M28="Moderado"),AND(I28="Muy Alta",M28="Mayor")),"Alto",IF(OR(AND(I28="Muy Baja",M28="Catastrófico"),AND(I28="Baja",M28="Catastrófico"),AND(I28="Media",M28="Catastrófico"),AND(I28="Alta",M28="Catastrófico"),AND(I28="Muy Alta",M28="Catastrófico")),"Extremo",""))))</f>
        <v/>
      </c>
      <c r="P28" s="182">
        <v>1</v>
      </c>
      <c r="Q28" s="183"/>
      <c r="R28" s="184" t="str">
        <f>IF(OR(S28="Preventivo",S28="Detectivo"),"Probabilidad",IF(S28="Correctivo","Impacto",""))</f>
        <v/>
      </c>
      <c r="S28" s="185"/>
      <c r="T28" s="185"/>
      <c r="U28" s="186" t="str">
        <f>IF(AND(S28="Preventivo",T28="Automático"),"50%",IF(AND(S28="Preventivo",T28="Manual"),"40%",IF(AND(S28="Detectivo",T28="Automático"),"40%",IF(AND(S28="Detectivo",T28="Manual"),"30%",IF(AND(S28="Correctivo",T28="Automático"),"35%",IF(AND(S28="Correctivo",T28="Manual"),"25%",""))))))</f>
        <v/>
      </c>
      <c r="V28" s="185"/>
      <c r="W28" s="185"/>
      <c r="X28" s="185"/>
      <c r="Y28" s="187" t="str">
        <f>IFERROR(IF(R28="Probabilidad",(J28-(+J28*U28)),IF(R28="Impacto",J28,"")),"")</f>
        <v/>
      </c>
      <c r="Z28" s="188" t="str">
        <f>IFERROR(IF(Y28="","",IF(Y28&lt;=0.2,"Muy Baja",IF(Y28&lt;=0.4,"Baja",IF(Y28&lt;=0.6,"Media",IF(Y28&lt;=0.8,"Alta","Muy Alta"))))),"")</f>
        <v/>
      </c>
      <c r="AA28" s="186" t="str">
        <f>+Y28</f>
        <v/>
      </c>
      <c r="AB28" s="188" t="str">
        <f>IFERROR(IF(AC28="","",IF(AC28&lt;=0.2,"Leve",IF(AC28&lt;=0.4,"Menor",IF(AC28&lt;=0.6,"Moderado",IF(AC28&lt;=0.8,"Mayor","Catastrófico"))))),"")</f>
        <v/>
      </c>
      <c r="AC28" s="186" t="str">
        <f>IFERROR(IF(R28="Impacto",(N28-(+N28*U28)),IF(R28="Probabilidad",N28,"")),"")</f>
        <v/>
      </c>
      <c r="AD28" s="189" t="str">
        <f>IFERROR(IF(OR(AND(Z28="Muy Baja",AB28="Leve"),AND(Z28="Muy Baja",AB28="Menor"),AND(Z28="Baja",AB28="Leve")),"Bajo",IF(OR(AND(Z28="Muy baja",AB28="Moderado"),AND(Z28="Baja",AB28="Menor"),AND(Z28="Baja",AB28="Moderado"),AND(Z28="Media",AB28="Leve"),AND(Z28="Media",AB28="Menor"),AND(Z28="Media",AB28="Moderado"),AND(Z28="Alta",AB28="Leve"),AND(Z28="Alta",AB28="Menor")),"Moderado",IF(OR(AND(Z28="Muy Baja",AB28="Mayor"),AND(Z28="Baja",AB28="Mayor"),AND(Z28="Media",AB28="Mayor"),AND(Z28="Alta",AB28="Moderado"),AND(Z28="Alta",AB28="Mayor"),AND(Z28="Muy Alta",AB28="Leve"),AND(Z28="Muy Alta",AB28="Menor"),AND(Z28="Muy Alta",AB28="Moderado"),AND(Z28="Muy Alta",AB28="Mayor")),"Alto",IF(OR(AND(Z28="Muy Baja",AB28="Catastrófico"),AND(Z28="Baja",AB28="Catastrófico"),AND(Z28="Media",AB28="Catastrófico"),AND(Z28="Alta",AB28="Catastrófico"),AND(Z28="Muy Alta",AB28="Catastrófico")),"Extremo","")))),"")</f>
        <v/>
      </c>
      <c r="AE28" s="185"/>
      <c r="AF28" s="169"/>
      <c r="AG28" s="169"/>
      <c r="AH28" s="190"/>
      <c r="AI28" s="190"/>
      <c r="AJ28" s="169"/>
      <c r="AK28" s="191"/>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row>
    <row r="29" spans="2:69" ht="24.95" hidden="1" customHeight="1" x14ac:dyDescent="0.3">
      <c r="B29" s="317"/>
      <c r="C29" s="310"/>
      <c r="D29" s="310"/>
      <c r="E29" s="310"/>
      <c r="F29" s="310"/>
      <c r="G29" s="310"/>
      <c r="H29" s="318"/>
      <c r="I29" s="315"/>
      <c r="J29" s="314"/>
      <c r="K29" s="319"/>
      <c r="L29" s="314">
        <f t="shared" ref="L29:L33" si="16">IF(NOT(ISERROR(MATCH(K29,_xlfn.ANCHORARRAY(F40),0))),J42&amp;"Por favor no seleccionar los criterios de impacto",K29)</f>
        <v>0</v>
      </c>
      <c r="M29" s="315"/>
      <c r="N29" s="314"/>
      <c r="O29" s="316"/>
      <c r="P29" s="182">
        <v>2</v>
      </c>
      <c r="Q29" s="183"/>
      <c r="R29" s="184" t="str">
        <f>IF(OR(S29="Preventivo",S29="Detectivo"),"Probabilidad",IF(S29="Correctivo","Impacto",""))</f>
        <v/>
      </c>
      <c r="S29" s="185"/>
      <c r="T29" s="185"/>
      <c r="U29" s="186" t="str">
        <f t="shared" ref="U29:U33" si="17">IF(AND(S29="Preventivo",T29="Automático"),"50%",IF(AND(S29="Preventivo",T29="Manual"),"40%",IF(AND(S29="Detectivo",T29="Automático"),"40%",IF(AND(S29="Detectivo",T29="Manual"),"30%",IF(AND(S29="Correctivo",T29="Automático"),"35%",IF(AND(S29="Correctivo",T29="Manual"),"25%",""))))))</f>
        <v/>
      </c>
      <c r="V29" s="185"/>
      <c r="W29" s="185"/>
      <c r="X29" s="185"/>
      <c r="Y29" s="193" t="str">
        <f>IFERROR(IF(AND(R28="Probabilidad",R29="Probabilidad"),(AA28-(+AA28*U29)),IF(R29="Probabilidad",(J28-(+J28*U29)),IF(R29="Impacto",AA28,""))),"")</f>
        <v/>
      </c>
      <c r="Z29" s="188" t="str">
        <f t="shared" si="2"/>
        <v/>
      </c>
      <c r="AA29" s="186" t="str">
        <f t="shared" ref="AA29:AA33" si="18">+Y29</f>
        <v/>
      </c>
      <c r="AB29" s="188" t="str">
        <f t="shared" si="4"/>
        <v/>
      </c>
      <c r="AC29" s="186" t="str">
        <f>IFERROR(IF(AND(R28="Impacto",R29="Impacto"),(AC22-(+AC22*U29)),IF(R29="Impacto",($N$28-(+$N$28*U29)),IF(R29="Probabilidad",AC22,""))),"")</f>
        <v/>
      </c>
      <c r="AD29" s="189" t="str">
        <f t="shared" ref="AD29:AD30" si="19">IFERROR(IF(OR(AND(Z29="Muy Baja",AB29="Leve"),AND(Z29="Muy Baja",AB29="Menor"),AND(Z29="Baja",AB29="Leve")),"Bajo",IF(OR(AND(Z29="Muy baja",AB29="Moderado"),AND(Z29="Baja",AB29="Menor"),AND(Z29="Baja",AB29="Moderado"),AND(Z29="Media",AB29="Leve"),AND(Z29="Media",AB29="Menor"),AND(Z29="Media",AB29="Moderado"),AND(Z29="Alta",AB29="Leve"),AND(Z29="Alta",AB29="Menor")),"Moderado",IF(OR(AND(Z29="Muy Baja",AB29="Mayor"),AND(Z29="Baja",AB29="Mayor"),AND(Z29="Media",AB29="Mayor"),AND(Z29="Alta",AB29="Moderado"),AND(Z29="Alta",AB29="Mayor"),AND(Z29="Muy Alta",AB29="Leve"),AND(Z29="Muy Alta",AB29="Menor"),AND(Z29="Muy Alta",AB29="Moderado"),AND(Z29="Muy Alta",AB29="Mayor")),"Alto",IF(OR(AND(Z29="Muy Baja",AB29="Catastrófico"),AND(Z29="Baja",AB29="Catastrófico"),AND(Z29="Media",AB29="Catastrófico"),AND(Z29="Alta",AB29="Catastrófico"),AND(Z29="Muy Alta",AB29="Catastrófico")),"Extremo","")))),"")</f>
        <v/>
      </c>
      <c r="AE29" s="185"/>
      <c r="AF29" s="169"/>
      <c r="AG29" s="169"/>
      <c r="AH29" s="190"/>
      <c r="AI29" s="190"/>
      <c r="AJ29" s="169"/>
      <c r="AK29" s="191"/>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row>
    <row r="30" spans="2:69" ht="24.95" hidden="1" customHeight="1" x14ac:dyDescent="0.3">
      <c r="B30" s="317"/>
      <c r="C30" s="310"/>
      <c r="D30" s="310"/>
      <c r="E30" s="310"/>
      <c r="F30" s="310"/>
      <c r="G30" s="310"/>
      <c r="H30" s="318"/>
      <c r="I30" s="315"/>
      <c r="J30" s="314"/>
      <c r="K30" s="319"/>
      <c r="L30" s="314">
        <f t="shared" si="16"/>
        <v>0</v>
      </c>
      <c r="M30" s="315"/>
      <c r="N30" s="314"/>
      <c r="O30" s="316"/>
      <c r="P30" s="182">
        <v>3</v>
      </c>
      <c r="Q30" s="192"/>
      <c r="R30" s="184" t="str">
        <f>IF(OR(S30="Preventivo",S30="Detectivo"),"Probabilidad",IF(S30="Correctivo","Impacto",""))</f>
        <v/>
      </c>
      <c r="S30" s="185"/>
      <c r="T30" s="185"/>
      <c r="U30" s="186" t="str">
        <f t="shared" si="17"/>
        <v/>
      </c>
      <c r="V30" s="185"/>
      <c r="W30" s="185"/>
      <c r="X30" s="185"/>
      <c r="Y30" s="187" t="str">
        <f>IFERROR(IF(AND(R29="Probabilidad",R30="Probabilidad"),(AA29-(+AA29*U30)),IF(AND(R29="Impacto",R30="Probabilidad"),(AA28-(+AA28*U30)),IF(R30="Impacto",AA29,""))),"")</f>
        <v/>
      </c>
      <c r="Z30" s="188" t="str">
        <f t="shared" si="2"/>
        <v/>
      </c>
      <c r="AA30" s="186" t="str">
        <f t="shared" si="18"/>
        <v/>
      </c>
      <c r="AB30" s="188" t="str">
        <f t="shared" si="4"/>
        <v/>
      </c>
      <c r="AC30" s="186" t="str">
        <f>IFERROR(IF(AND(R29="Impacto",R30="Impacto"),(AC29-(+AC29*U30)),IF(AND(R29="Probabilidad",R30="Impacto"),(AC28-(+AC28*U30)),IF(R30="Probabilidad",AC29,""))),"")</f>
        <v/>
      </c>
      <c r="AD30" s="189" t="str">
        <f t="shared" si="19"/>
        <v/>
      </c>
      <c r="AE30" s="185"/>
      <c r="AF30" s="169"/>
      <c r="AG30" s="169"/>
      <c r="AH30" s="190"/>
      <c r="AI30" s="190"/>
      <c r="AJ30" s="169"/>
      <c r="AK30" s="191"/>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row>
    <row r="31" spans="2:69" ht="24.95" hidden="1" customHeight="1" x14ac:dyDescent="0.3">
      <c r="B31" s="317"/>
      <c r="C31" s="310"/>
      <c r="D31" s="310"/>
      <c r="E31" s="310"/>
      <c r="F31" s="310"/>
      <c r="G31" s="310"/>
      <c r="H31" s="318"/>
      <c r="I31" s="315"/>
      <c r="J31" s="314"/>
      <c r="K31" s="319"/>
      <c r="L31" s="314">
        <f t="shared" si="16"/>
        <v>0</v>
      </c>
      <c r="M31" s="315"/>
      <c r="N31" s="314"/>
      <c r="O31" s="316"/>
      <c r="P31" s="182">
        <v>4</v>
      </c>
      <c r="Q31" s="183"/>
      <c r="R31" s="184" t="str">
        <f t="shared" ref="R31:R33" si="20">IF(OR(S31="Preventivo",S31="Detectivo"),"Probabilidad",IF(S31="Correctivo","Impacto",""))</f>
        <v/>
      </c>
      <c r="S31" s="185"/>
      <c r="T31" s="185"/>
      <c r="U31" s="186" t="str">
        <f t="shared" si="17"/>
        <v/>
      </c>
      <c r="V31" s="185"/>
      <c r="W31" s="185"/>
      <c r="X31" s="185"/>
      <c r="Y31" s="187" t="str">
        <f t="shared" ref="Y31:Y33" si="21">IFERROR(IF(AND(R30="Probabilidad",R31="Probabilidad"),(AA30-(+AA30*U31)),IF(AND(R30="Impacto",R31="Probabilidad"),(AA29-(+AA29*U31)),IF(R31="Impacto",AA30,""))),"")</f>
        <v/>
      </c>
      <c r="Z31" s="188" t="str">
        <f t="shared" si="2"/>
        <v/>
      </c>
      <c r="AA31" s="186" t="str">
        <f t="shared" si="18"/>
        <v/>
      </c>
      <c r="AB31" s="188" t="str">
        <f t="shared" si="4"/>
        <v/>
      </c>
      <c r="AC31" s="186" t="str">
        <f t="shared" ref="AC31:AC33" si="22">IFERROR(IF(AND(R30="Impacto",R31="Impacto"),(AC30-(+AC30*U31)),IF(AND(R30="Probabilidad",R31="Impacto"),(AC29-(+AC29*U31)),IF(R31="Probabilidad",AC30,""))),"")</f>
        <v/>
      </c>
      <c r="AD31" s="189" t="str">
        <f>IFERROR(IF(OR(AND(Z31="Muy Baja",AB31="Leve"),AND(Z31="Muy Baja",AB31="Menor"),AND(Z31="Baja",AB31="Leve")),"Bajo",IF(OR(AND(Z31="Muy baja",AB31="Moderado"),AND(Z31="Baja",AB31="Menor"),AND(Z31="Baja",AB31="Moderado"),AND(Z31="Media",AB31="Leve"),AND(Z31="Media",AB31="Menor"),AND(Z31="Media",AB31="Moderado"),AND(Z31="Alta",AB31="Leve"),AND(Z31="Alta",AB31="Menor")),"Moderado",IF(OR(AND(Z31="Muy Baja",AB31="Mayor"),AND(Z31="Baja",AB31="Mayor"),AND(Z31="Media",AB31="Mayor"),AND(Z31="Alta",AB31="Moderado"),AND(Z31="Alta",AB31="Mayor"),AND(Z31="Muy Alta",AB31="Leve"),AND(Z31="Muy Alta",AB31="Menor"),AND(Z31="Muy Alta",AB31="Moderado"),AND(Z31="Muy Alta",AB31="Mayor")),"Alto",IF(OR(AND(Z31="Muy Baja",AB31="Catastrófico"),AND(Z31="Baja",AB31="Catastrófico"),AND(Z31="Media",AB31="Catastrófico"),AND(Z31="Alta",AB31="Catastrófico"),AND(Z31="Muy Alta",AB31="Catastrófico")),"Extremo","")))),"")</f>
        <v/>
      </c>
      <c r="AE31" s="185"/>
      <c r="AF31" s="169"/>
      <c r="AG31" s="169"/>
      <c r="AH31" s="190"/>
      <c r="AI31" s="190"/>
      <c r="AJ31" s="169"/>
      <c r="AK31" s="191"/>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row>
    <row r="32" spans="2:69" ht="24.95" hidden="1" customHeight="1" x14ac:dyDescent="0.3">
      <c r="B32" s="317"/>
      <c r="C32" s="310"/>
      <c r="D32" s="310"/>
      <c r="E32" s="310"/>
      <c r="F32" s="310"/>
      <c r="G32" s="310"/>
      <c r="H32" s="318"/>
      <c r="I32" s="315"/>
      <c r="J32" s="314"/>
      <c r="K32" s="319"/>
      <c r="L32" s="314">
        <f t="shared" si="16"/>
        <v>0</v>
      </c>
      <c r="M32" s="315"/>
      <c r="N32" s="314"/>
      <c r="O32" s="316"/>
      <c r="P32" s="182">
        <v>5</v>
      </c>
      <c r="Q32" s="183"/>
      <c r="R32" s="184" t="str">
        <f t="shared" si="20"/>
        <v/>
      </c>
      <c r="S32" s="185"/>
      <c r="T32" s="185"/>
      <c r="U32" s="186" t="str">
        <f t="shared" si="17"/>
        <v/>
      </c>
      <c r="V32" s="185"/>
      <c r="W32" s="185"/>
      <c r="X32" s="185"/>
      <c r="Y32" s="187" t="str">
        <f t="shared" si="21"/>
        <v/>
      </c>
      <c r="Z32" s="188" t="str">
        <f t="shared" si="2"/>
        <v/>
      </c>
      <c r="AA32" s="186" t="str">
        <f t="shared" si="18"/>
        <v/>
      </c>
      <c r="AB32" s="188" t="str">
        <f t="shared" si="4"/>
        <v/>
      </c>
      <c r="AC32" s="186" t="str">
        <f t="shared" si="22"/>
        <v/>
      </c>
      <c r="AD32" s="189" t="str">
        <f t="shared" ref="AD32:AD33" si="23">IFERROR(IF(OR(AND(Z32="Muy Baja",AB32="Leve"),AND(Z32="Muy Baja",AB32="Menor"),AND(Z32="Baja",AB32="Leve")),"Bajo",IF(OR(AND(Z32="Muy baja",AB32="Moderado"),AND(Z32="Baja",AB32="Menor"),AND(Z32="Baja",AB32="Moderado"),AND(Z32="Media",AB32="Leve"),AND(Z32="Media",AB32="Menor"),AND(Z32="Media",AB32="Moderado"),AND(Z32="Alta",AB32="Leve"),AND(Z32="Alta",AB32="Menor")),"Moderado",IF(OR(AND(Z32="Muy Baja",AB32="Mayor"),AND(Z32="Baja",AB32="Mayor"),AND(Z32="Media",AB32="Mayor"),AND(Z32="Alta",AB32="Moderado"),AND(Z32="Alta",AB32="Mayor"),AND(Z32="Muy Alta",AB32="Leve"),AND(Z32="Muy Alta",AB32="Menor"),AND(Z32="Muy Alta",AB32="Moderado"),AND(Z32="Muy Alta",AB32="Mayor")),"Alto",IF(OR(AND(Z32="Muy Baja",AB32="Catastrófico"),AND(Z32="Baja",AB32="Catastrófico"),AND(Z32="Media",AB32="Catastrófico"),AND(Z32="Alta",AB32="Catastrófico"),AND(Z32="Muy Alta",AB32="Catastrófico")),"Extremo","")))),"")</f>
        <v/>
      </c>
      <c r="AE32" s="185"/>
      <c r="AF32" s="169"/>
      <c r="AG32" s="169"/>
      <c r="AH32" s="190"/>
      <c r="AI32" s="190"/>
      <c r="AJ32" s="169"/>
      <c r="AK32" s="191"/>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row>
    <row r="33" spans="2:69" ht="24.95" hidden="1" customHeight="1" x14ac:dyDescent="0.3">
      <c r="B33" s="317"/>
      <c r="C33" s="310"/>
      <c r="D33" s="310"/>
      <c r="E33" s="310"/>
      <c r="F33" s="310"/>
      <c r="G33" s="310"/>
      <c r="H33" s="318"/>
      <c r="I33" s="315"/>
      <c r="J33" s="314"/>
      <c r="K33" s="319"/>
      <c r="L33" s="314">
        <f t="shared" si="16"/>
        <v>0</v>
      </c>
      <c r="M33" s="315"/>
      <c r="N33" s="314"/>
      <c r="O33" s="316"/>
      <c r="P33" s="182">
        <v>6</v>
      </c>
      <c r="Q33" s="183"/>
      <c r="R33" s="184" t="str">
        <f t="shared" si="20"/>
        <v/>
      </c>
      <c r="S33" s="185"/>
      <c r="T33" s="185"/>
      <c r="U33" s="186" t="str">
        <f t="shared" si="17"/>
        <v/>
      </c>
      <c r="V33" s="185"/>
      <c r="W33" s="185"/>
      <c r="X33" s="185"/>
      <c r="Y33" s="187" t="str">
        <f t="shared" si="21"/>
        <v/>
      </c>
      <c r="Z33" s="188" t="str">
        <f t="shared" si="2"/>
        <v/>
      </c>
      <c r="AA33" s="186" t="str">
        <f t="shared" si="18"/>
        <v/>
      </c>
      <c r="AB33" s="188" t="str">
        <f t="shared" si="4"/>
        <v/>
      </c>
      <c r="AC33" s="186" t="str">
        <f t="shared" si="22"/>
        <v/>
      </c>
      <c r="AD33" s="189" t="str">
        <f t="shared" si="23"/>
        <v/>
      </c>
      <c r="AE33" s="185"/>
      <c r="AF33" s="169"/>
      <c r="AG33" s="169"/>
      <c r="AH33" s="190"/>
      <c r="AI33" s="190"/>
      <c r="AJ33" s="169"/>
      <c r="AK33" s="191"/>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row>
    <row r="34" spans="2:69" ht="24.95" hidden="1" customHeight="1" x14ac:dyDescent="0.3">
      <c r="B34" s="317">
        <v>4</v>
      </c>
      <c r="C34" s="310"/>
      <c r="D34" s="310"/>
      <c r="E34" s="310"/>
      <c r="F34" s="310"/>
      <c r="G34" s="310"/>
      <c r="H34" s="318"/>
      <c r="I34" s="315" t="str">
        <f>IF(H34&lt;=0,"",IF(H34&lt;=2,"Muy Baja",IF(H34&lt;=24,"Baja",IF(H34&lt;=500,"Media",IF(H34&lt;=5000,"Alta","Muy Alta")))))</f>
        <v/>
      </c>
      <c r="J34" s="314" t="str">
        <f>IF(I34="","",IF(I34="Muy Baja",0.2,IF(I34="Baja",0.4,IF(I34="Media",0.6,IF(I34="Alta",0.8,IF(I34="Muy Alta",1,))))))</f>
        <v/>
      </c>
      <c r="K34" s="319"/>
      <c r="L34" s="314">
        <f>IF(NOT(ISERROR(MATCH(K34,'Tabla Impacto'!$B$222:$B$224,0))),'Tabla Impacto'!$F$224&amp;"Por favor no seleccionar los criterios de impacto(Afectación Económica o presupuestal y Pérdida Reputacional)",K34)</f>
        <v>0</v>
      </c>
      <c r="M34" s="315" t="str">
        <f>IF(OR(L34='Tabla Impacto'!$C$12,L34='Tabla Impacto'!$D$12),"Leve",IF(OR(L34='Tabla Impacto'!$C$13,L34='Tabla Impacto'!$D$13),"Menor",IF(OR(L34='Tabla Impacto'!$C$14,L34='Tabla Impacto'!$D$14),"Moderado",IF(OR(L34='Tabla Impacto'!$C$15,L34='Tabla Impacto'!$D$15),"Mayor",IF(OR(L34='Tabla Impacto'!$C$16,L34='Tabla Impacto'!$D$16),"Catastrófico","")))))</f>
        <v/>
      </c>
      <c r="N34" s="314" t="str">
        <f>IF(M34="","",IF(M34="Leve",0.2,IF(M34="Menor",0.4,IF(M34="Moderado",0.6,IF(M34="Mayor",0.8,IF(M34="Catastrófico",1,))))))</f>
        <v/>
      </c>
      <c r="O34" s="316" t="str">
        <f>IF(OR(AND(I34="Muy Baja",M34="Leve"),AND(I34="Muy Baja",M34="Menor"),AND(I34="Baja",M34="Leve")),"Bajo",IF(OR(AND(I34="Muy baja",M34="Moderado"),AND(I34="Baja",M34="Menor"),AND(I34="Baja",M34="Moderado"),AND(I34="Media",M34="Leve"),AND(I34="Media",M34="Menor"),AND(I34="Media",M34="Moderado"),AND(I34="Alta",M34="Leve"),AND(I34="Alta",M34="Menor")),"Moderado",IF(OR(AND(I34="Muy Baja",M34="Mayor"),AND(I34="Baja",M34="Mayor"),AND(I34="Media",M34="Mayor"),AND(I34="Alta",M34="Moderado"),AND(I34="Alta",M34="Mayor"),AND(I34="Muy Alta",M34="Leve"),AND(I34="Muy Alta",M34="Menor"),AND(I34="Muy Alta",M34="Moderado"),AND(I34="Muy Alta",M34="Mayor")),"Alto",IF(OR(AND(I34="Muy Baja",M34="Catastrófico"),AND(I34="Baja",M34="Catastrófico"),AND(I34="Media",M34="Catastrófico"),AND(I34="Alta",M34="Catastrófico"),AND(I34="Muy Alta",M34="Catastrófico")),"Extremo",""))))</f>
        <v/>
      </c>
      <c r="P34" s="182">
        <v>1</v>
      </c>
      <c r="Q34" s="183"/>
      <c r="R34" s="184" t="str">
        <f>IF(OR(S34="Preventivo",S34="Detectivo"),"Probabilidad",IF(S34="Correctivo","Impacto",""))</f>
        <v/>
      </c>
      <c r="S34" s="185"/>
      <c r="T34" s="185"/>
      <c r="U34" s="186" t="str">
        <f>IF(AND(S34="Preventivo",T34="Automático"),"50%",IF(AND(S34="Preventivo",T34="Manual"),"40%",IF(AND(S34="Detectivo",T34="Automático"),"40%",IF(AND(S34="Detectivo",T34="Manual"),"30%",IF(AND(S34="Correctivo",T34="Automático"),"35%",IF(AND(S34="Correctivo",T34="Manual"),"25%",""))))))</f>
        <v/>
      </c>
      <c r="V34" s="185"/>
      <c r="W34" s="185"/>
      <c r="X34" s="185"/>
      <c r="Y34" s="187" t="str">
        <f>IFERROR(IF(R34="Probabilidad",(J34-(+J34*U34)),IF(R34="Impacto",J34,"")),"")</f>
        <v/>
      </c>
      <c r="Z34" s="188" t="str">
        <f>IFERROR(IF(Y34="","",IF(Y34&lt;=0.2,"Muy Baja",IF(Y34&lt;=0.4,"Baja",IF(Y34&lt;=0.6,"Media",IF(Y34&lt;=0.8,"Alta","Muy Alta"))))),"")</f>
        <v/>
      </c>
      <c r="AA34" s="186" t="str">
        <f>+Y34</f>
        <v/>
      </c>
      <c r="AB34" s="188" t="str">
        <f>IFERROR(IF(AC34="","",IF(AC34&lt;=0.2,"Leve",IF(AC34&lt;=0.4,"Menor",IF(AC34&lt;=0.6,"Moderado",IF(AC34&lt;=0.8,"Mayor","Catastrófico"))))),"")</f>
        <v/>
      </c>
      <c r="AC34" s="186" t="str">
        <f>IFERROR(IF(R34="Impacto",(N34-(+N34*U34)),IF(R34="Probabilidad",N34,"")),"")</f>
        <v/>
      </c>
      <c r="AD34" s="189" t="str">
        <f>IFERROR(IF(OR(AND(Z34="Muy Baja",AB34="Leve"),AND(Z34="Muy Baja",AB34="Menor"),AND(Z34="Baja",AB34="Leve")),"Bajo",IF(OR(AND(Z34="Muy baja",AB34="Moderado"),AND(Z34="Baja",AB34="Menor"),AND(Z34="Baja",AB34="Moderado"),AND(Z34="Media",AB34="Leve"),AND(Z34="Media",AB34="Menor"),AND(Z34="Media",AB34="Moderado"),AND(Z34="Alta",AB34="Leve"),AND(Z34="Alta",AB34="Menor")),"Moderado",IF(OR(AND(Z34="Muy Baja",AB34="Mayor"),AND(Z34="Baja",AB34="Mayor"),AND(Z34="Media",AB34="Mayor"),AND(Z34="Alta",AB34="Moderado"),AND(Z34="Alta",AB34="Mayor"),AND(Z34="Muy Alta",AB34="Leve"),AND(Z34="Muy Alta",AB34="Menor"),AND(Z34="Muy Alta",AB34="Moderado"),AND(Z34="Muy Alta",AB34="Mayor")),"Alto",IF(OR(AND(Z34="Muy Baja",AB34="Catastrófico"),AND(Z34="Baja",AB34="Catastrófico"),AND(Z34="Media",AB34="Catastrófico"),AND(Z34="Alta",AB34="Catastrófico"),AND(Z34="Muy Alta",AB34="Catastrófico")),"Extremo","")))),"")</f>
        <v/>
      </c>
      <c r="AE34" s="185"/>
      <c r="AF34" s="169"/>
      <c r="AG34" s="169"/>
      <c r="AH34" s="190"/>
      <c r="AI34" s="190"/>
      <c r="AJ34" s="169"/>
      <c r="AK34" s="191"/>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row>
    <row r="35" spans="2:69" ht="24.95" hidden="1" customHeight="1" x14ac:dyDescent="0.3">
      <c r="B35" s="317"/>
      <c r="C35" s="310"/>
      <c r="D35" s="310"/>
      <c r="E35" s="310"/>
      <c r="F35" s="310"/>
      <c r="G35" s="310"/>
      <c r="H35" s="318"/>
      <c r="I35" s="315"/>
      <c r="J35" s="314"/>
      <c r="K35" s="319"/>
      <c r="L35" s="314">
        <f t="shared" ref="L35:L39" si="24">IF(NOT(ISERROR(MATCH(K35,_xlfn.ANCHORARRAY(F46),0))),J48&amp;"Por favor no seleccionar los criterios de impacto",K35)</f>
        <v>0</v>
      </c>
      <c r="M35" s="315"/>
      <c r="N35" s="314"/>
      <c r="O35" s="316"/>
      <c r="P35" s="182">
        <v>2</v>
      </c>
      <c r="Q35" s="183"/>
      <c r="R35" s="184" t="str">
        <f>IF(OR(S35="Preventivo",S35="Detectivo"),"Probabilidad",IF(S35="Correctivo","Impacto",""))</f>
        <v/>
      </c>
      <c r="S35" s="185"/>
      <c r="T35" s="185"/>
      <c r="U35" s="186" t="str">
        <f t="shared" ref="U35:U39" si="25">IF(AND(S35="Preventivo",T35="Automático"),"50%",IF(AND(S35="Preventivo",T35="Manual"),"40%",IF(AND(S35="Detectivo",T35="Automático"),"40%",IF(AND(S35="Detectivo",T35="Manual"),"30%",IF(AND(S35="Correctivo",T35="Automático"),"35%",IF(AND(S35="Correctivo",T35="Manual"),"25%",""))))))</f>
        <v/>
      </c>
      <c r="V35" s="185"/>
      <c r="W35" s="185"/>
      <c r="X35" s="185"/>
      <c r="Y35" s="187" t="str">
        <f>IFERROR(IF(AND(R34="Probabilidad",R35="Probabilidad"),(AA34-(+AA34*U35)),IF(R35="Probabilidad",(J34-(+J34*U35)),IF(R35="Impacto",AA34,""))),"")</f>
        <v/>
      </c>
      <c r="Z35" s="188" t="str">
        <f t="shared" si="2"/>
        <v/>
      </c>
      <c r="AA35" s="186" t="str">
        <f t="shared" ref="AA35:AA39" si="26">+Y35</f>
        <v/>
      </c>
      <c r="AB35" s="188" t="str">
        <f t="shared" si="4"/>
        <v/>
      </c>
      <c r="AC35" s="186" t="str">
        <f>IFERROR(IF(AND(R34="Impacto",R35="Impacto"),(AC28-(+AC28*U35)),IF(R35="Impacto",($N$34-(+$N$34*U35)),IF(R35="Probabilidad",AC28,""))),"")</f>
        <v/>
      </c>
      <c r="AD35" s="189" t="str">
        <f t="shared" ref="AD35:AD36" si="27">IFERROR(IF(OR(AND(Z35="Muy Baja",AB35="Leve"),AND(Z35="Muy Baja",AB35="Menor"),AND(Z35="Baja",AB35="Leve")),"Bajo",IF(OR(AND(Z35="Muy baja",AB35="Moderado"),AND(Z35="Baja",AB35="Menor"),AND(Z35="Baja",AB35="Moderado"),AND(Z35="Media",AB35="Leve"),AND(Z35="Media",AB35="Menor"),AND(Z35="Media",AB35="Moderado"),AND(Z35="Alta",AB35="Leve"),AND(Z35="Alta",AB35="Menor")),"Moderado",IF(OR(AND(Z35="Muy Baja",AB35="Mayor"),AND(Z35="Baja",AB35="Mayor"),AND(Z35="Media",AB35="Mayor"),AND(Z35="Alta",AB35="Moderado"),AND(Z35="Alta",AB35="Mayor"),AND(Z35="Muy Alta",AB35="Leve"),AND(Z35="Muy Alta",AB35="Menor"),AND(Z35="Muy Alta",AB35="Moderado"),AND(Z35="Muy Alta",AB35="Mayor")),"Alto",IF(OR(AND(Z35="Muy Baja",AB35="Catastrófico"),AND(Z35="Baja",AB35="Catastrófico"),AND(Z35="Media",AB35="Catastrófico"),AND(Z35="Alta",AB35="Catastrófico"),AND(Z35="Muy Alta",AB35="Catastrófico")),"Extremo","")))),"")</f>
        <v/>
      </c>
      <c r="AE35" s="185"/>
      <c r="AF35" s="169"/>
      <c r="AG35" s="169"/>
      <c r="AH35" s="190"/>
      <c r="AI35" s="190"/>
      <c r="AJ35" s="169"/>
      <c r="AK35" s="191"/>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row>
    <row r="36" spans="2:69" ht="24.95" hidden="1" customHeight="1" x14ac:dyDescent="0.3">
      <c r="B36" s="317"/>
      <c r="C36" s="310"/>
      <c r="D36" s="310"/>
      <c r="E36" s="310"/>
      <c r="F36" s="310"/>
      <c r="G36" s="310"/>
      <c r="H36" s="318"/>
      <c r="I36" s="315"/>
      <c r="J36" s="314"/>
      <c r="K36" s="319"/>
      <c r="L36" s="314">
        <f t="shared" si="24"/>
        <v>0</v>
      </c>
      <c r="M36" s="315"/>
      <c r="N36" s="314"/>
      <c r="O36" s="316"/>
      <c r="P36" s="182">
        <v>3</v>
      </c>
      <c r="Q36" s="192"/>
      <c r="R36" s="184" t="str">
        <f>IF(OR(S36="Preventivo",S36="Detectivo"),"Probabilidad",IF(S36="Correctivo","Impacto",""))</f>
        <v/>
      </c>
      <c r="S36" s="185"/>
      <c r="T36" s="185"/>
      <c r="U36" s="186" t="str">
        <f t="shared" si="25"/>
        <v/>
      </c>
      <c r="V36" s="185"/>
      <c r="W36" s="185"/>
      <c r="X36" s="185"/>
      <c r="Y36" s="187" t="str">
        <f>IFERROR(IF(AND(R35="Probabilidad",R36="Probabilidad"),(AA35-(+AA35*U36)),IF(AND(R35="Impacto",R36="Probabilidad"),(AA34-(+AA34*U36)),IF(R36="Impacto",AA35,""))),"")</f>
        <v/>
      </c>
      <c r="Z36" s="188" t="str">
        <f t="shared" si="2"/>
        <v/>
      </c>
      <c r="AA36" s="186" t="str">
        <f t="shared" si="26"/>
        <v/>
      </c>
      <c r="AB36" s="188" t="str">
        <f t="shared" si="4"/>
        <v/>
      </c>
      <c r="AC36" s="186" t="str">
        <f>IFERROR(IF(AND(R35="Impacto",R36="Impacto"),(AC35-(+AC35*U36)),IF(AND(R35="Probabilidad",R36="Impacto"),(AC34-(+AC34*U36)),IF(R36="Probabilidad",AC35,""))),"")</f>
        <v/>
      </c>
      <c r="AD36" s="189" t="str">
        <f t="shared" si="27"/>
        <v/>
      </c>
      <c r="AE36" s="185"/>
      <c r="AF36" s="169"/>
      <c r="AG36" s="169"/>
      <c r="AH36" s="190"/>
      <c r="AI36" s="190"/>
      <c r="AJ36" s="169"/>
      <c r="AK36" s="191"/>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row>
    <row r="37" spans="2:69" ht="24.95" hidden="1" customHeight="1" x14ac:dyDescent="0.3">
      <c r="B37" s="317"/>
      <c r="C37" s="310"/>
      <c r="D37" s="310"/>
      <c r="E37" s="310"/>
      <c r="F37" s="310"/>
      <c r="G37" s="310"/>
      <c r="H37" s="318"/>
      <c r="I37" s="315"/>
      <c r="J37" s="314"/>
      <c r="K37" s="319"/>
      <c r="L37" s="314">
        <f t="shared" si="24"/>
        <v>0</v>
      </c>
      <c r="M37" s="315"/>
      <c r="N37" s="314"/>
      <c r="O37" s="316"/>
      <c r="P37" s="182">
        <v>4</v>
      </c>
      <c r="Q37" s="183"/>
      <c r="R37" s="184" t="str">
        <f t="shared" ref="R37:R39" si="28">IF(OR(S37="Preventivo",S37="Detectivo"),"Probabilidad",IF(S37="Correctivo","Impacto",""))</f>
        <v/>
      </c>
      <c r="S37" s="185"/>
      <c r="T37" s="185"/>
      <c r="U37" s="186" t="str">
        <f t="shared" si="25"/>
        <v/>
      </c>
      <c r="V37" s="185"/>
      <c r="W37" s="185"/>
      <c r="X37" s="185"/>
      <c r="Y37" s="187" t="str">
        <f t="shared" ref="Y37:Y39" si="29">IFERROR(IF(AND(R36="Probabilidad",R37="Probabilidad"),(AA36-(+AA36*U37)),IF(AND(R36="Impacto",R37="Probabilidad"),(AA35-(+AA35*U37)),IF(R37="Impacto",AA36,""))),"")</f>
        <v/>
      </c>
      <c r="Z37" s="188" t="str">
        <f t="shared" si="2"/>
        <v/>
      </c>
      <c r="AA37" s="186" t="str">
        <f t="shared" si="26"/>
        <v/>
      </c>
      <c r="AB37" s="188" t="str">
        <f t="shared" si="4"/>
        <v/>
      </c>
      <c r="AC37" s="186" t="str">
        <f t="shared" ref="AC37:AC39" si="30">IFERROR(IF(AND(R36="Impacto",R37="Impacto"),(AC36-(+AC36*U37)),IF(AND(R36="Probabilidad",R37="Impacto"),(AC35-(+AC35*U37)),IF(R37="Probabilidad",AC36,""))),"")</f>
        <v/>
      </c>
      <c r="AD37" s="189" t="str">
        <f>IFERROR(IF(OR(AND(Z37="Muy Baja",AB37="Leve"),AND(Z37="Muy Baja",AB37="Menor"),AND(Z37="Baja",AB37="Leve")),"Bajo",IF(OR(AND(Z37="Muy baja",AB37="Moderado"),AND(Z37="Baja",AB37="Menor"),AND(Z37="Baja",AB37="Moderado"),AND(Z37="Media",AB37="Leve"),AND(Z37="Media",AB37="Menor"),AND(Z37="Media",AB37="Moderado"),AND(Z37="Alta",AB37="Leve"),AND(Z37="Alta",AB37="Menor")),"Moderado",IF(OR(AND(Z37="Muy Baja",AB37="Mayor"),AND(Z37="Baja",AB37="Mayor"),AND(Z37="Media",AB37="Mayor"),AND(Z37="Alta",AB37="Moderado"),AND(Z37="Alta",AB37="Mayor"),AND(Z37="Muy Alta",AB37="Leve"),AND(Z37="Muy Alta",AB37="Menor"),AND(Z37="Muy Alta",AB37="Moderado"),AND(Z37="Muy Alta",AB37="Mayor")),"Alto",IF(OR(AND(Z37="Muy Baja",AB37="Catastrófico"),AND(Z37="Baja",AB37="Catastrófico"),AND(Z37="Media",AB37="Catastrófico"),AND(Z37="Alta",AB37="Catastrófico"),AND(Z37="Muy Alta",AB37="Catastrófico")),"Extremo","")))),"")</f>
        <v/>
      </c>
      <c r="AE37" s="185"/>
      <c r="AF37" s="169"/>
      <c r="AG37" s="169"/>
      <c r="AH37" s="190"/>
      <c r="AI37" s="190"/>
      <c r="AJ37" s="169"/>
      <c r="AK37" s="191"/>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row>
    <row r="38" spans="2:69" ht="24.95" hidden="1" customHeight="1" x14ac:dyDescent="0.3">
      <c r="B38" s="317"/>
      <c r="C38" s="310"/>
      <c r="D38" s="310"/>
      <c r="E38" s="310"/>
      <c r="F38" s="310"/>
      <c r="G38" s="310"/>
      <c r="H38" s="318"/>
      <c r="I38" s="315"/>
      <c r="J38" s="314"/>
      <c r="K38" s="319"/>
      <c r="L38" s="314">
        <f t="shared" si="24"/>
        <v>0</v>
      </c>
      <c r="M38" s="315"/>
      <c r="N38" s="314"/>
      <c r="O38" s="316"/>
      <c r="P38" s="182">
        <v>5</v>
      </c>
      <c r="Q38" s="183"/>
      <c r="R38" s="184" t="str">
        <f t="shared" si="28"/>
        <v/>
      </c>
      <c r="S38" s="185"/>
      <c r="T38" s="185"/>
      <c r="U38" s="186" t="str">
        <f t="shared" si="25"/>
        <v/>
      </c>
      <c r="V38" s="185"/>
      <c r="W38" s="185"/>
      <c r="X38" s="185"/>
      <c r="Y38" s="193" t="str">
        <f t="shared" si="29"/>
        <v/>
      </c>
      <c r="Z38" s="188" t="str">
        <f>IFERROR(IF(Y38="","",IF(Y38&lt;=0.2,"Muy Baja",IF(Y38&lt;=0.4,"Baja",IF(Y38&lt;=0.6,"Media",IF(Y38&lt;=0.8,"Alta","Muy Alta"))))),"")</f>
        <v/>
      </c>
      <c r="AA38" s="186" t="str">
        <f t="shared" si="26"/>
        <v/>
      </c>
      <c r="AB38" s="188" t="str">
        <f t="shared" si="4"/>
        <v/>
      </c>
      <c r="AC38" s="186" t="str">
        <f t="shared" si="30"/>
        <v/>
      </c>
      <c r="AD38" s="189" t="str">
        <f t="shared" ref="AD38:AD39" si="31">IFERROR(IF(OR(AND(Z38="Muy Baja",AB38="Leve"),AND(Z38="Muy Baja",AB38="Menor"),AND(Z38="Baja",AB38="Leve")),"Bajo",IF(OR(AND(Z38="Muy baja",AB38="Moderado"),AND(Z38="Baja",AB38="Menor"),AND(Z38="Baja",AB38="Moderado"),AND(Z38="Media",AB38="Leve"),AND(Z38="Media",AB38="Menor"),AND(Z38="Media",AB38="Moderado"),AND(Z38="Alta",AB38="Leve"),AND(Z38="Alta",AB38="Menor")),"Moderado",IF(OR(AND(Z38="Muy Baja",AB38="Mayor"),AND(Z38="Baja",AB38="Mayor"),AND(Z38="Media",AB38="Mayor"),AND(Z38="Alta",AB38="Moderado"),AND(Z38="Alta",AB38="Mayor"),AND(Z38="Muy Alta",AB38="Leve"),AND(Z38="Muy Alta",AB38="Menor"),AND(Z38="Muy Alta",AB38="Moderado"),AND(Z38="Muy Alta",AB38="Mayor")),"Alto",IF(OR(AND(Z38="Muy Baja",AB38="Catastrófico"),AND(Z38="Baja",AB38="Catastrófico"),AND(Z38="Media",AB38="Catastrófico"),AND(Z38="Alta",AB38="Catastrófico"),AND(Z38="Muy Alta",AB38="Catastrófico")),"Extremo","")))),"")</f>
        <v/>
      </c>
      <c r="AE38" s="185"/>
      <c r="AF38" s="169"/>
      <c r="AG38" s="169"/>
      <c r="AH38" s="190"/>
      <c r="AI38" s="190"/>
      <c r="AJ38" s="169"/>
      <c r="AK38" s="191"/>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row>
    <row r="39" spans="2:69" ht="24.95" hidden="1" customHeight="1" x14ac:dyDescent="0.3">
      <c r="B39" s="317"/>
      <c r="C39" s="310"/>
      <c r="D39" s="310"/>
      <c r="E39" s="310"/>
      <c r="F39" s="310"/>
      <c r="G39" s="310"/>
      <c r="H39" s="318"/>
      <c r="I39" s="315"/>
      <c r="J39" s="314"/>
      <c r="K39" s="319"/>
      <c r="L39" s="314">
        <f t="shared" si="24"/>
        <v>0</v>
      </c>
      <c r="M39" s="315"/>
      <c r="N39" s="314"/>
      <c r="O39" s="316"/>
      <c r="P39" s="182">
        <v>6</v>
      </c>
      <c r="Q39" s="183"/>
      <c r="R39" s="184" t="str">
        <f t="shared" si="28"/>
        <v/>
      </c>
      <c r="S39" s="185"/>
      <c r="T39" s="185"/>
      <c r="U39" s="186" t="str">
        <f t="shared" si="25"/>
        <v/>
      </c>
      <c r="V39" s="185"/>
      <c r="W39" s="185"/>
      <c r="X39" s="185"/>
      <c r="Y39" s="187" t="str">
        <f t="shared" si="29"/>
        <v/>
      </c>
      <c r="Z39" s="188" t="str">
        <f t="shared" si="2"/>
        <v/>
      </c>
      <c r="AA39" s="186" t="str">
        <f t="shared" si="26"/>
        <v/>
      </c>
      <c r="AB39" s="188" t="str">
        <f t="shared" si="4"/>
        <v/>
      </c>
      <c r="AC39" s="186" t="str">
        <f t="shared" si="30"/>
        <v/>
      </c>
      <c r="AD39" s="189" t="str">
        <f t="shared" si="31"/>
        <v/>
      </c>
      <c r="AE39" s="185"/>
      <c r="AF39" s="169"/>
      <c r="AG39" s="169"/>
      <c r="AH39" s="190"/>
      <c r="AI39" s="190"/>
      <c r="AJ39" s="169"/>
      <c r="AK39" s="191"/>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row>
    <row r="40" spans="2:69" ht="24.95" hidden="1" customHeight="1" x14ac:dyDescent="0.3">
      <c r="B40" s="317">
        <v>5</v>
      </c>
      <c r="C40" s="310"/>
      <c r="D40" s="310"/>
      <c r="E40" s="310"/>
      <c r="F40" s="310"/>
      <c r="G40" s="310"/>
      <c r="H40" s="318"/>
      <c r="I40" s="315" t="str">
        <f>IF(H40&lt;=0,"",IF(H40&lt;=2,"Muy Baja",IF(H40&lt;=24,"Baja",IF(H40&lt;=500,"Media",IF(H40&lt;=5000,"Alta","Muy Alta")))))</f>
        <v/>
      </c>
      <c r="J40" s="314" t="str">
        <f>IF(I40="","",IF(I40="Muy Baja",0.2,IF(I40="Baja",0.4,IF(I40="Media",0.6,IF(I40="Alta",0.8,IF(I40="Muy Alta",1,))))))</f>
        <v/>
      </c>
      <c r="K40" s="319"/>
      <c r="L40" s="314">
        <f>IF(NOT(ISERROR(MATCH(K40,'Tabla Impacto'!$B$222:$B$224,0))),'Tabla Impacto'!$F$224&amp;"Por favor no seleccionar los criterios de impacto(Afectación Económica o presupuestal y Pérdida Reputacional)",K40)</f>
        <v>0</v>
      </c>
      <c r="M40" s="315" t="str">
        <f>IF(OR(L40='Tabla Impacto'!$C$12,L40='Tabla Impacto'!$D$12),"Leve",IF(OR(L40='Tabla Impacto'!$C$13,L40='Tabla Impacto'!$D$13),"Menor",IF(OR(L40='Tabla Impacto'!$C$14,L40='Tabla Impacto'!$D$14),"Moderado",IF(OR(L40='Tabla Impacto'!$C$15,L40='Tabla Impacto'!$D$15),"Mayor",IF(OR(L40='Tabla Impacto'!$C$16,L40='Tabla Impacto'!$D$16),"Catastrófico","")))))</f>
        <v/>
      </c>
      <c r="N40" s="314" t="str">
        <f>IF(M40="","",IF(M40="Leve",0.2,IF(M40="Menor",0.4,IF(M40="Moderado",0.6,IF(M40="Mayor",0.8,IF(M40="Catastrófico",1,))))))</f>
        <v/>
      </c>
      <c r="O40" s="316" t="str">
        <f>IF(OR(AND(I40="Muy Baja",M40="Leve"),AND(I40="Muy Baja",M40="Menor"),AND(I40="Baja",M40="Leve")),"Bajo",IF(OR(AND(I40="Muy baja",M40="Moderado"),AND(I40="Baja",M40="Menor"),AND(I40="Baja",M40="Moderado"),AND(I40="Media",M40="Leve"),AND(I40="Media",M40="Menor"),AND(I40="Media",M40="Moderado"),AND(I40="Alta",M40="Leve"),AND(I40="Alta",M40="Menor")),"Moderado",IF(OR(AND(I40="Muy Baja",M40="Mayor"),AND(I40="Baja",M40="Mayor"),AND(I40="Media",M40="Mayor"),AND(I40="Alta",M40="Moderado"),AND(I40="Alta",M40="Mayor"),AND(I40="Muy Alta",M40="Leve"),AND(I40="Muy Alta",M40="Menor"),AND(I40="Muy Alta",M40="Moderado"),AND(I40="Muy Alta",M40="Mayor")),"Alto",IF(OR(AND(I40="Muy Baja",M40="Catastrófico"),AND(I40="Baja",M40="Catastrófico"),AND(I40="Media",M40="Catastrófico"),AND(I40="Alta",M40="Catastrófico"),AND(I40="Muy Alta",M40="Catastrófico")),"Extremo",""))))</f>
        <v/>
      </c>
      <c r="P40" s="182">
        <v>1</v>
      </c>
      <c r="Q40" s="183"/>
      <c r="R40" s="184" t="str">
        <f>IF(OR(S40="Preventivo",S40="Detectivo"),"Probabilidad",IF(S40="Correctivo","Impacto",""))</f>
        <v/>
      </c>
      <c r="S40" s="185"/>
      <c r="T40" s="185"/>
      <c r="U40" s="186" t="str">
        <f>IF(AND(S40="Preventivo",T40="Automático"),"50%",IF(AND(S40="Preventivo",T40="Manual"),"40%",IF(AND(S40="Detectivo",T40="Automático"),"40%",IF(AND(S40="Detectivo",T40="Manual"),"30%",IF(AND(S40="Correctivo",T40="Automático"),"35%",IF(AND(S40="Correctivo",T40="Manual"),"25%",""))))))</f>
        <v/>
      </c>
      <c r="V40" s="185"/>
      <c r="W40" s="185"/>
      <c r="X40" s="185"/>
      <c r="Y40" s="187" t="str">
        <f>IFERROR(IF(R40="Probabilidad",(J40-(+J40*U40)),IF(R40="Impacto",J40,"")),"")</f>
        <v/>
      </c>
      <c r="Z40" s="188" t="str">
        <f>IFERROR(IF(Y40="","",IF(Y40&lt;=0.2,"Muy Baja",IF(Y40&lt;=0.4,"Baja",IF(Y40&lt;=0.6,"Media",IF(Y40&lt;=0.8,"Alta","Muy Alta"))))),"")</f>
        <v/>
      </c>
      <c r="AA40" s="186" t="str">
        <f>+Y40</f>
        <v/>
      </c>
      <c r="AB40" s="188" t="str">
        <f>IFERROR(IF(AC40="","",IF(AC40&lt;=0.2,"Leve",IF(AC40&lt;=0.4,"Menor",IF(AC40&lt;=0.6,"Moderado",IF(AC40&lt;=0.8,"Mayor","Catastrófico"))))),"")</f>
        <v/>
      </c>
      <c r="AC40" s="186" t="str">
        <f>IFERROR(IF(R40="Impacto",(N40-(+N40*U40)),IF(R40="Probabilidad",N40,"")),"")</f>
        <v/>
      </c>
      <c r="AD40" s="189" t="str">
        <f>IFERROR(IF(OR(AND(Z40="Muy Baja",AB40="Leve"),AND(Z40="Muy Baja",AB40="Menor"),AND(Z40="Baja",AB40="Leve")),"Bajo",IF(OR(AND(Z40="Muy baja",AB40="Moderado"),AND(Z40="Baja",AB40="Menor"),AND(Z40="Baja",AB40="Moderado"),AND(Z40="Media",AB40="Leve"),AND(Z40="Media",AB40="Menor"),AND(Z40="Media",AB40="Moderado"),AND(Z40="Alta",AB40="Leve"),AND(Z40="Alta",AB40="Menor")),"Moderado",IF(OR(AND(Z40="Muy Baja",AB40="Mayor"),AND(Z40="Baja",AB40="Mayor"),AND(Z40="Media",AB40="Mayor"),AND(Z40="Alta",AB40="Moderado"),AND(Z40="Alta",AB40="Mayor"),AND(Z40="Muy Alta",AB40="Leve"),AND(Z40="Muy Alta",AB40="Menor"),AND(Z40="Muy Alta",AB40="Moderado"),AND(Z40="Muy Alta",AB40="Mayor")),"Alto",IF(OR(AND(Z40="Muy Baja",AB40="Catastrófico"),AND(Z40="Baja",AB40="Catastrófico"),AND(Z40="Media",AB40="Catastrófico"),AND(Z40="Alta",AB40="Catastrófico"),AND(Z40="Muy Alta",AB40="Catastrófico")),"Extremo","")))),"")</f>
        <v/>
      </c>
      <c r="AE40" s="185"/>
      <c r="AF40" s="169"/>
      <c r="AG40" s="169"/>
      <c r="AH40" s="190"/>
      <c r="AI40" s="190"/>
      <c r="AJ40" s="169"/>
      <c r="AK40" s="191"/>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row>
    <row r="41" spans="2:69" ht="24.95" hidden="1" customHeight="1" x14ac:dyDescent="0.3">
      <c r="B41" s="317"/>
      <c r="C41" s="310"/>
      <c r="D41" s="310"/>
      <c r="E41" s="310"/>
      <c r="F41" s="310"/>
      <c r="G41" s="310"/>
      <c r="H41" s="318"/>
      <c r="I41" s="315"/>
      <c r="J41" s="314"/>
      <c r="K41" s="319"/>
      <c r="L41" s="314">
        <f t="shared" ref="L41:L45" si="32">IF(NOT(ISERROR(MATCH(K41,_xlfn.ANCHORARRAY(F52),0))),J54&amp;"Por favor no seleccionar los criterios de impacto",K41)</f>
        <v>0</v>
      </c>
      <c r="M41" s="315"/>
      <c r="N41" s="314"/>
      <c r="O41" s="316"/>
      <c r="P41" s="182">
        <v>2</v>
      </c>
      <c r="Q41" s="183"/>
      <c r="R41" s="184" t="str">
        <f>IF(OR(S41="Preventivo",S41="Detectivo"),"Probabilidad",IF(S41="Correctivo","Impacto",""))</f>
        <v/>
      </c>
      <c r="S41" s="185"/>
      <c r="T41" s="185"/>
      <c r="U41" s="186" t="str">
        <f t="shared" ref="U41:U45" si="33">IF(AND(S41="Preventivo",T41="Automático"),"50%",IF(AND(S41="Preventivo",T41="Manual"),"40%",IF(AND(S41="Detectivo",T41="Automático"),"40%",IF(AND(S41="Detectivo",T41="Manual"),"30%",IF(AND(S41="Correctivo",T41="Automático"),"35%",IF(AND(S41="Correctivo",T41="Manual"),"25%",""))))))</f>
        <v/>
      </c>
      <c r="V41" s="185"/>
      <c r="W41" s="185"/>
      <c r="X41" s="185"/>
      <c r="Y41" s="187" t="str">
        <f>IFERROR(IF(AND(R40="Probabilidad",R41="Probabilidad"),(AA40-(+AA40*U41)),IF(R41="Probabilidad",(J40-(+J40*U41)),IF(R41="Impacto",AA40,""))),"")</f>
        <v/>
      </c>
      <c r="Z41" s="188" t="str">
        <f t="shared" si="2"/>
        <v/>
      </c>
      <c r="AA41" s="186" t="str">
        <f t="shared" ref="AA41:AA45" si="34">+Y41</f>
        <v/>
      </c>
      <c r="AB41" s="188" t="str">
        <f t="shared" si="4"/>
        <v/>
      </c>
      <c r="AC41" s="186" t="str">
        <f>IFERROR(IF(AND(R40="Impacto",R41="Impacto"),(AC34-(+AC34*U41)),IF(R41="Impacto",($N$40-(+$N$40*U41)),IF(R41="Probabilidad",AC34,""))),"")</f>
        <v/>
      </c>
      <c r="AD41" s="189" t="str">
        <f t="shared" ref="AD41:AD42" si="35">IFERROR(IF(OR(AND(Z41="Muy Baja",AB41="Leve"),AND(Z41="Muy Baja",AB41="Menor"),AND(Z41="Baja",AB41="Leve")),"Bajo",IF(OR(AND(Z41="Muy baja",AB41="Moderado"),AND(Z41="Baja",AB41="Menor"),AND(Z41="Baja",AB41="Moderado"),AND(Z41="Media",AB41="Leve"),AND(Z41="Media",AB41="Menor"),AND(Z41="Media",AB41="Moderado"),AND(Z41="Alta",AB41="Leve"),AND(Z41="Alta",AB41="Menor")),"Moderado",IF(OR(AND(Z41="Muy Baja",AB41="Mayor"),AND(Z41="Baja",AB41="Mayor"),AND(Z41="Media",AB41="Mayor"),AND(Z41="Alta",AB41="Moderado"),AND(Z41="Alta",AB41="Mayor"),AND(Z41="Muy Alta",AB41="Leve"),AND(Z41="Muy Alta",AB41="Menor"),AND(Z41="Muy Alta",AB41="Moderado"),AND(Z41="Muy Alta",AB41="Mayor")),"Alto",IF(OR(AND(Z41="Muy Baja",AB41="Catastrófico"),AND(Z41="Baja",AB41="Catastrófico"),AND(Z41="Media",AB41="Catastrófico"),AND(Z41="Alta",AB41="Catastrófico"),AND(Z41="Muy Alta",AB41="Catastrófico")),"Extremo","")))),"")</f>
        <v/>
      </c>
      <c r="AE41" s="185"/>
      <c r="AF41" s="169"/>
      <c r="AG41" s="169"/>
      <c r="AH41" s="190"/>
      <c r="AI41" s="190"/>
      <c r="AJ41" s="169"/>
      <c r="AK41" s="191"/>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row>
    <row r="42" spans="2:69" ht="24.95" hidden="1" customHeight="1" x14ac:dyDescent="0.3">
      <c r="B42" s="317"/>
      <c r="C42" s="310"/>
      <c r="D42" s="310"/>
      <c r="E42" s="310"/>
      <c r="F42" s="310"/>
      <c r="G42" s="310"/>
      <c r="H42" s="318"/>
      <c r="I42" s="315"/>
      <c r="J42" s="314"/>
      <c r="K42" s="319"/>
      <c r="L42" s="314">
        <f t="shared" si="32"/>
        <v>0</v>
      </c>
      <c r="M42" s="315"/>
      <c r="N42" s="314"/>
      <c r="O42" s="316"/>
      <c r="P42" s="182">
        <v>3</v>
      </c>
      <c r="Q42" s="192"/>
      <c r="R42" s="184" t="str">
        <f>IF(OR(S42="Preventivo",S42="Detectivo"),"Probabilidad",IF(S42="Correctivo","Impacto",""))</f>
        <v/>
      </c>
      <c r="S42" s="185"/>
      <c r="T42" s="185"/>
      <c r="U42" s="186" t="str">
        <f t="shared" si="33"/>
        <v/>
      </c>
      <c r="V42" s="185"/>
      <c r="W42" s="185"/>
      <c r="X42" s="185"/>
      <c r="Y42" s="187" t="str">
        <f>IFERROR(IF(AND(R41="Probabilidad",R42="Probabilidad"),(AA41-(+AA41*U42)),IF(AND(R41="Impacto",R42="Probabilidad"),(AA40-(+AA40*U42)),IF(R42="Impacto",AA41,""))),"")</f>
        <v/>
      </c>
      <c r="Z42" s="188" t="str">
        <f t="shared" si="2"/>
        <v/>
      </c>
      <c r="AA42" s="186" t="str">
        <f t="shared" si="34"/>
        <v/>
      </c>
      <c r="AB42" s="188" t="str">
        <f t="shared" si="4"/>
        <v/>
      </c>
      <c r="AC42" s="186" t="str">
        <f>IFERROR(IF(AND(R41="Impacto",R42="Impacto"),(AC41-(+AC41*U42)),IF(AND(R41="Probabilidad",R42="Impacto"),(AC40-(+AC40*U42)),IF(R42="Probabilidad",AC41,""))),"")</f>
        <v/>
      </c>
      <c r="AD42" s="189" t="str">
        <f t="shared" si="35"/>
        <v/>
      </c>
      <c r="AE42" s="185"/>
      <c r="AF42" s="169"/>
      <c r="AG42" s="169"/>
      <c r="AH42" s="190"/>
      <c r="AI42" s="190"/>
      <c r="AJ42" s="169"/>
      <c r="AK42" s="191"/>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row>
    <row r="43" spans="2:69" ht="24.95" hidden="1" customHeight="1" x14ac:dyDescent="0.3">
      <c r="B43" s="317"/>
      <c r="C43" s="310"/>
      <c r="D43" s="310"/>
      <c r="E43" s="310"/>
      <c r="F43" s="310"/>
      <c r="G43" s="310"/>
      <c r="H43" s="318"/>
      <c r="I43" s="315"/>
      <c r="J43" s="314"/>
      <c r="K43" s="319"/>
      <c r="L43" s="314">
        <f t="shared" si="32"/>
        <v>0</v>
      </c>
      <c r="M43" s="315"/>
      <c r="N43" s="314"/>
      <c r="O43" s="316"/>
      <c r="P43" s="182">
        <v>4</v>
      </c>
      <c r="Q43" s="183"/>
      <c r="R43" s="184" t="str">
        <f t="shared" ref="R43:R45" si="36">IF(OR(S43="Preventivo",S43="Detectivo"),"Probabilidad",IF(S43="Correctivo","Impacto",""))</f>
        <v/>
      </c>
      <c r="S43" s="185"/>
      <c r="T43" s="185"/>
      <c r="U43" s="186" t="str">
        <f t="shared" si="33"/>
        <v/>
      </c>
      <c r="V43" s="185"/>
      <c r="W43" s="185"/>
      <c r="X43" s="185"/>
      <c r="Y43" s="187" t="str">
        <f t="shared" ref="Y43:Y45" si="37">IFERROR(IF(AND(R42="Probabilidad",R43="Probabilidad"),(AA42-(+AA42*U43)),IF(AND(R42="Impacto",R43="Probabilidad"),(AA41-(+AA41*U43)),IF(R43="Impacto",AA42,""))),"")</f>
        <v/>
      </c>
      <c r="Z43" s="188" t="str">
        <f t="shared" si="2"/>
        <v/>
      </c>
      <c r="AA43" s="186" t="str">
        <f t="shared" si="34"/>
        <v/>
      </c>
      <c r="AB43" s="188" t="str">
        <f t="shared" si="4"/>
        <v/>
      </c>
      <c r="AC43" s="186" t="str">
        <f t="shared" ref="AC43:AC45" si="38">IFERROR(IF(AND(R42="Impacto",R43="Impacto"),(AC42-(+AC42*U43)),IF(AND(R42="Probabilidad",R43="Impacto"),(AC41-(+AC41*U43)),IF(R43="Probabilidad",AC42,""))),"")</f>
        <v/>
      </c>
      <c r="AD43" s="189" t="str">
        <f>IFERROR(IF(OR(AND(Z43="Muy Baja",AB43="Leve"),AND(Z43="Muy Baja",AB43="Menor"),AND(Z43="Baja",AB43="Leve")),"Bajo",IF(OR(AND(Z43="Muy baja",AB43="Moderado"),AND(Z43="Baja",AB43="Menor"),AND(Z43="Baja",AB43="Moderado"),AND(Z43="Media",AB43="Leve"),AND(Z43="Media",AB43="Menor"),AND(Z43="Media",AB43="Moderado"),AND(Z43="Alta",AB43="Leve"),AND(Z43="Alta",AB43="Menor")),"Moderado",IF(OR(AND(Z43="Muy Baja",AB43="Mayor"),AND(Z43="Baja",AB43="Mayor"),AND(Z43="Media",AB43="Mayor"),AND(Z43="Alta",AB43="Moderado"),AND(Z43="Alta",AB43="Mayor"),AND(Z43="Muy Alta",AB43="Leve"),AND(Z43="Muy Alta",AB43="Menor"),AND(Z43="Muy Alta",AB43="Moderado"),AND(Z43="Muy Alta",AB43="Mayor")),"Alto",IF(OR(AND(Z43="Muy Baja",AB43="Catastrófico"),AND(Z43="Baja",AB43="Catastrófico"),AND(Z43="Media",AB43="Catastrófico"),AND(Z43="Alta",AB43="Catastrófico"),AND(Z43="Muy Alta",AB43="Catastrófico")),"Extremo","")))),"")</f>
        <v/>
      </c>
      <c r="AE43" s="185"/>
      <c r="AF43" s="169"/>
      <c r="AG43" s="169"/>
      <c r="AH43" s="190"/>
      <c r="AI43" s="190"/>
      <c r="AJ43" s="169"/>
      <c r="AK43" s="191"/>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row>
    <row r="44" spans="2:69" ht="24.95" hidden="1" customHeight="1" x14ac:dyDescent="0.3">
      <c r="B44" s="317"/>
      <c r="C44" s="310"/>
      <c r="D44" s="310"/>
      <c r="E44" s="310"/>
      <c r="F44" s="310"/>
      <c r="G44" s="310"/>
      <c r="H44" s="318"/>
      <c r="I44" s="315"/>
      <c r="J44" s="314"/>
      <c r="K44" s="319"/>
      <c r="L44" s="314">
        <f t="shared" si="32"/>
        <v>0</v>
      </c>
      <c r="M44" s="315"/>
      <c r="N44" s="314"/>
      <c r="O44" s="316"/>
      <c r="P44" s="182">
        <v>5</v>
      </c>
      <c r="Q44" s="183"/>
      <c r="R44" s="184" t="str">
        <f t="shared" si="36"/>
        <v/>
      </c>
      <c r="S44" s="185"/>
      <c r="T44" s="185"/>
      <c r="U44" s="186" t="str">
        <f t="shared" si="33"/>
        <v/>
      </c>
      <c r="V44" s="185"/>
      <c r="W44" s="185"/>
      <c r="X44" s="185"/>
      <c r="Y44" s="187" t="str">
        <f t="shared" si="37"/>
        <v/>
      </c>
      <c r="Z44" s="188" t="str">
        <f t="shared" si="2"/>
        <v/>
      </c>
      <c r="AA44" s="186" t="str">
        <f t="shared" si="34"/>
        <v/>
      </c>
      <c r="AB44" s="188" t="str">
        <f t="shared" si="4"/>
        <v/>
      </c>
      <c r="AC44" s="186" t="str">
        <f t="shared" si="38"/>
        <v/>
      </c>
      <c r="AD44" s="189" t="str">
        <f t="shared" ref="AD44:AD45" si="39">IFERROR(IF(OR(AND(Z44="Muy Baja",AB44="Leve"),AND(Z44="Muy Baja",AB44="Menor"),AND(Z44="Baja",AB44="Leve")),"Bajo",IF(OR(AND(Z44="Muy baja",AB44="Moderado"),AND(Z44="Baja",AB44="Menor"),AND(Z44="Baja",AB44="Moderado"),AND(Z44="Media",AB44="Leve"),AND(Z44="Media",AB44="Menor"),AND(Z44="Media",AB44="Moderado"),AND(Z44="Alta",AB44="Leve"),AND(Z44="Alta",AB44="Menor")),"Moderado",IF(OR(AND(Z44="Muy Baja",AB44="Mayor"),AND(Z44="Baja",AB44="Mayor"),AND(Z44="Media",AB44="Mayor"),AND(Z44="Alta",AB44="Moderado"),AND(Z44="Alta",AB44="Mayor"),AND(Z44="Muy Alta",AB44="Leve"),AND(Z44="Muy Alta",AB44="Menor"),AND(Z44="Muy Alta",AB44="Moderado"),AND(Z44="Muy Alta",AB44="Mayor")),"Alto",IF(OR(AND(Z44="Muy Baja",AB44="Catastrófico"),AND(Z44="Baja",AB44="Catastrófico"),AND(Z44="Media",AB44="Catastrófico"),AND(Z44="Alta",AB44="Catastrófico"),AND(Z44="Muy Alta",AB44="Catastrófico")),"Extremo","")))),"")</f>
        <v/>
      </c>
      <c r="AE44" s="185"/>
      <c r="AF44" s="169"/>
      <c r="AG44" s="169"/>
      <c r="AH44" s="190"/>
      <c r="AI44" s="190"/>
      <c r="AJ44" s="169"/>
      <c r="AK44" s="191"/>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row>
    <row r="45" spans="2:69" ht="24.95" hidden="1" customHeight="1" x14ac:dyDescent="0.3">
      <c r="B45" s="317"/>
      <c r="C45" s="310"/>
      <c r="D45" s="310"/>
      <c r="E45" s="310"/>
      <c r="F45" s="310"/>
      <c r="G45" s="310"/>
      <c r="H45" s="318"/>
      <c r="I45" s="315"/>
      <c r="J45" s="314"/>
      <c r="K45" s="319"/>
      <c r="L45" s="314">
        <f t="shared" si="32"/>
        <v>0</v>
      </c>
      <c r="M45" s="315"/>
      <c r="N45" s="314"/>
      <c r="O45" s="316"/>
      <c r="P45" s="182">
        <v>6</v>
      </c>
      <c r="Q45" s="183"/>
      <c r="R45" s="184" t="str">
        <f t="shared" si="36"/>
        <v/>
      </c>
      <c r="S45" s="185"/>
      <c r="T45" s="185"/>
      <c r="U45" s="186" t="str">
        <f t="shared" si="33"/>
        <v/>
      </c>
      <c r="V45" s="185"/>
      <c r="W45" s="185"/>
      <c r="X45" s="185"/>
      <c r="Y45" s="187" t="str">
        <f t="shared" si="37"/>
        <v/>
      </c>
      <c r="Z45" s="188" t="str">
        <f t="shared" si="2"/>
        <v/>
      </c>
      <c r="AA45" s="186" t="str">
        <f t="shared" si="34"/>
        <v/>
      </c>
      <c r="AB45" s="188" t="str">
        <f t="shared" si="4"/>
        <v/>
      </c>
      <c r="AC45" s="186" t="str">
        <f t="shared" si="38"/>
        <v/>
      </c>
      <c r="AD45" s="189" t="str">
        <f t="shared" si="39"/>
        <v/>
      </c>
      <c r="AE45" s="185"/>
      <c r="AF45" s="169"/>
      <c r="AG45" s="169"/>
      <c r="AH45" s="190"/>
      <c r="AI45" s="190"/>
      <c r="AJ45" s="169"/>
      <c r="AK45" s="191"/>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row>
    <row r="46" spans="2:69" ht="24.95" hidden="1" customHeight="1" x14ac:dyDescent="0.3">
      <c r="B46" s="317">
        <v>6</v>
      </c>
      <c r="C46" s="310"/>
      <c r="D46" s="310"/>
      <c r="E46" s="310"/>
      <c r="F46" s="310"/>
      <c r="G46" s="310"/>
      <c r="H46" s="318"/>
      <c r="I46" s="315" t="str">
        <f>IF(H46&lt;=0,"",IF(H46&lt;=2,"Muy Baja",IF(H46&lt;=24,"Baja",IF(H46&lt;=500,"Media",IF(H46&lt;=5000,"Alta","Muy Alta")))))</f>
        <v/>
      </c>
      <c r="J46" s="314" t="str">
        <f>IF(I46="","",IF(I46="Muy Baja",0.2,IF(I46="Baja",0.4,IF(I46="Media",0.6,IF(I46="Alta",0.8,IF(I46="Muy Alta",1,))))))</f>
        <v/>
      </c>
      <c r="K46" s="319"/>
      <c r="L46" s="314">
        <f>IF(NOT(ISERROR(MATCH(K46,'Tabla Impacto'!$B$222:$B$224,0))),'Tabla Impacto'!$F$224&amp;"Por favor no seleccionar los criterios de impacto(Afectación Económica o presupuestal y Pérdida Reputacional)",K46)</f>
        <v>0</v>
      </c>
      <c r="M46" s="315" t="str">
        <f>IF(OR(L46='Tabla Impacto'!$C$12,L46='Tabla Impacto'!$D$12),"Leve",IF(OR(L46='Tabla Impacto'!$C$13,L46='Tabla Impacto'!$D$13),"Menor",IF(OR(L46='Tabla Impacto'!$C$14,L46='Tabla Impacto'!$D$14),"Moderado",IF(OR(L46='Tabla Impacto'!$C$15,L46='Tabla Impacto'!$D$15),"Mayor",IF(OR(L46='Tabla Impacto'!$C$16,L46='Tabla Impacto'!$D$16),"Catastrófico","")))))</f>
        <v/>
      </c>
      <c r="N46" s="314" t="str">
        <f>IF(M46="","",IF(M46="Leve",0.2,IF(M46="Menor",0.4,IF(M46="Moderado",0.6,IF(M46="Mayor",0.8,IF(M46="Catastrófico",1,))))))</f>
        <v/>
      </c>
      <c r="O46" s="316" t="str">
        <f>IF(OR(AND(I46="Muy Baja",M46="Leve"),AND(I46="Muy Baja",M46="Menor"),AND(I46="Baja",M46="Leve")),"Bajo",IF(OR(AND(I46="Muy baja",M46="Moderado"),AND(I46="Baja",M46="Menor"),AND(I46="Baja",M46="Moderado"),AND(I46="Media",M46="Leve"),AND(I46="Media",M46="Menor"),AND(I46="Media",M46="Moderado"),AND(I46="Alta",M46="Leve"),AND(I46="Alta",M46="Menor")),"Moderado",IF(OR(AND(I46="Muy Baja",M46="Mayor"),AND(I46="Baja",M46="Mayor"),AND(I46="Media",M46="Mayor"),AND(I46="Alta",M46="Moderado"),AND(I46="Alta",M46="Mayor"),AND(I46="Muy Alta",M46="Leve"),AND(I46="Muy Alta",M46="Menor"),AND(I46="Muy Alta",M46="Moderado"),AND(I46="Muy Alta",M46="Mayor")),"Alto",IF(OR(AND(I46="Muy Baja",M46="Catastrófico"),AND(I46="Baja",M46="Catastrófico"),AND(I46="Media",M46="Catastrófico"),AND(I46="Alta",M46="Catastrófico"),AND(I46="Muy Alta",M46="Catastrófico")),"Extremo",""))))</f>
        <v/>
      </c>
      <c r="P46" s="182">
        <v>1</v>
      </c>
      <c r="Q46" s="183"/>
      <c r="R46" s="184" t="str">
        <f>IF(OR(S46="Preventivo",S46="Detectivo"),"Probabilidad",IF(S46="Correctivo","Impacto",""))</f>
        <v/>
      </c>
      <c r="S46" s="185"/>
      <c r="T46" s="185"/>
      <c r="U46" s="186" t="str">
        <f>IF(AND(S46="Preventivo",T46="Automático"),"50%",IF(AND(S46="Preventivo",T46="Manual"),"40%",IF(AND(S46="Detectivo",T46="Automático"),"40%",IF(AND(S46="Detectivo",T46="Manual"),"30%",IF(AND(S46="Correctivo",T46="Automático"),"35%",IF(AND(S46="Correctivo",T46="Manual"),"25%",""))))))</f>
        <v/>
      </c>
      <c r="V46" s="185"/>
      <c r="W46" s="185"/>
      <c r="X46" s="185"/>
      <c r="Y46" s="187" t="str">
        <f>IFERROR(IF(R46="Probabilidad",(J46-(+J46*U46)),IF(R46="Impacto",J46,"")),"")</f>
        <v/>
      </c>
      <c r="Z46" s="188" t="str">
        <f>IFERROR(IF(Y46="","",IF(Y46&lt;=0.2,"Muy Baja",IF(Y46&lt;=0.4,"Baja",IF(Y46&lt;=0.6,"Media",IF(Y46&lt;=0.8,"Alta","Muy Alta"))))),"")</f>
        <v/>
      </c>
      <c r="AA46" s="186" t="str">
        <f>+Y46</f>
        <v/>
      </c>
      <c r="AB46" s="188" t="str">
        <f>IFERROR(IF(AC46="","",IF(AC46&lt;=0.2,"Leve",IF(AC46&lt;=0.4,"Menor",IF(AC46&lt;=0.6,"Moderado",IF(AC46&lt;=0.8,"Mayor","Catastrófico"))))),"")</f>
        <v/>
      </c>
      <c r="AC46" s="186" t="str">
        <f>IFERROR(IF(R46="Impacto",(N46-(+N46*U46)),IF(R46="Probabilidad",N46,"")),"")</f>
        <v/>
      </c>
      <c r="AD46" s="189" t="str">
        <f>IFERROR(IF(OR(AND(Z46="Muy Baja",AB46="Leve"),AND(Z46="Muy Baja",AB46="Menor"),AND(Z46="Baja",AB46="Leve")),"Bajo",IF(OR(AND(Z46="Muy baja",AB46="Moderado"),AND(Z46="Baja",AB46="Menor"),AND(Z46="Baja",AB46="Moderado"),AND(Z46="Media",AB46="Leve"),AND(Z46="Media",AB46="Menor"),AND(Z46="Media",AB46="Moderado"),AND(Z46="Alta",AB46="Leve"),AND(Z46="Alta",AB46="Menor")),"Moderado",IF(OR(AND(Z46="Muy Baja",AB46="Mayor"),AND(Z46="Baja",AB46="Mayor"),AND(Z46="Media",AB46="Mayor"),AND(Z46="Alta",AB46="Moderado"),AND(Z46="Alta",AB46="Mayor"),AND(Z46="Muy Alta",AB46="Leve"),AND(Z46="Muy Alta",AB46="Menor"),AND(Z46="Muy Alta",AB46="Moderado"),AND(Z46="Muy Alta",AB46="Mayor")),"Alto",IF(OR(AND(Z46="Muy Baja",AB46="Catastrófico"),AND(Z46="Baja",AB46="Catastrófico"),AND(Z46="Media",AB46="Catastrófico"),AND(Z46="Alta",AB46="Catastrófico"),AND(Z46="Muy Alta",AB46="Catastrófico")),"Extremo","")))),"")</f>
        <v/>
      </c>
      <c r="AE46" s="185"/>
      <c r="AF46" s="169"/>
      <c r="AG46" s="169"/>
      <c r="AH46" s="190"/>
      <c r="AI46" s="190"/>
      <c r="AJ46" s="169"/>
      <c r="AK46" s="191"/>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row>
    <row r="47" spans="2:69" ht="24.95" hidden="1" customHeight="1" x14ac:dyDescent="0.3">
      <c r="B47" s="317"/>
      <c r="C47" s="310"/>
      <c r="D47" s="310"/>
      <c r="E47" s="310"/>
      <c r="F47" s="310"/>
      <c r="G47" s="310"/>
      <c r="H47" s="318"/>
      <c r="I47" s="315"/>
      <c r="J47" s="314"/>
      <c r="K47" s="319"/>
      <c r="L47" s="314">
        <f t="shared" ref="L47:L51" si="40">IF(NOT(ISERROR(MATCH(K47,_xlfn.ANCHORARRAY(F58),0))),J60&amp;"Por favor no seleccionar los criterios de impacto",K47)</f>
        <v>0</v>
      </c>
      <c r="M47" s="315"/>
      <c r="N47" s="314"/>
      <c r="O47" s="316"/>
      <c r="P47" s="182">
        <v>2</v>
      </c>
      <c r="Q47" s="183"/>
      <c r="R47" s="184" t="str">
        <f>IF(OR(S47="Preventivo",S47="Detectivo"),"Probabilidad",IF(S47="Correctivo","Impacto",""))</f>
        <v/>
      </c>
      <c r="S47" s="185"/>
      <c r="T47" s="185"/>
      <c r="U47" s="186" t="str">
        <f t="shared" ref="U47:U51" si="41">IF(AND(S47="Preventivo",T47="Automático"),"50%",IF(AND(S47="Preventivo",T47="Manual"),"40%",IF(AND(S47="Detectivo",T47="Automático"),"40%",IF(AND(S47="Detectivo",T47="Manual"),"30%",IF(AND(S47="Correctivo",T47="Automático"),"35%",IF(AND(S47="Correctivo",T47="Manual"),"25%",""))))))</f>
        <v/>
      </c>
      <c r="V47" s="185"/>
      <c r="W47" s="185"/>
      <c r="X47" s="185"/>
      <c r="Y47" s="187" t="str">
        <f>IFERROR(IF(AND(R46="Probabilidad",R47="Probabilidad"),(AA46-(+AA46*U47)),IF(R47="Probabilidad",(J46-(+J46*U47)),IF(R47="Impacto",AA46,""))),"")</f>
        <v/>
      </c>
      <c r="Z47" s="188" t="str">
        <f t="shared" si="2"/>
        <v/>
      </c>
      <c r="AA47" s="186" t="str">
        <f t="shared" ref="AA47:AA51" si="42">+Y47</f>
        <v/>
      </c>
      <c r="AB47" s="188" t="str">
        <f t="shared" si="4"/>
        <v/>
      </c>
      <c r="AC47" s="186" t="str">
        <f>IFERROR(IF(AND(R46="Impacto",R47="Impacto"),(AC40-(+AC40*U47)),IF(R47="Impacto",($N$46-(+$N$46*U47)),IF(R47="Probabilidad",AC40,""))),"")</f>
        <v/>
      </c>
      <c r="AD47" s="189" t="str">
        <f t="shared" ref="AD47:AD48" si="43">IFERROR(IF(OR(AND(Z47="Muy Baja",AB47="Leve"),AND(Z47="Muy Baja",AB47="Menor"),AND(Z47="Baja",AB47="Leve")),"Bajo",IF(OR(AND(Z47="Muy baja",AB47="Moderado"),AND(Z47="Baja",AB47="Menor"),AND(Z47="Baja",AB47="Moderado"),AND(Z47="Media",AB47="Leve"),AND(Z47="Media",AB47="Menor"),AND(Z47="Media",AB47="Moderado"),AND(Z47="Alta",AB47="Leve"),AND(Z47="Alta",AB47="Menor")),"Moderado",IF(OR(AND(Z47="Muy Baja",AB47="Mayor"),AND(Z47="Baja",AB47="Mayor"),AND(Z47="Media",AB47="Mayor"),AND(Z47="Alta",AB47="Moderado"),AND(Z47="Alta",AB47="Mayor"),AND(Z47="Muy Alta",AB47="Leve"),AND(Z47="Muy Alta",AB47="Menor"),AND(Z47="Muy Alta",AB47="Moderado"),AND(Z47="Muy Alta",AB47="Mayor")),"Alto",IF(OR(AND(Z47="Muy Baja",AB47="Catastrófico"),AND(Z47="Baja",AB47="Catastrófico"),AND(Z47="Media",AB47="Catastrófico"),AND(Z47="Alta",AB47="Catastrófico"),AND(Z47="Muy Alta",AB47="Catastrófico")),"Extremo","")))),"")</f>
        <v/>
      </c>
      <c r="AE47" s="185"/>
      <c r="AF47" s="169"/>
      <c r="AG47" s="169"/>
      <c r="AH47" s="190"/>
      <c r="AI47" s="190"/>
      <c r="AJ47" s="169"/>
      <c r="AK47" s="191"/>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row>
    <row r="48" spans="2:69" ht="24.95" hidden="1" customHeight="1" x14ac:dyDescent="0.3">
      <c r="B48" s="317"/>
      <c r="C48" s="310"/>
      <c r="D48" s="310"/>
      <c r="E48" s="310"/>
      <c r="F48" s="310"/>
      <c r="G48" s="310"/>
      <c r="H48" s="318"/>
      <c r="I48" s="315"/>
      <c r="J48" s="314"/>
      <c r="K48" s="319"/>
      <c r="L48" s="314">
        <f t="shared" si="40"/>
        <v>0</v>
      </c>
      <c r="M48" s="315"/>
      <c r="N48" s="314"/>
      <c r="O48" s="316"/>
      <c r="P48" s="182">
        <v>3</v>
      </c>
      <c r="Q48" s="192"/>
      <c r="R48" s="184" t="str">
        <f>IF(OR(S48="Preventivo",S48="Detectivo"),"Probabilidad",IF(S48="Correctivo","Impacto",""))</f>
        <v/>
      </c>
      <c r="S48" s="185"/>
      <c r="T48" s="185"/>
      <c r="U48" s="186" t="str">
        <f t="shared" si="41"/>
        <v/>
      </c>
      <c r="V48" s="185"/>
      <c r="W48" s="185"/>
      <c r="X48" s="185"/>
      <c r="Y48" s="187" t="str">
        <f>IFERROR(IF(AND(R47="Probabilidad",R48="Probabilidad"),(AA47-(+AA47*U48)),IF(AND(R47="Impacto",R48="Probabilidad"),(AA46-(+AA46*U48)),IF(R48="Impacto",AA47,""))),"")</f>
        <v/>
      </c>
      <c r="Z48" s="188" t="str">
        <f t="shared" si="2"/>
        <v/>
      </c>
      <c r="AA48" s="186" t="str">
        <f t="shared" si="42"/>
        <v/>
      </c>
      <c r="AB48" s="188" t="str">
        <f t="shared" si="4"/>
        <v/>
      </c>
      <c r="AC48" s="186" t="str">
        <f>IFERROR(IF(AND(R47="Impacto",R48="Impacto"),(AC47-(+AC47*U48)),IF(AND(R47="Probabilidad",R48="Impacto"),(AC46-(+AC46*U48)),IF(R48="Probabilidad",AC47,""))),"")</f>
        <v/>
      </c>
      <c r="AD48" s="189" t="str">
        <f t="shared" si="43"/>
        <v/>
      </c>
      <c r="AE48" s="185"/>
      <c r="AF48" s="169"/>
      <c r="AG48" s="169"/>
      <c r="AH48" s="190"/>
      <c r="AI48" s="190"/>
      <c r="AJ48" s="169"/>
      <c r="AK48" s="191"/>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row>
    <row r="49" spans="2:69" ht="24.95" hidden="1" customHeight="1" x14ac:dyDescent="0.3">
      <c r="B49" s="317"/>
      <c r="C49" s="310"/>
      <c r="D49" s="310"/>
      <c r="E49" s="310"/>
      <c r="F49" s="310"/>
      <c r="G49" s="310"/>
      <c r="H49" s="318"/>
      <c r="I49" s="315"/>
      <c r="J49" s="314"/>
      <c r="K49" s="319"/>
      <c r="L49" s="314">
        <f t="shared" si="40"/>
        <v>0</v>
      </c>
      <c r="M49" s="315"/>
      <c r="N49" s="314"/>
      <c r="O49" s="316"/>
      <c r="P49" s="182">
        <v>4</v>
      </c>
      <c r="Q49" s="183"/>
      <c r="R49" s="184" t="str">
        <f t="shared" ref="R49:R51" si="44">IF(OR(S49="Preventivo",S49="Detectivo"),"Probabilidad",IF(S49="Correctivo","Impacto",""))</f>
        <v/>
      </c>
      <c r="S49" s="185"/>
      <c r="T49" s="185"/>
      <c r="U49" s="186" t="str">
        <f t="shared" si="41"/>
        <v/>
      </c>
      <c r="V49" s="185"/>
      <c r="W49" s="185"/>
      <c r="X49" s="185"/>
      <c r="Y49" s="187" t="str">
        <f t="shared" ref="Y49:Y51" si="45">IFERROR(IF(AND(R48="Probabilidad",R49="Probabilidad"),(AA48-(+AA48*U49)),IF(AND(R48="Impacto",R49="Probabilidad"),(AA47-(+AA47*U49)),IF(R49="Impacto",AA48,""))),"")</f>
        <v/>
      </c>
      <c r="Z49" s="188" t="str">
        <f t="shared" si="2"/>
        <v/>
      </c>
      <c r="AA49" s="186" t="str">
        <f t="shared" si="42"/>
        <v/>
      </c>
      <c r="AB49" s="188" t="str">
        <f t="shared" si="4"/>
        <v/>
      </c>
      <c r="AC49" s="186" t="str">
        <f t="shared" ref="AC49:AC51" si="46">IFERROR(IF(AND(R48="Impacto",R49="Impacto"),(AC48-(+AC48*U49)),IF(AND(R48="Probabilidad",R49="Impacto"),(AC47-(+AC47*U49)),IF(R49="Probabilidad",AC48,""))),"")</f>
        <v/>
      </c>
      <c r="AD49" s="189" t="str">
        <f>IFERROR(IF(OR(AND(Z49="Muy Baja",AB49="Leve"),AND(Z49="Muy Baja",AB49="Menor"),AND(Z49="Baja",AB49="Leve")),"Bajo",IF(OR(AND(Z49="Muy baja",AB49="Moderado"),AND(Z49="Baja",AB49="Menor"),AND(Z49="Baja",AB49="Moderado"),AND(Z49="Media",AB49="Leve"),AND(Z49="Media",AB49="Menor"),AND(Z49="Media",AB49="Moderado"),AND(Z49="Alta",AB49="Leve"),AND(Z49="Alta",AB49="Menor")),"Moderado",IF(OR(AND(Z49="Muy Baja",AB49="Mayor"),AND(Z49="Baja",AB49="Mayor"),AND(Z49="Media",AB49="Mayor"),AND(Z49="Alta",AB49="Moderado"),AND(Z49="Alta",AB49="Mayor"),AND(Z49="Muy Alta",AB49="Leve"),AND(Z49="Muy Alta",AB49="Menor"),AND(Z49="Muy Alta",AB49="Moderado"),AND(Z49="Muy Alta",AB49="Mayor")),"Alto",IF(OR(AND(Z49="Muy Baja",AB49="Catastrófico"),AND(Z49="Baja",AB49="Catastrófico"),AND(Z49="Media",AB49="Catastrófico"),AND(Z49="Alta",AB49="Catastrófico"),AND(Z49="Muy Alta",AB49="Catastrófico")),"Extremo","")))),"")</f>
        <v/>
      </c>
      <c r="AE49" s="185"/>
      <c r="AF49" s="169"/>
      <c r="AG49" s="169"/>
      <c r="AH49" s="190"/>
      <c r="AI49" s="190"/>
      <c r="AJ49" s="169"/>
      <c r="AK49" s="191"/>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row>
    <row r="50" spans="2:69" ht="24.95" hidden="1" customHeight="1" x14ac:dyDescent="0.3">
      <c r="B50" s="317"/>
      <c r="C50" s="310"/>
      <c r="D50" s="310"/>
      <c r="E50" s="310"/>
      <c r="F50" s="310"/>
      <c r="G50" s="310"/>
      <c r="H50" s="318"/>
      <c r="I50" s="315"/>
      <c r="J50" s="314"/>
      <c r="K50" s="319"/>
      <c r="L50" s="314">
        <f t="shared" si="40"/>
        <v>0</v>
      </c>
      <c r="M50" s="315"/>
      <c r="N50" s="314"/>
      <c r="O50" s="316"/>
      <c r="P50" s="182">
        <v>5</v>
      </c>
      <c r="Q50" s="183"/>
      <c r="R50" s="184" t="str">
        <f t="shared" si="44"/>
        <v/>
      </c>
      <c r="S50" s="185"/>
      <c r="T50" s="185"/>
      <c r="U50" s="186" t="str">
        <f t="shared" si="41"/>
        <v/>
      </c>
      <c r="V50" s="185"/>
      <c r="W50" s="185"/>
      <c r="X50" s="185"/>
      <c r="Y50" s="187" t="str">
        <f t="shared" si="45"/>
        <v/>
      </c>
      <c r="Z50" s="188" t="str">
        <f t="shared" si="2"/>
        <v/>
      </c>
      <c r="AA50" s="186" t="str">
        <f t="shared" si="42"/>
        <v/>
      </c>
      <c r="AB50" s="188" t="str">
        <f t="shared" si="4"/>
        <v/>
      </c>
      <c r="AC50" s="186" t="str">
        <f t="shared" si="46"/>
        <v/>
      </c>
      <c r="AD50" s="189" t="str">
        <f t="shared" ref="AD50" si="47">IFERROR(IF(OR(AND(Z50="Muy Baja",AB50="Leve"),AND(Z50="Muy Baja",AB50="Menor"),AND(Z50="Baja",AB50="Leve")),"Bajo",IF(OR(AND(Z50="Muy baja",AB50="Moderado"),AND(Z50="Baja",AB50="Menor"),AND(Z50="Baja",AB50="Moderado"),AND(Z50="Media",AB50="Leve"),AND(Z50="Media",AB50="Menor"),AND(Z50="Media",AB50="Moderado"),AND(Z50="Alta",AB50="Leve"),AND(Z50="Alta",AB50="Menor")),"Moderado",IF(OR(AND(Z50="Muy Baja",AB50="Mayor"),AND(Z50="Baja",AB50="Mayor"),AND(Z50="Media",AB50="Mayor"),AND(Z50="Alta",AB50="Moderado"),AND(Z50="Alta",AB50="Mayor"),AND(Z50="Muy Alta",AB50="Leve"),AND(Z50="Muy Alta",AB50="Menor"),AND(Z50="Muy Alta",AB50="Moderado"),AND(Z50="Muy Alta",AB50="Mayor")),"Alto",IF(OR(AND(Z50="Muy Baja",AB50="Catastrófico"),AND(Z50="Baja",AB50="Catastrófico"),AND(Z50="Media",AB50="Catastrófico"),AND(Z50="Alta",AB50="Catastrófico"),AND(Z50="Muy Alta",AB50="Catastrófico")),"Extremo","")))),"")</f>
        <v/>
      </c>
      <c r="AE50" s="185"/>
      <c r="AF50" s="169"/>
      <c r="AG50" s="169"/>
      <c r="AH50" s="190"/>
      <c r="AI50" s="190"/>
      <c r="AJ50" s="169"/>
      <c r="AK50" s="191"/>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row>
    <row r="51" spans="2:69" ht="24.95" hidden="1" customHeight="1" x14ac:dyDescent="0.3">
      <c r="B51" s="317"/>
      <c r="C51" s="310"/>
      <c r="D51" s="310"/>
      <c r="E51" s="310"/>
      <c r="F51" s="310"/>
      <c r="G51" s="310"/>
      <c r="H51" s="318"/>
      <c r="I51" s="315"/>
      <c r="J51" s="314"/>
      <c r="K51" s="319"/>
      <c r="L51" s="314">
        <f t="shared" si="40"/>
        <v>0</v>
      </c>
      <c r="M51" s="315"/>
      <c r="N51" s="314"/>
      <c r="O51" s="316"/>
      <c r="P51" s="182">
        <v>6</v>
      </c>
      <c r="Q51" s="183"/>
      <c r="R51" s="184" t="str">
        <f t="shared" si="44"/>
        <v/>
      </c>
      <c r="S51" s="185"/>
      <c r="T51" s="185"/>
      <c r="U51" s="186" t="str">
        <f t="shared" si="41"/>
        <v/>
      </c>
      <c r="V51" s="185"/>
      <c r="W51" s="185"/>
      <c r="X51" s="185"/>
      <c r="Y51" s="187" t="str">
        <f t="shared" si="45"/>
        <v/>
      </c>
      <c r="Z51" s="188" t="str">
        <f t="shared" si="2"/>
        <v/>
      </c>
      <c r="AA51" s="186" t="str">
        <f t="shared" si="42"/>
        <v/>
      </c>
      <c r="AB51" s="188" t="str">
        <f>IFERROR(IF(AC51="","",IF(AC51&lt;=0.2,"Leve",IF(AC51&lt;=0.4,"Menor",IF(AC51&lt;=0.6,"Moderado",IF(AC51&lt;=0.8,"Mayor","Catastrófico"))))),"")</f>
        <v/>
      </c>
      <c r="AC51" s="186" t="str">
        <f t="shared" si="46"/>
        <v/>
      </c>
      <c r="AD51" s="189" t="str">
        <f>IFERROR(IF(OR(AND(Z51="Muy Baja",AB51="Leve"),AND(Z51="Muy Baja",AB51="Menor"),AND(Z51="Baja",AB51="Leve")),"Bajo",IF(OR(AND(Z51="Muy baja",AB51="Moderado"),AND(Z51="Baja",AB51="Menor"),AND(Z51="Baja",AB51="Moderado"),AND(Z51="Media",AB51="Leve"),AND(Z51="Media",AB51="Menor"),AND(Z51="Media",AB51="Moderado"),AND(Z51="Alta",AB51="Leve"),AND(Z51="Alta",AB51="Menor")),"Moderado",IF(OR(AND(Z51="Muy Baja",AB51="Mayor"),AND(Z51="Baja",AB51="Mayor"),AND(Z51="Media",AB51="Mayor"),AND(Z51="Alta",AB51="Moderado"),AND(Z51="Alta",AB51="Mayor"),AND(Z51="Muy Alta",AB51="Leve"),AND(Z51="Muy Alta",AB51="Menor"),AND(Z51="Muy Alta",AB51="Moderado"),AND(Z51="Muy Alta",AB51="Mayor")),"Alto",IF(OR(AND(Z51="Muy Baja",AB51="Catastrófico"),AND(Z51="Baja",AB51="Catastrófico"),AND(Z51="Media",AB51="Catastrófico"),AND(Z51="Alta",AB51="Catastrófico"),AND(Z51="Muy Alta",AB51="Catastrófico")),"Extremo","")))),"")</f>
        <v/>
      </c>
      <c r="AE51" s="185"/>
      <c r="AF51" s="169"/>
      <c r="AG51" s="169"/>
      <c r="AH51" s="190"/>
      <c r="AI51" s="190"/>
      <c r="AJ51" s="169"/>
      <c r="AK51" s="191"/>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row>
    <row r="52" spans="2:69" ht="24.95" hidden="1" customHeight="1" x14ac:dyDescent="0.3">
      <c r="B52" s="317">
        <v>7</v>
      </c>
      <c r="C52" s="310"/>
      <c r="D52" s="310"/>
      <c r="E52" s="310"/>
      <c r="F52" s="310"/>
      <c r="G52" s="310"/>
      <c r="H52" s="318"/>
      <c r="I52" s="315" t="str">
        <f>IF(H52&lt;=0,"",IF(H52&lt;=2,"Muy Baja",IF(H52&lt;=24,"Baja",IF(H52&lt;=500,"Media",IF(H52&lt;=5000,"Alta","Muy Alta")))))</f>
        <v/>
      </c>
      <c r="J52" s="314" t="str">
        <f>IF(I52="","",IF(I52="Muy Baja",0.2,IF(I52="Baja",0.4,IF(I52="Media",0.6,IF(I52="Alta",0.8,IF(I52="Muy Alta",1,))))))</f>
        <v/>
      </c>
      <c r="K52" s="319"/>
      <c r="L52" s="314">
        <f>IF(NOT(ISERROR(MATCH(K52,'Tabla Impacto'!$B$222:$B$224,0))),'Tabla Impacto'!$F$224&amp;"Por favor no seleccionar los criterios de impacto(Afectación Económica o presupuestal y Pérdida Reputacional)",K52)</f>
        <v>0</v>
      </c>
      <c r="M52" s="315" t="str">
        <f>IF(OR(L52='Tabla Impacto'!$C$12,L52='Tabla Impacto'!$D$12),"Leve",IF(OR(L52='Tabla Impacto'!$C$13,L52='Tabla Impacto'!$D$13),"Menor",IF(OR(L52='Tabla Impacto'!$C$14,L52='Tabla Impacto'!$D$14),"Moderado",IF(OR(L52='Tabla Impacto'!$C$15,L52='Tabla Impacto'!$D$15),"Mayor",IF(OR(L52='Tabla Impacto'!$C$16,L52='Tabla Impacto'!$D$16),"Catastrófico","")))))</f>
        <v/>
      </c>
      <c r="N52" s="314" t="str">
        <f>IF(M52="","",IF(M52="Leve",0.2,IF(M52="Menor",0.4,IF(M52="Moderado",0.6,IF(M52="Mayor",0.8,IF(M52="Catastrófico",1,))))))</f>
        <v/>
      </c>
      <c r="O52" s="316" t="str">
        <f>IF(OR(AND(I52="Muy Baja",M52="Leve"),AND(I52="Muy Baja",M52="Menor"),AND(I52="Baja",M52="Leve")),"Bajo",IF(OR(AND(I52="Muy baja",M52="Moderado"),AND(I52="Baja",M52="Menor"),AND(I52="Baja",M52="Moderado"),AND(I52="Media",M52="Leve"),AND(I52="Media",M52="Menor"),AND(I52="Media",M52="Moderado"),AND(I52="Alta",M52="Leve"),AND(I52="Alta",M52="Menor")),"Moderado",IF(OR(AND(I52="Muy Baja",M52="Mayor"),AND(I52="Baja",M52="Mayor"),AND(I52="Media",M52="Mayor"),AND(I52="Alta",M52="Moderado"),AND(I52="Alta",M52="Mayor"),AND(I52="Muy Alta",M52="Leve"),AND(I52="Muy Alta",M52="Menor"),AND(I52="Muy Alta",M52="Moderado"),AND(I52="Muy Alta",M52="Mayor")),"Alto",IF(OR(AND(I52="Muy Baja",M52="Catastrófico"),AND(I52="Baja",M52="Catastrófico"),AND(I52="Media",M52="Catastrófico"),AND(I52="Alta",M52="Catastrófico"),AND(I52="Muy Alta",M52="Catastrófico")),"Extremo",""))))</f>
        <v/>
      </c>
      <c r="P52" s="182">
        <v>1</v>
      </c>
      <c r="Q52" s="183"/>
      <c r="R52" s="184" t="str">
        <f>IF(OR(S52="Preventivo",S52="Detectivo"),"Probabilidad",IF(S52="Correctivo","Impacto",""))</f>
        <v/>
      </c>
      <c r="S52" s="185"/>
      <c r="T52" s="185"/>
      <c r="U52" s="186" t="str">
        <f>IF(AND(S52="Preventivo",T52="Automático"),"50%",IF(AND(S52="Preventivo",T52="Manual"),"40%",IF(AND(S52="Detectivo",T52="Automático"),"40%",IF(AND(S52="Detectivo",T52="Manual"),"30%",IF(AND(S52="Correctivo",T52="Automático"),"35%",IF(AND(S52="Correctivo",T52="Manual"),"25%",""))))))</f>
        <v/>
      </c>
      <c r="V52" s="185"/>
      <c r="W52" s="185"/>
      <c r="X52" s="185"/>
      <c r="Y52" s="187" t="str">
        <f>IFERROR(IF(R52="Probabilidad",(J52-(+J52*U52)),IF(R52="Impacto",J52,"")),"")</f>
        <v/>
      </c>
      <c r="Z52" s="188" t="str">
        <f>IFERROR(IF(Y52="","",IF(Y52&lt;=0.2,"Muy Baja",IF(Y52&lt;=0.4,"Baja",IF(Y52&lt;=0.6,"Media",IF(Y52&lt;=0.8,"Alta","Muy Alta"))))),"")</f>
        <v/>
      </c>
      <c r="AA52" s="186" t="str">
        <f>+Y52</f>
        <v/>
      </c>
      <c r="AB52" s="188" t="str">
        <f>IFERROR(IF(AC52="","",IF(AC52&lt;=0.2,"Leve",IF(AC52&lt;=0.4,"Menor",IF(AC52&lt;=0.6,"Moderado",IF(AC52&lt;=0.8,"Mayor","Catastrófico"))))),"")</f>
        <v/>
      </c>
      <c r="AC52" s="186" t="str">
        <f>IFERROR(IF(R52="Impacto",(N52-(+N52*U52)),IF(R52="Probabilidad",N52,"")),"")</f>
        <v/>
      </c>
      <c r="AD52" s="189" t="str">
        <f>IFERROR(IF(OR(AND(Z52="Muy Baja",AB52="Leve"),AND(Z52="Muy Baja",AB52="Menor"),AND(Z52="Baja",AB52="Leve")),"Bajo",IF(OR(AND(Z52="Muy baja",AB52="Moderado"),AND(Z52="Baja",AB52="Menor"),AND(Z52="Baja",AB52="Moderado"),AND(Z52="Media",AB52="Leve"),AND(Z52="Media",AB52="Menor"),AND(Z52="Media",AB52="Moderado"),AND(Z52="Alta",AB52="Leve"),AND(Z52="Alta",AB52="Menor")),"Moderado",IF(OR(AND(Z52="Muy Baja",AB52="Mayor"),AND(Z52="Baja",AB52="Mayor"),AND(Z52="Media",AB52="Mayor"),AND(Z52="Alta",AB52="Moderado"),AND(Z52="Alta",AB52="Mayor"),AND(Z52="Muy Alta",AB52="Leve"),AND(Z52="Muy Alta",AB52="Menor"),AND(Z52="Muy Alta",AB52="Moderado"),AND(Z52="Muy Alta",AB52="Mayor")),"Alto",IF(OR(AND(Z52="Muy Baja",AB52="Catastrófico"),AND(Z52="Baja",AB52="Catastrófico"),AND(Z52="Media",AB52="Catastrófico"),AND(Z52="Alta",AB52="Catastrófico"),AND(Z52="Muy Alta",AB52="Catastrófico")),"Extremo","")))),"")</f>
        <v/>
      </c>
      <c r="AE52" s="185"/>
      <c r="AF52" s="169"/>
      <c r="AG52" s="169"/>
      <c r="AH52" s="190"/>
      <c r="AI52" s="190"/>
      <c r="AJ52" s="169"/>
      <c r="AK52" s="191"/>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row>
    <row r="53" spans="2:69" ht="24.95" hidden="1" customHeight="1" x14ac:dyDescent="0.3">
      <c r="B53" s="317"/>
      <c r="C53" s="310"/>
      <c r="D53" s="310"/>
      <c r="E53" s="310"/>
      <c r="F53" s="310"/>
      <c r="G53" s="310"/>
      <c r="H53" s="318"/>
      <c r="I53" s="315"/>
      <c r="J53" s="314"/>
      <c r="K53" s="319"/>
      <c r="L53" s="314">
        <f t="shared" ref="L53:L57" si="48">IF(NOT(ISERROR(MATCH(K53,_xlfn.ANCHORARRAY(F64),0))),J66&amp;"Por favor no seleccionar los criterios de impacto",K53)</f>
        <v>0</v>
      </c>
      <c r="M53" s="315"/>
      <c r="N53" s="314"/>
      <c r="O53" s="316"/>
      <c r="P53" s="182">
        <v>2</v>
      </c>
      <c r="Q53" s="183"/>
      <c r="R53" s="184" t="str">
        <f>IF(OR(S53="Preventivo",S53="Detectivo"),"Probabilidad",IF(S53="Correctivo","Impacto",""))</f>
        <v/>
      </c>
      <c r="S53" s="185"/>
      <c r="T53" s="185"/>
      <c r="U53" s="186" t="str">
        <f t="shared" ref="U53:U57" si="49">IF(AND(S53="Preventivo",T53="Automático"),"50%",IF(AND(S53="Preventivo",T53="Manual"),"40%",IF(AND(S53="Detectivo",T53="Automático"),"40%",IF(AND(S53="Detectivo",T53="Manual"),"30%",IF(AND(S53="Correctivo",T53="Automático"),"35%",IF(AND(S53="Correctivo",T53="Manual"),"25%",""))))))</f>
        <v/>
      </c>
      <c r="V53" s="185"/>
      <c r="W53" s="185"/>
      <c r="X53" s="185"/>
      <c r="Y53" s="187" t="str">
        <f>IFERROR(IF(AND(R52="Probabilidad",R53="Probabilidad"),(AA52-(+AA52*U53)),IF(R53="Probabilidad",(J52-(+J52*U53)),IF(R53="Impacto",AA52,""))),"")</f>
        <v/>
      </c>
      <c r="Z53" s="188" t="str">
        <f t="shared" si="2"/>
        <v/>
      </c>
      <c r="AA53" s="186" t="str">
        <f t="shared" ref="AA53:AA57" si="50">+Y53</f>
        <v/>
      </c>
      <c r="AB53" s="188" t="str">
        <f t="shared" si="4"/>
        <v/>
      </c>
      <c r="AC53" s="186" t="str">
        <f>IFERROR(IF(AND(R52="Impacto",R53="Impacto"),(AC46-(+AC46*U53)),IF(R53="Impacto",($N$52-(+$N$52*U53)),IF(R53="Probabilidad",AC46,""))),"")</f>
        <v/>
      </c>
      <c r="AD53" s="189" t="str">
        <f t="shared" ref="AD53:AD54" si="51">IFERROR(IF(OR(AND(Z53="Muy Baja",AB53="Leve"),AND(Z53="Muy Baja",AB53="Menor"),AND(Z53="Baja",AB53="Leve")),"Bajo",IF(OR(AND(Z53="Muy baja",AB53="Moderado"),AND(Z53="Baja",AB53="Menor"),AND(Z53="Baja",AB53="Moderado"),AND(Z53="Media",AB53="Leve"),AND(Z53="Media",AB53="Menor"),AND(Z53="Media",AB53="Moderado"),AND(Z53="Alta",AB53="Leve"),AND(Z53="Alta",AB53="Menor")),"Moderado",IF(OR(AND(Z53="Muy Baja",AB53="Mayor"),AND(Z53="Baja",AB53="Mayor"),AND(Z53="Media",AB53="Mayor"),AND(Z53="Alta",AB53="Moderado"),AND(Z53="Alta",AB53="Mayor"),AND(Z53="Muy Alta",AB53="Leve"),AND(Z53="Muy Alta",AB53="Menor"),AND(Z53="Muy Alta",AB53="Moderado"),AND(Z53="Muy Alta",AB53="Mayor")),"Alto",IF(OR(AND(Z53="Muy Baja",AB53="Catastrófico"),AND(Z53="Baja",AB53="Catastrófico"),AND(Z53="Media",AB53="Catastrófico"),AND(Z53="Alta",AB53="Catastrófico"),AND(Z53="Muy Alta",AB53="Catastrófico")),"Extremo","")))),"")</f>
        <v/>
      </c>
      <c r="AE53" s="185"/>
      <c r="AF53" s="169"/>
      <c r="AG53" s="169"/>
      <c r="AH53" s="190"/>
      <c r="AI53" s="190"/>
      <c r="AJ53" s="169"/>
      <c r="AK53" s="191"/>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row>
    <row r="54" spans="2:69" ht="24.95" hidden="1" customHeight="1" x14ac:dyDescent="0.3">
      <c r="B54" s="317"/>
      <c r="C54" s="310"/>
      <c r="D54" s="310"/>
      <c r="E54" s="310"/>
      <c r="F54" s="310"/>
      <c r="G54" s="310"/>
      <c r="H54" s="318"/>
      <c r="I54" s="315"/>
      <c r="J54" s="314"/>
      <c r="K54" s="319"/>
      <c r="L54" s="314">
        <f t="shared" si="48"/>
        <v>0</v>
      </c>
      <c r="M54" s="315"/>
      <c r="N54" s="314"/>
      <c r="O54" s="316"/>
      <c r="P54" s="182">
        <v>3</v>
      </c>
      <c r="Q54" s="192"/>
      <c r="R54" s="184" t="str">
        <f>IF(OR(S54="Preventivo",S54="Detectivo"),"Probabilidad",IF(S54="Correctivo","Impacto",""))</f>
        <v/>
      </c>
      <c r="S54" s="185"/>
      <c r="T54" s="185"/>
      <c r="U54" s="186" t="str">
        <f t="shared" si="49"/>
        <v/>
      </c>
      <c r="V54" s="185"/>
      <c r="W54" s="185"/>
      <c r="X54" s="185"/>
      <c r="Y54" s="187" t="str">
        <f>IFERROR(IF(AND(R53="Probabilidad",R54="Probabilidad"),(AA53-(+AA53*U54)),IF(AND(R53="Impacto",R54="Probabilidad"),(AA52-(+AA52*U54)),IF(R54="Impacto",AA53,""))),"")</f>
        <v/>
      </c>
      <c r="Z54" s="188" t="str">
        <f t="shared" si="2"/>
        <v/>
      </c>
      <c r="AA54" s="186" t="str">
        <f t="shared" si="50"/>
        <v/>
      </c>
      <c r="AB54" s="188" t="str">
        <f t="shared" si="4"/>
        <v/>
      </c>
      <c r="AC54" s="186" t="str">
        <f>IFERROR(IF(AND(R53="Impacto",R54="Impacto"),(AC53-(+AC53*U54)),IF(AND(R53="Probabilidad",R54="Impacto"),(AC52-(+AC52*U54)),IF(R54="Probabilidad",AC53,""))),"")</f>
        <v/>
      </c>
      <c r="AD54" s="189" t="str">
        <f t="shared" si="51"/>
        <v/>
      </c>
      <c r="AE54" s="185"/>
      <c r="AF54" s="169"/>
      <c r="AG54" s="169"/>
      <c r="AH54" s="190"/>
      <c r="AI54" s="190"/>
      <c r="AJ54" s="169"/>
      <c r="AK54" s="191"/>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row>
    <row r="55" spans="2:69" ht="24.95" hidden="1" customHeight="1" x14ac:dyDescent="0.3">
      <c r="B55" s="317"/>
      <c r="C55" s="310"/>
      <c r="D55" s="310"/>
      <c r="E55" s="310"/>
      <c r="F55" s="310"/>
      <c r="G55" s="310"/>
      <c r="H55" s="318"/>
      <c r="I55" s="315"/>
      <c r="J55" s="314"/>
      <c r="K55" s="319"/>
      <c r="L55" s="314">
        <f t="shared" si="48"/>
        <v>0</v>
      </c>
      <c r="M55" s="315"/>
      <c r="N55" s="314"/>
      <c r="O55" s="316"/>
      <c r="P55" s="182">
        <v>4</v>
      </c>
      <c r="Q55" s="183"/>
      <c r="R55" s="184" t="str">
        <f t="shared" ref="R55:R57" si="52">IF(OR(S55="Preventivo",S55="Detectivo"),"Probabilidad",IF(S55="Correctivo","Impacto",""))</f>
        <v/>
      </c>
      <c r="S55" s="185"/>
      <c r="T55" s="185"/>
      <c r="U55" s="186" t="str">
        <f t="shared" si="49"/>
        <v/>
      </c>
      <c r="V55" s="185"/>
      <c r="W55" s="185"/>
      <c r="X55" s="185"/>
      <c r="Y55" s="187" t="str">
        <f t="shared" ref="Y55:Y57" si="53">IFERROR(IF(AND(R54="Probabilidad",R55="Probabilidad"),(AA54-(+AA54*U55)),IF(AND(R54="Impacto",R55="Probabilidad"),(AA53-(+AA53*U55)),IF(R55="Impacto",AA54,""))),"")</f>
        <v/>
      </c>
      <c r="Z55" s="188" t="str">
        <f t="shared" si="2"/>
        <v/>
      </c>
      <c r="AA55" s="186" t="str">
        <f t="shared" si="50"/>
        <v/>
      </c>
      <c r="AB55" s="188" t="str">
        <f t="shared" si="4"/>
        <v/>
      </c>
      <c r="AC55" s="186" t="str">
        <f t="shared" ref="AC55:AC57" si="54">IFERROR(IF(AND(R54="Impacto",R55="Impacto"),(AC54-(+AC54*U55)),IF(AND(R54="Probabilidad",R55="Impacto"),(AC53-(+AC53*U55)),IF(R55="Probabilidad",AC54,""))),"")</f>
        <v/>
      </c>
      <c r="AD55" s="189" t="str">
        <f>IFERROR(IF(OR(AND(Z55="Muy Baja",AB55="Leve"),AND(Z55="Muy Baja",AB55="Menor"),AND(Z55="Baja",AB55="Leve")),"Bajo",IF(OR(AND(Z55="Muy baja",AB55="Moderado"),AND(Z55="Baja",AB55="Menor"),AND(Z55="Baja",AB55="Moderado"),AND(Z55="Media",AB55="Leve"),AND(Z55="Media",AB55="Menor"),AND(Z55="Media",AB55="Moderado"),AND(Z55="Alta",AB55="Leve"),AND(Z55="Alta",AB55="Menor")),"Moderado",IF(OR(AND(Z55="Muy Baja",AB55="Mayor"),AND(Z55="Baja",AB55="Mayor"),AND(Z55="Media",AB55="Mayor"),AND(Z55="Alta",AB55="Moderado"),AND(Z55="Alta",AB55="Mayor"),AND(Z55="Muy Alta",AB55="Leve"),AND(Z55="Muy Alta",AB55="Menor"),AND(Z55="Muy Alta",AB55="Moderado"),AND(Z55="Muy Alta",AB55="Mayor")),"Alto",IF(OR(AND(Z55="Muy Baja",AB55="Catastrófico"),AND(Z55="Baja",AB55="Catastrófico"),AND(Z55="Media",AB55="Catastrófico"),AND(Z55="Alta",AB55="Catastrófico"),AND(Z55="Muy Alta",AB55="Catastrófico")),"Extremo","")))),"")</f>
        <v/>
      </c>
      <c r="AE55" s="185"/>
      <c r="AF55" s="169"/>
      <c r="AG55" s="169"/>
      <c r="AH55" s="190"/>
      <c r="AI55" s="190"/>
      <c r="AJ55" s="169"/>
      <c r="AK55" s="191"/>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row>
    <row r="56" spans="2:69" ht="24.95" hidden="1" customHeight="1" x14ac:dyDescent="0.3">
      <c r="B56" s="317"/>
      <c r="C56" s="310"/>
      <c r="D56" s="310"/>
      <c r="E56" s="310"/>
      <c r="F56" s="310"/>
      <c r="G56" s="310"/>
      <c r="H56" s="318"/>
      <c r="I56" s="315"/>
      <c r="J56" s="314"/>
      <c r="K56" s="319"/>
      <c r="L56" s="314">
        <f t="shared" si="48"/>
        <v>0</v>
      </c>
      <c r="M56" s="315"/>
      <c r="N56" s="314"/>
      <c r="O56" s="316"/>
      <c r="P56" s="182">
        <v>5</v>
      </c>
      <c r="Q56" s="183"/>
      <c r="R56" s="184" t="str">
        <f t="shared" si="52"/>
        <v/>
      </c>
      <c r="S56" s="185"/>
      <c r="T56" s="185"/>
      <c r="U56" s="186" t="str">
        <f t="shared" si="49"/>
        <v/>
      </c>
      <c r="V56" s="185"/>
      <c r="W56" s="185"/>
      <c r="X56" s="185"/>
      <c r="Y56" s="187" t="str">
        <f t="shared" si="53"/>
        <v/>
      </c>
      <c r="Z56" s="188" t="str">
        <f t="shared" si="2"/>
        <v/>
      </c>
      <c r="AA56" s="186" t="str">
        <f t="shared" si="50"/>
        <v/>
      </c>
      <c r="AB56" s="188" t="str">
        <f t="shared" si="4"/>
        <v/>
      </c>
      <c r="AC56" s="186" t="str">
        <f t="shared" si="54"/>
        <v/>
      </c>
      <c r="AD56" s="189" t="str">
        <f t="shared" ref="AD56:AD57" si="55">IFERROR(IF(OR(AND(Z56="Muy Baja",AB56="Leve"),AND(Z56="Muy Baja",AB56="Menor"),AND(Z56="Baja",AB56="Leve")),"Bajo",IF(OR(AND(Z56="Muy baja",AB56="Moderado"),AND(Z56="Baja",AB56="Menor"),AND(Z56="Baja",AB56="Moderado"),AND(Z56="Media",AB56="Leve"),AND(Z56="Media",AB56="Menor"),AND(Z56="Media",AB56="Moderado"),AND(Z56="Alta",AB56="Leve"),AND(Z56="Alta",AB56="Menor")),"Moderado",IF(OR(AND(Z56="Muy Baja",AB56="Mayor"),AND(Z56="Baja",AB56="Mayor"),AND(Z56="Media",AB56="Mayor"),AND(Z56="Alta",AB56="Moderado"),AND(Z56="Alta",AB56="Mayor"),AND(Z56="Muy Alta",AB56="Leve"),AND(Z56="Muy Alta",AB56="Menor"),AND(Z56="Muy Alta",AB56="Moderado"),AND(Z56="Muy Alta",AB56="Mayor")),"Alto",IF(OR(AND(Z56="Muy Baja",AB56="Catastrófico"),AND(Z56="Baja",AB56="Catastrófico"),AND(Z56="Media",AB56="Catastrófico"),AND(Z56="Alta",AB56="Catastrófico"),AND(Z56="Muy Alta",AB56="Catastrófico")),"Extremo","")))),"")</f>
        <v/>
      </c>
      <c r="AE56" s="185"/>
      <c r="AF56" s="169"/>
      <c r="AG56" s="169"/>
      <c r="AH56" s="190"/>
      <c r="AI56" s="190"/>
      <c r="AJ56" s="169"/>
      <c r="AK56" s="191"/>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row>
    <row r="57" spans="2:69" ht="24.95" hidden="1" customHeight="1" x14ac:dyDescent="0.3">
      <c r="B57" s="317"/>
      <c r="C57" s="310"/>
      <c r="D57" s="310"/>
      <c r="E57" s="310"/>
      <c r="F57" s="310"/>
      <c r="G57" s="310"/>
      <c r="H57" s="318"/>
      <c r="I57" s="315"/>
      <c r="J57" s="314"/>
      <c r="K57" s="319"/>
      <c r="L57" s="314">
        <f t="shared" si="48"/>
        <v>0</v>
      </c>
      <c r="M57" s="315"/>
      <c r="N57" s="314"/>
      <c r="O57" s="316"/>
      <c r="P57" s="182">
        <v>6</v>
      </c>
      <c r="Q57" s="183"/>
      <c r="R57" s="184" t="str">
        <f t="shared" si="52"/>
        <v/>
      </c>
      <c r="S57" s="185"/>
      <c r="T57" s="185"/>
      <c r="U57" s="186" t="str">
        <f t="shared" si="49"/>
        <v/>
      </c>
      <c r="V57" s="185"/>
      <c r="W57" s="185"/>
      <c r="X57" s="185"/>
      <c r="Y57" s="187" t="str">
        <f t="shared" si="53"/>
        <v/>
      </c>
      <c r="Z57" s="188" t="str">
        <f t="shared" si="2"/>
        <v/>
      </c>
      <c r="AA57" s="186" t="str">
        <f t="shared" si="50"/>
        <v/>
      </c>
      <c r="AB57" s="188" t="str">
        <f t="shared" si="4"/>
        <v/>
      </c>
      <c r="AC57" s="186" t="str">
        <f t="shared" si="54"/>
        <v/>
      </c>
      <c r="AD57" s="189" t="str">
        <f t="shared" si="55"/>
        <v/>
      </c>
      <c r="AE57" s="185"/>
      <c r="AF57" s="169"/>
      <c r="AG57" s="169"/>
      <c r="AH57" s="190"/>
      <c r="AI57" s="190"/>
      <c r="AJ57" s="169"/>
      <c r="AK57" s="191"/>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row>
    <row r="58" spans="2:69" ht="24.95" hidden="1" customHeight="1" x14ac:dyDescent="0.3">
      <c r="B58" s="317">
        <v>8</v>
      </c>
      <c r="C58" s="310"/>
      <c r="D58" s="310"/>
      <c r="E58" s="310"/>
      <c r="F58" s="310"/>
      <c r="G58" s="310"/>
      <c r="H58" s="318"/>
      <c r="I58" s="315" t="str">
        <f>IF(H58&lt;=0,"",IF(H58&lt;=2,"Muy Baja",IF(H58&lt;=24,"Baja",IF(H58&lt;=500,"Media",IF(H58&lt;=5000,"Alta","Muy Alta")))))</f>
        <v/>
      </c>
      <c r="J58" s="314" t="str">
        <f>IF(I58="","",IF(I58="Muy Baja",0.2,IF(I58="Baja",0.4,IF(I58="Media",0.6,IF(I58="Alta",0.8,IF(I58="Muy Alta",1,))))))</f>
        <v/>
      </c>
      <c r="K58" s="319"/>
      <c r="L58" s="314">
        <f>IF(NOT(ISERROR(MATCH(K58,'Tabla Impacto'!$B$222:$B$224,0))),'Tabla Impacto'!$F$224&amp;"Por favor no seleccionar los criterios de impacto(Afectación Económica o presupuestal y Pérdida Reputacional)",K58)</f>
        <v>0</v>
      </c>
      <c r="M58" s="315" t="str">
        <f>IF(OR(L58='Tabla Impacto'!$C$12,L58='Tabla Impacto'!$D$12),"Leve",IF(OR(L58='Tabla Impacto'!$C$13,L58='Tabla Impacto'!$D$13),"Menor",IF(OR(L58='Tabla Impacto'!$C$14,L58='Tabla Impacto'!$D$14),"Moderado",IF(OR(L58='Tabla Impacto'!$C$15,L58='Tabla Impacto'!$D$15),"Mayor",IF(OR(L58='Tabla Impacto'!$C$16,L58='Tabla Impacto'!$D$16),"Catastrófico","")))))</f>
        <v/>
      </c>
      <c r="N58" s="314" t="str">
        <f>IF(M58="","",IF(M58="Leve",0.2,IF(M58="Menor",0.4,IF(M58="Moderado",0.6,IF(M58="Mayor",0.8,IF(M58="Catastrófico",1,))))))</f>
        <v/>
      </c>
      <c r="O58" s="316" t="str">
        <f>IF(OR(AND(I58="Muy Baja",M58="Leve"),AND(I58="Muy Baja",M58="Menor"),AND(I58="Baja",M58="Leve")),"Bajo",IF(OR(AND(I58="Muy baja",M58="Moderado"),AND(I58="Baja",M58="Menor"),AND(I58="Baja",M58="Moderado"),AND(I58="Media",M58="Leve"),AND(I58="Media",M58="Menor"),AND(I58="Media",M58="Moderado"),AND(I58="Alta",M58="Leve"),AND(I58="Alta",M58="Menor")),"Moderado",IF(OR(AND(I58="Muy Baja",M58="Mayor"),AND(I58="Baja",M58="Mayor"),AND(I58="Media",M58="Mayor"),AND(I58="Alta",M58="Moderado"),AND(I58="Alta",M58="Mayor"),AND(I58="Muy Alta",M58="Leve"),AND(I58="Muy Alta",M58="Menor"),AND(I58="Muy Alta",M58="Moderado"),AND(I58="Muy Alta",M58="Mayor")),"Alto",IF(OR(AND(I58="Muy Baja",M58="Catastrófico"),AND(I58="Baja",M58="Catastrófico"),AND(I58="Media",M58="Catastrófico"),AND(I58="Alta",M58="Catastrófico"),AND(I58="Muy Alta",M58="Catastrófico")),"Extremo",""))))</f>
        <v/>
      </c>
      <c r="P58" s="182">
        <v>1</v>
      </c>
      <c r="Q58" s="183"/>
      <c r="R58" s="184" t="str">
        <f>IF(OR(S58="Preventivo",S58="Detectivo"),"Probabilidad",IF(S58="Correctivo","Impacto",""))</f>
        <v/>
      </c>
      <c r="S58" s="185"/>
      <c r="T58" s="185"/>
      <c r="U58" s="186" t="str">
        <f>IF(AND(S58="Preventivo",T58="Automático"),"50%",IF(AND(S58="Preventivo",T58="Manual"),"40%",IF(AND(S58="Detectivo",T58="Automático"),"40%",IF(AND(S58="Detectivo",T58="Manual"),"30%",IF(AND(S58="Correctivo",T58="Automático"),"35%",IF(AND(S58="Correctivo",T58="Manual"),"25%",""))))))</f>
        <v/>
      </c>
      <c r="V58" s="185"/>
      <c r="W58" s="185"/>
      <c r="X58" s="185"/>
      <c r="Y58" s="187" t="str">
        <f>IFERROR(IF(R58="Probabilidad",(J58-(+J58*U58)),IF(R58="Impacto",J58,"")),"")</f>
        <v/>
      </c>
      <c r="Z58" s="188" t="str">
        <f>IFERROR(IF(Y58="","",IF(Y58&lt;=0.2,"Muy Baja",IF(Y58&lt;=0.4,"Baja",IF(Y58&lt;=0.6,"Media",IF(Y58&lt;=0.8,"Alta","Muy Alta"))))),"")</f>
        <v/>
      </c>
      <c r="AA58" s="186" t="str">
        <f>+Y58</f>
        <v/>
      </c>
      <c r="AB58" s="188" t="str">
        <f>IFERROR(IF(AC58="","",IF(AC58&lt;=0.2,"Leve",IF(AC58&lt;=0.4,"Menor",IF(AC58&lt;=0.6,"Moderado",IF(AC58&lt;=0.8,"Mayor","Catastrófico"))))),"")</f>
        <v/>
      </c>
      <c r="AC58" s="186" t="str">
        <f>IFERROR(IF(R58="Impacto",(N58-(+N58*U58)),IF(R58="Probabilidad",N58,"")),"")</f>
        <v/>
      </c>
      <c r="AD58" s="189" t="str">
        <f>IFERROR(IF(OR(AND(Z58="Muy Baja",AB58="Leve"),AND(Z58="Muy Baja",AB58="Menor"),AND(Z58="Baja",AB58="Leve")),"Bajo",IF(OR(AND(Z58="Muy baja",AB58="Moderado"),AND(Z58="Baja",AB58="Menor"),AND(Z58="Baja",AB58="Moderado"),AND(Z58="Media",AB58="Leve"),AND(Z58="Media",AB58="Menor"),AND(Z58="Media",AB58="Moderado"),AND(Z58="Alta",AB58="Leve"),AND(Z58="Alta",AB58="Menor")),"Moderado",IF(OR(AND(Z58="Muy Baja",AB58="Mayor"),AND(Z58="Baja",AB58="Mayor"),AND(Z58="Media",AB58="Mayor"),AND(Z58="Alta",AB58="Moderado"),AND(Z58="Alta",AB58="Mayor"),AND(Z58="Muy Alta",AB58="Leve"),AND(Z58="Muy Alta",AB58="Menor"),AND(Z58="Muy Alta",AB58="Moderado"),AND(Z58="Muy Alta",AB58="Mayor")),"Alto",IF(OR(AND(Z58="Muy Baja",AB58="Catastrófico"),AND(Z58="Baja",AB58="Catastrófico"),AND(Z58="Media",AB58="Catastrófico"),AND(Z58="Alta",AB58="Catastrófico"),AND(Z58="Muy Alta",AB58="Catastrófico")),"Extremo","")))),"")</f>
        <v/>
      </c>
      <c r="AE58" s="185"/>
      <c r="AF58" s="169"/>
      <c r="AG58" s="169"/>
      <c r="AH58" s="190"/>
      <c r="AI58" s="190"/>
      <c r="AJ58" s="169"/>
      <c r="AK58" s="191"/>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row>
    <row r="59" spans="2:69" ht="24.95" hidden="1" customHeight="1" x14ac:dyDescent="0.3">
      <c r="B59" s="317"/>
      <c r="C59" s="310"/>
      <c r="D59" s="310"/>
      <c r="E59" s="310"/>
      <c r="F59" s="310"/>
      <c r="G59" s="310"/>
      <c r="H59" s="318"/>
      <c r="I59" s="315"/>
      <c r="J59" s="314"/>
      <c r="K59" s="319"/>
      <c r="L59" s="314">
        <f>IF(NOT(ISERROR(MATCH(K59,_xlfn.ANCHORARRAY(F70),0))),J72&amp;"Por favor no seleccionar los criterios de impacto",K59)</f>
        <v>0</v>
      </c>
      <c r="M59" s="315"/>
      <c r="N59" s="314"/>
      <c r="O59" s="316"/>
      <c r="P59" s="182">
        <v>2</v>
      </c>
      <c r="Q59" s="183"/>
      <c r="R59" s="184" t="str">
        <f>IF(OR(S59="Preventivo",S59="Detectivo"),"Probabilidad",IF(S59="Correctivo","Impacto",""))</f>
        <v/>
      </c>
      <c r="S59" s="185"/>
      <c r="T59" s="185"/>
      <c r="U59" s="186" t="str">
        <f t="shared" ref="U59:U63" si="56">IF(AND(S59="Preventivo",T59="Automático"),"50%",IF(AND(S59="Preventivo",T59="Manual"),"40%",IF(AND(S59="Detectivo",T59="Automático"),"40%",IF(AND(S59="Detectivo",T59="Manual"),"30%",IF(AND(S59="Correctivo",T59="Automático"),"35%",IF(AND(S59="Correctivo",T59="Manual"),"25%",""))))))</f>
        <v/>
      </c>
      <c r="V59" s="185"/>
      <c r="W59" s="185"/>
      <c r="X59" s="185"/>
      <c r="Y59" s="187" t="str">
        <f>IFERROR(IF(AND(R58="Probabilidad",R59="Probabilidad"),(AA58-(+AA58*U59)),IF(R59="Probabilidad",(J58-(+J58*U59)),IF(R59="Impacto",AA58,""))),"")</f>
        <v/>
      </c>
      <c r="Z59" s="188" t="str">
        <f t="shared" si="2"/>
        <v/>
      </c>
      <c r="AA59" s="186" t="str">
        <f t="shared" ref="AA59:AA63" si="57">+Y59</f>
        <v/>
      </c>
      <c r="AB59" s="188" t="str">
        <f t="shared" si="4"/>
        <v/>
      </c>
      <c r="AC59" s="186" t="str">
        <f>IFERROR(IF(AND(R58="Impacto",R59="Impacto"),(AC52-(+AC52*U59)),IF(R59="Impacto",($N$58-(+$N$58*U59)),IF(R59="Probabilidad",AC52,""))),"")</f>
        <v/>
      </c>
      <c r="AD59" s="189" t="str">
        <f t="shared" ref="AD59:AD60" si="58">IFERROR(IF(OR(AND(Z59="Muy Baja",AB59="Leve"),AND(Z59="Muy Baja",AB59="Menor"),AND(Z59="Baja",AB59="Leve")),"Bajo",IF(OR(AND(Z59="Muy baja",AB59="Moderado"),AND(Z59="Baja",AB59="Menor"),AND(Z59="Baja",AB59="Moderado"),AND(Z59="Media",AB59="Leve"),AND(Z59="Media",AB59="Menor"),AND(Z59="Media",AB59="Moderado"),AND(Z59="Alta",AB59="Leve"),AND(Z59="Alta",AB59="Menor")),"Moderado",IF(OR(AND(Z59="Muy Baja",AB59="Mayor"),AND(Z59="Baja",AB59="Mayor"),AND(Z59="Media",AB59="Mayor"),AND(Z59="Alta",AB59="Moderado"),AND(Z59="Alta",AB59="Mayor"),AND(Z59="Muy Alta",AB59="Leve"),AND(Z59="Muy Alta",AB59="Menor"),AND(Z59="Muy Alta",AB59="Moderado"),AND(Z59="Muy Alta",AB59="Mayor")),"Alto",IF(OR(AND(Z59="Muy Baja",AB59="Catastrófico"),AND(Z59="Baja",AB59="Catastrófico"),AND(Z59="Media",AB59="Catastrófico"),AND(Z59="Alta",AB59="Catastrófico"),AND(Z59="Muy Alta",AB59="Catastrófico")),"Extremo","")))),"")</f>
        <v/>
      </c>
      <c r="AE59" s="185"/>
      <c r="AF59" s="169"/>
      <c r="AG59" s="169"/>
      <c r="AH59" s="190"/>
      <c r="AI59" s="190"/>
      <c r="AJ59" s="169"/>
      <c r="AK59" s="191"/>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row>
    <row r="60" spans="2:69" ht="24.95" hidden="1" customHeight="1" x14ac:dyDescent="0.3">
      <c r="B60" s="317"/>
      <c r="C60" s="310"/>
      <c r="D60" s="310"/>
      <c r="E60" s="310"/>
      <c r="F60" s="310"/>
      <c r="G60" s="310"/>
      <c r="H60" s="318"/>
      <c r="I60" s="315"/>
      <c r="J60" s="314"/>
      <c r="K60" s="319"/>
      <c r="L60" s="314">
        <f>IF(NOT(ISERROR(MATCH(K60,_xlfn.ANCHORARRAY(F71),0))),J73&amp;"Por favor no seleccionar los criterios de impacto",K60)</f>
        <v>0</v>
      </c>
      <c r="M60" s="315"/>
      <c r="N60" s="314"/>
      <c r="O60" s="316"/>
      <c r="P60" s="182">
        <v>3</v>
      </c>
      <c r="Q60" s="192"/>
      <c r="R60" s="184" t="str">
        <f>IF(OR(S60="Preventivo",S60="Detectivo"),"Probabilidad",IF(S60="Correctivo","Impacto",""))</f>
        <v/>
      </c>
      <c r="S60" s="185"/>
      <c r="T60" s="185"/>
      <c r="U60" s="186" t="str">
        <f t="shared" si="56"/>
        <v/>
      </c>
      <c r="V60" s="185"/>
      <c r="W60" s="185"/>
      <c r="X60" s="185"/>
      <c r="Y60" s="187" t="str">
        <f>IFERROR(IF(AND(R59="Probabilidad",R60="Probabilidad"),(AA59-(+AA59*U60)),IF(AND(R59="Impacto",R60="Probabilidad"),(AA58-(+AA58*U60)),IF(R60="Impacto",AA59,""))),"")</f>
        <v/>
      </c>
      <c r="Z60" s="188" t="str">
        <f t="shared" si="2"/>
        <v/>
      </c>
      <c r="AA60" s="186" t="str">
        <f t="shared" si="57"/>
        <v/>
      </c>
      <c r="AB60" s="188" t="str">
        <f t="shared" si="4"/>
        <v/>
      </c>
      <c r="AC60" s="186" t="str">
        <f>IFERROR(IF(AND(R59="Impacto",R60="Impacto"),(AC59-(+AC59*U60)),IF(AND(R59="Probabilidad",R60="Impacto"),(AC58-(+AC58*U60)),IF(R60="Probabilidad",AC59,""))),"")</f>
        <v/>
      </c>
      <c r="AD60" s="189" t="str">
        <f t="shared" si="58"/>
        <v/>
      </c>
      <c r="AE60" s="185"/>
      <c r="AF60" s="169"/>
      <c r="AG60" s="169"/>
      <c r="AH60" s="190"/>
      <c r="AI60" s="190"/>
      <c r="AJ60" s="169"/>
      <c r="AK60" s="191"/>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row>
    <row r="61" spans="2:69" ht="24.95" hidden="1" customHeight="1" x14ac:dyDescent="0.3">
      <c r="B61" s="317"/>
      <c r="C61" s="310"/>
      <c r="D61" s="310"/>
      <c r="E61" s="310"/>
      <c r="F61" s="310"/>
      <c r="G61" s="310"/>
      <c r="H61" s="318"/>
      <c r="I61" s="315"/>
      <c r="J61" s="314"/>
      <c r="K61" s="319"/>
      <c r="L61" s="314">
        <f>IF(NOT(ISERROR(MATCH(K61,_xlfn.ANCHORARRAY(F72),0))),J74&amp;"Por favor no seleccionar los criterios de impacto",K61)</f>
        <v>0</v>
      </c>
      <c r="M61" s="315"/>
      <c r="N61" s="314"/>
      <c r="O61" s="316"/>
      <c r="P61" s="182">
        <v>4</v>
      </c>
      <c r="Q61" s="183"/>
      <c r="R61" s="184" t="str">
        <f t="shared" ref="R61:R63" si="59">IF(OR(S61="Preventivo",S61="Detectivo"),"Probabilidad",IF(S61="Correctivo","Impacto",""))</f>
        <v/>
      </c>
      <c r="S61" s="185"/>
      <c r="T61" s="185"/>
      <c r="U61" s="186" t="str">
        <f t="shared" si="56"/>
        <v/>
      </c>
      <c r="V61" s="185"/>
      <c r="W61" s="185"/>
      <c r="X61" s="185"/>
      <c r="Y61" s="187" t="str">
        <f t="shared" ref="Y61:Y63" si="60">IFERROR(IF(AND(R60="Probabilidad",R61="Probabilidad"),(AA60-(+AA60*U61)),IF(AND(R60="Impacto",R61="Probabilidad"),(AA59-(+AA59*U61)),IF(R61="Impacto",AA60,""))),"")</f>
        <v/>
      </c>
      <c r="Z61" s="188" t="str">
        <f t="shared" si="2"/>
        <v/>
      </c>
      <c r="AA61" s="186" t="str">
        <f t="shared" si="57"/>
        <v/>
      </c>
      <c r="AB61" s="188" t="str">
        <f t="shared" si="4"/>
        <v/>
      </c>
      <c r="AC61" s="186" t="str">
        <f t="shared" ref="AC61:AC63" si="61">IFERROR(IF(AND(R60="Impacto",R61="Impacto"),(AC60-(+AC60*U61)),IF(AND(R60="Probabilidad",R61="Impacto"),(AC59-(+AC59*U61)),IF(R61="Probabilidad",AC60,""))),"")</f>
        <v/>
      </c>
      <c r="AD61" s="189" t="str">
        <f>IFERROR(IF(OR(AND(Z61="Muy Baja",AB61="Leve"),AND(Z61="Muy Baja",AB61="Menor"),AND(Z61="Baja",AB61="Leve")),"Bajo",IF(OR(AND(Z61="Muy baja",AB61="Moderado"),AND(Z61="Baja",AB61="Menor"),AND(Z61="Baja",AB61="Moderado"),AND(Z61="Media",AB61="Leve"),AND(Z61="Media",AB61="Menor"),AND(Z61="Media",AB61="Moderado"),AND(Z61="Alta",AB61="Leve"),AND(Z61="Alta",AB61="Menor")),"Moderado",IF(OR(AND(Z61="Muy Baja",AB61="Mayor"),AND(Z61="Baja",AB61="Mayor"),AND(Z61="Media",AB61="Mayor"),AND(Z61="Alta",AB61="Moderado"),AND(Z61="Alta",AB61="Mayor"),AND(Z61="Muy Alta",AB61="Leve"),AND(Z61="Muy Alta",AB61="Menor"),AND(Z61="Muy Alta",AB61="Moderado"),AND(Z61="Muy Alta",AB61="Mayor")),"Alto",IF(OR(AND(Z61="Muy Baja",AB61="Catastrófico"),AND(Z61="Baja",AB61="Catastrófico"),AND(Z61="Media",AB61="Catastrófico"),AND(Z61="Alta",AB61="Catastrófico"),AND(Z61="Muy Alta",AB61="Catastrófico")),"Extremo","")))),"")</f>
        <v/>
      </c>
      <c r="AE61" s="185"/>
      <c r="AF61" s="169"/>
      <c r="AG61" s="169"/>
      <c r="AH61" s="190"/>
      <c r="AI61" s="190"/>
      <c r="AJ61" s="169"/>
      <c r="AK61" s="191"/>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row>
    <row r="62" spans="2:69" ht="24.95" hidden="1" customHeight="1" x14ac:dyDescent="0.3">
      <c r="B62" s="317"/>
      <c r="C62" s="310"/>
      <c r="D62" s="310"/>
      <c r="E62" s="310"/>
      <c r="F62" s="310"/>
      <c r="G62" s="310"/>
      <c r="H62" s="318"/>
      <c r="I62" s="315"/>
      <c r="J62" s="314"/>
      <c r="K62" s="319"/>
      <c r="L62" s="314">
        <f>IF(NOT(ISERROR(MATCH(K62,_xlfn.ANCHORARRAY(F73),0))),J75&amp;"Por favor no seleccionar los criterios de impacto",K62)</f>
        <v>0</v>
      </c>
      <c r="M62" s="315"/>
      <c r="N62" s="314"/>
      <c r="O62" s="316"/>
      <c r="P62" s="182">
        <v>5</v>
      </c>
      <c r="Q62" s="183"/>
      <c r="R62" s="184" t="str">
        <f t="shared" si="59"/>
        <v/>
      </c>
      <c r="S62" s="185"/>
      <c r="T62" s="185"/>
      <c r="U62" s="186" t="str">
        <f t="shared" si="56"/>
        <v/>
      </c>
      <c r="V62" s="185"/>
      <c r="W62" s="185"/>
      <c r="X62" s="185"/>
      <c r="Y62" s="187" t="str">
        <f t="shared" si="60"/>
        <v/>
      </c>
      <c r="Z62" s="188" t="str">
        <f t="shared" si="2"/>
        <v/>
      </c>
      <c r="AA62" s="186" t="str">
        <f t="shared" si="57"/>
        <v/>
      </c>
      <c r="AB62" s="188" t="str">
        <f t="shared" si="4"/>
        <v/>
      </c>
      <c r="AC62" s="186" t="str">
        <f t="shared" si="61"/>
        <v/>
      </c>
      <c r="AD62" s="189" t="str">
        <f t="shared" ref="AD62:AD63" si="62">IFERROR(IF(OR(AND(Z62="Muy Baja",AB62="Leve"),AND(Z62="Muy Baja",AB62="Menor"),AND(Z62="Baja",AB62="Leve")),"Bajo",IF(OR(AND(Z62="Muy baja",AB62="Moderado"),AND(Z62="Baja",AB62="Menor"),AND(Z62="Baja",AB62="Moderado"),AND(Z62="Media",AB62="Leve"),AND(Z62="Media",AB62="Menor"),AND(Z62="Media",AB62="Moderado"),AND(Z62="Alta",AB62="Leve"),AND(Z62="Alta",AB62="Menor")),"Moderado",IF(OR(AND(Z62="Muy Baja",AB62="Mayor"),AND(Z62="Baja",AB62="Mayor"),AND(Z62="Media",AB62="Mayor"),AND(Z62="Alta",AB62="Moderado"),AND(Z62="Alta",AB62="Mayor"),AND(Z62="Muy Alta",AB62="Leve"),AND(Z62="Muy Alta",AB62="Menor"),AND(Z62="Muy Alta",AB62="Moderado"),AND(Z62="Muy Alta",AB62="Mayor")),"Alto",IF(OR(AND(Z62="Muy Baja",AB62="Catastrófico"),AND(Z62="Baja",AB62="Catastrófico"),AND(Z62="Media",AB62="Catastrófico"),AND(Z62="Alta",AB62="Catastrófico"),AND(Z62="Muy Alta",AB62="Catastrófico")),"Extremo","")))),"")</f>
        <v/>
      </c>
      <c r="AE62" s="185"/>
      <c r="AF62" s="169"/>
      <c r="AG62" s="169"/>
      <c r="AH62" s="190"/>
      <c r="AI62" s="190"/>
      <c r="AJ62" s="169"/>
      <c r="AK62" s="191"/>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row>
    <row r="63" spans="2:69" ht="24.95" hidden="1" customHeight="1" x14ac:dyDescent="0.3">
      <c r="B63" s="317"/>
      <c r="C63" s="310"/>
      <c r="D63" s="310"/>
      <c r="E63" s="310"/>
      <c r="F63" s="310"/>
      <c r="G63" s="310"/>
      <c r="H63" s="318"/>
      <c r="I63" s="315"/>
      <c r="J63" s="314"/>
      <c r="K63" s="319"/>
      <c r="L63" s="314">
        <f>IF(NOT(ISERROR(MATCH(K63,_xlfn.ANCHORARRAY(F74),0))),J76&amp;"Por favor no seleccionar los criterios de impacto",K63)</f>
        <v>0</v>
      </c>
      <c r="M63" s="315"/>
      <c r="N63" s="314"/>
      <c r="O63" s="316"/>
      <c r="P63" s="182">
        <v>6</v>
      </c>
      <c r="Q63" s="183"/>
      <c r="R63" s="184" t="str">
        <f t="shared" si="59"/>
        <v/>
      </c>
      <c r="S63" s="185"/>
      <c r="T63" s="185"/>
      <c r="U63" s="186" t="str">
        <f t="shared" si="56"/>
        <v/>
      </c>
      <c r="V63" s="185"/>
      <c r="W63" s="185"/>
      <c r="X63" s="185"/>
      <c r="Y63" s="187" t="str">
        <f t="shared" si="60"/>
        <v/>
      </c>
      <c r="Z63" s="188" t="str">
        <f t="shared" si="2"/>
        <v/>
      </c>
      <c r="AA63" s="186" t="str">
        <f t="shared" si="57"/>
        <v/>
      </c>
      <c r="AB63" s="188" t="str">
        <f t="shared" si="4"/>
        <v/>
      </c>
      <c r="AC63" s="186" t="str">
        <f t="shared" si="61"/>
        <v/>
      </c>
      <c r="AD63" s="189" t="str">
        <f t="shared" si="62"/>
        <v/>
      </c>
      <c r="AE63" s="185"/>
      <c r="AF63" s="169"/>
      <c r="AG63" s="169"/>
      <c r="AH63" s="190"/>
      <c r="AI63" s="190"/>
      <c r="AJ63" s="169"/>
      <c r="AK63" s="191"/>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row>
    <row r="64" spans="2:69" ht="24.95" hidden="1" customHeight="1" x14ac:dyDescent="0.3">
      <c r="B64" s="317">
        <v>9</v>
      </c>
      <c r="C64" s="310"/>
      <c r="D64" s="310"/>
      <c r="E64" s="310"/>
      <c r="F64" s="310"/>
      <c r="G64" s="310"/>
      <c r="H64" s="318"/>
      <c r="I64" s="315" t="str">
        <f>IF(H64&lt;=0,"",IF(H64&lt;=2,"Muy Baja",IF(H64&lt;=24,"Baja",IF(H64&lt;=500,"Media",IF(H64&lt;=5000,"Alta","Muy Alta")))))</f>
        <v/>
      </c>
      <c r="J64" s="314" t="str">
        <f>IF(I64="","",IF(I64="Muy Baja",0.2,IF(I64="Baja",0.4,IF(I64="Media",0.6,IF(I64="Alta",0.8,IF(I64="Muy Alta",1,))))))</f>
        <v/>
      </c>
      <c r="K64" s="319"/>
      <c r="L64" s="314">
        <f>IF(NOT(ISERROR(MATCH(K64,'Tabla Impacto'!$B$222:$B$224,0))),'Tabla Impacto'!$F$224&amp;"Por favor no seleccionar los criterios de impacto(Afectación Económica o presupuestal y Pérdida Reputacional)",K64)</f>
        <v>0</v>
      </c>
      <c r="M64" s="315" t="str">
        <f>IF(OR(L64='Tabla Impacto'!$C$12,L64='Tabla Impacto'!$D$12),"Leve",IF(OR(L64='Tabla Impacto'!$C$13,L64='Tabla Impacto'!$D$13),"Menor",IF(OR(L64='Tabla Impacto'!$C$14,L64='Tabla Impacto'!$D$14),"Moderado",IF(OR(L64='Tabla Impacto'!$C$15,L64='Tabla Impacto'!$D$15),"Mayor",IF(OR(L64='Tabla Impacto'!$C$16,L64='Tabla Impacto'!$D$16),"Catastrófico","")))))</f>
        <v/>
      </c>
      <c r="N64" s="314" t="str">
        <f>IF(M64="","",IF(M64="Leve",0.2,IF(M64="Menor",0.4,IF(M64="Moderado",0.6,IF(M64="Mayor",0.8,IF(M64="Catastrófico",1,))))))</f>
        <v/>
      </c>
      <c r="O64" s="316" t="str">
        <f>IF(OR(AND(I64="Muy Baja",M64="Leve"),AND(I64="Muy Baja",M64="Menor"),AND(I64="Baja",M64="Leve")),"Bajo",IF(OR(AND(I64="Muy baja",M64="Moderado"),AND(I64="Baja",M64="Menor"),AND(I64="Baja",M64="Moderado"),AND(I64="Media",M64="Leve"),AND(I64="Media",M64="Menor"),AND(I64="Media",M64="Moderado"),AND(I64="Alta",M64="Leve"),AND(I64="Alta",M64="Menor")),"Moderado",IF(OR(AND(I64="Muy Baja",M64="Mayor"),AND(I64="Baja",M64="Mayor"),AND(I64="Media",M64="Mayor"),AND(I64="Alta",M64="Moderado"),AND(I64="Alta",M64="Mayor"),AND(I64="Muy Alta",M64="Leve"),AND(I64="Muy Alta",M64="Menor"),AND(I64="Muy Alta",M64="Moderado"),AND(I64="Muy Alta",M64="Mayor")),"Alto",IF(OR(AND(I64="Muy Baja",M64="Catastrófico"),AND(I64="Baja",M64="Catastrófico"),AND(I64="Media",M64="Catastrófico"),AND(I64="Alta",M64="Catastrófico"),AND(I64="Muy Alta",M64="Catastrófico")),"Extremo",""))))</f>
        <v/>
      </c>
      <c r="P64" s="182">
        <v>1</v>
      </c>
      <c r="Q64" s="183"/>
      <c r="R64" s="184" t="str">
        <f>IF(OR(S64="Preventivo",S64="Detectivo"),"Probabilidad",IF(S64="Correctivo","Impacto",""))</f>
        <v/>
      </c>
      <c r="S64" s="185"/>
      <c r="T64" s="185"/>
      <c r="U64" s="186" t="str">
        <f>IF(AND(S64="Preventivo",T64="Automático"),"50%",IF(AND(S64="Preventivo",T64="Manual"),"40%",IF(AND(S64="Detectivo",T64="Automático"),"40%",IF(AND(S64="Detectivo",T64="Manual"),"30%",IF(AND(S64="Correctivo",T64="Automático"),"35%",IF(AND(S64="Correctivo",T64="Manual"),"25%",""))))))</f>
        <v/>
      </c>
      <c r="V64" s="185"/>
      <c r="W64" s="185"/>
      <c r="X64" s="185"/>
      <c r="Y64" s="187" t="str">
        <f>IFERROR(IF(R64="Probabilidad",(J64-(+J64*U64)),IF(R64="Impacto",J64,"")),"")</f>
        <v/>
      </c>
      <c r="Z64" s="188" t="str">
        <f>IFERROR(IF(Y64="","",IF(Y64&lt;=0.2,"Muy Baja",IF(Y64&lt;=0.4,"Baja",IF(Y64&lt;=0.6,"Media",IF(Y64&lt;=0.8,"Alta","Muy Alta"))))),"")</f>
        <v/>
      </c>
      <c r="AA64" s="186" t="str">
        <f>+Y64</f>
        <v/>
      </c>
      <c r="AB64" s="188" t="str">
        <f>IFERROR(IF(AC64="","",IF(AC64&lt;=0.2,"Leve",IF(AC64&lt;=0.4,"Menor",IF(AC64&lt;=0.6,"Moderado",IF(AC64&lt;=0.8,"Mayor","Catastrófico"))))),"")</f>
        <v/>
      </c>
      <c r="AC64" s="186" t="str">
        <f>IFERROR(IF(R64="Impacto",(N64-(+N64*U64)),IF(R64="Probabilidad",N64,"")),"")</f>
        <v/>
      </c>
      <c r="AD64" s="189" t="str">
        <f>IFERROR(IF(OR(AND(Z64="Muy Baja",AB64="Leve"),AND(Z64="Muy Baja",AB64="Menor"),AND(Z64="Baja",AB64="Leve")),"Bajo",IF(OR(AND(Z64="Muy baja",AB64="Moderado"),AND(Z64="Baja",AB64="Menor"),AND(Z64="Baja",AB64="Moderado"),AND(Z64="Media",AB64="Leve"),AND(Z64="Media",AB64="Menor"),AND(Z64="Media",AB64="Moderado"),AND(Z64="Alta",AB64="Leve"),AND(Z64="Alta",AB64="Menor")),"Moderado",IF(OR(AND(Z64="Muy Baja",AB64="Mayor"),AND(Z64="Baja",AB64="Mayor"),AND(Z64="Media",AB64="Mayor"),AND(Z64="Alta",AB64="Moderado"),AND(Z64="Alta",AB64="Mayor"),AND(Z64="Muy Alta",AB64="Leve"),AND(Z64="Muy Alta",AB64="Menor"),AND(Z64="Muy Alta",AB64="Moderado"),AND(Z64="Muy Alta",AB64="Mayor")),"Alto",IF(OR(AND(Z64="Muy Baja",AB64="Catastrófico"),AND(Z64="Baja",AB64="Catastrófico"),AND(Z64="Media",AB64="Catastrófico"),AND(Z64="Alta",AB64="Catastrófico"),AND(Z64="Muy Alta",AB64="Catastrófico")),"Extremo","")))),"")</f>
        <v/>
      </c>
      <c r="AE64" s="185"/>
      <c r="AF64" s="169"/>
      <c r="AG64" s="169"/>
      <c r="AH64" s="190"/>
      <c r="AI64" s="190"/>
      <c r="AJ64" s="169"/>
      <c r="AK64" s="191"/>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row>
    <row r="65" spans="2:69" ht="24.95" hidden="1" customHeight="1" x14ac:dyDescent="0.3">
      <c r="B65" s="317"/>
      <c r="C65" s="310"/>
      <c r="D65" s="310"/>
      <c r="E65" s="310"/>
      <c r="F65" s="310"/>
      <c r="G65" s="310"/>
      <c r="H65" s="318"/>
      <c r="I65" s="315"/>
      <c r="J65" s="314"/>
      <c r="K65" s="319"/>
      <c r="L65" s="314">
        <f>IF(NOT(ISERROR(MATCH(K65,_xlfn.ANCHORARRAY(F76),0))),J78&amp;"Por favor no seleccionar los criterios de impacto",K65)</f>
        <v>0</v>
      </c>
      <c r="M65" s="315"/>
      <c r="N65" s="314"/>
      <c r="O65" s="316"/>
      <c r="P65" s="182">
        <v>2</v>
      </c>
      <c r="Q65" s="183"/>
      <c r="R65" s="184" t="str">
        <f>IF(OR(S65="Preventivo",S65="Detectivo"),"Probabilidad",IF(S65="Correctivo","Impacto",""))</f>
        <v/>
      </c>
      <c r="S65" s="185"/>
      <c r="T65" s="185"/>
      <c r="U65" s="186" t="str">
        <f t="shared" ref="U65:U69" si="63">IF(AND(S65="Preventivo",T65="Automático"),"50%",IF(AND(S65="Preventivo",T65="Manual"),"40%",IF(AND(S65="Detectivo",T65="Automático"),"40%",IF(AND(S65="Detectivo",T65="Manual"),"30%",IF(AND(S65="Correctivo",T65="Automático"),"35%",IF(AND(S65="Correctivo",T65="Manual"),"25%",""))))))</f>
        <v/>
      </c>
      <c r="V65" s="185"/>
      <c r="W65" s="185"/>
      <c r="X65" s="185"/>
      <c r="Y65" s="187" t="str">
        <f>IFERROR(IF(AND(R64="Probabilidad",R65="Probabilidad"),(AA64-(+AA64*U65)),IF(R65="Probabilidad",(J64-(+J64*U65)),IF(R65="Impacto",AA64,""))),"")</f>
        <v/>
      </c>
      <c r="Z65" s="188" t="str">
        <f t="shared" si="2"/>
        <v/>
      </c>
      <c r="AA65" s="186" t="str">
        <f t="shared" ref="AA65:AA69" si="64">+Y65</f>
        <v/>
      </c>
      <c r="AB65" s="188" t="str">
        <f t="shared" si="4"/>
        <v/>
      </c>
      <c r="AC65" s="186" t="str">
        <f>IFERROR(IF(AND(R64="Impacto",R65="Impacto"),(AC58-(+AC58*U65)),IF(R65="Impacto",($N$64-(+$N$64*U65)),IF(R65="Probabilidad",AC58,""))),"")</f>
        <v/>
      </c>
      <c r="AD65" s="189" t="str">
        <f t="shared" ref="AD65:AD66" si="65">IFERROR(IF(OR(AND(Z65="Muy Baja",AB65="Leve"),AND(Z65="Muy Baja",AB65="Menor"),AND(Z65="Baja",AB65="Leve")),"Bajo",IF(OR(AND(Z65="Muy baja",AB65="Moderado"),AND(Z65="Baja",AB65="Menor"),AND(Z65="Baja",AB65="Moderado"),AND(Z65="Media",AB65="Leve"),AND(Z65="Media",AB65="Menor"),AND(Z65="Media",AB65="Moderado"),AND(Z65="Alta",AB65="Leve"),AND(Z65="Alta",AB65="Menor")),"Moderado",IF(OR(AND(Z65="Muy Baja",AB65="Mayor"),AND(Z65="Baja",AB65="Mayor"),AND(Z65="Media",AB65="Mayor"),AND(Z65="Alta",AB65="Moderado"),AND(Z65="Alta",AB65="Mayor"),AND(Z65="Muy Alta",AB65="Leve"),AND(Z65="Muy Alta",AB65="Menor"),AND(Z65="Muy Alta",AB65="Moderado"),AND(Z65="Muy Alta",AB65="Mayor")),"Alto",IF(OR(AND(Z65="Muy Baja",AB65="Catastrófico"),AND(Z65="Baja",AB65="Catastrófico"),AND(Z65="Media",AB65="Catastrófico"),AND(Z65="Alta",AB65="Catastrófico"),AND(Z65="Muy Alta",AB65="Catastrófico")),"Extremo","")))),"")</f>
        <v/>
      </c>
      <c r="AE65" s="185"/>
      <c r="AF65" s="169"/>
      <c r="AG65" s="169"/>
      <c r="AH65" s="190"/>
      <c r="AI65" s="190"/>
      <c r="AJ65" s="169"/>
      <c r="AK65" s="191"/>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row>
    <row r="66" spans="2:69" ht="24.95" hidden="1" customHeight="1" x14ac:dyDescent="0.3">
      <c r="B66" s="317"/>
      <c r="C66" s="310"/>
      <c r="D66" s="310"/>
      <c r="E66" s="310"/>
      <c r="F66" s="310"/>
      <c r="G66" s="310"/>
      <c r="H66" s="318"/>
      <c r="I66" s="315"/>
      <c r="J66" s="314"/>
      <c r="K66" s="319"/>
      <c r="L66" s="314">
        <f>IF(NOT(ISERROR(MATCH(K66,_xlfn.ANCHORARRAY(F77),0))),J79&amp;"Por favor no seleccionar los criterios de impacto",K66)</f>
        <v>0</v>
      </c>
      <c r="M66" s="315"/>
      <c r="N66" s="314"/>
      <c r="O66" s="316"/>
      <c r="P66" s="182">
        <v>3</v>
      </c>
      <c r="Q66" s="192"/>
      <c r="R66" s="184" t="str">
        <f>IF(OR(S66="Preventivo",S66="Detectivo"),"Probabilidad",IF(S66="Correctivo","Impacto",""))</f>
        <v/>
      </c>
      <c r="S66" s="185"/>
      <c r="T66" s="185"/>
      <c r="U66" s="186" t="str">
        <f t="shared" si="63"/>
        <v/>
      </c>
      <c r="V66" s="185"/>
      <c r="W66" s="185"/>
      <c r="X66" s="185"/>
      <c r="Y66" s="187" t="str">
        <f>IFERROR(IF(AND(R65="Probabilidad",R66="Probabilidad"),(AA65-(+AA65*U66)),IF(AND(R65="Impacto",R66="Probabilidad"),(AA64-(+AA64*U66)),IF(R66="Impacto",AA65,""))),"")</f>
        <v/>
      </c>
      <c r="Z66" s="188" t="str">
        <f t="shared" si="2"/>
        <v/>
      </c>
      <c r="AA66" s="186" t="str">
        <f t="shared" si="64"/>
        <v/>
      </c>
      <c r="AB66" s="188" t="str">
        <f t="shared" si="4"/>
        <v/>
      </c>
      <c r="AC66" s="186" t="str">
        <f>IFERROR(IF(AND(R65="Impacto",R66="Impacto"),(AC65-(+AC65*U66)),IF(AND(R65="Probabilidad",R66="Impacto"),(AC64-(+AC64*U66)),IF(R66="Probabilidad",AC65,""))),"")</f>
        <v/>
      </c>
      <c r="AD66" s="189" t="str">
        <f t="shared" si="65"/>
        <v/>
      </c>
      <c r="AE66" s="185"/>
      <c r="AF66" s="169"/>
      <c r="AG66" s="169"/>
      <c r="AH66" s="190"/>
      <c r="AI66" s="190"/>
      <c r="AJ66" s="169"/>
      <c r="AK66" s="191"/>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row>
    <row r="67" spans="2:69" ht="24.95" hidden="1" customHeight="1" x14ac:dyDescent="0.3">
      <c r="B67" s="321"/>
      <c r="C67" s="322"/>
      <c r="D67" s="322"/>
      <c r="E67" s="322"/>
      <c r="F67" s="320"/>
      <c r="G67" s="323"/>
      <c r="H67" s="320"/>
      <c r="I67" s="320"/>
      <c r="J67" s="320"/>
      <c r="K67" s="320"/>
      <c r="L67" s="320"/>
      <c r="M67" s="320"/>
      <c r="N67" s="320"/>
      <c r="O67" s="320"/>
      <c r="P67" s="194"/>
      <c r="Q67" s="194"/>
      <c r="R67" s="194"/>
      <c r="S67" s="194"/>
      <c r="T67" s="194"/>
      <c r="U67" s="194"/>
      <c r="V67" s="194"/>
      <c r="W67" s="194"/>
      <c r="X67" s="194"/>
      <c r="Y67" s="194"/>
      <c r="Z67" s="194"/>
      <c r="AA67" s="194"/>
      <c r="AB67" s="194"/>
      <c r="AC67" s="194"/>
      <c r="AD67" s="194"/>
      <c r="AE67" s="194"/>
      <c r="AF67" s="194"/>
      <c r="AG67" s="195"/>
      <c r="AH67" s="194"/>
      <c r="AI67" s="194"/>
      <c r="AJ67" s="194"/>
      <c r="AK67" s="196"/>
    </row>
    <row r="68" spans="2:69" ht="24.95" hidden="1" customHeight="1" x14ac:dyDescent="0.3">
      <c r="B68" s="317"/>
      <c r="C68" s="310"/>
      <c r="D68" s="310"/>
      <c r="E68" s="310"/>
      <c r="F68" s="310"/>
      <c r="G68" s="310"/>
      <c r="H68" s="318"/>
      <c r="I68" s="315"/>
      <c r="J68" s="314"/>
      <c r="K68" s="319"/>
      <c r="L68" s="314">
        <f>IF(NOT(ISERROR(MATCH(K68,_xlfn.ANCHORARRAY(F79),0))),J81&amp;"Por favor no seleccionar los criterios de impacto",K68)</f>
        <v>0</v>
      </c>
      <c r="M68" s="315"/>
      <c r="N68" s="314"/>
      <c r="O68" s="316"/>
      <c r="P68" s="182">
        <v>5</v>
      </c>
      <c r="Q68" s="183"/>
      <c r="R68" s="184" t="str">
        <f t="shared" ref="R68:R69" si="66">IF(OR(S68="Preventivo",S68="Detectivo"),"Probabilidad",IF(S68="Correctivo","Impacto",""))</f>
        <v/>
      </c>
      <c r="S68" s="185"/>
      <c r="T68" s="185"/>
      <c r="U68" s="186" t="str">
        <f t="shared" si="63"/>
        <v/>
      </c>
      <c r="V68" s="185"/>
      <c r="W68" s="185"/>
      <c r="X68" s="185"/>
      <c r="Y68" s="187" t="str">
        <f t="shared" ref="Y68:Y69" si="67">IFERROR(IF(AND(R67="Probabilidad",R68="Probabilidad"),(AA67-(+AA67*U68)),IF(AND(R67="Impacto",R68="Probabilidad"),(AA66-(+AA66*U68)),IF(R68="Impacto",AA67,""))),"")</f>
        <v/>
      </c>
      <c r="Z68" s="188" t="str">
        <f t="shared" si="2"/>
        <v/>
      </c>
      <c r="AA68" s="186" t="str">
        <f t="shared" si="64"/>
        <v/>
      </c>
      <c r="AB68" s="188" t="str">
        <f t="shared" si="4"/>
        <v/>
      </c>
      <c r="AC68" s="186" t="str">
        <f t="shared" ref="AC68:AC69" si="68">IFERROR(IF(AND(R67="Impacto",R68="Impacto"),(AC67-(+AC67*U68)),IF(AND(R67="Probabilidad",R68="Impacto"),(AC66-(+AC66*U68)),IF(R68="Probabilidad",AC67,""))),"")</f>
        <v/>
      </c>
      <c r="AD68" s="189" t="str">
        <f t="shared" ref="AD68:AD69" si="69">IFERROR(IF(OR(AND(Z68="Muy Baja",AB68="Leve"),AND(Z68="Muy Baja",AB68="Menor"),AND(Z68="Baja",AB68="Leve")),"Bajo",IF(OR(AND(Z68="Muy baja",AB68="Moderado"),AND(Z68="Baja",AB68="Menor"),AND(Z68="Baja",AB68="Moderado"),AND(Z68="Media",AB68="Leve"),AND(Z68="Media",AB68="Menor"),AND(Z68="Media",AB68="Moderado"),AND(Z68="Alta",AB68="Leve"),AND(Z68="Alta",AB68="Menor")),"Moderado",IF(OR(AND(Z68="Muy Baja",AB68="Mayor"),AND(Z68="Baja",AB68="Mayor"),AND(Z68="Media",AB68="Mayor"),AND(Z68="Alta",AB68="Moderado"),AND(Z68="Alta",AB68="Mayor"),AND(Z68="Muy Alta",AB68="Leve"),AND(Z68="Muy Alta",AB68="Menor"),AND(Z68="Muy Alta",AB68="Moderado"),AND(Z68="Muy Alta",AB68="Mayor")),"Alto",IF(OR(AND(Z68="Muy Baja",AB68="Catastrófico"),AND(Z68="Baja",AB68="Catastrófico"),AND(Z68="Media",AB68="Catastrófico"),AND(Z68="Alta",AB68="Catastrófico"),AND(Z68="Muy Alta",AB68="Catastrófico")),"Extremo","")))),"")</f>
        <v/>
      </c>
      <c r="AE68" s="185"/>
      <c r="AF68" s="169"/>
      <c r="AG68" s="169"/>
      <c r="AH68" s="190"/>
      <c r="AI68" s="190"/>
      <c r="AJ68" s="169"/>
      <c r="AK68" s="191"/>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row>
    <row r="69" spans="2:69" ht="24.95" hidden="1" customHeight="1" x14ac:dyDescent="0.3">
      <c r="B69" s="317"/>
      <c r="C69" s="310"/>
      <c r="D69" s="310"/>
      <c r="E69" s="310"/>
      <c r="F69" s="310"/>
      <c r="G69" s="310"/>
      <c r="H69" s="318"/>
      <c r="I69" s="315"/>
      <c r="J69" s="314"/>
      <c r="K69" s="319"/>
      <c r="L69" s="314">
        <f>IF(NOT(ISERROR(MATCH(K69,_xlfn.ANCHORARRAY(F80),0))),J82&amp;"Por favor no seleccionar los criterios de impacto",K69)</f>
        <v>0</v>
      </c>
      <c r="M69" s="315"/>
      <c r="N69" s="314"/>
      <c r="O69" s="316"/>
      <c r="P69" s="182">
        <v>6</v>
      </c>
      <c r="Q69" s="183"/>
      <c r="R69" s="184" t="str">
        <f t="shared" si="66"/>
        <v/>
      </c>
      <c r="S69" s="185"/>
      <c r="T69" s="185"/>
      <c r="U69" s="186" t="str">
        <f t="shared" si="63"/>
        <v/>
      </c>
      <c r="V69" s="185"/>
      <c r="W69" s="185"/>
      <c r="X69" s="185"/>
      <c r="Y69" s="187" t="str">
        <f t="shared" si="67"/>
        <v/>
      </c>
      <c r="Z69" s="188" t="str">
        <f t="shared" si="2"/>
        <v/>
      </c>
      <c r="AA69" s="186" t="str">
        <f t="shared" si="64"/>
        <v/>
      </c>
      <c r="AB69" s="188" t="str">
        <f t="shared" si="4"/>
        <v/>
      </c>
      <c r="AC69" s="186" t="str">
        <f t="shared" si="68"/>
        <v/>
      </c>
      <c r="AD69" s="189" t="str">
        <f t="shared" si="69"/>
        <v/>
      </c>
      <c r="AE69" s="185"/>
      <c r="AF69" s="169"/>
      <c r="AG69" s="169"/>
      <c r="AH69" s="190"/>
      <c r="AI69" s="190"/>
      <c r="AJ69" s="169"/>
      <c r="AK69" s="191"/>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row>
    <row r="70" spans="2:69" ht="24.95" hidden="1" customHeight="1" x14ac:dyDescent="0.3">
      <c r="B70" s="317">
        <v>10</v>
      </c>
      <c r="C70" s="310"/>
      <c r="D70" s="310"/>
      <c r="E70" s="310"/>
      <c r="F70" s="310"/>
      <c r="G70" s="310"/>
      <c r="H70" s="318"/>
      <c r="I70" s="315" t="str">
        <f>IF(H70&lt;=0,"",IF(H70&lt;=2,"Muy Baja",IF(H70&lt;=24,"Baja",IF(H70&lt;=500,"Media",IF(H70&lt;=5000,"Alta","Muy Alta")))))</f>
        <v/>
      </c>
      <c r="J70" s="314" t="str">
        <f>IF(I70="","",IF(I70="Muy Baja",0.2,IF(I70="Baja",0.4,IF(I70="Media",0.6,IF(I70="Alta",0.8,IF(I70="Muy Alta",1,))))))</f>
        <v/>
      </c>
      <c r="K70" s="319"/>
      <c r="L70" s="314">
        <f>IF(NOT(ISERROR(MATCH(K70,'Tabla Impacto'!$B$222:$B$224,0))),'Tabla Impacto'!$F$224&amp;"Por favor no seleccionar los criterios de impacto(Afectación Económica o presupuestal y Pérdida Reputacional)",K70)</f>
        <v>0</v>
      </c>
      <c r="M70" s="315" t="str">
        <f>IF(OR(L70='Tabla Impacto'!$C$12,L70='Tabla Impacto'!$D$12),"Leve",IF(OR(L70='Tabla Impacto'!$C$13,L70='Tabla Impacto'!$D$13),"Menor",IF(OR(L70='Tabla Impacto'!$C$14,L70='Tabla Impacto'!$D$14),"Moderado",IF(OR(L70='Tabla Impacto'!$C$15,L70='Tabla Impacto'!$D$15),"Mayor",IF(OR(L70='Tabla Impacto'!$C$16,L70='Tabla Impacto'!$D$16),"Catastrófico","")))))</f>
        <v/>
      </c>
      <c r="N70" s="314" t="str">
        <f>IF(M70="","",IF(M70="Leve",0.2,IF(M70="Menor",0.4,IF(M70="Moderado",0.6,IF(M70="Mayor",0.8,IF(M70="Catastrófico",1,))))))</f>
        <v/>
      </c>
      <c r="O70" s="316" t="str">
        <f>IF(OR(AND(I70="Muy Baja",M70="Leve"),AND(I70="Muy Baja",M70="Menor"),AND(I70="Baja",M70="Leve")),"Bajo",IF(OR(AND(I70="Muy baja",M70="Moderado"),AND(I70="Baja",M70="Menor"),AND(I70="Baja",M70="Moderado"),AND(I70="Media",M70="Leve"),AND(I70="Media",M70="Menor"),AND(I70="Media",M70="Moderado"),AND(I70="Alta",M70="Leve"),AND(I70="Alta",M70="Menor")),"Moderado",IF(OR(AND(I70="Muy Baja",M70="Mayor"),AND(I70="Baja",M70="Mayor"),AND(I70="Media",M70="Mayor"),AND(I70="Alta",M70="Moderado"),AND(I70="Alta",M70="Mayor"),AND(I70="Muy Alta",M70="Leve"),AND(I70="Muy Alta",M70="Menor"),AND(I70="Muy Alta",M70="Moderado"),AND(I70="Muy Alta",M70="Mayor")),"Alto",IF(OR(AND(I70="Muy Baja",M70="Catastrófico"),AND(I70="Baja",M70="Catastrófico"),AND(I70="Media",M70="Catastrófico"),AND(I70="Alta",M70="Catastrófico"),AND(I70="Muy Alta",M70="Catastrófico")),"Extremo",""))))</f>
        <v/>
      </c>
      <c r="P70" s="182">
        <v>1</v>
      </c>
      <c r="Q70" s="183"/>
      <c r="R70" s="184" t="str">
        <f>IF(OR(S70="Preventivo",S70="Detectivo"),"Probabilidad",IF(S70="Correctivo","Impacto",""))</f>
        <v/>
      </c>
      <c r="S70" s="185"/>
      <c r="T70" s="185"/>
      <c r="U70" s="186" t="str">
        <f>IF(AND(S70="Preventivo",T70="Automático"),"50%",IF(AND(S70="Preventivo",T70="Manual"),"40%",IF(AND(S70="Detectivo",T70="Automático"),"40%",IF(AND(S70="Detectivo",T70="Manual"),"30%",IF(AND(S70="Correctivo",T70="Automático"),"35%",IF(AND(S70="Correctivo",T70="Manual"),"25%",""))))))</f>
        <v/>
      </c>
      <c r="V70" s="185"/>
      <c r="W70" s="185"/>
      <c r="X70" s="185"/>
      <c r="Y70" s="187" t="str">
        <f>IFERROR(IF(R70="Probabilidad",(J70-(+J70*U70)),IF(R70="Impacto",J70,"")),"")</f>
        <v/>
      </c>
      <c r="Z70" s="188" t="str">
        <f>IFERROR(IF(Y70="","",IF(Y70&lt;=0.2,"Muy Baja",IF(Y70&lt;=0.4,"Baja",IF(Y70&lt;=0.6,"Media",IF(Y70&lt;=0.8,"Alta","Muy Alta"))))),"")</f>
        <v/>
      </c>
      <c r="AA70" s="186" t="str">
        <f>+Y70</f>
        <v/>
      </c>
      <c r="AB70" s="188" t="str">
        <f>IFERROR(IF(AC70="","",IF(AC70&lt;=0.2,"Leve",IF(AC70&lt;=0.4,"Menor",IF(AC70&lt;=0.6,"Moderado",IF(AC70&lt;=0.8,"Mayor","Catastrófico"))))),"")</f>
        <v/>
      </c>
      <c r="AC70" s="186" t="str">
        <f>IFERROR(IF(R70="Impacto",(N70-(+N70*U70)),IF(R70="Probabilidad",N70,"")),"")</f>
        <v/>
      </c>
      <c r="AD70" s="189" t="str">
        <f>IFERROR(IF(OR(AND(Z70="Muy Baja",AB70="Leve"),AND(Z70="Muy Baja",AB70="Menor"),AND(Z70="Baja",AB70="Leve")),"Bajo",IF(OR(AND(Z70="Muy baja",AB70="Moderado"),AND(Z70="Baja",AB70="Menor"),AND(Z70="Baja",AB70="Moderado"),AND(Z70="Media",AB70="Leve"),AND(Z70="Media",AB70="Menor"),AND(Z70="Media",AB70="Moderado"),AND(Z70="Alta",AB70="Leve"),AND(Z70="Alta",AB70="Menor")),"Moderado",IF(OR(AND(Z70="Muy Baja",AB70="Mayor"),AND(Z70="Baja",AB70="Mayor"),AND(Z70="Media",AB70="Mayor"),AND(Z70="Alta",AB70="Moderado"),AND(Z70="Alta",AB70="Mayor"),AND(Z70="Muy Alta",AB70="Leve"),AND(Z70="Muy Alta",AB70="Menor"),AND(Z70="Muy Alta",AB70="Moderado"),AND(Z70="Muy Alta",AB70="Mayor")),"Alto",IF(OR(AND(Z70="Muy Baja",AB70="Catastrófico"),AND(Z70="Baja",AB70="Catastrófico"),AND(Z70="Media",AB70="Catastrófico"),AND(Z70="Alta",AB70="Catastrófico"),AND(Z70="Muy Alta",AB70="Catastrófico")),"Extremo","")))),"")</f>
        <v/>
      </c>
      <c r="AE70" s="185"/>
      <c r="AF70" s="169"/>
      <c r="AG70" s="169"/>
      <c r="AH70" s="190"/>
      <c r="AI70" s="190"/>
      <c r="AJ70" s="169"/>
      <c r="AK70" s="191"/>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row>
    <row r="71" spans="2:69" ht="24.95" hidden="1" customHeight="1" x14ac:dyDescent="0.3">
      <c r="B71" s="317"/>
      <c r="C71" s="310"/>
      <c r="D71" s="310"/>
      <c r="E71" s="310"/>
      <c r="F71" s="310"/>
      <c r="G71" s="310"/>
      <c r="H71" s="318"/>
      <c r="I71" s="315"/>
      <c r="J71" s="314"/>
      <c r="K71" s="319"/>
      <c r="L71" s="314">
        <f>IF(NOT(ISERROR(MATCH(K71,_xlfn.ANCHORARRAY(F82),0))),J84&amp;"Por favor no seleccionar los criterios de impacto",K71)</f>
        <v>0</v>
      </c>
      <c r="M71" s="315"/>
      <c r="N71" s="314"/>
      <c r="O71" s="316"/>
      <c r="P71" s="182">
        <v>2</v>
      </c>
      <c r="Q71" s="183"/>
      <c r="R71" s="184" t="str">
        <f>IF(OR(S71="Preventivo",S71="Detectivo"),"Probabilidad",IF(S71="Correctivo","Impacto",""))</f>
        <v/>
      </c>
      <c r="S71" s="185"/>
      <c r="T71" s="185"/>
      <c r="U71" s="186" t="str">
        <f t="shared" ref="U71:U75" si="70">IF(AND(S71="Preventivo",T71="Automático"),"50%",IF(AND(S71="Preventivo",T71="Manual"),"40%",IF(AND(S71="Detectivo",T71="Automático"),"40%",IF(AND(S71="Detectivo",T71="Manual"),"30%",IF(AND(S71="Correctivo",T71="Automático"),"35%",IF(AND(S71="Correctivo",T71="Manual"),"25%",""))))))</f>
        <v/>
      </c>
      <c r="V71" s="185"/>
      <c r="W71" s="185"/>
      <c r="X71" s="185"/>
      <c r="Y71" s="187" t="str">
        <f>IFERROR(IF(AND(R70="Probabilidad",R71="Probabilidad"),(AA70-(+AA70*U71)),IF(R71="Probabilidad",(J70-(+J70*U71)),IF(R71="Impacto",AA70,""))),"")</f>
        <v/>
      </c>
      <c r="Z71" s="188" t="str">
        <f t="shared" si="2"/>
        <v/>
      </c>
      <c r="AA71" s="186" t="str">
        <f t="shared" ref="AA71:AA75" si="71">+Y71</f>
        <v/>
      </c>
      <c r="AB71" s="188" t="str">
        <f t="shared" si="4"/>
        <v/>
      </c>
      <c r="AC71" s="186" t="str">
        <f>IFERROR(IF(AND(R70="Impacto",R71="Impacto"),(AC64-(+AC64*U71)),IF(R71="Impacto",($N$70-(+$N$70*U71)),IF(R71="Probabilidad",AC64,""))),"")</f>
        <v/>
      </c>
      <c r="AD71" s="189" t="str">
        <f t="shared" ref="AD71:AD72" si="72">IFERROR(IF(OR(AND(Z71="Muy Baja",AB71="Leve"),AND(Z71="Muy Baja",AB71="Menor"),AND(Z71="Baja",AB71="Leve")),"Bajo",IF(OR(AND(Z71="Muy baja",AB71="Moderado"),AND(Z71="Baja",AB71="Menor"),AND(Z71="Baja",AB71="Moderado"),AND(Z71="Media",AB71="Leve"),AND(Z71="Media",AB71="Menor"),AND(Z71="Media",AB71="Moderado"),AND(Z71="Alta",AB71="Leve"),AND(Z71="Alta",AB71="Menor")),"Moderado",IF(OR(AND(Z71="Muy Baja",AB71="Mayor"),AND(Z71="Baja",AB71="Mayor"),AND(Z71="Media",AB71="Mayor"),AND(Z71="Alta",AB71="Moderado"),AND(Z71="Alta",AB71="Mayor"),AND(Z71="Muy Alta",AB71="Leve"),AND(Z71="Muy Alta",AB71="Menor"),AND(Z71="Muy Alta",AB71="Moderado"),AND(Z71="Muy Alta",AB71="Mayor")),"Alto",IF(OR(AND(Z71="Muy Baja",AB71="Catastrófico"),AND(Z71="Baja",AB71="Catastrófico"),AND(Z71="Media",AB71="Catastrófico"),AND(Z71="Alta",AB71="Catastrófico"),AND(Z71="Muy Alta",AB71="Catastrófico")),"Extremo","")))),"")</f>
        <v/>
      </c>
      <c r="AE71" s="185"/>
      <c r="AF71" s="169"/>
      <c r="AG71" s="169"/>
      <c r="AH71" s="190"/>
      <c r="AI71" s="190"/>
      <c r="AJ71" s="169"/>
      <c r="AK71" s="191"/>
    </row>
    <row r="72" spans="2:69" ht="24.95" hidden="1" customHeight="1" x14ac:dyDescent="0.3">
      <c r="B72" s="317"/>
      <c r="C72" s="310"/>
      <c r="D72" s="310"/>
      <c r="E72" s="310"/>
      <c r="F72" s="310"/>
      <c r="G72" s="310"/>
      <c r="H72" s="318"/>
      <c r="I72" s="315"/>
      <c r="J72" s="314"/>
      <c r="K72" s="319"/>
      <c r="L72" s="314">
        <f>IF(NOT(ISERROR(MATCH(K72,_xlfn.ANCHORARRAY(F83),0))),J85&amp;"Por favor no seleccionar los criterios de impacto",K72)</f>
        <v>0</v>
      </c>
      <c r="M72" s="315"/>
      <c r="N72" s="314"/>
      <c r="O72" s="316"/>
      <c r="P72" s="182">
        <v>3</v>
      </c>
      <c r="Q72" s="192"/>
      <c r="R72" s="184" t="str">
        <f>IF(OR(S72="Preventivo",S72="Detectivo"),"Probabilidad",IF(S72="Correctivo","Impacto",""))</f>
        <v/>
      </c>
      <c r="S72" s="185"/>
      <c r="T72" s="185"/>
      <c r="U72" s="186" t="str">
        <f t="shared" si="70"/>
        <v/>
      </c>
      <c r="V72" s="185"/>
      <c r="W72" s="185"/>
      <c r="X72" s="185"/>
      <c r="Y72" s="187" t="str">
        <f>IFERROR(IF(AND(R71="Probabilidad",R72="Probabilidad"),(AA71-(+AA71*U72)),IF(AND(R71="Impacto",R72="Probabilidad"),(AA70-(+AA70*U72)),IF(R72="Impacto",AA71,""))),"")</f>
        <v/>
      </c>
      <c r="Z72" s="188" t="str">
        <f t="shared" si="2"/>
        <v/>
      </c>
      <c r="AA72" s="186" t="str">
        <f t="shared" si="71"/>
        <v/>
      </c>
      <c r="AB72" s="188" t="str">
        <f t="shared" si="4"/>
        <v/>
      </c>
      <c r="AC72" s="186" t="str">
        <f>IFERROR(IF(AND(R71="Impacto",R72="Impacto"),(AC71-(+AC71*U72)),IF(AND(R71="Probabilidad",R72="Impacto"),(AC70-(+AC70*U72)),IF(R72="Probabilidad",AC71,""))),"")</f>
        <v/>
      </c>
      <c r="AD72" s="189" t="str">
        <f t="shared" si="72"/>
        <v/>
      </c>
      <c r="AE72" s="185"/>
      <c r="AF72" s="169"/>
      <c r="AG72" s="169"/>
      <c r="AH72" s="190"/>
      <c r="AI72" s="190"/>
      <c r="AJ72" s="169"/>
      <c r="AK72" s="191"/>
    </row>
    <row r="73" spans="2:69" ht="24.95" hidden="1" customHeight="1" x14ac:dyDescent="0.3">
      <c r="B73" s="317"/>
      <c r="C73" s="310"/>
      <c r="D73" s="310"/>
      <c r="E73" s="310"/>
      <c r="F73" s="310"/>
      <c r="G73" s="310"/>
      <c r="H73" s="318"/>
      <c r="I73" s="315"/>
      <c r="J73" s="314"/>
      <c r="K73" s="319"/>
      <c r="L73" s="314">
        <f>IF(NOT(ISERROR(MATCH(K73,_xlfn.ANCHORARRAY(F84),0))),J86&amp;"Por favor no seleccionar los criterios de impacto",K73)</f>
        <v>0</v>
      </c>
      <c r="M73" s="315"/>
      <c r="N73" s="314"/>
      <c r="O73" s="316"/>
      <c r="P73" s="182">
        <v>4</v>
      </c>
      <c r="Q73" s="183"/>
      <c r="R73" s="184" t="str">
        <f t="shared" ref="R73:R75" si="73">IF(OR(S73="Preventivo",S73="Detectivo"),"Probabilidad",IF(S73="Correctivo","Impacto",""))</f>
        <v/>
      </c>
      <c r="S73" s="185"/>
      <c r="T73" s="185"/>
      <c r="U73" s="186" t="str">
        <f t="shared" si="70"/>
        <v/>
      </c>
      <c r="V73" s="185"/>
      <c r="W73" s="185"/>
      <c r="X73" s="185"/>
      <c r="Y73" s="187" t="str">
        <f t="shared" ref="Y73:Y75" si="74">IFERROR(IF(AND(R72="Probabilidad",R73="Probabilidad"),(AA72-(+AA72*U73)),IF(AND(R72="Impacto",R73="Probabilidad"),(AA71-(+AA71*U73)),IF(R73="Impacto",AA72,""))),"")</f>
        <v/>
      </c>
      <c r="Z73" s="188" t="str">
        <f t="shared" si="2"/>
        <v/>
      </c>
      <c r="AA73" s="186" t="str">
        <f t="shared" si="71"/>
        <v/>
      </c>
      <c r="AB73" s="188" t="str">
        <f t="shared" si="4"/>
        <v/>
      </c>
      <c r="AC73" s="186" t="str">
        <f t="shared" ref="AC73:AC75" si="75">IFERROR(IF(AND(R72="Impacto",R73="Impacto"),(AC72-(+AC72*U73)),IF(AND(R72="Probabilidad",R73="Impacto"),(AC71-(+AC71*U73)),IF(R73="Probabilidad",AC72,""))),"")</f>
        <v/>
      </c>
      <c r="AD73" s="189" t="str">
        <f>IFERROR(IF(OR(AND(Z73="Muy Baja",AB73="Leve"),AND(Z73="Muy Baja",AB73="Menor"),AND(Z73="Baja",AB73="Leve")),"Bajo",IF(OR(AND(Z73="Muy baja",AB73="Moderado"),AND(Z73="Baja",AB73="Menor"),AND(Z73="Baja",AB73="Moderado"),AND(Z73="Media",AB73="Leve"),AND(Z73="Media",AB73="Menor"),AND(Z73="Media",AB73="Moderado"),AND(Z73="Alta",AB73="Leve"),AND(Z73="Alta",AB73="Menor")),"Moderado",IF(OR(AND(Z73="Muy Baja",AB73="Mayor"),AND(Z73="Baja",AB73="Mayor"),AND(Z73="Media",AB73="Mayor"),AND(Z73="Alta",AB73="Moderado"),AND(Z73="Alta",AB73="Mayor"),AND(Z73="Muy Alta",AB73="Leve"),AND(Z73="Muy Alta",AB73="Menor"),AND(Z73="Muy Alta",AB73="Moderado"),AND(Z73="Muy Alta",AB73="Mayor")),"Alto",IF(OR(AND(Z73="Muy Baja",AB73="Catastrófico"),AND(Z73="Baja",AB73="Catastrófico"),AND(Z73="Media",AB73="Catastrófico"),AND(Z73="Alta",AB73="Catastrófico"),AND(Z73="Muy Alta",AB73="Catastrófico")),"Extremo","")))),"")</f>
        <v/>
      </c>
      <c r="AE73" s="185"/>
      <c r="AF73" s="169"/>
      <c r="AG73" s="169"/>
      <c r="AH73" s="190"/>
      <c r="AI73" s="190"/>
      <c r="AJ73" s="169"/>
      <c r="AK73" s="191"/>
    </row>
    <row r="74" spans="2:69" ht="24.95" hidden="1" customHeight="1" x14ac:dyDescent="0.3">
      <c r="B74" s="317"/>
      <c r="C74" s="310"/>
      <c r="D74" s="310"/>
      <c r="E74" s="310"/>
      <c r="F74" s="310"/>
      <c r="G74" s="310"/>
      <c r="H74" s="318"/>
      <c r="I74" s="315"/>
      <c r="J74" s="314"/>
      <c r="K74" s="319"/>
      <c r="L74" s="314">
        <f>IF(NOT(ISERROR(MATCH(K74,_xlfn.ANCHORARRAY(F85),0))),J87&amp;"Por favor no seleccionar los criterios de impacto",K74)</f>
        <v>0</v>
      </c>
      <c r="M74" s="315"/>
      <c r="N74" s="314"/>
      <c r="O74" s="316"/>
      <c r="P74" s="182">
        <v>5</v>
      </c>
      <c r="Q74" s="183"/>
      <c r="R74" s="184" t="str">
        <f t="shared" si="73"/>
        <v/>
      </c>
      <c r="S74" s="185"/>
      <c r="T74" s="185"/>
      <c r="U74" s="186" t="str">
        <f t="shared" si="70"/>
        <v/>
      </c>
      <c r="V74" s="185"/>
      <c r="W74" s="185"/>
      <c r="X74" s="185"/>
      <c r="Y74" s="187" t="str">
        <f t="shared" si="74"/>
        <v/>
      </c>
      <c r="Z74" s="188" t="str">
        <f t="shared" si="2"/>
        <v/>
      </c>
      <c r="AA74" s="186" t="str">
        <f t="shared" si="71"/>
        <v/>
      </c>
      <c r="AB74" s="188" t="str">
        <f t="shared" si="4"/>
        <v/>
      </c>
      <c r="AC74" s="186" t="str">
        <f t="shared" si="75"/>
        <v/>
      </c>
      <c r="AD74" s="189" t="str">
        <f t="shared" ref="AD74:AD75" si="76">IFERROR(IF(OR(AND(Z74="Muy Baja",AB74="Leve"),AND(Z74="Muy Baja",AB74="Menor"),AND(Z74="Baja",AB74="Leve")),"Bajo",IF(OR(AND(Z74="Muy baja",AB74="Moderado"),AND(Z74="Baja",AB74="Menor"),AND(Z74="Baja",AB74="Moderado"),AND(Z74="Media",AB74="Leve"),AND(Z74="Media",AB74="Menor"),AND(Z74="Media",AB74="Moderado"),AND(Z74="Alta",AB74="Leve"),AND(Z74="Alta",AB74="Menor")),"Moderado",IF(OR(AND(Z74="Muy Baja",AB74="Mayor"),AND(Z74="Baja",AB74="Mayor"),AND(Z74="Media",AB74="Mayor"),AND(Z74="Alta",AB74="Moderado"),AND(Z74="Alta",AB74="Mayor"),AND(Z74="Muy Alta",AB74="Leve"),AND(Z74="Muy Alta",AB74="Menor"),AND(Z74="Muy Alta",AB74="Moderado"),AND(Z74="Muy Alta",AB74="Mayor")),"Alto",IF(OR(AND(Z74="Muy Baja",AB74="Catastrófico"),AND(Z74="Baja",AB74="Catastrófico"),AND(Z74="Media",AB74="Catastrófico"),AND(Z74="Alta",AB74="Catastrófico"),AND(Z74="Muy Alta",AB74="Catastrófico")),"Extremo","")))),"")</f>
        <v/>
      </c>
      <c r="AE74" s="185"/>
      <c r="AF74" s="169"/>
      <c r="AG74" s="169"/>
      <c r="AH74" s="190"/>
      <c r="AI74" s="190"/>
      <c r="AJ74" s="169"/>
      <c r="AK74" s="191"/>
    </row>
    <row r="75" spans="2:69" ht="24.95" hidden="1" customHeight="1" x14ac:dyDescent="0.3">
      <c r="B75" s="330"/>
      <c r="C75" s="331"/>
      <c r="D75" s="331"/>
      <c r="E75" s="331"/>
      <c r="F75" s="331"/>
      <c r="G75" s="331"/>
      <c r="H75" s="332"/>
      <c r="I75" s="333"/>
      <c r="J75" s="334"/>
      <c r="K75" s="335"/>
      <c r="L75" s="334">
        <f>IF(NOT(ISERROR(MATCH(K75,_xlfn.ANCHORARRAY(F86),0))),J88&amp;"Por favor no seleccionar los criterios de impacto",K75)</f>
        <v>0</v>
      </c>
      <c r="M75" s="333"/>
      <c r="N75" s="334"/>
      <c r="O75" s="336"/>
      <c r="P75" s="197">
        <v>6</v>
      </c>
      <c r="Q75" s="198"/>
      <c r="R75" s="199" t="str">
        <f t="shared" si="73"/>
        <v/>
      </c>
      <c r="S75" s="200"/>
      <c r="T75" s="200"/>
      <c r="U75" s="201" t="str">
        <f t="shared" si="70"/>
        <v/>
      </c>
      <c r="V75" s="200"/>
      <c r="W75" s="200"/>
      <c r="X75" s="200"/>
      <c r="Y75" s="202" t="str">
        <f t="shared" si="74"/>
        <v/>
      </c>
      <c r="Z75" s="203" t="str">
        <f t="shared" si="2"/>
        <v/>
      </c>
      <c r="AA75" s="201" t="str">
        <f t="shared" si="71"/>
        <v/>
      </c>
      <c r="AB75" s="203" t="str">
        <f t="shared" si="4"/>
        <v/>
      </c>
      <c r="AC75" s="201" t="str">
        <f t="shared" si="75"/>
        <v/>
      </c>
      <c r="AD75" s="204" t="str">
        <f t="shared" si="76"/>
        <v/>
      </c>
      <c r="AE75" s="200"/>
      <c r="AF75" s="205"/>
      <c r="AG75" s="205"/>
      <c r="AH75" s="206"/>
      <c r="AI75" s="206"/>
      <c r="AJ75" s="205"/>
      <c r="AK75" s="207"/>
    </row>
    <row r="76" spans="2:69" ht="32.25" customHeight="1" thickBot="1" x14ac:dyDescent="0.35">
      <c r="B76" s="208"/>
      <c r="C76" s="327" t="s">
        <v>259</v>
      </c>
      <c r="D76" s="328"/>
      <c r="E76" s="328"/>
      <c r="F76" s="328"/>
      <c r="G76" s="328"/>
      <c r="H76" s="328"/>
      <c r="I76" s="328"/>
      <c r="J76" s="328"/>
      <c r="K76" s="328"/>
      <c r="L76" s="328"/>
      <c r="M76" s="328"/>
      <c r="N76" s="328"/>
      <c r="O76" s="328"/>
      <c r="P76" s="328"/>
      <c r="Q76" s="328"/>
      <c r="R76" s="328"/>
      <c r="S76" s="328"/>
      <c r="T76" s="328"/>
      <c r="U76" s="328"/>
      <c r="V76" s="328"/>
      <c r="W76" s="328"/>
      <c r="X76" s="328"/>
      <c r="Y76" s="328"/>
      <c r="Z76" s="328"/>
      <c r="AA76" s="328"/>
      <c r="AB76" s="328"/>
      <c r="AC76" s="328"/>
      <c r="AD76" s="328"/>
      <c r="AE76" s="328"/>
      <c r="AF76" s="328"/>
      <c r="AG76" s="328"/>
      <c r="AH76" s="328"/>
      <c r="AI76" s="328"/>
      <c r="AJ76" s="328"/>
      <c r="AK76" s="329"/>
    </row>
    <row r="78" spans="2:69" ht="24.95" customHeight="1" x14ac:dyDescent="0.3">
      <c r="B78" s="1"/>
      <c r="C78" s="9" t="s">
        <v>124</v>
      </c>
      <c r="D78" s="1"/>
      <c r="E78" s="1"/>
      <c r="G78" s="1"/>
    </row>
  </sheetData>
  <dataConsolidate/>
  <mergeCells count="190">
    <mergeCell ref="AJ7:AK7"/>
    <mergeCell ref="AJ6:AK6"/>
    <mergeCell ref="AJ5:AK5"/>
    <mergeCell ref="AJ4:AK4"/>
    <mergeCell ref="F4:AI7"/>
    <mergeCell ref="B4:E7"/>
    <mergeCell ref="B12:AK12"/>
    <mergeCell ref="B9:C9"/>
    <mergeCell ref="B10:C10"/>
    <mergeCell ref="B11:C11"/>
    <mergeCell ref="D9:AK9"/>
    <mergeCell ref="D10:AK10"/>
    <mergeCell ref="D11:AK11"/>
    <mergeCell ref="B13:H13"/>
    <mergeCell ref="I13:O13"/>
    <mergeCell ref="P13:X13"/>
    <mergeCell ref="Y13:AE13"/>
    <mergeCell ref="AF13:AK13"/>
    <mergeCell ref="C76:AK76"/>
    <mergeCell ref="N64:N69"/>
    <mergeCell ref="O64:O69"/>
    <mergeCell ref="B70:B75"/>
    <mergeCell ref="C70:C75"/>
    <mergeCell ref="D70:D75"/>
    <mergeCell ref="E70:E75"/>
    <mergeCell ref="F70:F75"/>
    <mergeCell ref="G70:G75"/>
    <mergeCell ref="H70:H75"/>
    <mergeCell ref="I70:I75"/>
    <mergeCell ref="J70:J75"/>
    <mergeCell ref="K70:K75"/>
    <mergeCell ref="L70:L75"/>
    <mergeCell ref="M70:M75"/>
    <mergeCell ref="N70:N75"/>
    <mergeCell ref="O70:O75"/>
    <mergeCell ref="K64:K69"/>
    <mergeCell ref="L64:L69"/>
    <mergeCell ref="M64:M69"/>
    <mergeCell ref="B64:B69"/>
    <mergeCell ref="C64:C69"/>
    <mergeCell ref="D64:D69"/>
    <mergeCell ref="E64:E69"/>
    <mergeCell ref="F64:F69"/>
    <mergeCell ref="G64:G69"/>
    <mergeCell ref="H64:H69"/>
    <mergeCell ref="I64:I69"/>
    <mergeCell ref="J64:J69"/>
    <mergeCell ref="N52:N57"/>
    <mergeCell ref="O52:O57"/>
    <mergeCell ref="G58:G63"/>
    <mergeCell ref="H58:H63"/>
    <mergeCell ref="I58:I63"/>
    <mergeCell ref="J58:J63"/>
    <mergeCell ref="K58:K63"/>
    <mergeCell ref="G52:G57"/>
    <mergeCell ref="H52:H57"/>
    <mergeCell ref="I52:I57"/>
    <mergeCell ref="J52:J57"/>
    <mergeCell ref="L58:L63"/>
    <mergeCell ref="M58:M63"/>
    <mergeCell ref="N58:N63"/>
    <mergeCell ref="O58:O63"/>
    <mergeCell ref="J40:J45"/>
    <mergeCell ref="K40:K45"/>
    <mergeCell ref="H46:H51"/>
    <mergeCell ref="I46:I51"/>
    <mergeCell ref="J46:J51"/>
    <mergeCell ref="L40:L45"/>
    <mergeCell ref="M40:M45"/>
    <mergeCell ref="B58:B63"/>
    <mergeCell ref="C58:C63"/>
    <mergeCell ref="D58:D63"/>
    <mergeCell ref="E58:E63"/>
    <mergeCell ref="F58:F63"/>
    <mergeCell ref="B52:B57"/>
    <mergeCell ref="C52:C57"/>
    <mergeCell ref="D52:D57"/>
    <mergeCell ref="E52:E57"/>
    <mergeCell ref="F52:F57"/>
    <mergeCell ref="N40:N45"/>
    <mergeCell ref="O40:O45"/>
    <mergeCell ref="N46:N51"/>
    <mergeCell ref="O46:O51"/>
    <mergeCell ref="K52:K57"/>
    <mergeCell ref="L52:L57"/>
    <mergeCell ref="M52:M57"/>
    <mergeCell ref="B40:B45"/>
    <mergeCell ref="C40:C45"/>
    <mergeCell ref="D40:D45"/>
    <mergeCell ref="B46:B51"/>
    <mergeCell ref="C46:C51"/>
    <mergeCell ref="D46:D51"/>
    <mergeCell ref="E46:E51"/>
    <mergeCell ref="F46:F51"/>
    <mergeCell ref="G46:G51"/>
    <mergeCell ref="E40:E45"/>
    <mergeCell ref="F40:F45"/>
    <mergeCell ref="K46:K51"/>
    <mergeCell ref="L46:L51"/>
    <mergeCell ref="M46:M51"/>
    <mergeCell ref="G40:G45"/>
    <mergeCell ref="H40:H45"/>
    <mergeCell ref="I40:I45"/>
    <mergeCell ref="N28:N33"/>
    <mergeCell ref="O28:O33"/>
    <mergeCell ref="B34:B39"/>
    <mergeCell ref="C34:C39"/>
    <mergeCell ref="D34:D39"/>
    <mergeCell ref="E34:E39"/>
    <mergeCell ref="F34:F39"/>
    <mergeCell ref="G34:G39"/>
    <mergeCell ref="H34:H39"/>
    <mergeCell ref="I34:I39"/>
    <mergeCell ref="J34:J39"/>
    <mergeCell ref="K34:K39"/>
    <mergeCell ref="L34:L39"/>
    <mergeCell ref="M34:M39"/>
    <mergeCell ref="N34:N39"/>
    <mergeCell ref="O34:O39"/>
    <mergeCell ref="L22:L27"/>
    <mergeCell ref="M22:M27"/>
    <mergeCell ref="N22:N27"/>
    <mergeCell ref="O22:O27"/>
    <mergeCell ref="B28:B33"/>
    <mergeCell ref="C28:C33"/>
    <mergeCell ref="D28:D33"/>
    <mergeCell ref="E28:E33"/>
    <mergeCell ref="F28:F33"/>
    <mergeCell ref="G28:G33"/>
    <mergeCell ref="H28:H33"/>
    <mergeCell ref="I28:I33"/>
    <mergeCell ref="J28:J33"/>
    <mergeCell ref="K28:K33"/>
    <mergeCell ref="L28:L33"/>
    <mergeCell ref="M28:M33"/>
    <mergeCell ref="G22:G27"/>
    <mergeCell ref="H22:H27"/>
    <mergeCell ref="I22:I27"/>
    <mergeCell ref="J22:J27"/>
    <mergeCell ref="K22:K27"/>
    <mergeCell ref="B22:B27"/>
    <mergeCell ref="C22:C27"/>
    <mergeCell ref="D22:D27"/>
    <mergeCell ref="E22:E27"/>
    <mergeCell ref="F22:F27"/>
    <mergeCell ref="AF14:AF15"/>
    <mergeCell ref="AK14:AK15"/>
    <mergeCell ref="AJ14:AJ15"/>
    <mergeCell ref="AI14:AI15"/>
    <mergeCell ref="AH14:AH15"/>
    <mergeCell ref="AG14:AG15"/>
    <mergeCell ref="B14:B15"/>
    <mergeCell ref="G14:G15"/>
    <mergeCell ref="F14:F15"/>
    <mergeCell ref="E14:E15"/>
    <mergeCell ref="D14:D15"/>
    <mergeCell ref="AE14:AE15"/>
    <mergeCell ref="P14:P15"/>
    <mergeCell ref="AD14:AD15"/>
    <mergeCell ref="AC14:AC15"/>
    <mergeCell ref="Y14:Y15"/>
    <mergeCell ref="Q14:Q15"/>
    <mergeCell ref="AB14:AB15"/>
    <mergeCell ref="Z14:Z15"/>
    <mergeCell ref="AA14:AA15"/>
    <mergeCell ref="H14:H15"/>
    <mergeCell ref="I14:I15"/>
    <mergeCell ref="J14:J15"/>
    <mergeCell ref="M14:M15"/>
    <mergeCell ref="N14:N15"/>
    <mergeCell ref="C14:C15"/>
    <mergeCell ref="O14:O15"/>
    <mergeCell ref="K14:K15"/>
    <mergeCell ref="L14:L15"/>
    <mergeCell ref="R14:R15"/>
    <mergeCell ref="S14:X14"/>
    <mergeCell ref="G16:G21"/>
    <mergeCell ref="H16:H21"/>
    <mergeCell ref="I16:I21"/>
    <mergeCell ref="B16:B21"/>
    <mergeCell ref="C16:C21"/>
    <mergeCell ref="D16:D21"/>
    <mergeCell ref="E16:E21"/>
    <mergeCell ref="F16:F21"/>
    <mergeCell ref="O16:O21"/>
    <mergeCell ref="J16:J21"/>
    <mergeCell ref="K16:K21"/>
    <mergeCell ref="L16:L21"/>
    <mergeCell ref="M16:M21"/>
    <mergeCell ref="N16:N21"/>
  </mergeCells>
  <conditionalFormatting sqref="I16 I22">
    <cfRule type="cellIs" dxfId="240" priority="319" operator="equal">
      <formula>"Muy Alta"</formula>
    </cfRule>
    <cfRule type="cellIs" dxfId="239" priority="320" operator="equal">
      <formula>"Alta"</formula>
    </cfRule>
    <cfRule type="cellIs" dxfId="238" priority="321" operator="equal">
      <formula>"Media"</formula>
    </cfRule>
    <cfRule type="cellIs" dxfId="237" priority="322" operator="equal">
      <formula>"Baja"</formula>
    </cfRule>
    <cfRule type="cellIs" dxfId="236" priority="323" operator="equal">
      <formula>"Muy Baja"</formula>
    </cfRule>
  </conditionalFormatting>
  <conditionalFormatting sqref="M16 M22 M28 M34 M40 M46 M52 M58 M64 M70">
    <cfRule type="cellIs" dxfId="235" priority="314" operator="equal">
      <formula>"Catastrófico"</formula>
    </cfRule>
    <cfRule type="cellIs" dxfId="234" priority="315" operator="equal">
      <formula>"Mayor"</formula>
    </cfRule>
    <cfRule type="cellIs" dxfId="233" priority="316" operator="equal">
      <formula>"Moderado"</formula>
    </cfRule>
    <cfRule type="cellIs" dxfId="232" priority="317" operator="equal">
      <formula>"Menor"</formula>
    </cfRule>
    <cfRule type="cellIs" dxfId="231" priority="318" operator="equal">
      <formula>"Leve"</formula>
    </cfRule>
  </conditionalFormatting>
  <conditionalFormatting sqref="O16">
    <cfRule type="cellIs" dxfId="230" priority="310" operator="equal">
      <formula>"Extremo"</formula>
    </cfRule>
    <cfRule type="cellIs" dxfId="229" priority="311" operator="equal">
      <formula>"Alto"</formula>
    </cfRule>
    <cfRule type="cellIs" dxfId="228" priority="312" operator="equal">
      <formula>"Moderado"</formula>
    </cfRule>
    <cfRule type="cellIs" dxfId="227" priority="313" operator="equal">
      <formula>"Bajo"</formula>
    </cfRule>
  </conditionalFormatting>
  <conditionalFormatting sqref="Z16:Z21">
    <cfRule type="cellIs" dxfId="226" priority="305" operator="equal">
      <formula>"Muy Alta"</formula>
    </cfRule>
    <cfRule type="cellIs" dxfId="225" priority="306" operator="equal">
      <formula>"Alta"</formula>
    </cfRule>
    <cfRule type="cellIs" dxfId="224" priority="307" operator="equal">
      <formula>"Media"</formula>
    </cfRule>
    <cfRule type="cellIs" dxfId="223" priority="308" operator="equal">
      <formula>"Baja"</formula>
    </cfRule>
    <cfRule type="cellIs" dxfId="222" priority="309" operator="equal">
      <formula>"Muy Baja"</formula>
    </cfRule>
  </conditionalFormatting>
  <conditionalFormatting sqref="AB16:AB21">
    <cfRule type="cellIs" dxfId="221" priority="300" operator="equal">
      <formula>"Catastrófico"</formula>
    </cfRule>
    <cfRule type="cellIs" dxfId="220" priority="301" operator="equal">
      <formula>"Mayor"</formula>
    </cfRule>
    <cfRule type="cellIs" dxfId="219" priority="302" operator="equal">
      <formula>"Moderado"</formula>
    </cfRule>
    <cfRule type="cellIs" dxfId="218" priority="303" operator="equal">
      <formula>"Menor"</formula>
    </cfRule>
    <cfRule type="cellIs" dxfId="217" priority="304" operator="equal">
      <formula>"Leve"</formula>
    </cfRule>
  </conditionalFormatting>
  <conditionalFormatting sqref="AD16:AD21">
    <cfRule type="cellIs" dxfId="216" priority="296" operator="equal">
      <formula>"Extremo"</formula>
    </cfRule>
    <cfRule type="cellIs" dxfId="215" priority="297" operator="equal">
      <formula>"Alto"</formula>
    </cfRule>
    <cfRule type="cellIs" dxfId="214" priority="298" operator="equal">
      <formula>"Moderado"</formula>
    </cfRule>
    <cfRule type="cellIs" dxfId="213" priority="299" operator="equal">
      <formula>"Bajo"</formula>
    </cfRule>
  </conditionalFormatting>
  <conditionalFormatting sqref="I64">
    <cfRule type="cellIs" dxfId="212" priority="53" operator="equal">
      <formula>"Muy Alta"</formula>
    </cfRule>
    <cfRule type="cellIs" dxfId="211" priority="54" operator="equal">
      <formula>"Alta"</formula>
    </cfRule>
    <cfRule type="cellIs" dxfId="210" priority="55" operator="equal">
      <formula>"Media"</formula>
    </cfRule>
    <cfRule type="cellIs" dxfId="209" priority="56" operator="equal">
      <formula>"Baja"</formula>
    </cfRule>
    <cfRule type="cellIs" dxfId="208" priority="57" operator="equal">
      <formula>"Muy Baja"</formula>
    </cfRule>
  </conditionalFormatting>
  <conditionalFormatting sqref="O22">
    <cfRule type="cellIs" dxfId="207" priority="240" operator="equal">
      <formula>"Extremo"</formula>
    </cfRule>
    <cfRule type="cellIs" dxfId="206" priority="241" operator="equal">
      <formula>"Alto"</formula>
    </cfRule>
    <cfRule type="cellIs" dxfId="205" priority="242" operator="equal">
      <formula>"Moderado"</formula>
    </cfRule>
    <cfRule type="cellIs" dxfId="204" priority="243" operator="equal">
      <formula>"Bajo"</formula>
    </cfRule>
  </conditionalFormatting>
  <conditionalFormatting sqref="Z22:Z27">
    <cfRule type="cellIs" dxfId="203" priority="235" operator="equal">
      <formula>"Muy Alta"</formula>
    </cfRule>
    <cfRule type="cellIs" dxfId="202" priority="236" operator="equal">
      <formula>"Alta"</formula>
    </cfRule>
    <cfRule type="cellIs" dxfId="201" priority="237" operator="equal">
      <formula>"Media"</formula>
    </cfRule>
    <cfRule type="cellIs" dxfId="200" priority="238" operator="equal">
      <formula>"Baja"</formula>
    </cfRule>
    <cfRule type="cellIs" dxfId="199" priority="239" operator="equal">
      <formula>"Muy Baja"</formula>
    </cfRule>
  </conditionalFormatting>
  <conditionalFormatting sqref="AB22:AB27">
    <cfRule type="cellIs" dxfId="198" priority="230" operator="equal">
      <formula>"Catastrófico"</formula>
    </cfRule>
    <cfRule type="cellIs" dxfId="197" priority="231" operator="equal">
      <formula>"Mayor"</formula>
    </cfRule>
    <cfRule type="cellIs" dxfId="196" priority="232" operator="equal">
      <formula>"Moderado"</formula>
    </cfRule>
    <cfRule type="cellIs" dxfId="195" priority="233" operator="equal">
      <formula>"Menor"</formula>
    </cfRule>
    <cfRule type="cellIs" dxfId="194" priority="234" operator="equal">
      <formula>"Leve"</formula>
    </cfRule>
  </conditionalFormatting>
  <conditionalFormatting sqref="AD22:AD27">
    <cfRule type="cellIs" dxfId="193" priority="226" operator="equal">
      <formula>"Extremo"</formula>
    </cfRule>
    <cfRule type="cellIs" dxfId="192" priority="227" operator="equal">
      <formula>"Alto"</formula>
    </cfRule>
    <cfRule type="cellIs" dxfId="191" priority="228" operator="equal">
      <formula>"Moderado"</formula>
    </cfRule>
    <cfRule type="cellIs" dxfId="190" priority="229" operator="equal">
      <formula>"Bajo"</formula>
    </cfRule>
  </conditionalFormatting>
  <conditionalFormatting sqref="I28">
    <cfRule type="cellIs" dxfId="189" priority="221" operator="equal">
      <formula>"Muy Alta"</formula>
    </cfRule>
    <cfRule type="cellIs" dxfId="188" priority="222" operator="equal">
      <formula>"Alta"</formula>
    </cfRule>
    <cfRule type="cellIs" dxfId="187" priority="223" operator="equal">
      <formula>"Media"</formula>
    </cfRule>
    <cfRule type="cellIs" dxfId="186" priority="224" operator="equal">
      <formula>"Baja"</formula>
    </cfRule>
    <cfRule type="cellIs" dxfId="185" priority="225" operator="equal">
      <formula>"Muy Baja"</formula>
    </cfRule>
  </conditionalFormatting>
  <conditionalFormatting sqref="O28">
    <cfRule type="cellIs" dxfId="184" priority="212" operator="equal">
      <formula>"Extremo"</formula>
    </cfRule>
    <cfRule type="cellIs" dxfId="183" priority="213" operator="equal">
      <formula>"Alto"</formula>
    </cfRule>
    <cfRule type="cellIs" dxfId="182" priority="214" operator="equal">
      <formula>"Moderado"</formula>
    </cfRule>
    <cfRule type="cellIs" dxfId="181" priority="215" operator="equal">
      <formula>"Bajo"</formula>
    </cfRule>
  </conditionalFormatting>
  <conditionalFormatting sqref="Z28:Z33">
    <cfRule type="cellIs" dxfId="180" priority="207" operator="equal">
      <formula>"Muy Alta"</formula>
    </cfRule>
    <cfRule type="cellIs" dxfId="179" priority="208" operator="equal">
      <formula>"Alta"</formula>
    </cfRule>
    <cfRule type="cellIs" dxfId="178" priority="209" operator="equal">
      <formula>"Media"</formula>
    </cfRule>
    <cfRule type="cellIs" dxfId="177" priority="210" operator="equal">
      <formula>"Baja"</formula>
    </cfRule>
    <cfRule type="cellIs" dxfId="176" priority="211" operator="equal">
      <formula>"Muy Baja"</formula>
    </cfRule>
  </conditionalFormatting>
  <conditionalFormatting sqref="AB28:AB33">
    <cfRule type="cellIs" dxfId="175" priority="202" operator="equal">
      <formula>"Catastrófico"</formula>
    </cfRule>
    <cfRule type="cellIs" dxfId="174" priority="203" operator="equal">
      <formula>"Mayor"</formula>
    </cfRule>
    <cfRule type="cellIs" dxfId="173" priority="204" operator="equal">
      <formula>"Moderado"</formula>
    </cfRule>
    <cfRule type="cellIs" dxfId="172" priority="205" operator="equal">
      <formula>"Menor"</formula>
    </cfRule>
    <cfRule type="cellIs" dxfId="171" priority="206" operator="equal">
      <formula>"Leve"</formula>
    </cfRule>
  </conditionalFormatting>
  <conditionalFormatting sqref="AD28:AD33">
    <cfRule type="cellIs" dxfId="170" priority="198" operator="equal">
      <formula>"Extremo"</formula>
    </cfRule>
    <cfRule type="cellIs" dxfId="169" priority="199" operator="equal">
      <formula>"Alto"</formula>
    </cfRule>
    <cfRule type="cellIs" dxfId="168" priority="200" operator="equal">
      <formula>"Moderado"</formula>
    </cfRule>
    <cfRule type="cellIs" dxfId="167" priority="201" operator="equal">
      <formula>"Bajo"</formula>
    </cfRule>
  </conditionalFormatting>
  <conditionalFormatting sqref="I34">
    <cfRule type="cellIs" dxfId="166" priority="193" operator="equal">
      <formula>"Muy Alta"</formula>
    </cfRule>
    <cfRule type="cellIs" dxfId="165" priority="194" operator="equal">
      <formula>"Alta"</formula>
    </cfRule>
    <cfRule type="cellIs" dxfId="164" priority="195" operator="equal">
      <formula>"Media"</formula>
    </cfRule>
    <cfRule type="cellIs" dxfId="163" priority="196" operator="equal">
      <formula>"Baja"</formula>
    </cfRule>
    <cfRule type="cellIs" dxfId="162" priority="197" operator="equal">
      <formula>"Muy Baja"</formula>
    </cfRule>
  </conditionalFormatting>
  <conditionalFormatting sqref="O34">
    <cfRule type="cellIs" dxfId="161" priority="184" operator="equal">
      <formula>"Extremo"</formula>
    </cfRule>
    <cfRule type="cellIs" dxfId="160" priority="185" operator="equal">
      <formula>"Alto"</formula>
    </cfRule>
    <cfRule type="cellIs" dxfId="159" priority="186" operator="equal">
      <formula>"Moderado"</formula>
    </cfRule>
    <cfRule type="cellIs" dxfId="158" priority="187" operator="equal">
      <formula>"Bajo"</formula>
    </cfRule>
  </conditionalFormatting>
  <conditionalFormatting sqref="Z34:Z39">
    <cfRule type="cellIs" dxfId="157" priority="179" operator="equal">
      <formula>"Muy Alta"</formula>
    </cfRule>
    <cfRule type="cellIs" dxfId="156" priority="180" operator="equal">
      <formula>"Alta"</formula>
    </cfRule>
    <cfRule type="cellIs" dxfId="155" priority="181" operator="equal">
      <formula>"Media"</formula>
    </cfRule>
    <cfRule type="cellIs" dxfId="154" priority="182" operator="equal">
      <formula>"Baja"</formula>
    </cfRule>
    <cfRule type="cellIs" dxfId="153" priority="183" operator="equal">
      <formula>"Muy Baja"</formula>
    </cfRule>
  </conditionalFormatting>
  <conditionalFormatting sqref="AB34:AB39">
    <cfRule type="cellIs" dxfId="152" priority="174" operator="equal">
      <formula>"Catastrófico"</formula>
    </cfRule>
    <cfRule type="cellIs" dxfId="151" priority="175" operator="equal">
      <formula>"Mayor"</formula>
    </cfRule>
    <cfRule type="cellIs" dxfId="150" priority="176" operator="equal">
      <formula>"Moderado"</formula>
    </cfRule>
    <cfRule type="cellIs" dxfId="149" priority="177" operator="equal">
      <formula>"Menor"</formula>
    </cfRule>
    <cfRule type="cellIs" dxfId="148" priority="178" operator="equal">
      <formula>"Leve"</formula>
    </cfRule>
  </conditionalFormatting>
  <conditionalFormatting sqref="AD34:AD39">
    <cfRule type="cellIs" dxfId="147" priority="170" operator="equal">
      <formula>"Extremo"</formula>
    </cfRule>
    <cfRule type="cellIs" dxfId="146" priority="171" operator="equal">
      <formula>"Alto"</formula>
    </cfRule>
    <cfRule type="cellIs" dxfId="145" priority="172" operator="equal">
      <formula>"Moderado"</formula>
    </cfRule>
    <cfRule type="cellIs" dxfId="144" priority="173" operator="equal">
      <formula>"Bajo"</formula>
    </cfRule>
  </conditionalFormatting>
  <conditionalFormatting sqref="I40">
    <cfRule type="cellIs" dxfId="143" priority="165" operator="equal">
      <formula>"Muy Alta"</formula>
    </cfRule>
    <cfRule type="cellIs" dxfId="142" priority="166" operator="equal">
      <formula>"Alta"</formula>
    </cfRule>
    <cfRule type="cellIs" dxfId="141" priority="167" operator="equal">
      <formula>"Media"</formula>
    </cfRule>
    <cfRule type="cellIs" dxfId="140" priority="168" operator="equal">
      <formula>"Baja"</formula>
    </cfRule>
    <cfRule type="cellIs" dxfId="139" priority="169" operator="equal">
      <formula>"Muy Baja"</formula>
    </cfRule>
  </conditionalFormatting>
  <conditionalFormatting sqref="O40">
    <cfRule type="cellIs" dxfId="138" priority="156" operator="equal">
      <formula>"Extremo"</formula>
    </cfRule>
    <cfRule type="cellIs" dxfId="137" priority="157" operator="equal">
      <formula>"Alto"</formula>
    </cfRule>
    <cfRule type="cellIs" dxfId="136" priority="158" operator="equal">
      <formula>"Moderado"</formula>
    </cfRule>
    <cfRule type="cellIs" dxfId="135" priority="159" operator="equal">
      <formula>"Bajo"</formula>
    </cfRule>
  </conditionalFormatting>
  <conditionalFormatting sqref="Z40:Z45">
    <cfRule type="cellIs" dxfId="134" priority="151" operator="equal">
      <formula>"Muy Alta"</formula>
    </cfRule>
    <cfRule type="cellIs" dxfId="133" priority="152" operator="equal">
      <formula>"Alta"</formula>
    </cfRule>
    <cfRule type="cellIs" dxfId="132" priority="153" operator="equal">
      <formula>"Media"</formula>
    </cfRule>
    <cfRule type="cellIs" dxfId="131" priority="154" operator="equal">
      <formula>"Baja"</formula>
    </cfRule>
    <cfRule type="cellIs" dxfId="130" priority="155" operator="equal">
      <formula>"Muy Baja"</formula>
    </cfRule>
  </conditionalFormatting>
  <conditionalFormatting sqref="AB40:AB45">
    <cfRule type="cellIs" dxfId="129" priority="146" operator="equal">
      <formula>"Catastrófico"</formula>
    </cfRule>
    <cfRule type="cellIs" dxfId="128" priority="147" operator="equal">
      <formula>"Mayor"</formula>
    </cfRule>
    <cfRule type="cellIs" dxfId="127" priority="148" operator="equal">
      <formula>"Moderado"</formula>
    </cfRule>
    <cfRule type="cellIs" dxfId="126" priority="149" operator="equal">
      <formula>"Menor"</formula>
    </cfRule>
    <cfRule type="cellIs" dxfId="125" priority="150" operator="equal">
      <formula>"Leve"</formula>
    </cfRule>
  </conditionalFormatting>
  <conditionalFormatting sqref="AD40:AD45">
    <cfRule type="cellIs" dxfId="124" priority="142" operator="equal">
      <formula>"Extremo"</formula>
    </cfRule>
    <cfRule type="cellIs" dxfId="123" priority="143" operator="equal">
      <formula>"Alto"</formula>
    </cfRule>
    <cfRule type="cellIs" dxfId="122" priority="144" operator="equal">
      <formula>"Moderado"</formula>
    </cfRule>
    <cfRule type="cellIs" dxfId="121" priority="145" operator="equal">
      <formula>"Bajo"</formula>
    </cfRule>
  </conditionalFormatting>
  <conditionalFormatting sqref="I46">
    <cfRule type="cellIs" dxfId="120" priority="137" operator="equal">
      <formula>"Muy Alta"</formula>
    </cfRule>
    <cfRule type="cellIs" dxfId="119" priority="138" operator="equal">
      <formula>"Alta"</formula>
    </cfRule>
    <cfRule type="cellIs" dxfId="118" priority="139" operator="equal">
      <formula>"Media"</formula>
    </cfRule>
    <cfRule type="cellIs" dxfId="117" priority="140" operator="equal">
      <formula>"Baja"</formula>
    </cfRule>
    <cfRule type="cellIs" dxfId="116" priority="141" operator="equal">
      <formula>"Muy Baja"</formula>
    </cfRule>
  </conditionalFormatting>
  <conditionalFormatting sqref="O46">
    <cfRule type="cellIs" dxfId="115" priority="128" operator="equal">
      <formula>"Extremo"</formula>
    </cfRule>
    <cfRule type="cellIs" dxfId="114" priority="129" operator="equal">
      <formula>"Alto"</formula>
    </cfRule>
    <cfRule type="cellIs" dxfId="113" priority="130" operator="equal">
      <formula>"Moderado"</formula>
    </cfRule>
    <cfRule type="cellIs" dxfId="112" priority="131" operator="equal">
      <formula>"Bajo"</formula>
    </cfRule>
  </conditionalFormatting>
  <conditionalFormatting sqref="Z46:Z51">
    <cfRule type="cellIs" dxfId="111" priority="123" operator="equal">
      <formula>"Muy Alta"</formula>
    </cfRule>
    <cfRule type="cellIs" dxfId="110" priority="124" operator="equal">
      <formula>"Alta"</formula>
    </cfRule>
    <cfRule type="cellIs" dxfId="109" priority="125" operator="equal">
      <formula>"Media"</formula>
    </cfRule>
    <cfRule type="cellIs" dxfId="108" priority="126" operator="equal">
      <formula>"Baja"</formula>
    </cfRule>
    <cfRule type="cellIs" dxfId="107" priority="127" operator="equal">
      <formula>"Muy Baja"</formula>
    </cfRule>
  </conditionalFormatting>
  <conditionalFormatting sqref="AB46:AB51">
    <cfRule type="cellIs" dxfId="106" priority="118" operator="equal">
      <formula>"Catastrófico"</formula>
    </cfRule>
    <cfRule type="cellIs" dxfId="105" priority="119" operator="equal">
      <formula>"Mayor"</formula>
    </cfRule>
    <cfRule type="cellIs" dxfId="104" priority="120" operator="equal">
      <formula>"Moderado"</formula>
    </cfRule>
    <cfRule type="cellIs" dxfId="103" priority="121" operator="equal">
      <formula>"Menor"</formula>
    </cfRule>
    <cfRule type="cellIs" dxfId="102" priority="122" operator="equal">
      <formula>"Leve"</formula>
    </cfRule>
  </conditionalFormatting>
  <conditionalFormatting sqref="AD46:AD51">
    <cfRule type="cellIs" dxfId="101" priority="114" operator="equal">
      <formula>"Extremo"</formula>
    </cfRule>
    <cfRule type="cellIs" dxfId="100" priority="115" operator="equal">
      <formula>"Alto"</formula>
    </cfRule>
    <cfRule type="cellIs" dxfId="99" priority="116" operator="equal">
      <formula>"Moderado"</formula>
    </cfRule>
    <cfRule type="cellIs" dxfId="98" priority="117" operator="equal">
      <formula>"Bajo"</formula>
    </cfRule>
  </conditionalFormatting>
  <conditionalFormatting sqref="I52">
    <cfRule type="cellIs" dxfId="97" priority="109" operator="equal">
      <formula>"Muy Alta"</formula>
    </cfRule>
    <cfRule type="cellIs" dxfId="96" priority="110" operator="equal">
      <formula>"Alta"</formula>
    </cfRule>
    <cfRule type="cellIs" dxfId="95" priority="111" operator="equal">
      <formula>"Media"</formula>
    </cfRule>
    <cfRule type="cellIs" dxfId="94" priority="112" operator="equal">
      <formula>"Baja"</formula>
    </cfRule>
    <cfRule type="cellIs" dxfId="93" priority="113" operator="equal">
      <formula>"Muy Baja"</formula>
    </cfRule>
  </conditionalFormatting>
  <conditionalFormatting sqref="O52">
    <cfRule type="cellIs" dxfId="92" priority="100" operator="equal">
      <formula>"Extremo"</formula>
    </cfRule>
    <cfRule type="cellIs" dxfId="91" priority="101" operator="equal">
      <formula>"Alto"</formula>
    </cfRule>
    <cfRule type="cellIs" dxfId="90" priority="102" operator="equal">
      <formula>"Moderado"</formula>
    </cfRule>
    <cfRule type="cellIs" dxfId="89" priority="103" operator="equal">
      <formula>"Bajo"</formula>
    </cfRule>
  </conditionalFormatting>
  <conditionalFormatting sqref="Z52:Z57">
    <cfRule type="cellIs" dxfId="88" priority="95" operator="equal">
      <formula>"Muy Alta"</formula>
    </cfRule>
    <cfRule type="cellIs" dxfId="87" priority="96" operator="equal">
      <formula>"Alta"</formula>
    </cfRule>
    <cfRule type="cellIs" dxfId="86" priority="97" operator="equal">
      <formula>"Media"</formula>
    </cfRule>
    <cfRule type="cellIs" dxfId="85" priority="98" operator="equal">
      <formula>"Baja"</formula>
    </cfRule>
    <cfRule type="cellIs" dxfId="84" priority="99" operator="equal">
      <formula>"Muy Baja"</formula>
    </cfRule>
  </conditionalFormatting>
  <conditionalFormatting sqref="AB52:AB57">
    <cfRule type="cellIs" dxfId="83" priority="90" operator="equal">
      <formula>"Catastrófico"</formula>
    </cfRule>
    <cfRule type="cellIs" dxfId="82" priority="91" operator="equal">
      <formula>"Mayor"</formula>
    </cfRule>
    <cfRule type="cellIs" dxfId="81" priority="92" operator="equal">
      <formula>"Moderado"</formula>
    </cfRule>
    <cfRule type="cellIs" dxfId="80" priority="93" operator="equal">
      <formula>"Menor"</formula>
    </cfRule>
    <cfRule type="cellIs" dxfId="79" priority="94" operator="equal">
      <formula>"Leve"</formula>
    </cfRule>
  </conditionalFormatting>
  <conditionalFormatting sqref="AD52:AD57">
    <cfRule type="cellIs" dxfId="78" priority="86" operator="equal">
      <formula>"Extremo"</formula>
    </cfRule>
    <cfRule type="cellIs" dxfId="77" priority="87" operator="equal">
      <formula>"Alto"</formula>
    </cfRule>
    <cfRule type="cellIs" dxfId="76" priority="88" operator="equal">
      <formula>"Moderado"</formula>
    </cfRule>
    <cfRule type="cellIs" dxfId="75" priority="89" operator="equal">
      <formula>"Bajo"</formula>
    </cfRule>
  </conditionalFormatting>
  <conditionalFormatting sqref="I58">
    <cfRule type="cellIs" dxfId="74" priority="81" operator="equal">
      <formula>"Muy Alta"</formula>
    </cfRule>
    <cfRule type="cellIs" dxfId="73" priority="82" operator="equal">
      <formula>"Alta"</formula>
    </cfRule>
    <cfRule type="cellIs" dxfId="72" priority="83" operator="equal">
      <formula>"Media"</formula>
    </cfRule>
    <cfRule type="cellIs" dxfId="71" priority="84" operator="equal">
      <formula>"Baja"</formula>
    </cfRule>
    <cfRule type="cellIs" dxfId="70" priority="85" operator="equal">
      <formula>"Muy Baja"</formula>
    </cfRule>
  </conditionalFormatting>
  <conditionalFormatting sqref="O58">
    <cfRule type="cellIs" dxfId="69" priority="72" operator="equal">
      <formula>"Extremo"</formula>
    </cfRule>
    <cfRule type="cellIs" dxfId="68" priority="73" operator="equal">
      <formula>"Alto"</formula>
    </cfRule>
    <cfRule type="cellIs" dxfId="67" priority="74" operator="equal">
      <formula>"Moderado"</formula>
    </cfRule>
    <cfRule type="cellIs" dxfId="66" priority="75" operator="equal">
      <formula>"Bajo"</formula>
    </cfRule>
  </conditionalFormatting>
  <conditionalFormatting sqref="Z58:Z63">
    <cfRule type="cellIs" dxfId="65" priority="67" operator="equal">
      <formula>"Muy Alta"</formula>
    </cfRule>
    <cfRule type="cellIs" dxfId="64" priority="68" operator="equal">
      <formula>"Alta"</formula>
    </cfRule>
    <cfRule type="cellIs" dxfId="63" priority="69" operator="equal">
      <formula>"Media"</formula>
    </cfRule>
    <cfRule type="cellIs" dxfId="62" priority="70" operator="equal">
      <formula>"Baja"</formula>
    </cfRule>
    <cfRule type="cellIs" dxfId="61" priority="71" operator="equal">
      <formula>"Muy Baja"</formula>
    </cfRule>
  </conditionalFormatting>
  <conditionalFormatting sqref="AB58:AB63">
    <cfRule type="cellIs" dxfId="60" priority="62" operator="equal">
      <formula>"Catastrófico"</formula>
    </cfRule>
    <cfRule type="cellIs" dxfId="59" priority="63" operator="equal">
      <formula>"Mayor"</formula>
    </cfRule>
    <cfRule type="cellIs" dxfId="58" priority="64" operator="equal">
      <formula>"Moderado"</formula>
    </cfRule>
    <cfRule type="cellIs" dxfId="57" priority="65" operator="equal">
      <formula>"Menor"</formula>
    </cfRule>
    <cfRule type="cellIs" dxfId="56" priority="66" operator="equal">
      <formula>"Leve"</formula>
    </cfRule>
  </conditionalFormatting>
  <conditionalFormatting sqref="AD58:AD63">
    <cfRule type="cellIs" dxfId="55" priority="58" operator="equal">
      <formula>"Extremo"</formula>
    </cfRule>
    <cfRule type="cellIs" dxfId="54" priority="59" operator="equal">
      <formula>"Alto"</formula>
    </cfRule>
    <cfRule type="cellIs" dxfId="53" priority="60" operator="equal">
      <formula>"Moderado"</formula>
    </cfRule>
    <cfRule type="cellIs" dxfId="52" priority="61" operator="equal">
      <formula>"Bajo"</formula>
    </cfRule>
  </conditionalFormatting>
  <conditionalFormatting sqref="O64">
    <cfRule type="cellIs" dxfId="51" priority="44" operator="equal">
      <formula>"Extremo"</formula>
    </cfRule>
    <cfRule type="cellIs" dxfId="50" priority="45" operator="equal">
      <formula>"Alto"</formula>
    </cfRule>
    <cfRule type="cellIs" dxfId="49" priority="46" operator="equal">
      <formula>"Moderado"</formula>
    </cfRule>
    <cfRule type="cellIs" dxfId="48" priority="47" operator="equal">
      <formula>"Bajo"</formula>
    </cfRule>
  </conditionalFormatting>
  <conditionalFormatting sqref="Z64:Z69">
    <cfRule type="cellIs" dxfId="47" priority="39" operator="equal">
      <formula>"Muy Alta"</formula>
    </cfRule>
    <cfRule type="cellIs" dxfId="46" priority="40" operator="equal">
      <formula>"Alta"</formula>
    </cfRule>
    <cfRule type="cellIs" dxfId="45" priority="41" operator="equal">
      <formula>"Media"</formula>
    </cfRule>
    <cfRule type="cellIs" dxfId="44" priority="42" operator="equal">
      <formula>"Baja"</formula>
    </cfRule>
    <cfRule type="cellIs" dxfId="43" priority="43" operator="equal">
      <formula>"Muy Baja"</formula>
    </cfRule>
  </conditionalFormatting>
  <conditionalFormatting sqref="AB64:AB69">
    <cfRule type="cellIs" dxfId="42" priority="34" operator="equal">
      <formula>"Catastrófico"</formula>
    </cfRule>
    <cfRule type="cellIs" dxfId="41" priority="35" operator="equal">
      <formula>"Mayor"</formula>
    </cfRule>
    <cfRule type="cellIs" dxfId="40" priority="36" operator="equal">
      <formula>"Moderado"</formula>
    </cfRule>
    <cfRule type="cellIs" dxfId="39" priority="37" operator="equal">
      <formula>"Menor"</formula>
    </cfRule>
    <cfRule type="cellIs" dxfId="38" priority="38" operator="equal">
      <formula>"Leve"</formula>
    </cfRule>
  </conditionalFormatting>
  <conditionalFormatting sqref="AD64:AD69">
    <cfRule type="cellIs" dxfId="37" priority="30" operator="equal">
      <formula>"Extremo"</formula>
    </cfRule>
    <cfRule type="cellIs" dxfId="36" priority="31" operator="equal">
      <formula>"Alto"</formula>
    </cfRule>
    <cfRule type="cellIs" dxfId="35" priority="32" operator="equal">
      <formula>"Moderado"</formula>
    </cfRule>
    <cfRule type="cellIs" dxfId="34" priority="33" operator="equal">
      <formula>"Bajo"</formula>
    </cfRule>
  </conditionalFormatting>
  <conditionalFormatting sqref="I70">
    <cfRule type="cellIs" dxfId="33" priority="25" operator="equal">
      <formula>"Muy Alta"</formula>
    </cfRule>
    <cfRule type="cellIs" dxfId="32" priority="26" operator="equal">
      <formula>"Alta"</formula>
    </cfRule>
    <cfRule type="cellIs" dxfId="31" priority="27" operator="equal">
      <formula>"Media"</formula>
    </cfRule>
    <cfRule type="cellIs" dxfId="30" priority="28" operator="equal">
      <formula>"Baja"</formula>
    </cfRule>
    <cfRule type="cellIs" dxfId="29" priority="29" operator="equal">
      <formula>"Muy Baja"</formula>
    </cfRule>
  </conditionalFormatting>
  <conditionalFormatting sqref="O70">
    <cfRule type="cellIs" dxfId="28" priority="16" operator="equal">
      <formula>"Extremo"</formula>
    </cfRule>
    <cfRule type="cellIs" dxfId="27" priority="17" operator="equal">
      <formula>"Alto"</formula>
    </cfRule>
    <cfRule type="cellIs" dxfId="26" priority="18" operator="equal">
      <formula>"Moderado"</formula>
    </cfRule>
    <cfRule type="cellIs" dxfId="25" priority="19" operator="equal">
      <formula>"Bajo"</formula>
    </cfRule>
  </conditionalFormatting>
  <conditionalFormatting sqref="Z70:Z75">
    <cfRule type="cellIs" dxfId="24" priority="11" operator="equal">
      <formula>"Muy Alta"</formula>
    </cfRule>
    <cfRule type="cellIs" dxfId="23" priority="12" operator="equal">
      <formula>"Alta"</formula>
    </cfRule>
    <cfRule type="cellIs" dxfId="22" priority="13" operator="equal">
      <formula>"Media"</formula>
    </cfRule>
    <cfRule type="cellIs" dxfId="21" priority="14" operator="equal">
      <formula>"Baja"</formula>
    </cfRule>
    <cfRule type="cellIs" dxfId="20" priority="15" operator="equal">
      <formula>"Muy Baja"</formula>
    </cfRule>
  </conditionalFormatting>
  <conditionalFormatting sqref="AB70:AB75">
    <cfRule type="cellIs" dxfId="19" priority="6" operator="equal">
      <formula>"Catastrófico"</formula>
    </cfRule>
    <cfRule type="cellIs" dxfId="18" priority="7" operator="equal">
      <formula>"Mayor"</formula>
    </cfRule>
    <cfRule type="cellIs" dxfId="17" priority="8" operator="equal">
      <formula>"Moderado"</formula>
    </cfRule>
    <cfRule type="cellIs" dxfId="16" priority="9" operator="equal">
      <formula>"Menor"</formula>
    </cfRule>
    <cfRule type="cellIs" dxfId="15" priority="10" operator="equal">
      <formula>"Leve"</formula>
    </cfRule>
  </conditionalFormatting>
  <conditionalFormatting sqref="AD70:AD75">
    <cfRule type="cellIs" dxfId="14" priority="2" operator="equal">
      <formula>"Extremo"</formula>
    </cfRule>
    <cfRule type="cellIs" dxfId="13" priority="3" operator="equal">
      <formula>"Alto"</formula>
    </cfRule>
    <cfRule type="cellIs" dxfId="12" priority="4" operator="equal">
      <formula>"Moderado"</formula>
    </cfRule>
    <cfRule type="cellIs" dxfId="11" priority="5" operator="equal">
      <formula>"Bajo"</formula>
    </cfRule>
  </conditionalFormatting>
  <conditionalFormatting sqref="L16:L75">
    <cfRule type="containsText" dxfId="10" priority="1" operator="containsText" text="❌">
      <formula>NOT(ISERROR(SEARCH("❌",L16)))</formula>
    </cfRule>
  </conditionalFormatting>
  <pageMargins left="0.7" right="0.7" top="0.75" bottom="0.75" header="0.3" footer="0.3"/>
  <pageSetup orientation="portrait" r:id="rId1"/>
  <ignoredErrors>
    <ignoredError sqref="AC18"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zoomScale="40" zoomScaleNormal="40" workbookViewId="0"/>
  </sheetViews>
  <sheetFormatPr baseColWidth="10" defaultRowHeight="15" x14ac:dyDescent="0.25"/>
  <cols>
    <col min="2" max="39" width="5.7109375" customWidth="1" collapsed="1"/>
    <col min="41" max="46" width="5.7109375" customWidth="1" collapsed="1"/>
  </cols>
  <sheetData>
    <row r="1" spans="1:99"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row>
    <row r="2" spans="1:99" ht="18" customHeight="1" x14ac:dyDescent="0.25">
      <c r="A2" s="55"/>
      <c r="B2" s="370" t="s">
        <v>141</v>
      </c>
      <c r="C2" s="370"/>
      <c r="D2" s="370"/>
      <c r="E2" s="370"/>
      <c r="F2" s="370"/>
      <c r="G2" s="370"/>
      <c r="H2" s="370"/>
      <c r="I2" s="370"/>
      <c r="J2" s="408" t="s">
        <v>2</v>
      </c>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08"/>
      <c r="AM2" s="408"/>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row>
    <row r="3" spans="1:99" ht="18.75" customHeight="1" x14ac:dyDescent="0.25">
      <c r="A3" s="55"/>
      <c r="B3" s="370"/>
      <c r="C3" s="370"/>
      <c r="D3" s="370"/>
      <c r="E3" s="370"/>
      <c r="F3" s="370"/>
      <c r="G3" s="370"/>
      <c r="H3" s="370"/>
      <c r="I3" s="370"/>
      <c r="J3" s="408"/>
      <c r="K3" s="408"/>
      <c r="L3" s="408"/>
      <c r="M3" s="408"/>
      <c r="N3" s="408"/>
      <c r="O3" s="408"/>
      <c r="P3" s="408"/>
      <c r="Q3" s="408"/>
      <c r="R3" s="408"/>
      <c r="S3" s="408"/>
      <c r="T3" s="408"/>
      <c r="U3" s="408"/>
      <c r="V3" s="408"/>
      <c r="W3" s="408"/>
      <c r="X3" s="408"/>
      <c r="Y3" s="408"/>
      <c r="Z3" s="408"/>
      <c r="AA3" s="408"/>
      <c r="AB3" s="408"/>
      <c r="AC3" s="408"/>
      <c r="AD3" s="408"/>
      <c r="AE3" s="408"/>
      <c r="AF3" s="408"/>
      <c r="AG3" s="408"/>
      <c r="AH3" s="408"/>
      <c r="AI3" s="408"/>
      <c r="AJ3" s="408"/>
      <c r="AK3" s="408"/>
      <c r="AL3" s="408"/>
      <c r="AM3" s="408"/>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row>
    <row r="4" spans="1:99" ht="15" customHeight="1" x14ac:dyDescent="0.25">
      <c r="A4" s="55"/>
      <c r="B4" s="370"/>
      <c r="C4" s="370"/>
      <c r="D4" s="370"/>
      <c r="E4" s="370"/>
      <c r="F4" s="370"/>
      <c r="G4" s="370"/>
      <c r="H4" s="370"/>
      <c r="I4" s="370"/>
      <c r="J4" s="408"/>
      <c r="K4" s="408"/>
      <c r="L4" s="408"/>
      <c r="M4" s="408"/>
      <c r="N4" s="408"/>
      <c r="O4" s="408"/>
      <c r="P4" s="408"/>
      <c r="Q4" s="408"/>
      <c r="R4" s="408"/>
      <c r="S4" s="408"/>
      <c r="T4" s="408"/>
      <c r="U4" s="408"/>
      <c r="V4" s="408"/>
      <c r="W4" s="408"/>
      <c r="X4" s="408"/>
      <c r="Y4" s="408"/>
      <c r="Z4" s="408"/>
      <c r="AA4" s="408"/>
      <c r="AB4" s="408"/>
      <c r="AC4" s="408"/>
      <c r="AD4" s="408"/>
      <c r="AE4" s="408"/>
      <c r="AF4" s="408"/>
      <c r="AG4" s="408"/>
      <c r="AH4" s="408"/>
      <c r="AI4" s="408"/>
      <c r="AJ4" s="408"/>
      <c r="AK4" s="408"/>
      <c r="AL4" s="408"/>
      <c r="AM4" s="408"/>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row>
    <row r="5" spans="1:99" ht="15.75" thickBot="1"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row>
    <row r="6" spans="1:99" ht="15" customHeight="1" x14ac:dyDescent="0.25">
      <c r="A6" s="55"/>
      <c r="B6" s="420" t="s">
        <v>4</v>
      </c>
      <c r="C6" s="420"/>
      <c r="D6" s="421"/>
      <c r="E6" s="409" t="s">
        <v>107</v>
      </c>
      <c r="F6" s="410"/>
      <c r="G6" s="410"/>
      <c r="H6" s="410"/>
      <c r="I6" s="411"/>
      <c r="J6" s="405" t="str">
        <f>IF(AND('MAPA DE RIESGO'!$I$16="Muy Alta",'MAPA DE RIESGO'!$M$16="Leve"),CONCATENATE("R",'MAPA DE RIESGO'!$B$16),"")</f>
        <v/>
      </c>
      <c r="K6" s="406"/>
      <c r="L6" s="406" t="str">
        <f>IF(AND('MAPA DE RIESGO'!$I$22="Muy Alta",'MAPA DE RIESGO'!$M$22="Leve"),CONCATENATE("R",'MAPA DE RIESGO'!$B$22),"")</f>
        <v/>
      </c>
      <c r="M6" s="406"/>
      <c r="N6" s="406" t="str">
        <f>IF(AND('MAPA DE RIESGO'!$I$28="Muy Alta",'MAPA DE RIESGO'!$M$28="Leve"),CONCATENATE("R",'MAPA DE RIESGO'!$B$28),"")</f>
        <v/>
      </c>
      <c r="O6" s="407"/>
      <c r="P6" s="405" t="str">
        <f>IF(AND('MAPA DE RIESGO'!$I$16="Muy Alta",'MAPA DE RIESGO'!$M$16="Menor"),CONCATENATE("R",'MAPA DE RIESGO'!$B$16),"")</f>
        <v/>
      </c>
      <c r="Q6" s="406"/>
      <c r="R6" s="406" t="str">
        <f>IF(AND('MAPA DE RIESGO'!$I$22="Muy Alta",'MAPA DE RIESGO'!$M$22="Menor"),CONCATENATE("R",'MAPA DE RIESGO'!$B$22),"")</f>
        <v/>
      </c>
      <c r="S6" s="406"/>
      <c r="T6" s="406" t="str">
        <f>IF(AND('MAPA DE RIESGO'!$I$28="Muy Alta",'MAPA DE RIESGO'!$M$28="Menor"),CONCATENATE("R",'MAPA DE RIESGO'!$B$28),"")</f>
        <v/>
      </c>
      <c r="U6" s="407"/>
      <c r="V6" s="405" t="str">
        <f>IF(AND('MAPA DE RIESGO'!$I$16="Muy Alta",'MAPA DE RIESGO'!$M$16="Moderado"),CONCATENATE("R",'MAPA DE RIESGO'!$B$16),"")</f>
        <v/>
      </c>
      <c r="W6" s="406"/>
      <c r="X6" s="406" t="str">
        <f>IF(AND('MAPA DE RIESGO'!$I$22="Muy Alta",'MAPA DE RIESGO'!$M$22="Moderado"),CONCATENATE("R",'MAPA DE RIESGO'!$B$22),"")</f>
        <v/>
      </c>
      <c r="Y6" s="406"/>
      <c r="Z6" s="406" t="str">
        <f>IF(AND('MAPA DE RIESGO'!$I$28="Muy Alta",'MAPA DE RIESGO'!$M$28="Moderado"),CONCATENATE("R",'MAPA DE RIESGO'!$B$28),"")</f>
        <v/>
      </c>
      <c r="AA6" s="407"/>
      <c r="AB6" s="405" t="str">
        <f>IF(AND('MAPA DE RIESGO'!$I$16="Muy Alta",'MAPA DE RIESGO'!$M$16="Mayor"),CONCATENATE("R",'MAPA DE RIESGO'!$B$16),"")</f>
        <v/>
      </c>
      <c r="AC6" s="406"/>
      <c r="AD6" s="406" t="str">
        <f>IF(AND('MAPA DE RIESGO'!$I$22="Muy Alta",'MAPA DE RIESGO'!$M$22="Mayor"),CONCATENATE("R",'MAPA DE RIESGO'!$B$22),"")</f>
        <v/>
      </c>
      <c r="AE6" s="406"/>
      <c r="AF6" s="406" t="str">
        <f>IF(AND('MAPA DE RIESGO'!$I$28="Muy Alta",'MAPA DE RIESGO'!$M$28="Mayor"),CONCATENATE("R",'MAPA DE RIESGO'!$B$28),"")</f>
        <v/>
      </c>
      <c r="AG6" s="407"/>
      <c r="AH6" s="395" t="str">
        <f>IF(AND('MAPA DE RIESGO'!$I$16="Muy Alta",'MAPA DE RIESGO'!$M$16="Catastrófico"),CONCATENATE("R",'MAPA DE RIESGO'!$B$16),"")</f>
        <v/>
      </c>
      <c r="AI6" s="396"/>
      <c r="AJ6" s="396" t="str">
        <f>IF(AND('MAPA DE RIESGO'!$I$22="Muy Alta",'MAPA DE RIESGO'!$M$22="Catastrófico"),CONCATENATE("R",'MAPA DE RIESGO'!$B$22),"")</f>
        <v/>
      </c>
      <c r="AK6" s="396"/>
      <c r="AL6" s="396" t="str">
        <f>IF(AND('MAPA DE RIESGO'!$I$28="Muy Alta",'MAPA DE RIESGO'!$M$28="Catastrófico"),CONCATENATE("R",'MAPA DE RIESGO'!$B$28),"")</f>
        <v/>
      </c>
      <c r="AM6" s="397"/>
      <c r="AO6" s="422" t="s">
        <v>71</v>
      </c>
      <c r="AP6" s="423"/>
      <c r="AQ6" s="423"/>
      <c r="AR6" s="423"/>
      <c r="AS6" s="423"/>
      <c r="AT6" s="424"/>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row>
    <row r="7" spans="1:99" ht="15" customHeight="1" x14ac:dyDescent="0.25">
      <c r="A7" s="55"/>
      <c r="B7" s="420"/>
      <c r="C7" s="420"/>
      <c r="D7" s="421"/>
      <c r="E7" s="412"/>
      <c r="F7" s="413"/>
      <c r="G7" s="413"/>
      <c r="H7" s="413"/>
      <c r="I7" s="414"/>
      <c r="J7" s="398"/>
      <c r="K7" s="399"/>
      <c r="L7" s="399"/>
      <c r="M7" s="399"/>
      <c r="N7" s="399"/>
      <c r="O7" s="401"/>
      <c r="P7" s="398"/>
      <c r="Q7" s="399"/>
      <c r="R7" s="399"/>
      <c r="S7" s="399"/>
      <c r="T7" s="399"/>
      <c r="U7" s="401"/>
      <c r="V7" s="398"/>
      <c r="W7" s="399"/>
      <c r="X7" s="399"/>
      <c r="Y7" s="399"/>
      <c r="Z7" s="399"/>
      <c r="AA7" s="401"/>
      <c r="AB7" s="398"/>
      <c r="AC7" s="399"/>
      <c r="AD7" s="399"/>
      <c r="AE7" s="399"/>
      <c r="AF7" s="399"/>
      <c r="AG7" s="401"/>
      <c r="AH7" s="389"/>
      <c r="AI7" s="390"/>
      <c r="AJ7" s="390"/>
      <c r="AK7" s="390"/>
      <c r="AL7" s="390"/>
      <c r="AM7" s="391"/>
      <c r="AN7" s="55"/>
      <c r="AO7" s="425"/>
      <c r="AP7" s="426"/>
      <c r="AQ7" s="426"/>
      <c r="AR7" s="426"/>
      <c r="AS7" s="426"/>
      <c r="AT7" s="427"/>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row>
    <row r="8" spans="1:99" ht="15" customHeight="1" x14ac:dyDescent="0.25">
      <c r="A8" s="55"/>
      <c r="B8" s="420"/>
      <c r="C8" s="420"/>
      <c r="D8" s="421"/>
      <c r="E8" s="412"/>
      <c r="F8" s="413"/>
      <c r="G8" s="413"/>
      <c r="H8" s="413"/>
      <c r="I8" s="414"/>
      <c r="J8" s="398" t="str">
        <f>IF(AND('MAPA DE RIESGO'!$I$34="Muy Alta",'MAPA DE RIESGO'!$M$34="Leve"),CONCATENATE("R",'MAPA DE RIESGO'!$B$34),"")</f>
        <v/>
      </c>
      <c r="K8" s="399"/>
      <c r="L8" s="400" t="str">
        <f>IF(AND('MAPA DE RIESGO'!$I$40="Muy Alta",'MAPA DE RIESGO'!$M$40="Leve"),CONCATENATE("R",'MAPA DE RIESGO'!$B$40),"")</f>
        <v/>
      </c>
      <c r="M8" s="400"/>
      <c r="N8" s="400" t="str">
        <f>IF(AND('MAPA DE RIESGO'!$I$46="Muy Alta",'MAPA DE RIESGO'!$M$46="Leve"),CONCATENATE("R",'MAPA DE RIESGO'!$B$46),"")</f>
        <v/>
      </c>
      <c r="O8" s="401"/>
      <c r="P8" s="398" t="str">
        <f>IF(AND('MAPA DE RIESGO'!$I$34="Muy Alta",'MAPA DE RIESGO'!$M$34="Menor"),CONCATENATE("R",'MAPA DE RIESGO'!$B$34),"")</f>
        <v/>
      </c>
      <c r="Q8" s="399"/>
      <c r="R8" s="400" t="str">
        <f>IF(AND('MAPA DE RIESGO'!$I$40="Muy Alta",'MAPA DE RIESGO'!$M$40="Menor"),CONCATENATE("R",'MAPA DE RIESGO'!$B$40),"")</f>
        <v/>
      </c>
      <c r="S8" s="400"/>
      <c r="T8" s="400" t="str">
        <f>IF(AND('MAPA DE RIESGO'!$I$46="Muy Alta",'MAPA DE RIESGO'!$M$46="Menor"),CONCATENATE("R",'MAPA DE RIESGO'!$B$46),"")</f>
        <v/>
      </c>
      <c r="U8" s="401"/>
      <c r="V8" s="398" t="str">
        <f>IF(AND('MAPA DE RIESGO'!$I$34="Muy Alta",'MAPA DE RIESGO'!$M$34="Moderado"),CONCATENATE("R",'MAPA DE RIESGO'!$B$34),"")</f>
        <v/>
      </c>
      <c r="W8" s="399"/>
      <c r="X8" s="400" t="str">
        <f>IF(AND('MAPA DE RIESGO'!$I$40="Muy Alta",'MAPA DE RIESGO'!$M$40="Moderado"),CONCATENATE("R",'MAPA DE RIESGO'!$B$40),"")</f>
        <v/>
      </c>
      <c r="Y8" s="400"/>
      <c r="Z8" s="400" t="str">
        <f>IF(AND('MAPA DE RIESGO'!$I$46="Muy Alta",'MAPA DE RIESGO'!$M$46="Moderado"),CONCATENATE("R",'MAPA DE RIESGO'!$B$46),"")</f>
        <v/>
      </c>
      <c r="AA8" s="401"/>
      <c r="AB8" s="398" t="str">
        <f>IF(AND('MAPA DE RIESGO'!$I$34="Muy Alta",'MAPA DE RIESGO'!$M$34="Mayor"),CONCATENATE("R",'MAPA DE RIESGO'!$B$34),"")</f>
        <v/>
      </c>
      <c r="AC8" s="399"/>
      <c r="AD8" s="400" t="str">
        <f>IF(AND('MAPA DE RIESGO'!$I$40="Muy Alta",'MAPA DE RIESGO'!$M$40="Mayor"),CONCATENATE("R",'MAPA DE RIESGO'!$B$40),"")</f>
        <v/>
      </c>
      <c r="AE8" s="400"/>
      <c r="AF8" s="400" t="str">
        <f>IF(AND('MAPA DE RIESGO'!$I$46="Muy Alta",'MAPA DE RIESGO'!$M$46="Mayor"),CONCATENATE("R",'MAPA DE RIESGO'!$B$46),"")</f>
        <v/>
      </c>
      <c r="AG8" s="401"/>
      <c r="AH8" s="389" t="str">
        <f>IF(AND('MAPA DE RIESGO'!$I$34="Muy Alta",'MAPA DE RIESGO'!$M$34="Catastrófico"),CONCATENATE("R",'MAPA DE RIESGO'!$B$34),"")</f>
        <v/>
      </c>
      <c r="AI8" s="390"/>
      <c r="AJ8" s="390" t="str">
        <f>IF(AND('MAPA DE RIESGO'!$I$40="Muy Alta",'MAPA DE RIESGO'!$M$40="Catastrófico"),CONCATENATE("R",'MAPA DE RIESGO'!$B$40),"")</f>
        <v/>
      </c>
      <c r="AK8" s="390"/>
      <c r="AL8" s="390" t="str">
        <f>IF(AND('MAPA DE RIESGO'!$I$46="Muy Alta",'MAPA DE RIESGO'!$M$46="Catastrófico"),CONCATENATE("R",'MAPA DE RIESGO'!$B$46),"")</f>
        <v/>
      </c>
      <c r="AM8" s="391"/>
      <c r="AN8" s="55"/>
      <c r="AO8" s="425"/>
      <c r="AP8" s="426"/>
      <c r="AQ8" s="426"/>
      <c r="AR8" s="426"/>
      <c r="AS8" s="426"/>
      <c r="AT8" s="427"/>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row>
    <row r="9" spans="1:99" ht="15" customHeight="1" x14ac:dyDescent="0.25">
      <c r="A9" s="55"/>
      <c r="B9" s="420"/>
      <c r="C9" s="420"/>
      <c r="D9" s="421"/>
      <c r="E9" s="412"/>
      <c r="F9" s="413"/>
      <c r="G9" s="413"/>
      <c r="H9" s="413"/>
      <c r="I9" s="414"/>
      <c r="J9" s="398"/>
      <c r="K9" s="399"/>
      <c r="L9" s="400"/>
      <c r="M9" s="400"/>
      <c r="N9" s="400"/>
      <c r="O9" s="401"/>
      <c r="P9" s="398"/>
      <c r="Q9" s="399"/>
      <c r="R9" s="400"/>
      <c r="S9" s="400"/>
      <c r="T9" s="400"/>
      <c r="U9" s="401"/>
      <c r="V9" s="398"/>
      <c r="W9" s="399"/>
      <c r="X9" s="400"/>
      <c r="Y9" s="400"/>
      <c r="Z9" s="400"/>
      <c r="AA9" s="401"/>
      <c r="AB9" s="398"/>
      <c r="AC9" s="399"/>
      <c r="AD9" s="400"/>
      <c r="AE9" s="400"/>
      <c r="AF9" s="400"/>
      <c r="AG9" s="401"/>
      <c r="AH9" s="389"/>
      <c r="AI9" s="390"/>
      <c r="AJ9" s="390"/>
      <c r="AK9" s="390"/>
      <c r="AL9" s="390"/>
      <c r="AM9" s="391"/>
      <c r="AN9" s="55"/>
      <c r="AO9" s="425"/>
      <c r="AP9" s="426"/>
      <c r="AQ9" s="426"/>
      <c r="AR9" s="426"/>
      <c r="AS9" s="426"/>
      <c r="AT9" s="427"/>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row>
    <row r="10" spans="1:99" ht="15" customHeight="1" x14ac:dyDescent="0.25">
      <c r="A10" s="55"/>
      <c r="B10" s="420"/>
      <c r="C10" s="420"/>
      <c r="D10" s="421"/>
      <c r="E10" s="412"/>
      <c r="F10" s="413"/>
      <c r="G10" s="413"/>
      <c r="H10" s="413"/>
      <c r="I10" s="414"/>
      <c r="J10" s="398" t="str">
        <f>IF(AND('MAPA DE RIESGO'!$I$52="Muy Alta",'MAPA DE RIESGO'!$M$52="Leve"),CONCATENATE("R",'MAPA DE RIESGO'!$B$52),"")</f>
        <v/>
      </c>
      <c r="K10" s="399"/>
      <c r="L10" s="400" t="str">
        <f>IF(AND('MAPA DE RIESGO'!$I$58="Muy Alta",'MAPA DE RIESGO'!$M$58="Leve"),CONCATENATE("R",'MAPA DE RIESGO'!$B$58),"")</f>
        <v/>
      </c>
      <c r="M10" s="400"/>
      <c r="N10" s="400" t="str">
        <f>IF(AND('MAPA DE RIESGO'!$I$64="Muy Alta",'MAPA DE RIESGO'!$M$64="Leve"),CONCATENATE("R",'MAPA DE RIESGO'!$B$64),"")</f>
        <v/>
      </c>
      <c r="O10" s="401"/>
      <c r="P10" s="398" t="str">
        <f>IF(AND('MAPA DE RIESGO'!$I$52="Muy Alta",'MAPA DE RIESGO'!$M$52="Menor"),CONCATENATE("R",'MAPA DE RIESGO'!$B$52),"")</f>
        <v/>
      </c>
      <c r="Q10" s="399"/>
      <c r="R10" s="400" t="str">
        <f>IF(AND('MAPA DE RIESGO'!$I$58="Muy Alta",'MAPA DE RIESGO'!$M$58="Menor"),CONCATENATE("R",'MAPA DE RIESGO'!$B$58),"")</f>
        <v/>
      </c>
      <c r="S10" s="400"/>
      <c r="T10" s="400" t="str">
        <f>IF(AND('MAPA DE RIESGO'!$I$64="Muy Alta",'MAPA DE RIESGO'!$M$64="Menor"),CONCATENATE("R",'MAPA DE RIESGO'!$B$64),"")</f>
        <v/>
      </c>
      <c r="U10" s="401"/>
      <c r="V10" s="398" t="str">
        <f>IF(AND('MAPA DE RIESGO'!$I$52="Muy Alta",'MAPA DE RIESGO'!$M$52="Moderado"),CONCATENATE("R",'MAPA DE RIESGO'!$B$52),"")</f>
        <v/>
      </c>
      <c r="W10" s="399"/>
      <c r="X10" s="400" t="str">
        <f>IF(AND('MAPA DE RIESGO'!$I$58="Muy Alta",'MAPA DE RIESGO'!$M$58="Moderado"),CONCATENATE("R",'MAPA DE RIESGO'!$B$58),"")</f>
        <v/>
      </c>
      <c r="Y10" s="400"/>
      <c r="Z10" s="400" t="str">
        <f>IF(AND('MAPA DE RIESGO'!$I$64="Muy Alta",'MAPA DE RIESGO'!$M$64="Moderado"),CONCATENATE("R",'MAPA DE RIESGO'!$B$64),"")</f>
        <v/>
      </c>
      <c r="AA10" s="401"/>
      <c r="AB10" s="398" t="str">
        <f>IF(AND('MAPA DE RIESGO'!$I$52="Muy Alta",'MAPA DE RIESGO'!$M$52="Mayor"),CONCATENATE("R",'MAPA DE RIESGO'!$B$52),"")</f>
        <v/>
      </c>
      <c r="AC10" s="399"/>
      <c r="AD10" s="400" t="str">
        <f>IF(AND('MAPA DE RIESGO'!$I$58="Muy Alta",'MAPA DE RIESGO'!$M$58="Mayor"),CONCATENATE("R",'MAPA DE RIESGO'!$B$58),"")</f>
        <v/>
      </c>
      <c r="AE10" s="400"/>
      <c r="AF10" s="400" t="str">
        <f>IF(AND('MAPA DE RIESGO'!$I$64="Muy Alta",'MAPA DE RIESGO'!$M$64="Mayor"),CONCATENATE("R",'MAPA DE RIESGO'!$B$64),"")</f>
        <v/>
      </c>
      <c r="AG10" s="401"/>
      <c r="AH10" s="389" t="str">
        <f>IF(AND('MAPA DE RIESGO'!$I$52="Muy Alta",'MAPA DE RIESGO'!$M$52="Catastrófico"),CONCATENATE("R",'MAPA DE RIESGO'!$B$52),"")</f>
        <v/>
      </c>
      <c r="AI10" s="390"/>
      <c r="AJ10" s="390" t="str">
        <f>IF(AND('MAPA DE RIESGO'!$I$58="Muy Alta",'MAPA DE RIESGO'!$M$58="Catastrófico"),CONCATENATE("R",'MAPA DE RIESGO'!$B$58),"")</f>
        <v/>
      </c>
      <c r="AK10" s="390"/>
      <c r="AL10" s="390" t="str">
        <f>IF(AND('MAPA DE RIESGO'!$I$64="Muy Alta",'MAPA DE RIESGO'!$M$64="Catastrófico"),CONCATENATE("R",'MAPA DE RIESGO'!$B$64),"")</f>
        <v/>
      </c>
      <c r="AM10" s="391"/>
      <c r="AN10" s="55"/>
      <c r="AO10" s="425"/>
      <c r="AP10" s="426"/>
      <c r="AQ10" s="426"/>
      <c r="AR10" s="426"/>
      <c r="AS10" s="426"/>
      <c r="AT10" s="427"/>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row>
    <row r="11" spans="1:99" ht="15" customHeight="1" x14ac:dyDescent="0.25">
      <c r="A11" s="55"/>
      <c r="B11" s="420"/>
      <c r="C11" s="420"/>
      <c r="D11" s="421"/>
      <c r="E11" s="412"/>
      <c r="F11" s="413"/>
      <c r="G11" s="413"/>
      <c r="H11" s="413"/>
      <c r="I11" s="414"/>
      <c r="J11" s="398"/>
      <c r="K11" s="399"/>
      <c r="L11" s="400"/>
      <c r="M11" s="400"/>
      <c r="N11" s="400"/>
      <c r="O11" s="401"/>
      <c r="P11" s="398"/>
      <c r="Q11" s="399"/>
      <c r="R11" s="400"/>
      <c r="S11" s="400"/>
      <c r="T11" s="400"/>
      <c r="U11" s="401"/>
      <c r="V11" s="398"/>
      <c r="W11" s="399"/>
      <c r="X11" s="400"/>
      <c r="Y11" s="400"/>
      <c r="Z11" s="400"/>
      <c r="AA11" s="401"/>
      <c r="AB11" s="398"/>
      <c r="AC11" s="399"/>
      <c r="AD11" s="400"/>
      <c r="AE11" s="400"/>
      <c r="AF11" s="400"/>
      <c r="AG11" s="401"/>
      <c r="AH11" s="389"/>
      <c r="AI11" s="390"/>
      <c r="AJ11" s="390"/>
      <c r="AK11" s="390"/>
      <c r="AL11" s="390"/>
      <c r="AM11" s="391"/>
      <c r="AN11" s="55"/>
      <c r="AO11" s="425"/>
      <c r="AP11" s="426"/>
      <c r="AQ11" s="426"/>
      <c r="AR11" s="426"/>
      <c r="AS11" s="426"/>
      <c r="AT11" s="427"/>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row>
    <row r="12" spans="1:99" ht="15" customHeight="1" x14ac:dyDescent="0.25">
      <c r="A12" s="55"/>
      <c r="B12" s="420"/>
      <c r="C12" s="420"/>
      <c r="D12" s="421"/>
      <c r="E12" s="412"/>
      <c r="F12" s="413"/>
      <c r="G12" s="413"/>
      <c r="H12" s="413"/>
      <c r="I12" s="414"/>
      <c r="J12" s="398" t="str">
        <f>IF(AND('MAPA DE RIESGO'!$I$70="Muy Alta",'MAPA DE RIESGO'!$M$70="Leve"),CONCATENATE("R",'MAPA DE RIESGO'!$B$70),"")</f>
        <v/>
      </c>
      <c r="K12" s="399"/>
      <c r="L12" s="400" t="str">
        <f>IF(AND('MAPA DE RIESGO'!$I$76="Muy Alta",'MAPA DE RIESGO'!$M$76="Leve"),CONCATENATE("R",'MAPA DE RIESGO'!$B$76),"")</f>
        <v/>
      </c>
      <c r="M12" s="400"/>
      <c r="N12" s="400" t="str">
        <f>IF(AND('MAPA DE RIESGO'!$I$82="Muy Alta",'MAPA DE RIESGO'!$M$82="Leve"),CONCATENATE("R",'MAPA DE RIESGO'!$B$82),"")</f>
        <v/>
      </c>
      <c r="O12" s="401"/>
      <c r="P12" s="398" t="str">
        <f>IF(AND('MAPA DE RIESGO'!$I$70="Muy Alta",'MAPA DE RIESGO'!$M$70="Menor"),CONCATENATE("R",'MAPA DE RIESGO'!$B$70),"")</f>
        <v/>
      </c>
      <c r="Q12" s="399"/>
      <c r="R12" s="400" t="str">
        <f>IF(AND('MAPA DE RIESGO'!$I$76="Muy Alta",'MAPA DE RIESGO'!$M$76="Menor"),CONCATENATE("R",'MAPA DE RIESGO'!$B$76),"")</f>
        <v/>
      </c>
      <c r="S12" s="400"/>
      <c r="T12" s="400" t="str">
        <f>IF(AND('MAPA DE RIESGO'!$I$82="Muy Alta",'MAPA DE RIESGO'!$M$82="Menor"),CONCATENATE("R",'MAPA DE RIESGO'!$B$82),"")</f>
        <v/>
      </c>
      <c r="U12" s="401"/>
      <c r="V12" s="398" t="str">
        <f>IF(AND('MAPA DE RIESGO'!$I$70="Muy Alta",'MAPA DE RIESGO'!$M$70="Moderado"),CONCATENATE("R",'MAPA DE RIESGO'!$B$70),"")</f>
        <v/>
      </c>
      <c r="W12" s="399"/>
      <c r="X12" s="400" t="str">
        <f>IF(AND('MAPA DE RIESGO'!$I$76="Muy Alta",'MAPA DE RIESGO'!$M$76="Moderado"),CONCATENATE("R",'MAPA DE RIESGO'!$B$76),"")</f>
        <v/>
      </c>
      <c r="Y12" s="400"/>
      <c r="Z12" s="400" t="str">
        <f>IF(AND('MAPA DE RIESGO'!$I$82="Muy Alta",'MAPA DE RIESGO'!$M$82="Moderado"),CONCATENATE("R",'MAPA DE RIESGO'!$B$82),"")</f>
        <v/>
      </c>
      <c r="AA12" s="401"/>
      <c r="AB12" s="398" t="str">
        <f>IF(AND('MAPA DE RIESGO'!$I$70="Muy Alta",'MAPA DE RIESGO'!$M$70="Mayor"),CONCATENATE("R",'MAPA DE RIESGO'!$B$70),"")</f>
        <v/>
      </c>
      <c r="AC12" s="399"/>
      <c r="AD12" s="400" t="str">
        <f>IF(AND('MAPA DE RIESGO'!$I$76="Muy Alta",'MAPA DE RIESGO'!$M$76="Mayor"),CONCATENATE("R",'MAPA DE RIESGO'!$B$76),"")</f>
        <v/>
      </c>
      <c r="AE12" s="400"/>
      <c r="AF12" s="400" t="str">
        <f>IF(AND('MAPA DE RIESGO'!$I$82="Muy Alta",'MAPA DE RIESGO'!$M$82="Mayor"),CONCATENATE("R",'MAPA DE RIESGO'!$B$82),"")</f>
        <v/>
      </c>
      <c r="AG12" s="401"/>
      <c r="AH12" s="389" t="str">
        <f>IF(AND('MAPA DE RIESGO'!$I$70="Muy Alta",'MAPA DE RIESGO'!$M$70="Catastrófico"),CONCATENATE("R",'MAPA DE RIESGO'!$B$70),"")</f>
        <v/>
      </c>
      <c r="AI12" s="390"/>
      <c r="AJ12" s="390" t="str">
        <f>IF(AND('MAPA DE RIESGO'!$I$76="Muy Alta",'MAPA DE RIESGO'!$M$76="Catastrófico"),CONCATENATE("R",'MAPA DE RIESGO'!$B$76),"")</f>
        <v/>
      </c>
      <c r="AK12" s="390"/>
      <c r="AL12" s="390" t="str">
        <f>IF(AND('MAPA DE RIESGO'!$I$82="Muy Alta",'MAPA DE RIESGO'!$M$82="Catastrófico"),CONCATENATE("R",'MAPA DE RIESGO'!$B$82),"")</f>
        <v/>
      </c>
      <c r="AM12" s="391"/>
      <c r="AN12" s="55"/>
      <c r="AO12" s="425"/>
      <c r="AP12" s="426"/>
      <c r="AQ12" s="426"/>
      <c r="AR12" s="426"/>
      <c r="AS12" s="426"/>
      <c r="AT12" s="427"/>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row>
    <row r="13" spans="1:99" ht="15.75" customHeight="1" thickBot="1" x14ac:dyDescent="0.3">
      <c r="A13" s="55"/>
      <c r="B13" s="420"/>
      <c r="C13" s="420"/>
      <c r="D13" s="421"/>
      <c r="E13" s="415"/>
      <c r="F13" s="416"/>
      <c r="G13" s="416"/>
      <c r="H13" s="416"/>
      <c r="I13" s="417"/>
      <c r="J13" s="398"/>
      <c r="K13" s="399"/>
      <c r="L13" s="399"/>
      <c r="M13" s="399"/>
      <c r="N13" s="399"/>
      <c r="O13" s="401"/>
      <c r="P13" s="398"/>
      <c r="Q13" s="399"/>
      <c r="R13" s="399"/>
      <c r="S13" s="399"/>
      <c r="T13" s="399"/>
      <c r="U13" s="401"/>
      <c r="V13" s="398"/>
      <c r="W13" s="399"/>
      <c r="X13" s="399"/>
      <c r="Y13" s="399"/>
      <c r="Z13" s="399"/>
      <c r="AA13" s="401"/>
      <c r="AB13" s="398"/>
      <c r="AC13" s="399"/>
      <c r="AD13" s="399"/>
      <c r="AE13" s="399"/>
      <c r="AF13" s="399"/>
      <c r="AG13" s="401"/>
      <c r="AH13" s="392"/>
      <c r="AI13" s="393"/>
      <c r="AJ13" s="393"/>
      <c r="AK13" s="393"/>
      <c r="AL13" s="393"/>
      <c r="AM13" s="394"/>
      <c r="AN13" s="55"/>
      <c r="AO13" s="428"/>
      <c r="AP13" s="429"/>
      <c r="AQ13" s="429"/>
      <c r="AR13" s="429"/>
      <c r="AS13" s="429"/>
      <c r="AT13" s="430"/>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row>
    <row r="14" spans="1:99" ht="15" customHeight="1" x14ac:dyDescent="0.25">
      <c r="A14" s="55"/>
      <c r="B14" s="420"/>
      <c r="C14" s="420"/>
      <c r="D14" s="421"/>
      <c r="E14" s="409" t="s">
        <v>106</v>
      </c>
      <c r="F14" s="410"/>
      <c r="G14" s="410"/>
      <c r="H14" s="410"/>
      <c r="I14" s="410"/>
      <c r="J14" s="386" t="str">
        <f>IF(AND('MAPA DE RIESGO'!$I$16="Alta",'MAPA DE RIESGO'!$M$16="Leve"),CONCATENATE("R",'MAPA DE RIESGO'!$B$16),"")</f>
        <v/>
      </c>
      <c r="K14" s="387"/>
      <c r="L14" s="387" t="str">
        <f>IF(AND('MAPA DE RIESGO'!$I$22="Alta",'MAPA DE RIESGO'!$M$22="Leve"),CONCATENATE("R",'MAPA DE RIESGO'!$B$22),"")</f>
        <v/>
      </c>
      <c r="M14" s="387"/>
      <c r="N14" s="387" t="str">
        <f>IF(AND('MAPA DE RIESGO'!$I$28="Alta",'MAPA DE RIESGO'!$M$28="Leve"),CONCATENATE("R",'MAPA DE RIESGO'!$B$28),"")</f>
        <v/>
      </c>
      <c r="O14" s="388"/>
      <c r="P14" s="386" t="str">
        <f>IF(AND('MAPA DE RIESGO'!$I$16="Alta",'MAPA DE RIESGO'!$M$16="Menor"),CONCATENATE("R",'MAPA DE RIESGO'!$B$16),"")</f>
        <v/>
      </c>
      <c r="Q14" s="387"/>
      <c r="R14" s="387" t="str">
        <f>IF(AND('MAPA DE RIESGO'!$I$22="Alta",'MAPA DE RIESGO'!$M$22="Menor"),CONCATENATE("R",'MAPA DE RIESGO'!$B$22),"")</f>
        <v/>
      </c>
      <c r="S14" s="387"/>
      <c r="T14" s="387" t="str">
        <f>IF(AND('MAPA DE RIESGO'!$I$28="Alta",'MAPA DE RIESGO'!$M$28="Menor"),CONCATENATE("R",'MAPA DE RIESGO'!$B$28),"")</f>
        <v/>
      </c>
      <c r="U14" s="388"/>
      <c r="V14" s="405" t="str">
        <f>IF(AND('MAPA DE RIESGO'!$I$16="Alta",'MAPA DE RIESGO'!$M$16="Moderado"),CONCATENATE("R",'MAPA DE RIESGO'!$B$16),"")</f>
        <v/>
      </c>
      <c r="W14" s="406"/>
      <c r="X14" s="406" t="str">
        <f>IF(AND('MAPA DE RIESGO'!$I$22="Alta",'MAPA DE RIESGO'!$M$22="Moderado"),CONCATENATE("R",'MAPA DE RIESGO'!$B$22),"")</f>
        <v/>
      </c>
      <c r="Y14" s="406"/>
      <c r="Z14" s="406" t="str">
        <f>IF(AND('MAPA DE RIESGO'!$I$28="Alta",'MAPA DE RIESGO'!$M$28="Moderado"),CONCATENATE("R",'MAPA DE RIESGO'!$B$28),"")</f>
        <v/>
      </c>
      <c r="AA14" s="407"/>
      <c r="AB14" s="405" t="str">
        <f>IF(AND('MAPA DE RIESGO'!$I$16="Alta",'MAPA DE RIESGO'!$M$16="Mayor"),CONCATENATE("R",'MAPA DE RIESGO'!$B$16),"")</f>
        <v/>
      </c>
      <c r="AC14" s="406"/>
      <c r="AD14" s="406" t="str">
        <f>IF(AND('MAPA DE RIESGO'!$I$22="Alta",'MAPA DE RIESGO'!$M$22="Mayor"),CONCATENATE("R",'MAPA DE RIESGO'!$B$22),"")</f>
        <v/>
      </c>
      <c r="AE14" s="406"/>
      <c r="AF14" s="406" t="str">
        <f>IF(AND('MAPA DE RIESGO'!$I$28="Alta",'MAPA DE RIESGO'!$M$28="Mayor"),CONCATENATE("R",'MAPA DE RIESGO'!$B$28),"")</f>
        <v/>
      </c>
      <c r="AG14" s="407"/>
      <c r="AH14" s="395" t="str">
        <f>IF(AND('MAPA DE RIESGO'!$I$16="Alta",'MAPA DE RIESGO'!$M$16="Catastrófico"),CONCATENATE("R",'MAPA DE RIESGO'!$B$16),"")</f>
        <v/>
      </c>
      <c r="AI14" s="396"/>
      <c r="AJ14" s="396" t="str">
        <f>IF(AND('MAPA DE RIESGO'!$I$22="Alta",'MAPA DE RIESGO'!$M$22="Catastrófico"),CONCATENATE("R",'MAPA DE RIESGO'!$B$22),"")</f>
        <v/>
      </c>
      <c r="AK14" s="396"/>
      <c r="AL14" s="396" t="str">
        <f>IF(AND('MAPA DE RIESGO'!$I$28="Alta",'MAPA DE RIESGO'!$M$28="Catastrófico"),CONCATENATE("R",'MAPA DE RIESGO'!$B$28),"")</f>
        <v/>
      </c>
      <c r="AM14" s="397"/>
      <c r="AN14" s="55"/>
      <c r="AO14" s="431" t="s">
        <v>72</v>
      </c>
      <c r="AP14" s="432"/>
      <c r="AQ14" s="432"/>
      <c r="AR14" s="432"/>
      <c r="AS14" s="432"/>
      <c r="AT14" s="433"/>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row>
    <row r="15" spans="1:99" ht="15" customHeight="1" x14ac:dyDescent="0.25">
      <c r="A15" s="55"/>
      <c r="B15" s="420"/>
      <c r="C15" s="420"/>
      <c r="D15" s="421"/>
      <c r="E15" s="412"/>
      <c r="F15" s="413"/>
      <c r="G15" s="413"/>
      <c r="H15" s="413"/>
      <c r="I15" s="418"/>
      <c r="J15" s="380"/>
      <c r="K15" s="381"/>
      <c r="L15" s="381"/>
      <c r="M15" s="381"/>
      <c r="N15" s="381"/>
      <c r="O15" s="382"/>
      <c r="P15" s="380"/>
      <c r="Q15" s="381"/>
      <c r="R15" s="381"/>
      <c r="S15" s="381"/>
      <c r="T15" s="381"/>
      <c r="U15" s="382"/>
      <c r="V15" s="398"/>
      <c r="W15" s="399"/>
      <c r="X15" s="399"/>
      <c r="Y15" s="399"/>
      <c r="Z15" s="399"/>
      <c r="AA15" s="401"/>
      <c r="AB15" s="398"/>
      <c r="AC15" s="399"/>
      <c r="AD15" s="399"/>
      <c r="AE15" s="399"/>
      <c r="AF15" s="399"/>
      <c r="AG15" s="401"/>
      <c r="AH15" s="389"/>
      <c r="AI15" s="390"/>
      <c r="AJ15" s="390"/>
      <c r="AK15" s="390"/>
      <c r="AL15" s="390"/>
      <c r="AM15" s="391"/>
      <c r="AN15" s="55"/>
      <c r="AO15" s="434"/>
      <c r="AP15" s="435"/>
      <c r="AQ15" s="435"/>
      <c r="AR15" s="435"/>
      <c r="AS15" s="435"/>
      <c r="AT15" s="436"/>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row>
    <row r="16" spans="1:99" ht="15" customHeight="1" x14ac:dyDescent="0.25">
      <c r="A16" s="55"/>
      <c r="B16" s="420"/>
      <c r="C16" s="420"/>
      <c r="D16" s="421"/>
      <c r="E16" s="412"/>
      <c r="F16" s="413"/>
      <c r="G16" s="413"/>
      <c r="H16" s="413"/>
      <c r="I16" s="418"/>
      <c r="J16" s="380" t="str">
        <f>IF(AND('MAPA DE RIESGO'!$I$34="Alta",'MAPA DE RIESGO'!$M$34="Leve"),CONCATENATE("R",'MAPA DE RIESGO'!$B$34),"")</f>
        <v/>
      </c>
      <c r="K16" s="381"/>
      <c r="L16" s="381" t="str">
        <f>IF(AND('MAPA DE RIESGO'!$I$40="Alta",'MAPA DE RIESGO'!$M$40="Leve"),CONCATENATE("R",'MAPA DE RIESGO'!$B$40),"")</f>
        <v/>
      </c>
      <c r="M16" s="381"/>
      <c r="N16" s="381" t="str">
        <f>IF(AND('MAPA DE RIESGO'!$I$46="Alta",'MAPA DE RIESGO'!$M$46="Leve"),CONCATENATE("R",'MAPA DE RIESGO'!$B$46),"")</f>
        <v/>
      </c>
      <c r="O16" s="382"/>
      <c r="P16" s="380" t="str">
        <f>IF(AND('MAPA DE RIESGO'!$I$34="Alta",'MAPA DE RIESGO'!$M$34="Menor"),CONCATENATE("R",'MAPA DE RIESGO'!$B$34),"")</f>
        <v/>
      </c>
      <c r="Q16" s="381"/>
      <c r="R16" s="381" t="str">
        <f>IF(AND('MAPA DE RIESGO'!$I$40="Alta",'MAPA DE RIESGO'!$M$40="Menor"),CONCATENATE("R",'MAPA DE RIESGO'!$B$40),"")</f>
        <v/>
      </c>
      <c r="S16" s="381"/>
      <c r="T16" s="381" t="str">
        <f>IF(AND('MAPA DE RIESGO'!$I$46="Alta",'MAPA DE RIESGO'!$M$46="Menor"),CONCATENATE("R",'MAPA DE RIESGO'!$B$46),"")</f>
        <v/>
      </c>
      <c r="U16" s="382"/>
      <c r="V16" s="398" t="str">
        <f>IF(AND('MAPA DE RIESGO'!$I$34="Alta",'MAPA DE RIESGO'!$M$34="Moderado"),CONCATENATE("R",'MAPA DE RIESGO'!$B$34),"")</f>
        <v/>
      </c>
      <c r="W16" s="399"/>
      <c r="X16" s="400" t="str">
        <f>IF(AND('MAPA DE RIESGO'!$I$40="Alta",'MAPA DE RIESGO'!$M$40="Moderado"),CONCATENATE("R",'MAPA DE RIESGO'!$B$40),"")</f>
        <v/>
      </c>
      <c r="Y16" s="400"/>
      <c r="Z16" s="400" t="str">
        <f>IF(AND('MAPA DE RIESGO'!$I$46="Alta",'MAPA DE RIESGO'!$M$46="Moderado"),CONCATENATE("R",'MAPA DE RIESGO'!$B$46),"")</f>
        <v/>
      </c>
      <c r="AA16" s="401"/>
      <c r="AB16" s="398" t="str">
        <f>IF(AND('MAPA DE RIESGO'!$I$34="Alta",'MAPA DE RIESGO'!$M$34="Mayor"),CONCATENATE("R",'MAPA DE RIESGO'!$B$34),"")</f>
        <v/>
      </c>
      <c r="AC16" s="399"/>
      <c r="AD16" s="400" t="str">
        <f>IF(AND('MAPA DE RIESGO'!$I$40="Alta",'MAPA DE RIESGO'!$M$40="Mayor"),CONCATENATE("R",'MAPA DE RIESGO'!$B$40),"")</f>
        <v/>
      </c>
      <c r="AE16" s="400"/>
      <c r="AF16" s="400" t="str">
        <f>IF(AND('MAPA DE RIESGO'!$I$46="Alta",'MAPA DE RIESGO'!$M$46="Mayor"),CONCATENATE("R",'MAPA DE RIESGO'!$B$46),"")</f>
        <v/>
      </c>
      <c r="AG16" s="401"/>
      <c r="AH16" s="389" t="str">
        <f>IF(AND('MAPA DE RIESGO'!$I$34="Alta",'MAPA DE RIESGO'!$M$34="Catastrófico"),CONCATENATE("R",'MAPA DE RIESGO'!$B$34),"")</f>
        <v/>
      </c>
      <c r="AI16" s="390"/>
      <c r="AJ16" s="390" t="str">
        <f>IF(AND('MAPA DE RIESGO'!$I$40="Alta",'MAPA DE RIESGO'!$M$40="Catastrófico"),CONCATENATE("R",'MAPA DE RIESGO'!$B$40),"")</f>
        <v/>
      </c>
      <c r="AK16" s="390"/>
      <c r="AL16" s="390" t="str">
        <f>IF(AND('MAPA DE RIESGO'!$I$46="Alta",'MAPA DE RIESGO'!$M$46="Catastrófico"),CONCATENATE("R",'MAPA DE RIESGO'!$B$46),"")</f>
        <v/>
      </c>
      <c r="AM16" s="391"/>
      <c r="AN16" s="55"/>
      <c r="AO16" s="434"/>
      <c r="AP16" s="435"/>
      <c r="AQ16" s="435"/>
      <c r="AR16" s="435"/>
      <c r="AS16" s="435"/>
      <c r="AT16" s="436"/>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row>
    <row r="17" spans="1:80" ht="15" customHeight="1" x14ac:dyDescent="0.25">
      <c r="A17" s="55"/>
      <c r="B17" s="420"/>
      <c r="C17" s="420"/>
      <c r="D17" s="421"/>
      <c r="E17" s="412"/>
      <c r="F17" s="413"/>
      <c r="G17" s="413"/>
      <c r="H17" s="413"/>
      <c r="I17" s="418"/>
      <c r="J17" s="380"/>
      <c r="K17" s="381"/>
      <c r="L17" s="381"/>
      <c r="M17" s="381"/>
      <c r="N17" s="381"/>
      <c r="O17" s="382"/>
      <c r="P17" s="380"/>
      <c r="Q17" s="381"/>
      <c r="R17" s="381"/>
      <c r="S17" s="381"/>
      <c r="T17" s="381"/>
      <c r="U17" s="382"/>
      <c r="V17" s="398"/>
      <c r="W17" s="399"/>
      <c r="X17" s="400"/>
      <c r="Y17" s="400"/>
      <c r="Z17" s="400"/>
      <c r="AA17" s="401"/>
      <c r="AB17" s="398"/>
      <c r="AC17" s="399"/>
      <c r="AD17" s="400"/>
      <c r="AE17" s="400"/>
      <c r="AF17" s="400"/>
      <c r="AG17" s="401"/>
      <c r="AH17" s="389"/>
      <c r="AI17" s="390"/>
      <c r="AJ17" s="390"/>
      <c r="AK17" s="390"/>
      <c r="AL17" s="390"/>
      <c r="AM17" s="391"/>
      <c r="AN17" s="55"/>
      <c r="AO17" s="434"/>
      <c r="AP17" s="435"/>
      <c r="AQ17" s="435"/>
      <c r="AR17" s="435"/>
      <c r="AS17" s="435"/>
      <c r="AT17" s="436"/>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row>
    <row r="18" spans="1:80" ht="15" customHeight="1" x14ac:dyDescent="0.25">
      <c r="A18" s="55"/>
      <c r="B18" s="420"/>
      <c r="C18" s="420"/>
      <c r="D18" s="421"/>
      <c r="E18" s="412"/>
      <c r="F18" s="413"/>
      <c r="G18" s="413"/>
      <c r="H18" s="413"/>
      <c r="I18" s="418"/>
      <c r="J18" s="380" t="str">
        <f>IF(AND('MAPA DE RIESGO'!$I$52="Alta",'MAPA DE RIESGO'!$M$52="Leve"),CONCATENATE("R",'MAPA DE RIESGO'!$B$52),"")</f>
        <v/>
      </c>
      <c r="K18" s="381"/>
      <c r="L18" s="381" t="str">
        <f>IF(AND('MAPA DE RIESGO'!$I$58="Alta",'MAPA DE RIESGO'!$M$58="Leve"),CONCATENATE("R",'MAPA DE RIESGO'!$B$58),"")</f>
        <v/>
      </c>
      <c r="M18" s="381"/>
      <c r="N18" s="381" t="str">
        <f>IF(AND('MAPA DE RIESGO'!$I$64="Alta",'MAPA DE RIESGO'!$M$64="Leve"),CONCATENATE("R",'MAPA DE RIESGO'!$B$64),"")</f>
        <v/>
      </c>
      <c r="O18" s="382"/>
      <c r="P18" s="380" t="str">
        <f>IF(AND('MAPA DE RIESGO'!$I$52="Alta",'MAPA DE RIESGO'!$M$52="Menor"),CONCATENATE("R",'MAPA DE RIESGO'!$B$52),"")</f>
        <v/>
      </c>
      <c r="Q18" s="381"/>
      <c r="R18" s="381" t="str">
        <f>IF(AND('MAPA DE RIESGO'!$I$58="Alta",'MAPA DE RIESGO'!$M$58="Menor"),CONCATENATE("R",'MAPA DE RIESGO'!$B$58),"")</f>
        <v/>
      </c>
      <c r="S18" s="381"/>
      <c r="T18" s="381" t="str">
        <f>IF(AND('MAPA DE RIESGO'!$I$64="Alta",'MAPA DE RIESGO'!$M$64="Menor"),CONCATENATE("R",'MAPA DE RIESGO'!$B$64),"")</f>
        <v/>
      </c>
      <c r="U18" s="382"/>
      <c r="V18" s="398" t="str">
        <f>IF(AND('MAPA DE RIESGO'!$I$52="Alta",'MAPA DE RIESGO'!$M$52="Moderado"),CONCATENATE("R",'MAPA DE RIESGO'!$B$52),"")</f>
        <v/>
      </c>
      <c r="W18" s="399"/>
      <c r="X18" s="400" t="str">
        <f>IF(AND('MAPA DE RIESGO'!$I$58="Alta",'MAPA DE RIESGO'!$M$58="Moderado"),CONCATENATE("R",'MAPA DE RIESGO'!$B$58),"")</f>
        <v/>
      </c>
      <c r="Y18" s="400"/>
      <c r="Z18" s="400" t="str">
        <f>IF(AND('MAPA DE RIESGO'!$I$64="Alta",'MAPA DE RIESGO'!$M$64="Moderado"),CONCATENATE("R",'MAPA DE RIESGO'!$B$64),"")</f>
        <v/>
      </c>
      <c r="AA18" s="401"/>
      <c r="AB18" s="398" t="str">
        <f>IF(AND('MAPA DE RIESGO'!$I$52="Alta",'MAPA DE RIESGO'!$M$52="Mayor"),CONCATENATE("R",'MAPA DE RIESGO'!$B$52),"")</f>
        <v/>
      </c>
      <c r="AC18" s="399"/>
      <c r="AD18" s="400" t="str">
        <f>IF(AND('MAPA DE RIESGO'!$I$58="Alta",'MAPA DE RIESGO'!$M$58="Mayor"),CONCATENATE("R",'MAPA DE RIESGO'!$B$58),"")</f>
        <v/>
      </c>
      <c r="AE18" s="400"/>
      <c r="AF18" s="400" t="str">
        <f>IF(AND('MAPA DE RIESGO'!$I$64="Alta",'MAPA DE RIESGO'!$M$64="Mayor"),CONCATENATE("R",'MAPA DE RIESGO'!$B$64),"")</f>
        <v/>
      </c>
      <c r="AG18" s="401"/>
      <c r="AH18" s="389" t="str">
        <f>IF(AND('MAPA DE RIESGO'!$I$52="Alta",'MAPA DE RIESGO'!$M$52="Catastrófico"),CONCATENATE("R",'MAPA DE RIESGO'!$B$52),"")</f>
        <v/>
      </c>
      <c r="AI18" s="390"/>
      <c r="AJ18" s="390" t="str">
        <f>IF(AND('MAPA DE RIESGO'!$I$58="Alta",'MAPA DE RIESGO'!$M$58="Catastrófico"),CONCATENATE("R",'MAPA DE RIESGO'!$B$58),"")</f>
        <v/>
      </c>
      <c r="AK18" s="390"/>
      <c r="AL18" s="390" t="str">
        <f>IF(AND('MAPA DE RIESGO'!$I$64="Alta",'MAPA DE RIESGO'!$M$64="Catastrófico"),CONCATENATE("R",'MAPA DE RIESGO'!$B$64),"")</f>
        <v/>
      </c>
      <c r="AM18" s="391"/>
      <c r="AN18" s="55"/>
      <c r="AO18" s="434"/>
      <c r="AP18" s="435"/>
      <c r="AQ18" s="435"/>
      <c r="AR18" s="435"/>
      <c r="AS18" s="435"/>
      <c r="AT18" s="436"/>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row>
    <row r="19" spans="1:80" ht="15" customHeight="1" x14ac:dyDescent="0.25">
      <c r="A19" s="55"/>
      <c r="B19" s="420"/>
      <c r="C19" s="420"/>
      <c r="D19" s="421"/>
      <c r="E19" s="412"/>
      <c r="F19" s="413"/>
      <c r="G19" s="413"/>
      <c r="H19" s="413"/>
      <c r="I19" s="418"/>
      <c r="J19" s="380"/>
      <c r="K19" s="381"/>
      <c r="L19" s="381"/>
      <c r="M19" s="381"/>
      <c r="N19" s="381"/>
      <c r="O19" s="382"/>
      <c r="P19" s="380"/>
      <c r="Q19" s="381"/>
      <c r="R19" s="381"/>
      <c r="S19" s="381"/>
      <c r="T19" s="381"/>
      <c r="U19" s="382"/>
      <c r="V19" s="398"/>
      <c r="W19" s="399"/>
      <c r="X19" s="400"/>
      <c r="Y19" s="400"/>
      <c r="Z19" s="400"/>
      <c r="AA19" s="401"/>
      <c r="AB19" s="398"/>
      <c r="AC19" s="399"/>
      <c r="AD19" s="400"/>
      <c r="AE19" s="400"/>
      <c r="AF19" s="400"/>
      <c r="AG19" s="401"/>
      <c r="AH19" s="389"/>
      <c r="AI19" s="390"/>
      <c r="AJ19" s="390"/>
      <c r="AK19" s="390"/>
      <c r="AL19" s="390"/>
      <c r="AM19" s="391"/>
      <c r="AN19" s="55"/>
      <c r="AO19" s="434"/>
      <c r="AP19" s="435"/>
      <c r="AQ19" s="435"/>
      <c r="AR19" s="435"/>
      <c r="AS19" s="435"/>
      <c r="AT19" s="436"/>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row>
    <row r="20" spans="1:80" ht="15" customHeight="1" x14ac:dyDescent="0.25">
      <c r="A20" s="55"/>
      <c r="B20" s="420"/>
      <c r="C20" s="420"/>
      <c r="D20" s="421"/>
      <c r="E20" s="412"/>
      <c r="F20" s="413"/>
      <c r="G20" s="413"/>
      <c r="H20" s="413"/>
      <c r="I20" s="418"/>
      <c r="J20" s="380" t="str">
        <f>IF(AND('MAPA DE RIESGO'!$I$70="Alta",'MAPA DE RIESGO'!$M$70="Leve"),CONCATENATE("R",'MAPA DE RIESGO'!$B$70),"")</f>
        <v/>
      </c>
      <c r="K20" s="381"/>
      <c r="L20" s="381" t="str">
        <f>IF(AND('MAPA DE RIESGO'!$I$76="Alta",'MAPA DE RIESGO'!$M$76="Leve"),CONCATENATE("R",'MAPA DE RIESGO'!$B$76),"")</f>
        <v/>
      </c>
      <c r="M20" s="381"/>
      <c r="N20" s="381" t="str">
        <f>IF(AND('MAPA DE RIESGO'!$I$82="Alta",'MAPA DE RIESGO'!$M$82="Leve"),CONCATENATE("R",'MAPA DE RIESGO'!$B$82),"")</f>
        <v/>
      </c>
      <c r="O20" s="382"/>
      <c r="P20" s="380" t="str">
        <f>IF(AND('MAPA DE RIESGO'!$I$70="Alta",'MAPA DE RIESGO'!$M$70="Menor"),CONCATENATE("R",'MAPA DE RIESGO'!$B$70),"")</f>
        <v/>
      </c>
      <c r="Q20" s="381"/>
      <c r="R20" s="381" t="str">
        <f>IF(AND('MAPA DE RIESGO'!$I$76="Alta",'MAPA DE RIESGO'!$M$76="Menor"),CONCATENATE("R",'MAPA DE RIESGO'!$B$76),"")</f>
        <v/>
      </c>
      <c r="S20" s="381"/>
      <c r="T20" s="381" t="str">
        <f>IF(AND('MAPA DE RIESGO'!$I$82="Alta",'MAPA DE RIESGO'!$M$82="Menor"),CONCATENATE("R",'MAPA DE RIESGO'!$B$82),"")</f>
        <v/>
      </c>
      <c r="U20" s="382"/>
      <c r="V20" s="398" t="str">
        <f>IF(AND('MAPA DE RIESGO'!$I$70="Alta",'MAPA DE RIESGO'!$M$70="Moderado"),CONCATENATE("R",'MAPA DE RIESGO'!$B$70),"")</f>
        <v/>
      </c>
      <c r="W20" s="399"/>
      <c r="X20" s="400" t="str">
        <f>IF(AND('MAPA DE RIESGO'!$I$76="Alta",'MAPA DE RIESGO'!$M$76="Moderado"),CONCATENATE("R",'MAPA DE RIESGO'!$B$76),"")</f>
        <v/>
      </c>
      <c r="Y20" s="400"/>
      <c r="Z20" s="400" t="str">
        <f>IF(AND('MAPA DE RIESGO'!$I$82="Alta",'MAPA DE RIESGO'!$M$82="Moderado"),CONCATENATE("R",'MAPA DE RIESGO'!$B$82),"")</f>
        <v/>
      </c>
      <c r="AA20" s="401"/>
      <c r="AB20" s="398" t="str">
        <f>IF(AND('MAPA DE RIESGO'!$I$70="Alta",'MAPA DE RIESGO'!$M$70="Mayor"),CONCATENATE("R",'MAPA DE RIESGO'!$B$70),"")</f>
        <v/>
      </c>
      <c r="AC20" s="399"/>
      <c r="AD20" s="400" t="str">
        <f>IF(AND('MAPA DE RIESGO'!$I$76="Alta",'MAPA DE RIESGO'!$M$76="Mayor"),CONCATENATE("R",'MAPA DE RIESGO'!$B$76),"")</f>
        <v/>
      </c>
      <c r="AE20" s="400"/>
      <c r="AF20" s="400" t="str">
        <f>IF(AND('MAPA DE RIESGO'!$I$82="Alta",'MAPA DE RIESGO'!$M$82="Mayor"),CONCATENATE("R",'MAPA DE RIESGO'!$B$82),"")</f>
        <v/>
      </c>
      <c r="AG20" s="401"/>
      <c r="AH20" s="389" t="str">
        <f>IF(AND('MAPA DE RIESGO'!$I$70="Alta",'MAPA DE RIESGO'!$M$70="Catastrófico"),CONCATENATE("R",'MAPA DE RIESGO'!$B$70),"")</f>
        <v/>
      </c>
      <c r="AI20" s="390"/>
      <c r="AJ20" s="390" t="str">
        <f>IF(AND('MAPA DE RIESGO'!$I$76="Alta",'MAPA DE RIESGO'!$M$76="Catastrófico"),CONCATENATE("R",'MAPA DE RIESGO'!$B$76),"")</f>
        <v/>
      </c>
      <c r="AK20" s="390"/>
      <c r="AL20" s="390" t="str">
        <f>IF(AND('MAPA DE RIESGO'!$I$82="Alta",'MAPA DE RIESGO'!$M$82="Catastrófico"),CONCATENATE("R",'MAPA DE RIESGO'!$B$82),"")</f>
        <v/>
      </c>
      <c r="AM20" s="391"/>
      <c r="AN20" s="55"/>
      <c r="AO20" s="434"/>
      <c r="AP20" s="435"/>
      <c r="AQ20" s="435"/>
      <c r="AR20" s="435"/>
      <c r="AS20" s="435"/>
      <c r="AT20" s="436"/>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row>
    <row r="21" spans="1:80" ht="15.75" customHeight="1" thickBot="1" x14ac:dyDescent="0.3">
      <c r="A21" s="55"/>
      <c r="B21" s="420"/>
      <c r="C21" s="420"/>
      <c r="D21" s="421"/>
      <c r="E21" s="415"/>
      <c r="F21" s="416"/>
      <c r="G21" s="416"/>
      <c r="H21" s="416"/>
      <c r="I21" s="416"/>
      <c r="J21" s="383"/>
      <c r="K21" s="384"/>
      <c r="L21" s="384"/>
      <c r="M21" s="384"/>
      <c r="N21" s="384"/>
      <c r="O21" s="385"/>
      <c r="P21" s="383"/>
      <c r="Q21" s="384"/>
      <c r="R21" s="384"/>
      <c r="S21" s="384"/>
      <c r="T21" s="384"/>
      <c r="U21" s="385"/>
      <c r="V21" s="402"/>
      <c r="W21" s="403"/>
      <c r="X21" s="403"/>
      <c r="Y21" s="403"/>
      <c r="Z21" s="403"/>
      <c r="AA21" s="404"/>
      <c r="AB21" s="402"/>
      <c r="AC21" s="403"/>
      <c r="AD21" s="403"/>
      <c r="AE21" s="403"/>
      <c r="AF21" s="403"/>
      <c r="AG21" s="404"/>
      <c r="AH21" s="392"/>
      <c r="AI21" s="393"/>
      <c r="AJ21" s="393"/>
      <c r="AK21" s="393"/>
      <c r="AL21" s="393"/>
      <c r="AM21" s="394"/>
      <c r="AN21" s="55"/>
      <c r="AO21" s="437"/>
      <c r="AP21" s="438"/>
      <c r="AQ21" s="438"/>
      <c r="AR21" s="438"/>
      <c r="AS21" s="438"/>
      <c r="AT21" s="439"/>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row>
    <row r="22" spans="1:80" x14ac:dyDescent="0.25">
      <c r="A22" s="55"/>
      <c r="B22" s="420"/>
      <c r="C22" s="420"/>
      <c r="D22" s="421"/>
      <c r="E22" s="409" t="s">
        <v>108</v>
      </c>
      <c r="F22" s="410"/>
      <c r="G22" s="410"/>
      <c r="H22" s="410"/>
      <c r="I22" s="411"/>
      <c r="J22" s="386" t="str">
        <f>IF(AND('MAPA DE RIESGO'!$I$16="Media",'MAPA DE RIESGO'!$M$16="Leve"),CONCATENATE("R",'MAPA DE RIESGO'!$B$16),"")</f>
        <v/>
      </c>
      <c r="K22" s="387"/>
      <c r="L22" s="387" t="str">
        <f>IF(AND('MAPA DE RIESGO'!$I$22="Media",'MAPA DE RIESGO'!$M$22="Leve"),CONCATENATE("R",'MAPA DE RIESGO'!$B$22),"")</f>
        <v/>
      </c>
      <c r="M22" s="387"/>
      <c r="N22" s="387" t="str">
        <f>IF(AND('MAPA DE RIESGO'!$I$28="Media",'MAPA DE RIESGO'!$M$28="Leve"),CONCATENATE("R",'MAPA DE RIESGO'!$B$28),"")</f>
        <v/>
      </c>
      <c r="O22" s="388"/>
      <c r="P22" s="386" t="str">
        <f>IF(AND('MAPA DE RIESGO'!$I$16="Media",'MAPA DE RIESGO'!$M$16="Menor"),CONCATENATE("R",'MAPA DE RIESGO'!$B$16),"")</f>
        <v/>
      </c>
      <c r="Q22" s="387"/>
      <c r="R22" s="387" t="str">
        <f>IF(AND('MAPA DE RIESGO'!$I$22="Media",'MAPA DE RIESGO'!$M$22="Menor"),CONCATENATE("R",'MAPA DE RIESGO'!$B$22),"")</f>
        <v/>
      </c>
      <c r="S22" s="387"/>
      <c r="T22" s="387" t="str">
        <f>IF(AND('MAPA DE RIESGO'!$I$28="Media",'MAPA DE RIESGO'!$M$28="Menor"),CONCATENATE("R",'MAPA DE RIESGO'!$B$28),"")</f>
        <v/>
      </c>
      <c r="U22" s="388"/>
      <c r="V22" s="386" t="str">
        <f>IF(AND('MAPA DE RIESGO'!$I$16="Media",'MAPA DE RIESGO'!$M$16="Moderado"),CONCATENATE("R",'MAPA DE RIESGO'!$B$16),"")</f>
        <v>R1</v>
      </c>
      <c r="W22" s="387"/>
      <c r="X22" s="387" t="str">
        <f>IF(AND('MAPA DE RIESGO'!$I$22="Media",'MAPA DE RIESGO'!$M$22="Moderado"),CONCATENATE("R",'MAPA DE RIESGO'!$B$22),"")</f>
        <v/>
      </c>
      <c r="Y22" s="387"/>
      <c r="Z22" s="387" t="str">
        <f>IF(AND('MAPA DE RIESGO'!$I$28="Media",'MAPA DE RIESGO'!$M$28="Moderado"),CONCATENATE("R",'MAPA DE RIESGO'!$B$28),"")</f>
        <v/>
      </c>
      <c r="AA22" s="388"/>
      <c r="AB22" s="405" t="str">
        <f>IF(AND('MAPA DE RIESGO'!$I$16="Media",'MAPA DE RIESGO'!$M$16="Mayor"),CONCATENATE("R",'MAPA DE RIESGO'!$B$16),"")</f>
        <v/>
      </c>
      <c r="AC22" s="406"/>
      <c r="AD22" s="406" t="str">
        <f>IF(AND('MAPA DE RIESGO'!$I$22="Media",'MAPA DE RIESGO'!$M$22="Mayor"),CONCATENATE("R",'MAPA DE RIESGO'!$B$22),"")</f>
        <v/>
      </c>
      <c r="AE22" s="406"/>
      <c r="AF22" s="406" t="str">
        <f>IF(AND('MAPA DE RIESGO'!$I$28="Media",'MAPA DE RIESGO'!$M$28="Mayor"),CONCATENATE("R",'MAPA DE RIESGO'!$B$28),"")</f>
        <v/>
      </c>
      <c r="AG22" s="407"/>
      <c r="AH22" s="395" t="str">
        <f>IF(AND('MAPA DE RIESGO'!$I$16="Media",'MAPA DE RIESGO'!$M$16="Catastrófico"),CONCATENATE("R",'MAPA DE RIESGO'!$B$16),"")</f>
        <v/>
      </c>
      <c r="AI22" s="396"/>
      <c r="AJ22" s="396" t="str">
        <f>IF(AND('MAPA DE RIESGO'!$I$22="Media",'MAPA DE RIESGO'!$M$22="Catastrófico"),CONCATENATE("R",'MAPA DE RIESGO'!$B$22),"")</f>
        <v/>
      </c>
      <c r="AK22" s="396"/>
      <c r="AL22" s="396" t="str">
        <f>IF(AND('MAPA DE RIESGO'!$I$28="Media",'MAPA DE RIESGO'!$M$28="Catastrófico"),CONCATENATE("R",'MAPA DE RIESGO'!$B$28),"")</f>
        <v/>
      </c>
      <c r="AM22" s="397"/>
      <c r="AN22" s="55"/>
      <c r="AO22" s="440" t="s">
        <v>73</v>
      </c>
      <c r="AP22" s="441"/>
      <c r="AQ22" s="441"/>
      <c r="AR22" s="441"/>
      <c r="AS22" s="441"/>
      <c r="AT22" s="442"/>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row>
    <row r="23" spans="1:80" x14ac:dyDescent="0.25">
      <c r="A23" s="55"/>
      <c r="B23" s="420"/>
      <c r="C23" s="420"/>
      <c r="D23" s="421"/>
      <c r="E23" s="412"/>
      <c r="F23" s="413"/>
      <c r="G23" s="413"/>
      <c r="H23" s="413"/>
      <c r="I23" s="414"/>
      <c r="J23" s="380"/>
      <c r="K23" s="381"/>
      <c r="L23" s="381"/>
      <c r="M23" s="381"/>
      <c r="N23" s="381"/>
      <c r="O23" s="382"/>
      <c r="P23" s="380"/>
      <c r="Q23" s="381"/>
      <c r="R23" s="381"/>
      <c r="S23" s="381"/>
      <c r="T23" s="381"/>
      <c r="U23" s="382"/>
      <c r="V23" s="380"/>
      <c r="W23" s="381"/>
      <c r="X23" s="381"/>
      <c r="Y23" s="381"/>
      <c r="Z23" s="381"/>
      <c r="AA23" s="382"/>
      <c r="AB23" s="398"/>
      <c r="AC23" s="399"/>
      <c r="AD23" s="399"/>
      <c r="AE23" s="399"/>
      <c r="AF23" s="399"/>
      <c r="AG23" s="401"/>
      <c r="AH23" s="389"/>
      <c r="AI23" s="390"/>
      <c r="AJ23" s="390"/>
      <c r="AK23" s="390"/>
      <c r="AL23" s="390"/>
      <c r="AM23" s="391"/>
      <c r="AN23" s="55"/>
      <c r="AO23" s="443"/>
      <c r="AP23" s="444"/>
      <c r="AQ23" s="444"/>
      <c r="AR23" s="444"/>
      <c r="AS23" s="444"/>
      <c r="AT23" s="44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row>
    <row r="24" spans="1:80" x14ac:dyDescent="0.25">
      <c r="A24" s="55"/>
      <c r="B24" s="420"/>
      <c r="C24" s="420"/>
      <c r="D24" s="421"/>
      <c r="E24" s="412"/>
      <c r="F24" s="413"/>
      <c r="G24" s="413"/>
      <c r="H24" s="413"/>
      <c r="I24" s="414"/>
      <c r="J24" s="380" t="str">
        <f>IF(AND('MAPA DE RIESGO'!$I$34="Media",'MAPA DE RIESGO'!$M$34="Leve"),CONCATENATE("R",'MAPA DE RIESGO'!$B$34),"")</f>
        <v/>
      </c>
      <c r="K24" s="381"/>
      <c r="L24" s="381" t="str">
        <f>IF(AND('MAPA DE RIESGO'!$I$40="Media",'MAPA DE RIESGO'!$M$40="Leve"),CONCATENATE("R",'MAPA DE RIESGO'!$B$40),"")</f>
        <v/>
      </c>
      <c r="M24" s="381"/>
      <c r="N24" s="381" t="str">
        <f>IF(AND('MAPA DE RIESGO'!$I$46="Media",'MAPA DE RIESGO'!$M$46="Leve"),CONCATENATE("R",'MAPA DE RIESGO'!$B$46),"")</f>
        <v/>
      </c>
      <c r="O24" s="382"/>
      <c r="P24" s="380" t="str">
        <f>IF(AND('MAPA DE RIESGO'!$I$34="Media",'MAPA DE RIESGO'!$M$34="Menor"),CONCATENATE("R",'MAPA DE RIESGO'!$B$34),"")</f>
        <v/>
      </c>
      <c r="Q24" s="381"/>
      <c r="R24" s="381" t="str">
        <f>IF(AND('MAPA DE RIESGO'!$I$40="Media",'MAPA DE RIESGO'!$M$40="Menor"),CONCATENATE("R",'MAPA DE RIESGO'!$B$40),"")</f>
        <v/>
      </c>
      <c r="S24" s="381"/>
      <c r="T24" s="381" t="str">
        <f>IF(AND('MAPA DE RIESGO'!$I$46="Media",'MAPA DE RIESGO'!$M$46="Menor"),CONCATENATE("R",'MAPA DE RIESGO'!$B$46),"")</f>
        <v/>
      </c>
      <c r="U24" s="382"/>
      <c r="V24" s="380" t="str">
        <f>IF(AND('MAPA DE RIESGO'!$I$34="Media",'MAPA DE RIESGO'!$M$34="Moderado"),CONCATENATE("R",'MAPA DE RIESGO'!$B$34),"")</f>
        <v/>
      </c>
      <c r="W24" s="381"/>
      <c r="X24" s="381" t="str">
        <f>IF(AND('MAPA DE RIESGO'!$I$40="Media",'MAPA DE RIESGO'!$M$40="Moderado"),CONCATENATE("R",'MAPA DE RIESGO'!$B$40),"")</f>
        <v/>
      </c>
      <c r="Y24" s="381"/>
      <c r="Z24" s="381" t="str">
        <f>IF(AND('MAPA DE RIESGO'!$I$46="Media",'MAPA DE RIESGO'!$M$46="Moderado"),CONCATENATE("R",'MAPA DE RIESGO'!$B$46),"")</f>
        <v/>
      </c>
      <c r="AA24" s="382"/>
      <c r="AB24" s="398" t="str">
        <f>IF(AND('MAPA DE RIESGO'!$I$34="Media",'MAPA DE RIESGO'!$M$34="Mayor"),CONCATENATE("R",'MAPA DE RIESGO'!$B$34),"")</f>
        <v/>
      </c>
      <c r="AC24" s="399"/>
      <c r="AD24" s="400" t="str">
        <f>IF(AND('MAPA DE RIESGO'!$I$40="Media",'MAPA DE RIESGO'!$M$40="Mayor"),CONCATENATE("R",'MAPA DE RIESGO'!$B$40),"")</f>
        <v/>
      </c>
      <c r="AE24" s="400"/>
      <c r="AF24" s="400" t="str">
        <f>IF(AND('MAPA DE RIESGO'!$I$46="Media",'MAPA DE RIESGO'!$M$46="Mayor"),CONCATENATE("R",'MAPA DE RIESGO'!$B$46),"")</f>
        <v/>
      </c>
      <c r="AG24" s="401"/>
      <c r="AH24" s="389" t="str">
        <f>IF(AND('MAPA DE RIESGO'!$I$34="Media",'MAPA DE RIESGO'!$M$34="Catastrófico"),CONCATENATE("R",'MAPA DE RIESGO'!$B$34),"")</f>
        <v/>
      </c>
      <c r="AI24" s="390"/>
      <c r="AJ24" s="390" t="str">
        <f>IF(AND('MAPA DE RIESGO'!$I$40="Media",'MAPA DE RIESGO'!$M$40="Catastrófico"),CONCATENATE("R",'MAPA DE RIESGO'!$B$40),"")</f>
        <v/>
      </c>
      <c r="AK24" s="390"/>
      <c r="AL24" s="390" t="str">
        <f>IF(AND('MAPA DE RIESGO'!$I$46="Media",'MAPA DE RIESGO'!$M$46="Catastrófico"),CONCATENATE("R",'MAPA DE RIESGO'!$B$46),"")</f>
        <v/>
      </c>
      <c r="AM24" s="391"/>
      <c r="AN24" s="55"/>
      <c r="AO24" s="443"/>
      <c r="AP24" s="444"/>
      <c r="AQ24" s="444"/>
      <c r="AR24" s="444"/>
      <c r="AS24" s="444"/>
      <c r="AT24" s="44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row>
    <row r="25" spans="1:80" x14ac:dyDescent="0.25">
      <c r="A25" s="55"/>
      <c r="B25" s="420"/>
      <c r="C25" s="420"/>
      <c r="D25" s="421"/>
      <c r="E25" s="412"/>
      <c r="F25" s="413"/>
      <c r="G25" s="413"/>
      <c r="H25" s="413"/>
      <c r="I25" s="414"/>
      <c r="J25" s="380"/>
      <c r="K25" s="381"/>
      <c r="L25" s="381"/>
      <c r="M25" s="381"/>
      <c r="N25" s="381"/>
      <c r="O25" s="382"/>
      <c r="P25" s="380"/>
      <c r="Q25" s="381"/>
      <c r="R25" s="381"/>
      <c r="S25" s="381"/>
      <c r="T25" s="381"/>
      <c r="U25" s="382"/>
      <c r="V25" s="380"/>
      <c r="W25" s="381"/>
      <c r="X25" s="381"/>
      <c r="Y25" s="381"/>
      <c r="Z25" s="381"/>
      <c r="AA25" s="382"/>
      <c r="AB25" s="398"/>
      <c r="AC25" s="399"/>
      <c r="AD25" s="400"/>
      <c r="AE25" s="400"/>
      <c r="AF25" s="400"/>
      <c r="AG25" s="401"/>
      <c r="AH25" s="389"/>
      <c r="AI25" s="390"/>
      <c r="AJ25" s="390"/>
      <c r="AK25" s="390"/>
      <c r="AL25" s="390"/>
      <c r="AM25" s="391"/>
      <c r="AN25" s="55"/>
      <c r="AO25" s="443"/>
      <c r="AP25" s="444"/>
      <c r="AQ25" s="444"/>
      <c r="AR25" s="444"/>
      <c r="AS25" s="444"/>
      <c r="AT25" s="445"/>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row>
    <row r="26" spans="1:80" x14ac:dyDescent="0.25">
      <c r="A26" s="55"/>
      <c r="B26" s="420"/>
      <c r="C26" s="420"/>
      <c r="D26" s="421"/>
      <c r="E26" s="412"/>
      <c r="F26" s="413"/>
      <c r="G26" s="413"/>
      <c r="H26" s="413"/>
      <c r="I26" s="414"/>
      <c r="J26" s="380" t="str">
        <f>IF(AND('MAPA DE RIESGO'!$I$52="Media",'MAPA DE RIESGO'!$M$52="Leve"),CONCATENATE("R",'MAPA DE RIESGO'!$B$52),"")</f>
        <v/>
      </c>
      <c r="K26" s="381"/>
      <c r="L26" s="381" t="str">
        <f>IF(AND('MAPA DE RIESGO'!$I$58="Media",'MAPA DE RIESGO'!$M$58="Leve"),CONCATENATE("R",'MAPA DE RIESGO'!$B$58),"")</f>
        <v/>
      </c>
      <c r="M26" s="381"/>
      <c r="N26" s="381" t="str">
        <f>IF(AND('MAPA DE RIESGO'!$I$64="Media",'MAPA DE RIESGO'!$M$64="Leve"),CONCATENATE("R",'MAPA DE RIESGO'!$B$64),"")</f>
        <v/>
      </c>
      <c r="O26" s="382"/>
      <c r="P26" s="380" t="str">
        <f>IF(AND('MAPA DE RIESGO'!$I$52="Media",'MAPA DE RIESGO'!$M$52="Menor"),CONCATENATE("R",'MAPA DE RIESGO'!$B$52),"")</f>
        <v/>
      </c>
      <c r="Q26" s="381"/>
      <c r="R26" s="381" t="str">
        <f>IF(AND('MAPA DE RIESGO'!$I$58="Media",'MAPA DE RIESGO'!$M$58="Menor"),CONCATENATE("R",'MAPA DE RIESGO'!$B$58),"")</f>
        <v/>
      </c>
      <c r="S26" s="381"/>
      <c r="T26" s="381" t="str">
        <f>IF(AND('MAPA DE RIESGO'!$I$64="Media",'MAPA DE RIESGO'!$M$64="Menor"),CONCATENATE("R",'MAPA DE RIESGO'!$B$64),"")</f>
        <v/>
      </c>
      <c r="U26" s="382"/>
      <c r="V26" s="380" t="str">
        <f>IF(AND('MAPA DE RIESGO'!$I$52="Media",'MAPA DE RIESGO'!$M$52="Moderado"),CONCATENATE("R",'MAPA DE RIESGO'!$B$52),"")</f>
        <v/>
      </c>
      <c r="W26" s="381"/>
      <c r="X26" s="381" t="str">
        <f>IF(AND('MAPA DE RIESGO'!$I$58="Media",'MAPA DE RIESGO'!$M$58="Moderado"),CONCATENATE("R",'MAPA DE RIESGO'!$B$58),"")</f>
        <v/>
      </c>
      <c r="Y26" s="381"/>
      <c r="Z26" s="381" t="str">
        <f>IF(AND('MAPA DE RIESGO'!$I$64="Media",'MAPA DE RIESGO'!$M$64="Moderado"),CONCATENATE("R",'MAPA DE RIESGO'!$B$64),"")</f>
        <v/>
      </c>
      <c r="AA26" s="382"/>
      <c r="AB26" s="398" t="str">
        <f>IF(AND('MAPA DE RIESGO'!$I$52="Media",'MAPA DE RIESGO'!$M$52="Mayor"),CONCATENATE("R",'MAPA DE RIESGO'!$B$52),"")</f>
        <v/>
      </c>
      <c r="AC26" s="399"/>
      <c r="AD26" s="400" t="str">
        <f>IF(AND('MAPA DE RIESGO'!$I$58="Media",'MAPA DE RIESGO'!$M$58="Mayor"),CONCATENATE("R",'MAPA DE RIESGO'!$B$58),"")</f>
        <v/>
      </c>
      <c r="AE26" s="400"/>
      <c r="AF26" s="400" t="str">
        <f>IF(AND('MAPA DE RIESGO'!$I$64="Media",'MAPA DE RIESGO'!$M$64="Mayor"),CONCATENATE("R",'MAPA DE RIESGO'!$B$64),"")</f>
        <v/>
      </c>
      <c r="AG26" s="401"/>
      <c r="AH26" s="389" t="str">
        <f>IF(AND('MAPA DE RIESGO'!$I$52="Media",'MAPA DE RIESGO'!$M$52="Catastrófico"),CONCATENATE("R",'MAPA DE RIESGO'!$B$52),"")</f>
        <v/>
      </c>
      <c r="AI26" s="390"/>
      <c r="AJ26" s="390" t="str">
        <f>IF(AND('MAPA DE RIESGO'!$I$58="Media",'MAPA DE RIESGO'!$M$58="Catastrófico"),CONCATENATE("R",'MAPA DE RIESGO'!$B$58),"")</f>
        <v/>
      </c>
      <c r="AK26" s="390"/>
      <c r="AL26" s="390" t="str">
        <f>IF(AND('MAPA DE RIESGO'!$I$64="Media",'MAPA DE RIESGO'!$M$64="Catastrófico"),CONCATENATE("R",'MAPA DE RIESGO'!$B$64),"")</f>
        <v/>
      </c>
      <c r="AM26" s="391"/>
      <c r="AN26" s="55"/>
      <c r="AO26" s="443"/>
      <c r="AP26" s="444"/>
      <c r="AQ26" s="444"/>
      <c r="AR26" s="444"/>
      <c r="AS26" s="444"/>
      <c r="AT26" s="44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row>
    <row r="27" spans="1:80" x14ac:dyDescent="0.25">
      <c r="A27" s="55"/>
      <c r="B27" s="420"/>
      <c r="C27" s="420"/>
      <c r="D27" s="421"/>
      <c r="E27" s="412"/>
      <c r="F27" s="413"/>
      <c r="G27" s="413"/>
      <c r="H27" s="413"/>
      <c r="I27" s="414"/>
      <c r="J27" s="380"/>
      <c r="K27" s="381"/>
      <c r="L27" s="381"/>
      <c r="M27" s="381"/>
      <c r="N27" s="381"/>
      <c r="O27" s="382"/>
      <c r="P27" s="380"/>
      <c r="Q27" s="381"/>
      <c r="R27" s="381"/>
      <c r="S27" s="381"/>
      <c r="T27" s="381"/>
      <c r="U27" s="382"/>
      <c r="V27" s="380"/>
      <c r="W27" s="381"/>
      <c r="X27" s="381"/>
      <c r="Y27" s="381"/>
      <c r="Z27" s="381"/>
      <c r="AA27" s="382"/>
      <c r="AB27" s="398"/>
      <c r="AC27" s="399"/>
      <c r="AD27" s="400"/>
      <c r="AE27" s="400"/>
      <c r="AF27" s="400"/>
      <c r="AG27" s="401"/>
      <c r="AH27" s="389"/>
      <c r="AI27" s="390"/>
      <c r="AJ27" s="390"/>
      <c r="AK27" s="390"/>
      <c r="AL27" s="390"/>
      <c r="AM27" s="391"/>
      <c r="AN27" s="55"/>
      <c r="AO27" s="443"/>
      <c r="AP27" s="444"/>
      <c r="AQ27" s="444"/>
      <c r="AR27" s="444"/>
      <c r="AS27" s="444"/>
      <c r="AT27" s="44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row>
    <row r="28" spans="1:80" x14ac:dyDescent="0.25">
      <c r="A28" s="55"/>
      <c r="B28" s="420"/>
      <c r="C28" s="420"/>
      <c r="D28" s="421"/>
      <c r="E28" s="412"/>
      <c r="F28" s="413"/>
      <c r="G28" s="413"/>
      <c r="H28" s="413"/>
      <c r="I28" s="414"/>
      <c r="J28" s="380" t="str">
        <f>IF(AND('MAPA DE RIESGO'!$I$70="Media",'MAPA DE RIESGO'!$M$70="Leve"),CONCATENATE("R",'MAPA DE RIESGO'!$B$70),"")</f>
        <v/>
      </c>
      <c r="K28" s="381"/>
      <c r="L28" s="381" t="str">
        <f>IF(AND('MAPA DE RIESGO'!$I$76="Media",'MAPA DE RIESGO'!$M$76="Leve"),CONCATENATE("R",'MAPA DE RIESGO'!$B$76),"")</f>
        <v/>
      </c>
      <c r="M28" s="381"/>
      <c r="N28" s="381" t="str">
        <f>IF(AND('MAPA DE RIESGO'!$I$82="Media",'MAPA DE RIESGO'!$M$82="Leve"),CONCATENATE("R",'MAPA DE RIESGO'!$B$82),"")</f>
        <v/>
      </c>
      <c r="O28" s="382"/>
      <c r="P28" s="380" t="str">
        <f>IF(AND('MAPA DE RIESGO'!$I$70="Media",'MAPA DE RIESGO'!$M$70="Menor"),CONCATENATE("R",'MAPA DE RIESGO'!$B$70),"")</f>
        <v/>
      </c>
      <c r="Q28" s="381"/>
      <c r="R28" s="381" t="str">
        <f>IF(AND('MAPA DE RIESGO'!$I$76="Media",'MAPA DE RIESGO'!$M$76="Menor"),CONCATENATE("R",'MAPA DE RIESGO'!$B$76),"")</f>
        <v/>
      </c>
      <c r="S28" s="381"/>
      <c r="T28" s="381" t="str">
        <f>IF(AND('MAPA DE RIESGO'!$I$82="Media",'MAPA DE RIESGO'!$M$82="Menor"),CONCATENATE("R",'MAPA DE RIESGO'!$B$82),"")</f>
        <v/>
      </c>
      <c r="U28" s="382"/>
      <c r="V28" s="380" t="str">
        <f>IF(AND('MAPA DE RIESGO'!$I$70="Media",'MAPA DE RIESGO'!$M$70="Moderado"),CONCATENATE("R",'MAPA DE RIESGO'!$B$70),"")</f>
        <v/>
      </c>
      <c r="W28" s="381"/>
      <c r="X28" s="381" t="str">
        <f>IF(AND('MAPA DE RIESGO'!$I$76="Media",'MAPA DE RIESGO'!$M$76="Moderado"),CONCATENATE("R",'MAPA DE RIESGO'!$B$76),"")</f>
        <v/>
      </c>
      <c r="Y28" s="381"/>
      <c r="Z28" s="381" t="str">
        <f>IF(AND('MAPA DE RIESGO'!$I$82="Media",'MAPA DE RIESGO'!$M$82="Moderado"),CONCATENATE("R",'MAPA DE RIESGO'!$B$82),"")</f>
        <v/>
      </c>
      <c r="AA28" s="382"/>
      <c r="AB28" s="398" t="str">
        <f>IF(AND('MAPA DE RIESGO'!$I$70="Media",'MAPA DE RIESGO'!$M$70="Mayor"),CONCATENATE("R",'MAPA DE RIESGO'!$B$70),"")</f>
        <v/>
      </c>
      <c r="AC28" s="399"/>
      <c r="AD28" s="400" t="str">
        <f>IF(AND('MAPA DE RIESGO'!$I$76="Media",'MAPA DE RIESGO'!$M$76="Mayor"),CONCATENATE("R",'MAPA DE RIESGO'!$B$76),"")</f>
        <v/>
      </c>
      <c r="AE28" s="400"/>
      <c r="AF28" s="400" t="str">
        <f>IF(AND('MAPA DE RIESGO'!$I$82="Media",'MAPA DE RIESGO'!$M$82="Mayor"),CONCATENATE("R",'MAPA DE RIESGO'!$B$82),"")</f>
        <v/>
      </c>
      <c r="AG28" s="401"/>
      <c r="AH28" s="389" t="str">
        <f>IF(AND('MAPA DE RIESGO'!$I$70="Media",'MAPA DE RIESGO'!$M$70="Catastrófico"),CONCATENATE("R",'MAPA DE RIESGO'!$B$70),"")</f>
        <v/>
      </c>
      <c r="AI28" s="390"/>
      <c r="AJ28" s="390" t="str">
        <f>IF(AND('MAPA DE RIESGO'!$I$76="Media",'MAPA DE RIESGO'!$M$76="Catastrófico"),CONCATENATE("R",'MAPA DE RIESGO'!$B$76),"")</f>
        <v/>
      </c>
      <c r="AK28" s="390"/>
      <c r="AL28" s="390" t="str">
        <f>IF(AND('MAPA DE RIESGO'!$I$82="Media",'MAPA DE RIESGO'!$M$82="Catastrófico"),CONCATENATE("R",'MAPA DE RIESGO'!$B$82),"")</f>
        <v/>
      </c>
      <c r="AM28" s="391"/>
      <c r="AN28" s="55"/>
      <c r="AO28" s="443"/>
      <c r="AP28" s="444"/>
      <c r="AQ28" s="444"/>
      <c r="AR28" s="444"/>
      <c r="AS28" s="444"/>
      <c r="AT28" s="44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row>
    <row r="29" spans="1:80" ht="15.75" thickBot="1" x14ac:dyDescent="0.3">
      <c r="A29" s="55"/>
      <c r="B29" s="420"/>
      <c r="C29" s="420"/>
      <c r="D29" s="421"/>
      <c r="E29" s="415"/>
      <c r="F29" s="416"/>
      <c r="G29" s="416"/>
      <c r="H29" s="416"/>
      <c r="I29" s="417"/>
      <c r="J29" s="380"/>
      <c r="K29" s="381"/>
      <c r="L29" s="381"/>
      <c r="M29" s="381"/>
      <c r="N29" s="381"/>
      <c r="O29" s="382"/>
      <c r="P29" s="383"/>
      <c r="Q29" s="384"/>
      <c r="R29" s="384"/>
      <c r="S29" s="384"/>
      <c r="T29" s="384"/>
      <c r="U29" s="385"/>
      <c r="V29" s="383"/>
      <c r="W29" s="384"/>
      <c r="X29" s="384"/>
      <c r="Y29" s="384"/>
      <c r="Z29" s="384"/>
      <c r="AA29" s="385"/>
      <c r="AB29" s="402"/>
      <c r="AC29" s="403"/>
      <c r="AD29" s="403"/>
      <c r="AE29" s="403"/>
      <c r="AF29" s="403"/>
      <c r="AG29" s="404"/>
      <c r="AH29" s="392"/>
      <c r="AI29" s="393"/>
      <c r="AJ29" s="393"/>
      <c r="AK29" s="393"/>
      <c r="AL29" s="393"/>
      <c r="AM29" s="394"/>
      <c r="AN29" s="55"/>
      <c r="AO29" s="446"/>
      <c r="AP29" s="447"/>
      <c r="AQ29" s="447"/>
      <c r="AR29" s="447"/>
      <c r="AS29" s="447"/>
      <c r="AT29" s="448"/>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row>
    <row r="30" spans="1:80" x14ac:dyDescent="0.25">
      <c r="A30" s="55"/>
      <c r="B30" s="420"/>
      <c r="C30" s="420"/>
      <c r="D30" s="421"/>
      <c r="E30" s="409" t="s">
        <v>105</v>
      </c>
      <c r="F30" s="410"/>
      <c r="G30" s="410"/>
      <c r="H30" s="410"/>
      <c r="I30" s="410"/>
      <c r="J30" s="377" t="str">
        <f>IF(AND('MAPA DE RIESGO'!$I$16="Baja",'MAPA DE RIESGO'!$M$16="Leve"),CONCATENATE("R",'MAPA DE RIESGO'!$B$16),"")</f>
        <v/>
      </c>
      <c r="K30" s="378"/>
      <c r="L30" s="378" t="str">
        <f>IF(AND('MAPA DE RIESGO'!$I$22="Baja",'MAPA DE RIESGO'!$M$22="Leve"),CONCATENATE("R",'MAPA DE RIESGO'!$B$22),"")</f>
        <v/>
      </c>
      <c r="M30" s="378"/>
      <c r="N30" s="378" t="str">
        <f>IF(AND('MAPA DE RIESGO'!$I$28="Baja",'MAPA DE RIESGO'!$M$28="Leve"),CONCATENATE("R",'MAPA DE RIESGO'!$B$28),"")</f>
        <v/>
      </c>
      <c r="O30" s="379"/>
      <c r="P30" s="387" t="str">
        <f>IF(AND('MAPA DE RIESGO'!$I$16="Baja",'MAPA DE RIESGO'!$M$16="Menor"),CONCATENATE("R",'MAPA DE RIESGO'!$B$16),"")</f>
        <v/>
      </c>
      <c r="Q30" s="387"/>
      <c r="R30" s="387" t="str">
        <f>IF(AND('MAPA DE RIESGO'!$I$22="Baja",'MAPA DE RIESGO'!$M$22="Menor"),CONCATENATE("R",'MAPA DE RIESGO'!$B$22),"")</f>
        <v/>
      </c>
      <c r="S30" s="387"/>
      <c r="T30" s="387" t="str">
        <f>IF(AND('MAPA DE RIESGO'!$I$28="Baja",'MAPA DE RIESGO'!$M$28="Menor"),CONCATENATE("R",'MAPA DE RIESGO'!$B$28),"")</f>
        <v/>
      </c>
      <c r="U30" s="388"/>
      <c r="V30" s="386" t="str">
        <f>IF(AND('MAPA DE RIESGO'!$I$16="Baja",'MAPA DE RIESGO'!$M$16="Moderado"),CONCATENATE("R",'MAPA DE RIESGO'!$B$16),"")</f>
        <v/>
      </c>
      <c r="W30" s="387"/>
      <c r="X30" s="387" t="str">
        <f>IF(AND('MAPA DE RIESGO'!$I$22="Baja",'MAPA DE RIESGO'!$M$22="Moderado"),CONCATENATE("R",'MAPA DE RIESGO'!$B$22),"")</f>
        <v/>
      </c>
      <c r="Y30" s="387"/>
      <c r="Z30" s="387" t="str">
        <f>IF(AND('MAPA DE RIESGO'!$I$28="Baja",'MAPA DE RIESGO'!$M$28="Moderado"),CONCATENATE("R",'MAPA DE RIESGO'!$B$28),"")</f>
        <v/>
      </c>
      <c r="AA30" s="388"/>
      <c r="AB30" s="405" t="str">
        <f>IF(AND('MAPA DE RIESGO'!$I$16="Baja",'MAPA DE RIESGO'!$M$16="Mayor"),CONCATENATE("R",'MAPA DE RIESGO'!$B$16),"")</f>
        <v/>
      </c>
      <c r="AC30" s="406"/>
      <c r="AD30" s="406" t="str">
        <f>IF(AND('MAPA DE RIESGO'!$I$22="Baja",'MAPA DE RIESGO'!$M$22="Mayor"),CONCATENATE("R",'MAPA DE RIESGO'!$B$22),"")</f>
        <v/>
      </c>
      <c r="AE30" s="406"/>
      <c r="AF30" s="406" t="str">
        <f>IF(AND('MAPA DE RIESGO'!$I$28="Baja",'MAPA DE RIESGO'!$M$28="Mayor"),CONCATENATE("R",'MAPA DE RIESGO'!$B$28),"")</f>
        <v/>
      </c>
      <c r="AG30" s="407"/>
      <c r="AH30" s="395" t="str">
        <f>IF(AND('MAPA DE RIESGO'!$I$16="Baja",'MAPA DE RIESGO'!$M$16="Catastrófico"),CONCATENATE("R",'MAPA DE RIESGO'!$B$16),"")</f>
        <v/>
      </c>
      <c r="AI30" s="396"/>
      <c r="AJ30" s="396" t="str">
        <f>IF(AND('MAPA DE RIESGO'!$I$22="Baja",'MAPA DE RIESGO'!$M$22="Catastrófico"),CONCATENATE("R",'MAPA DE RIESGO'!$B$22),"")</f>
        <v/>
      </c>
      <c r="AK30" s="396"/>
      <c r="AL30" s="396" t="str">
        <f>IF(AND('MAPA DE RIESGO'!$I$28="Baja",'MAPA DE RIESGO'!$M$28="Catastrófico"),CONCATENATE("R",'MAPA DE RIESGO'!$B$28),"")</f>
        <v/>
      </c>
      <c r="AM30" s="397"/>
      <c r="AN30" s="55"/>
      <c r="AO30" s="449" t="s">
        <v>74</v>
      </c>
      <c r="AP30" s="450"/>
      <c r="AQ30" s="450"/>
      <c r="AR30" s="450"/>
      <c r="AS30" s="450"/>
      <c r="AT30" s="451"/>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row>
    <row r="31" spans="1:80" x14ac:dyDescent="0.25">
      <c r="A31" s="55"/>
      <c r="B31" s="420"/>
      <c r="C31" s="420"/>
      <c r="D31" s="421"/>
      <c r="E31" s="412"/>
      <c r="F31" s="413"/>
      <c r="G31" s="413"/>
      <c r="H31" s="413"/>
      <c r="I31" s="418"/>
      <c r="J31" s="371"/>
      <c r="K31" s="372"/>
      <c r="L31" s="372"/>
      <c r="M31" s="372"/>
      <c r="N31" s="372"/>
      <c r="O31" s="373"/>
      <c r="P31" s="381"/>
      <c r="Q31" s="381"/>
      <c r="R31" s="381"/>
      <c r="S31" s="381"/>
      <c r="T31" s="381"/>
      <c r="U31" s="382"/>
      <c r="V31" s="380"/>
      <c r="W31" s="381"/>
      <c r="X31" s="381"/>
      <c r="Y31" s="381"/>
      <c r="Z31" s="381"/>
      <c r="AA31" s="382"/>
      <c r="AB31" s="398"/>
      <c r="AC31" s="399"/>
      <c r="AD31" s="399"/>
      <c r="AE31" s="399"/>
      <c r="AF31" s="399"/>
      <c r="AG31" s="401"/>
      <c r="AH31" s="389"/>
      <c r="AI31" s="390"/>
      <c r="AJ31" s="390"/>
      <c r="AK31" s="390"/>
      <c r="AL31" s="390"/>
      <c r="AM31" s="391"/>
      <c r="AN31" s="55"/>
      <c r="AO31" s="452"/>
      <c r="AP31" s="453"/>
      <c r="AQ31" s="453"/>
      <c r="AR31" s="453"/>
      <c r="AS31" s="453"/>
      <c r="AT31" s="454"/>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row>
    <row r="32" spans="1:80" x14ac:dyDescent="0.25">
      <c r="A32" s="55"/>
      <c r="B32" s="420"/>
      <c r="C32" s="420"/>
      <c r="D32" s="421"/>
      <c r="E32" s="412"/>
      <c r="F32" s="413"/>
      <c r="G32" s="413"/>
      <c r="H32" s="413"/>
      <c r="I32" s="418"/>
      <c r="J32" s="371" t="str">
        <f>IF(AND('MAPA DE RIESGO'!$I$34="Baja",'MAPA DE RIESGO'!$M$34="Leve"),CONCATENATE("R",'MAPA DE RIESGO'!$B$34),"")</f>
        <v/>
      </c>
      <c r="K32" s="372"/>
      <c r="L32" s="372" t="str">
        <f>IF(AND('MAPA DE RIESGO'!$I$40="Baja",'MAPA DE RIESGO'!$M$40="Leve"),CONCATENATE("R",'MAPA DE RIESGO'!$B$40),"")</f>
        <v/>
      </c>
      <c r="M32" s="372"/>
      <c r="N32" s="372" t="str">
        <f>IF(AND('MAPA DE RIESGO'!$I$46="Baja",'MAPA DE RIESGO'!$M$46="Leve"),CONCATENATE("R",'MAPA DE RIESGO'!$B$46),"")</f>
        <v/>
      </c>
      <c r="O32" s="373"/>
      <c r="P32" s="381" t="str">
        <f>IF(AND('MAPA DE RIESGO'!$I$34="Baja",'MAPA DE RIESGO'!$M$34="Menor"),CONCATENATE("R",'MAPA DE RIESGO'!$B$34),"")</f>
        <v/>
      </c>
      <c r="Q32" s="381"/>
      <c r="R32" s="381" t="str">
        <f>IF(AND('MAPA DE RIESGO'!$I$40="Baja",'MAPA DE RIESGO'!$M$40="Menor"),CONCATENATE("R",'MAPA DE RIESGO'!$B$40),"")</f>
        <v/>
      </c>
      <c r="S32" s="381"/>
      <c r="T32" s="381" t="str">
        <f>IF(AND('MAPA DE RIESGO'!$I$46="Baja",'MAPA DE RIESGO'!$M$46="Menor"),CONCATENATE("R",'MAPA DE RIESGO'!$B$46),"")</f>
        <v/>
      </c>
      <c r="U32" s="382"/>
      <c r="V32" s="380" t="str">
        <f>IF(AND('MAPA DE RIESGO'!$I$34="Baja",'MAPA DE RIESGO'!$M$34="Moderado"),CONCATENATE("R",'MAPA DE RIESGO'!$B$34),"")</f>
        <v/>
      </c>
      <c r="W32" s="381"/>
      <c r="X32" s="381" t="str">
        <f>IF(AND('MAPA DE RIESGO'!$I$40="Baja",'MAPA DE RIESGO'!$M$40="Moderado"),CONCATENATE("R",'MAPA DE RIESGO'!$B$40),"")</f>
        <v/>
      </c>
      <c r="Y32" s="381"/>
      <c r="Z32" s="381" t="str">
        <f>IF(AND('MAPA DE RIESGO'!$I$46="Baja",'MAPA DE RIESGO'!$M$46="Moderado"),CONCATENATE("R",'MAPA DE RIESGO'!$B$46),"")</f>
        <v/>
      </c>
      <c r="AA32" s="382"/>
      <c r="AB32" s="398" t="str">
        <f>IF(AND('MAPA DE RIESGO'!$I$34="Baja",'MAPA DE RIESGO'!$M$34="Mayor"),CONCATENATE("R",'MAPA DE RIESGO'!$B$34),"")</f>
        <v/>
      </c>
      <c r="AC32" s="399"/>
      <c r="AD32" s="400" t="str">
        <f>IF(AND('MAPA DE RIESGO'!$I$40="Baja",'MAPA DE RIESGO'!$M$40="Mayor"),CONCATENATE("R",'MAPA DE RIESGO'!$B$40),"")</f>
        <v/>
      </c>
      <c r="AE32" s="400"/>
      <c r="AF32" s="400" t="str">
        <f>IF(AND('MAPA DE RIESGO'!$I$46="Baja",'MAPA DE RIESGO'!$M$46="Mayor"),CONCATENATE("R",'MAPA DE RIESGO'!$B$46),"")</f>
        <v/>
      </c>
      <c r="AG32" s="401"/>
      <c r="AH32" s="389" t="str">
        <f>IF(AND('MAPA DE RIESGO'!$I$34="Baja",'MAPA DE RIESGO'!$M$34="Catastrófico"),CONCATENATE("R",'MAPA DE RIESGO'!$B$34),"")</f>
        <v/>
      </c>
      <c r="AI32" s="390"/>
      <c r="AJ32" s="390" t="str">
        <f>IF(AND('MAPA DE RIESGO'!$I$40="Baja",'MAPA DE RIESGO'!$M$40="Catastrófico"),CONCATENATE("R",'MAPA DE RIESGO'!$B$40),"")</f>
        <v/>
      </c>
      <c r="AK32" s="390"/>
      <c r="AL32" s="390" t="str">
        <f>IF(AND('MAPA DE RIESGO'!$I$46="Baja",'MAPA DE RIESGO'!$M$46="Catastrófico"),CONCATENATE("R",'MAPA DE RIESGO'!$B$46),"")</f>
        <v/>
      </c>
      <c r="AM32" s="391"/>
      <c r="AN32" s="55"/>
      <c r="AO32" s="452"/>
      <c r="AP32" s="453"/>
      <c r="AQ32" s="453"/>
      <c r="AR32" s="453"/>
      <c r="AS32" s="453"/>
      <c r="AT32" s="454"/>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row>
    <row r="33" spans="1:80" x14ac:dyDescent="0.25">
      <c r="A33" s="55"/>
      <c r="B33" s="420"/>
      <c r="C33" s="420"/>
      <c r="D33" s="421"/>
      <c r="E33" s="412"/>
      <c r="F33" s="413"/>
      <c r="G33" s="413"/>
      <c r="H33" s="413"/>
      <c r="I33" s="418"/>
      <c r="J33" s="371"/>
      <c r="K33" s="372"/>
      <c r="L33" s="372"/>
      <c r="M33" s="372"/>
      <c r="N33" s="372"/>
      <c r="O33" s="373"/>
      <c r="P33" s="381"/>
      <c r="Q33" s="381"/>
      <c r="R33" s="381"/>
      <c r="S33" s="381"/>
      <c r="T33" s="381"/>
      <c r="U33" s="382"/>
      <c r="V33" s="380"/>
      <c r="W33" s="381"/>
      <c r="X33" s="381"/>
      <c r="Y33" s="381"/>
      <c r="Z33" s="381"/>
      <c r="AA33" s="382"/>
      <c r="AB33" s="398"/>
      <c r="AC33" s="399"/>
      <c r="AD33" s="400"/>
      <c r="AE33" s="400"/>
      <c r="AF33" s="400"/>
      <c r="AG33" s="401"/>
      <c r="AH33" s="389"/>
      <c r="AI33" s="390"/>
      <c r="AJ33" s="390"/>
      <c r="AK33" s="390"/>
      <c r="AL33" s="390"/>
      <c r="AM33" s="391"/>
      <c r="AN33" s="55"/>
      <c r="AO33" s="452"/>
      <c r="AP33" s="453"/>
      <c r="AQ33" s="453"/>
      <c r="AR33" s="453"/>
      <c r="AS33" s="453"/>
      <c r="AT33" s="454"/>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row>
    <row r="34" spans="1:80" x14ac:dyDescent="0.25">
      <c r="A34" s="55"/>
      <c r="B34" s="420"/>
      <c r="C34" s="420"/>
      <c r="D34" s="421"/>
      <c r="E34" s="412"/>
      <c r="F34" s="413"/>
      <c r="G34" s="413"/>
      <c r="H34" s="413"/>
      <c r="I34" s="418"/>
      <c r="J34" s="371" t="str">
        <f>IF(AND('MAPA DE RIESGO'!$I$52="Baja",'MAPA DE RIESGO'!$M$52="Leve"),CONCATENATE("R",'MAPA DE RIESGO'!$B$52),"")</f>
        <v/>
      </c>
      <c r="K34" s="372"/>
      <c r="L34" s="372" t="str">
        <f>IF(AND('MAPA DE RIESGO'!$I$58="Baja",'MAPA DE RIESGO'!$M$58="Leve"),CONCATENATE("R",'MAPA DE RIESGO'!$B$58),"")</f>
        <v/>
      </c>
      <c r="M34" s="372"/>
      <c r="N34" s="372" t="str">
        <f>IF(AND('MAPA DE RIESGO'!$I$64="Baja",'MAPA DE RIESGO'!$M$64="Leve"),CONCATENATE("R",'MAPA DE RIESGO'!$B$64),"")</f>
        <v/>
      </c>
      <c r="O34" s="373"/>
      <c r="P34" s="381" t="str">
        <f>IF(AND('MAPA DE RIESGO'!$I$52="Baja",'MAPA DE RIESGO'!$M$52="Menor"),CONCATENATE("R",'MAPA DE RIESGO'!$B$52),"")</f>
        <v/>
      </c>
      <c r="Q34" s="381"/>
      <c r="R34" s="381" t="str">
        <f>IF(AND('MAPA DE RIESGO'!$I$58="Baja",'MAPA DE RIESGO'!$M$58="Menor"),CONCATENATE("R",'MAPA DE RIESGO'!$B$58),"")</f>
        <v/>
      </c>
      <c r="S34" s="381"/>
      <c r="T34" s="381" t="str">
        <f>IF(AND('MAPA DE RIESGO'!$I$64="Baja",'MAPA DE RIESGO'!$M$64="Menor"),CONCATENATE("R",'MAPA DE RIESGO'!$B$64),"")</f>
        <v/>
      </c>
      <c r="U34" s="382"/>
      <c r="V34" s="380" t="str">
        <f>IF(AND('MAPA DE RIESGO'!$I$52="Baja",'MAPA DE RIESGO'!$M$52="Moderado"),CONCATENATE("R",'MAPA DE RIESGO'!$B$52),"")</f>
        <v/>
      </c>
      <c r="W34" s="381"/>
      <c r="X34" s="381" t="str">
        <f>IF(AND('MAPA DE RIESGO'!$I$58="Baja",'MAPA DE RIESGO'!$M$58="Moderado"),CONCATENATE("R",'MAPA DE RIESGO'!$B$58),"")</f>
        <v/>
      </c>
      <c r="Y34" s="381"/>
      <c r="Z34" s="381" t="str">
        <f>IF(AND('MAPA DE RIESGO'!$I$64="Baja",'MAPA DE RIESGO'!$M$64="Moderado"),CONCATENATE("R",'MAPA DE RIESGO'!$B$64),"")</f>
        <v/>
      </c>
      <c r="AA34" s="382"/>
      <c r="AB34" s="398" t="str">
        <f>IF(AND('MAPA DE RIESGO'!$I$52="Baja",'MAPA DE RIESGO'!$M$52="Mayor"),CONCATENATE("R",'MAPA DE RIESGO'!$B$52),"")</f>
        <v/>
      </c>
      <c r="AC34" s="399"/>
      <c r="AD34" s="400" t="str">
        <f>IF(AND('MAPA DE RIESGO'!$I$58="Baja",'MAPA DE RIESGO'!$M$58="Mayor"),CONCATENATE("R",'MAPA DE RIESGO'!$B$58),"")</f>
        <v/>
      </c>
      <c r="AE34" s="400"/>
      <c r="AF34" s="400" t="str">
        <f>IF(AND('MAPA DE RIESGO'!$I$64="Baja",'MAPA DE RIESGO'!$M$64="Mayor"),CONCATENATE("R",'MAPA DE RIESGO'!$B$64),"")</f>
        <v/>
      </c>
      <c r="AG34" s="401"/>
      <c r="AH34" s="389" t="str">
        <f>IF(AND('MAPA DE RIESGO'!$I$52="Baja",'MAPA DE RIESGO'!$M$52="Catastrófico"),CONCATENATE("R",'MAPA DE RIESGO'!$B$52),"")</f>
        <v/>
      </c>
      <c r="AI34" s="390"/>
      <c r="AJ34" s="390" t="str">
        <f>IF(AND('MAPA DE RIESGO'!$I$58="Baja",'MAPA DE RIESGO'!$M$58="Catastrófico"),CONCATENATE("R",'MAPA DE RIESGO'!$B$58),"")</f>
        <v/>
      </c>
      <c r="AK34" s="390"/>
      <c r="AL34" s="390" t="str">
        <f>IF(AND('MAPA DE RIESGO'!$I$64="Baja",'MAPA DE RIESGO'!$M$64="Catastrófico"),CONCATENATE("R",'MAPA DE RIESGO'!$B$64),"")</f>
        <v/>
      </c>
      <c r="AM34" s="391"/>
      <c r="AN34" s="55"/>
      <c r="AO34" s="452"/>
      <c r="AP34" s="453"/>
      <c r="AQ34" s="453"/>
      <c r="AR34" s="453"/>
      <c r="AS34" s="453"/>
      <c r="AT34" s="454"/>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row>
    <row r="35" spans="1:80" x14ac:dyDescent="0.25">
      <c r="A35" s="55"/>
      <c r="B35" s="420"/>
      <c r="C35" s="420"/>
      <c r="D35" s="421"/>
      <c r="E35" s="412"/>
      <c r="F35" s="413"/>
      <c r="G35" s="413"/>
      <c r="H35" s="413"/>
      <c r="I35" s="418"/>
      <c r="J35" s="371"/>
      <c r="K35" s="372"/>
      <c r="L35" s="372"/>
      <c r="M35" s="372"/>
      <c r="N35" s="372"/>
      <c r="O35" s="373"/>
      <c r="P35" s="381"/>
      <c r="Q35" s="381"/>
      <c r="R35" s="381"/>
      <c r="S35" s="381"/>
      <c r="T35" s="381"/>
      <c r="U35" s="382"/>
      <c r="V35" s="380"/>
      <c r="W35" s="381"/>
      <c r="X35" s="381"/>
      <c r="Y35" s="381"/>
      <c r="Z35" s="381"/>
      <c r="AA35" s="382"/>
      <c r="AB35" s="398"/>
      <c r="AC35" s="399"/>
      <c r="AD35" s="400"/>
      <c r="AE35" s="400"/>
      <c r="AF35" s="400"/>
      <c r="AG35" s="401"/>
      <c r="AH35" s="389"/>
      <c r="AI35" s="390"/>
      <c r="AJ35" s="390"/>
      <c r="AK35" s="390"/>
      <c r="AL35" s="390"/>
      <c r="AM35" s="391"/>
      <c r="AN35" s="55"/>
      <c r="AO35" s="452"/>
      <c r="AP35" s="453"/>
      <c r="AQ35" s="453"/>
      <c r="AR35" s="453"/>
      <c r="AS35" s="453"/>
      <c r="AT35" s="454"/>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row>
    <row r="36" spans="1:80" x14ac:dyDescent="0.25">
      <c r="A36" s="55"/>
      <c r="B36" s="420"/>
      <c r="C36" s="420"/>
      <c r="D36" s="421"/>
      <c r="E36" s="412"/>
      <c r="F36" s="413"/>
      <c r="G36" s="413"/>
      <c r="H36" s="413"/>
      <c r="I36" s="418"/>
      <c r="J36" s="371" t="str">
        <f>IF(AND('MAPA DE RIESGO'!$I$70="Baja",'MAPA DE RIESGO'!$M$70="Leve"),CONCATENATE("R",'MAPA DE RIESGO'!$B$70),"")</f>
        <v/>
      </c>
      <c r="K36" s="372"/>
      <c r="L36" s="372" t="str">
        <f>IF(AND('MAPA DE RIESGO'!$I$76="Baja",'MAPA DE RIESGO'!$M$76="Leve"),CONCATENATE("R",'MAPA DE RIESGO'!$B$76),"")</f>
        <v/>
      </c>
      <c r="M36" s="372"/>
      <c r="N36" s="372" t="str">
        <f>IF(AND('MAPA DE RIESGO'!$I$82="Baja",'MAPA DE RIESGO'!$M$82="Leve"),CONCATENATE("R",'MAPA DE RIESGO'!$B$82),"")</f>
        <v/>
      </c>
      <c r="O36" s="373"/>
      <c r="P36" s="381" t="str">
        <f>IF(AND('MAPA DE RIESGO'!$I$70="Baja",'MAPA DE RIESGO'!$M$70="Menor"),CONCATENATE("R",'MAPA DE RIESGO'!$B$70),"")</f>
        <v/>
      </c>
      <c r="Q36" s="381"/>
      <c r="R36" s="381" t="str">
        <f>IF(AND('MAPA DE RIESGO'!$I$76="Baja",'MAPA DE RIESGO'!$M$76="Menor"),CONCATENATE("R",'MAPA DE RIESGO'!$B$76),"")</f>
        <v/>
      </c>
      <c r="S36" s="381"/>
      <c r="T36" s="381" t="str">
        <f>IF(AND('MAPA DE RIESGO'!$I$82="Baja",'MAPA DE RIESGO'!$M$82="Menor"),CONCATENATE("R",'MAPA DE RIESGO'!$B$82),"")</f>
        <v/>
      </c>
      <c r="U36" s="382"/>
      <c r="V36" s="380" t="str">
        <f>IF(AND('MAPA DE RIESGO'!$I$70="Baja",'MAPA DE RIESGO'!$M$70="Moderado"),CONCATENATE("R",'MAPA DE RIESGO'!$B$70),"")</f>
        <v/>
      </c>
      <c r="W36" s="381"/>
      <c r="X36" s="381" t="str">
        <f>IF(AND('MAPA DE RIESGO'!$I$76="Baja",'MAPA DE RIESGO'!$M$76="Moderado"),CONCATENATE("R",'MAPA DE RIESGO'!$B$76),"")</f>
        <v/>
      </c>
      <c r="Y36" s="381"/>
      <c r="Z36" s="381" t="str">
        <f>IF(AND('MAPA DE RIESGO'!$I$82="Baja",'MAPA DE RIESGO'!$M$82="Moderado"),CONCATENATE("R",'MAPA DE RIESGO'!$B$82),"")</f>
        <v/>
      </c>
      <c r="AA36" s="382"/>
      <c r="AB36" s="398" t="str">
        <f>IF(AND('MAPA DE RIESGO'!$I$70="Baja",'MAPA DE RIESGO'!$M$70="Mayor"),CONCATENATE("R",'MAPA DE RIESGO'!$B$70),"")</f>
        <v/>
      </c>
      <c r="AC36" s="399"/>
      <c r="AD36" s="400" t="str">
        <f>IF(AND('MAPA DE RIESGO'!$I$76="Baja",'MAPA DE RIESGO'!$M$76="Mayor"),CONCATENATE("R",'MAPA DE RIESGO'!$B$76),"")</f>
        <v/>
      </c>
      <c r="AE36" s="400"/>
      <c r="AF36" s="400" t="str">
        <f>IF(AND('MAPA DE RIESGO'!$I$82="Baja",'MAPA DE RIESGO'!$M$82="Mayor"),CONCATENATE("R",'MAPA DE RIESGO'!$B$82),"")</f>
        <v/>
      </c>
      <c r="AG36" s="401"/>
      <c r="AH36" s="389" t="str">
        <f>IF(AND('MAPA DE RIESGO'!$I$70="Baja",'MAPA DE RIESGO'!$M$70="Catastrófico"),CONCATENATE("R",'MAPA DE RIESGO'!$B$70),"")</f>
        <v/>
      </c>
      <c r="AI36" s="390"/>
      <c r="AJ36" s="390" t="str">
        <f>IF(AND('MAPA DE RIESGO'!$I$76="Baja",'MAPA DE RIESGO'!$M$76="Catastrófico"),CONCATENATE("R",'MAPA DE RIESGO'!$B$76),"")</f>
        <v/>
      </c>
      <c r="AK36" s="390"/>
      <c r="AL36" s="390" t="str">
        <f>IF(AND('MAPA DE RIESGO'!$I$82="Baja",'MAPA DE RIESGO'!$M$82="Catastrófico"),CONCATENATE("R",'MAPA DE RIESGO'!$B$82),"")</f>
        <v/>
      </c>
      <c r="AM36" s="391"/>
      <c r="AN36" s="55"/>
      <c r="AO36" s="452"/>
      <c r="AP36" s="453"/>
      <c r="AQ36" s="453"/>
      <c r="AR36" s="453"/>
      <c r="AS36" s="453"/>
      <c r="AT36" s="454"/>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row>
    <row r="37" spans="1:80" ht="15.75" thickBot="1" x14ac:dyDescent="0.3">
      <c r="A37" s="55"/>
      <c r="B37" s="420"/>
      <c r="C37" s="420"/>
      <c r="D37" s="421"/>
      <c r="E37" s="415"/>
      <c r="F37" s="416"/>
      <c r="G37" s="416"/>
      <c r="H37" s="416"/>
      <c r="I37" s="416"/>
      <c r="J37" s="374"/>
      <c r="K37" s="375"/>
      <c r="L37" s="375"/>
      <c r="M37" s="375"/>
      <c r="N37" s="375"/>
      <c r="O37" s="376"/>
      <c r="P37" s="384"/>
      <c r="Q37" s="384"/>
      <c r="R37" s="384"/>
      <c r="S37" s="384"/>
      <c r="T37" s="384"/>
      <c r="U37" s="385"/>
      <c r="V37" s="383"/>
      <c r="W37" s="384"/>
      <c r="X37" s="384"/>
      <c r="Y37" s="384"/>
      <c r="Z37" s="384"/>
      <c r="AA37" s="385"/>
      <c r="AB37" s="402"/>
      <c r="AC37" s="403"/>
      <c r="AD37" s="403"/>
      <c r="AE37" s="403"/>
      <c r="AF37" s="403"/>
      <c r="AG37" s="404"/>
      <c r="AH37" s="392"/>
      <c r="AI37" s="393"/>
      <c r="AJ37" s="393"/>
      <c r="AK37" s="393"/>
      <c r="AL37" s="393"/>
      <c r="AM37" s="394"/>
      <c r="AN37" s="55"/>
      <c r="AO37" s="455"/>
      <c r="AP37" s="456"/>
      <c r="AQ37" s="456"/>
      <c r="AR37" s="456"/>
      <c r="AS37" s="456"/>
      <c r="AT37" s="457"/>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row>
    <row r="38" spans="1:80" x14ac:dyDescent="0.25">
      <c r="A38" s="55"/>
      <c r="B38" s="420"/>
      <c r="C38" s="420"/>
      <c r="D38" s="421"/>
      <c r="E38" s="409" t="s">
        <v>104</v>
      </c>
      <c r="F38" s="410"/>
      <c r="G38" s="410"/>
      <c r="H38" s="410"/>
      <c r="I38" s="411"/>
      <c r="J38" s="377" t="str">
        <f>IF(AND('MAPA DE RIESGO'!$I$16="Muy Baja",'MAPA DE RIESGO'!$M$16="Leve"),CONCATENATE("R",'MAPA DE RIESGO'!$B$16),"")</f>
        <v/>
      </c>
      <c r="K38" s="378"/>
      <c r="L38" s="378" t="str">
        <f>IF(AND('MAPA DE RIESGO'!$I$22="Muy Baja",'MAPA DE RIESGO'!$M$22="Leve"),CONCATENATE("R",'MAPA DE RIESGO'!$B$22),"")</f>
        <v/>
      </c>
      <c r="M38" s="378"/>
      <c r="N38" s="378" t="str">
        <f>IF(AND('MAPA DE RIESGO'!$I$28="Muy Baja",'MAPA DE RIESGO'!$M$28="Leve"),CONCATENATE("R",'MAPA DE RIESGO'!$B$28),"")</f>
        <v/>
      </c>
      <c r="O38" s="379"/>
      <c r="P38" s="377" t="str">
        <f>IF(AND('MAPA DE RIESGO'!$I$16="Muy Baja",'MAPA DE RIESGO'!$M$16="Menor"),CONCATENATE("R",'MAPA DE RIESGO'!$B$16),"")</f>
        <v/>
      </c>
      <c r="Q38" s="378"/>
      <c r="R38" s="378" t="str">
        <f>IF(AND('MAPA DE RIESGO'!$I$22="Muy Baja",'MAPA DE RIESGO'!$M$22="Menor"),CONCATENATE("R",'MAPA DE RIESGO'!$B$22),"")</f>
        <v/>
      </c>
      <c r="S38" s="378"/>
      <c r="T38" s="378" t="str">
        <f>IF(AND('MAPA DE RIESGO'!$I$28="Muy Baja",'MAPA DE RIESGO'!$M$28="Menor"),CONCATENATE("R",'MAPA DE RIESGO'!$B$28),"")</f>
        <v/>
      </c>
      <c r="U38" s="379"/>
      <c r="V38" s="386" t="str">
        <f>IF(AND('MAPA DE RIESGO'!$I$16="Muy Baja",'MAPA DE RIESGO'!$M$16="Moderado"),CONCATENATE("R",'MAPA DE RIESGO'!$B$16),"")</f>
        <v/>
      </c>
      <c r="W38" s="387"/>
      <c r="X38" s="387" t="str">
        <f>IF(AND('MAPA DE RIESGO'!$I$22="Muy Baja",'MAPA DE RIESGO'!$M$22="Moderado"),CONCATENATE("R",'MAPA DE RIESGO'!$B$22),"")</f>
        <v/>
      </c>
      <c r="Y38" s="387"/>
      <c r="Z38" s="387" t="str">
        <f>IF(AND('MAPA DE RIESGO'!$I$28="Muy Baja",'MAPA DE RIESGO'!$M$28="Moderado"),CONCATENATE("R",'MAPA DE RIESGO'!$B$28),"")</f>
        <v/>
      </c>
      <c r="AA38" s="388"/>
      <c r="AB38" s="405" t="str">
        <f>IF(AND('MAPA DE RIESGO'!$I$16="Muy Baja",'MAPA DE RIESGO'!$M$16="Mayor"),CONCATENATE("R",'MAPA DE RIESGO'!$B$16),"")</f>
        <v/>
      </c>
      <c r="AC38" s="406"/>
      <c r="AD38" s="406" t="str">
        <f>IF(AND('MAPA DE RIESGO'!$I$22="Muy Baja",'MAPA DE RIESGO'!$M$22="Mayor"),CONCATENATE("R",'MAPA DE RIESGO'!$B$22),"")</f>
        <v/>
      </c>
      <c r="AE38" s="406"/>
      <c r="AF38" s="406" t="str">
        <f>IF(AND('MAPA DE RIESGO'!$I$28="Muy Baja",'MAPA DE RIESGO'!$M$28="Mayor"),CONCATENATE("R",'MAPA DE RIESGO'!$B$28),"")</f>
        <v/>
      </c>
      <c r="AG38" s="407"/>
      <c r="AH38" s="395" t="str">
        <f>IF(AND('MAPA DE RIESGO'!$I$16="Muy Baja",'MAPA DE RIESGO'!$M$16="Catastrófico"),CONCATENATE("R",'MAPA DE RIESGO'!$B$16),"")</f>
        <v/>
      </c>
      <c r="AI38" s="396"/>
      <c r="AJ38" s="396" t="str">
        <f>IF(AND('MAPA DE RIESGO'!$I$22="Muy Baja",'MAPA DE RIESGO'!$M$22="Catastrófico"),CONCATENATE("R",'MAPA DE RIESGO'!$B$22),"")</f>
        <v/>
      </c>
      <c r="AK38" s="396"/>
      <c r="AL38" s="396" t="str">
        <f>IF(AND('MAPA DE RIESGO'!$I$28="Muy Baja",'MAPA DE RIESGO'!$M$28="Catastrófico"),CONCATENATE("R",'MAPA DE RIESGO'!$B$28),"")</f>
        <v/>
      </c>
      <c r="AM38" s="397"/>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row>
    <row r="39" spans="1:80" x14ac:dyDescent="0.25">
      <c r="A39" s="55"/>
      <c r="B39" s="420"/>
      <c r="C39" s="420"/>
      <c r="D39" s="421"/>
      <c r="E39" s="412"/>
      <c r="F39" s="413"/>
      <c r="G39" s="413"/>
      <c r="H39" s="413"/>
      <c r="I39" s="414"/>
      <c r="J39" s="371"/>
      <c r="K39" s="372"/>
      <c r="L39" s="372"/>
      <c r="M39" s="372"/>
      <c r="N39" s="372"/>
      <c r="O39" s="373"/>
      <c r="P39" s="371"/>
      <c r="Q39" s="372"/>
      <c r="R39" s="372"/>
      <c r="S39" s="372"/>
      <c r="T39" s="372"/>
      <c r="U39" s="373"/>
      <c r="V39" s="380"/>
      <c r="W39" s="381"/>
      <c r="X39" s="381"/>
      <c r="Y39" s="381"/>
      <c r="Z39" s="381"/>
      <c r="AA39" s="382"/>
      <c r="AB39" s="398"/>
      <c r="AC39" s="399"/>
      <c r="AD39" s="399"/>
      <c r="AE39" s="399"/>
      <c r="AF39" s="399"/>
      <c r="AG39" s="401"/>
      <c r="AH39" s="389"/>
      <c r="AI39" s="390"/>
      <c r="AJ39" s="390"/>
      <c r="AK39" s="390"/>
      <c r="AL39" s="390"/>
      <c r="AM39" s="391"/>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row>
    <row r="40" spans="1:80" x14ac:dyDescent="0.25">
      <c r="A40" s="55"/>
      <c r="B40" s="420"/>
      <c r="C40" s="420"/>
      <c r="D40" s="421"/>
      <c r="E40" s="412"/>
      <c r="F40" s="413"/>
      <c r="G40" s="413"/>
      <c r="H40" s="413"/>
      <c r="I40" s="414"/>
      <c r="J40" s="371" t="str">
        <f>IF(AND('MAPA DE RIESGO'!$I$34="Muy Baja",'MAPA DE RIESGO'!$M$34="Leve"),CONCATENATE("R",'MAPA DE RIESGO'!$B$34),"")</f>
        <v/>
      </c>
      <c r="K40" s="372"/>
      <c r="L40" s="372" t="str">
        <f>IF(AND('MAPA DE RIESGO'!$I$40="Muy Baja",'MAPA DE RIESGO'!$M$40="Leve"),CONCATENATE("R",'MAPA DE RIESGO'!$B$40),"")</f>
        <v/>
      </c>
      <c r="M40" s="372"/>
      <c r="N40" s="372" t="str">
        <f>IF(AND('MAPA DE RIESGO'!$I$46="Muy Baja",'MAPA DE RIESGO'!$M$46="Leve"),CONCATENATE("R",'MAPA DE RIESGO'!$B$46),"")</f>
        <v/>
      </c>
      <c r="O40" s="373"/>
      <c r="P40" s="371" t="str">
        <f>IF(AND('MAPA DE RIESGO'!$I$34="Muy Baja",'MAPA DE RIESGO'!$M$34="Menor"),CONCATENATE("R",'MAPA DE RIESGO'!$B$34),"")</f>
        <v/>
      </c>
      <c r="Q40" s="372"/>
      <c r="R40" s="372" t="str">
        <f>IF(AND('MAPA DE RIESGO'!$I$40="Muy Baja",'MAPA DE RIESGO'!$M$40="Menor"),CONCATENATE("R",'MAPA DE RIESGO'!$B$40),"")</f>
        <v/>
      </c>
      <c r="S40" s="372"/>
      <c r="T40" s="372" t="str">
        <f>IF(AND('MAPA DE RIESGO'!$I$46="Muy Baja",'MAPA DE RIESGO'!$M$46="Menor"),CONCATENATE("R",'MAPA DE RIESGO'!$B$46),"")</f>
        <v/>
      </c>
      <c r="U40" s="373"/>
      <c r="V40" s="380" t="str">
        <f>IF(AND('MAPA DE RIESGO'!$I$34="Muy Baja",'MAPA DE RIESGO'!$M$34="Moderado"),CONCATENATE("R",'MAPA DE RIESGO'!$B$34),"")</f>
        <v/>
      </c>
      <c r="W40" s="381"/>
      <c r="X40" s="381" t="str">
        <f>IF(AND('MAPA DE RIESGO'!$I$40="Muy Baja",'MAPA DE RIESGO'!$M$40="Moderado"),CONCATENATE("R",'MAPA DE RIESGO'!$B$40),"")</f>
        <v/>
      </c>
      <c r="Y40" s="381"/>
      <c r="Z40" s="381" t="str">
        <f>IF(AND('MAPA DE RIESGO'!$I$46="Muy Baja",'MAPA DE RIESGO'!$M$46="Moderado"),CONCATENATE("R",'MAPA DE RIESGO'!$B$46),"")</f>
        <v/>
      </c>
      <c r="AA40" s="382"/>
      <c r="AB40" s="398" t="str">
        <f>IF(AND('MAPA DE RIESGO'!$I$34="Muy Baja",'MAPA DE RIESGO'!$M$34="Mayor"),CONCATENATE("R",'MAPA DE RIESGO'!$B$34),"")</f>
        <v/>
      </c>
      <c r="AC40" s="399"/>
      <c r="AD40" s="400" t="str">
        <f>IF(AND('MAPA DE RIESGO'!$I$40="Muy Baja",'MAPA DE RIESGO'!$M$40="Mayor"),CONCATENATE("R",'MAPA DE RIESGO'!$B$40),"")</f>
        <v/>
      </c>
      <c r="AE40" s="400"/>
      <c r="AF40" s="400" t="str">
        <f>IF(AND('MAPA DE RIESGO'!$I$46="Muy Baja",'MAPA DE RIESGO'!$M$46="Mayor"),CONCATENATE("R",'MAPA DE RIESGO'!$B$46),"")</f>
        <v/>
      </c>
      <c r="AG40" s="401"/>
      <c r="AH40" s="389" t="str">
        <f>IF(AND('MAPA DE RIESGO'!$I$34="Muy Baja",'MAPA DE RIESGO'!$M$34="Catastrófico"),CONCATENATE("R",'MAPA DE RIESGO'!$B$34),"")</f>
        <v/>
      </c>
      <c r="AI40" s="390"/>
      <c r="AJ40" s="390" t="str">
        <f>IF(AND('MAPA DE RIESGO'!$I$40="Muy Baja",'MAPA DE RIESGO'!$M$40="Catastrófico"),CONCATENATE("R",'MAPA DE RIESGO'!$B$40),"")</f>
        <v/>
      </c>
      <c r="AK40" s="390"/>
      <c r="AL40" s="390" t="str">
        <f>IF(AND('MAPA DE RIESGO'!$I$46="Muy Baja",'MAPA DE RIESGO'!$M$46="Catastrófico"),CONCATENATE("R",'MAPA DE RIESGO'!$B$46),"")</f>
        <v/>
      </c>
      <c r="AM40" s="391"/>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row>
    <row r="41" spans="1:80" x14ac:dyDescent="0.25">
      <c r="A41" s="55"/>
      <c r="B41" s="420"/>
      <c r="C41" s="420"/>
      <c r="D41" s="421"/>
      <c r="E41" s="412"/>
      <c r="F41" s="413"/>
      <c r="G41" s="413"/>
      <c r="H41" s="413"/>
      <c r="I41" s="414"/>
      <c r="J41" s="371"/>
      <c r="K41" s="372"/>
      <c r="L41" s="372"/>
      <c r="M41" s="372"/>
      <c r="N41" s="372"/>
      <c r="O41" s="373"/>
      <c r="P41" s="371"/>
      <c r="Q41" s="372"/>
      <c r="R41" s="372"/>
      <c r="S41" s="372"/>
      <c r="T41" s="372"/>
      <c r="U41" s="373"/>
      <c r="V41" s="380"/>
      <c r="W41" s="381"/>
      <c r="X41" s="381"/>
      <c r="Y41" s="381"/>
      <c r="Z41" s="381"/>
      <c r="AA41" s="382"/>
      <c r="AB41" s="398"/>
      <c r="AC41" s="399"/>
      <c r="AD41" s="400"/>
      <c r="AE41" s="400"/>
      <c r="AF41" s="400"/>
      <c r="AG41" s="401"/>
      <c r="AH41" s="389"/>
      <c r="AI41" s="390"/>
      <c r="AJ41" s="390"/>
      <c r="AK41" s="390"/>
      <c r="AL41" s="390"/>
      <c r="AM41" s="391"/>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row>
    <row r="42" spans="1:80" x14ac:dyDescent="0.25">
      <c r="A42" s="55"/>
      <c r="B42" s="420"/>
      <c r="C42" s="420"/>
      <c r="D42" s="421"/>
      <c r="E42" s="412"/>
      <c r="F42" s="413"/>
      <c r="G42" s="413"/>
      <c r="H42" s="413"/>
      <c r="I42" s="414"/>
      <c r="J42" s="371" t="str">
        <f>IF(AND('MAPA DE RIESGO'!$I$52="Muy Baja",'MAPA DE RIESGO'!$M$52="Leve"),CONCATENATE("R",'MAPA DE RIESGO'!$B$52),"")</f>
        <v/>
      </c>
      <c r="K42" s="372"/>
      <c r="L42" s="372" t="str">
        <f>IF(AND('MAPA DE RIESGO'!$I$58="Muy Baja",'MAPA DE RIESGO'!$M$58="Leve"),CONCATENATE("R",'MAPA DE RIESGO'!$B$58),"")</f>
        <v/>
      </c>
      <c r="M42" s="372"/>
      <c r="N42" s="372" t="str">
        <f>IF(AND('MAPA DE RIESGO'!$I$64="Muy Baja",'MAPA DE RIESGO'!$M$64="Leve"),CONCATENATE("R",'MAPA DE RIESGO'!$B$64),"")</f>
        <v/>
      </c>
      <c r="O42" s="373"/>
      <c r="P42" s="371" t="str">
        <f>IF(AND('MAPA DE RIESGO'!$I$52="Muy Baja",'MAPA DE RIESGO'!$M$52="Menor"),CONCATENATE("R",'MAPA DE RIESGO'!$B$52),"")</f>
        <v/>
      </c>
      <c r="Q42" s="372"/>
      <c r="R42" s="372" t="str">
        <f>IF(AND('MAPA DE RIESGO'!$I$58="Muy Baja",'MAPA DE RIESGO'!$M$58="Menor"),CONCATENATE("R",'MAPA DE RIESGO'!$B$58),"")</f>
        <v/>
      </c>
      <c r="S42" s="372"/>
      <c r="T42" s="372" t="str">
        <f>IF(AND('MAPA DE RIESGO'!$I$64="Muy Baja",'MAPA DE RIESGO'!$M$64="Menor"),CONCATENATE("R",'MAPA DE RIESGO'!$B$64),"")</f>
        <v/>
      </c>
      <c r="U42" s="373"/>
      <c r="V42" s="380" t="str">
        <f>IF(AND('MAPA DE RIESGO'!$I$52="Muy Baja",'MAPA DE RIESGO'!$M$52="Moderado"),CONCATENATE("R",'MAPA DE RIESGO'!$B$52),"")</f>
        <v/>
      </c>
      <c r="W42" s="381"/>
      <c r="X42" s="381" t="str">
        <f>IF(AND('MAPA DE RIESGO'!$I$58="Muy Baja",'MAPA DE RIESGO'!$M$58="Moderado"),CONCATENATE("R",'MAPA DE RIESGO'!$B$58),"")</f>
        <v/>
      </c>
      <c r="Y42" s="381"/>
      <c r="Z42" s="381" t="str">
        <f>IF(AND('MAPA DE RIESGO'!$I$64="Muy Baja",'MAPA DE RIESGO'!$M$64="Moderado"),CONCATENATE("R",'MAPA DE RIESGO'!$B$64),"")</f>
        <v/>
      </c>
      <c r="AA42" s="382"/>
      <c r="AB42" s="398" t="str">
        <f>IF(AND('MAPA DE RIESGO'!$I$52="Muy Baja",'MAPA DE RIESGO'!$M$52="Mayor"),CONCATENATE("R",'MAPA DE RIESGO'!$B$52),"")</f>
        <v/>
      </c>
      <c r="AC42" s="399"/>
      <c r="AD42" s="400" t="str">
        <f>IF(AND('MAPA DE RIESGO'!$I$58="Muy Baja",'MAPA DE RIESGO'!$M$58="Mayor"),CONCATENATE("R",'MAPA DE RIESGO'!$B$58),"")</f>
        <v/>
      </c>
      <c r="AE42" s="400"/>
      <c r="AF42" s="400" t="str">
        <f>IF(AND('MAPA DE RIESGO'!$I$64="Muy Baja",'MAPA DE RIESGO'!$M$64="Mayor"),CONCATENATE("R",'MAPA DE RIESGO'!$B$64),"")</f>
        <v/>
      </c>
      <c r="AG42" s="401"/>
      <c r="AH42" s="389" t="str">
        <f>IF(AND('MAPA DE RIESGO'!$I$52="Muy Baja",'MAPA DE RIESGO'!$M$52="Catastrófico"),CONCATENATE("R",'MAPA DE RIESGO'!$B$52),"")</f>
        <v/>
      </c>
      <c r="AI42" s="390"/>
      <c r="AJ42" s="390" t="str">
        <f>IF(AND('MAPA DE RIESGO'!$I$58="Muy Baja",'MAPA DE RIESGO'!$M$58="Catastrófico"),CONCATENATE("R",'MAPA DE RIESGO'!$B$58),"")</f>
        <v/>
      </c>
      <c r="AK42" s="390"/>
      <c r="AL42" s="390" t="str">
        <f>IF(AND('MAPA DE RIESGO'!$I$64="Muy Baja",'MAPA DE RIESGO'!$M$64="Catastrófico"),CONCATENATE("R",'MAPA DE RIESGO'!$B$64),"")</f>
        <v/>
      </c>
      <c r="AM42" s="391"/>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row>
    <row r="43" spans="1:80" x14ac:dyDescent="0.25">
      <c r="A43" s="55"/>
      <c r="B43" s="420"/>
      <c r="C43" s="420"/>
      <c r="D43" s="421"/>
      <c r="E43" s="412"/>
      <c r="F43" s="413"/>
      <c r="G43" s="413"/>
      <c r="H43" s="413"/>
      <c r="I43" s="414"/>
      <c r="J43" s="371"/>
      <c r="K43" s="372"/>
      <c r="L43" s="372"/>
      <c r="M43" s="372"/>
      <c r="N43" s="372"/>
      <c r="O43" s="373"/>
      <c r="P43" s="371"/>
      <c r="Q43" s="372"/>
      <c r="R43" s="372"/>
      <c r="S43" s="372"/>
      <c r="T43" s="372"/>
      <c r="U43" s="373"/>
      <c r="V43" s="380"/>
      <c r="W43" s="381"/>
      <c r="X43" s="381"/>
      <c r="Y43" s="381"/>
      <c r="Z43" s="381"/>
      <c r="AA43" s="382"/>
      <c r="AB43" s="398"/>
      <c r="AC43" s="399"/>
      <c r="AD43" s="400"/>
      <c r="AE43" s="400"/>
      <c r="AF43" s="400"/>
      <c r="AG43" s="401"/>
      <c r="AH43" s="389"/>
      <c r="AI43" s="390"/>
      <c r="AJ43" s="390"/>
      <c r="AK43" s="390"/>
      <c r="AL43" s="390"/>
      <c r="AM43" s="391"/>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row>
    <row r="44" spans="1:80" x14ac:dyDescent="0.25">
      <c r="A44" s="55"/>
      <c r="B44" s="420"/>
      <c r="C44" s="420"/>
      <c r="D44" s="421"/>
      <c r="E44" s="412"/>
      <c r="F44" s="413"/>
      <c r="G44" s="413"/>
      <c r="H44" s="413"/>
      <c r="I44" s="414"/>
      <c r="J44" s="371" t="str">
        <f>IF(AND('MAPA DE RIESGO'!$I$70="Muy Baja",'MAPA DE RIESGO'!$M$70="Leve"),CONCATENATE("R",'MAPA DE RIESGO'!$B$70),"")</f>
        <v/>
      </c>
      <c r="K44" s="372"/>
      <c r="L44" s="372" t="str">
        <f>IF(AND('MAPA DE RIESGO'!$I$76="Muy Baja",'MAPA DE RIESGO'!$M$76="Leve"),CONCATENATE("R",'MAPA DE RIESGO'!$B$76),"")</f>
        <v/>
      </c>
      <c r="M44" s="372"/>
      <c r="N44" s="372" t="str">
        <f>IF(AND('MAPA DE RIESGO'!$I$82="Muy Baja",'MAPA DE RIESGO'!$M$82="Leve"),CONCATENATE("R",'MAPA DE RIESGO'!$B$82),"")</f>
        <v/>
      </c>
      <c r="O44" s="373"/>
      <c r="P44" s="371" t="str">
        <f>IF(AND('MAPA DE RIESGO'!$I$70="Muy Baja",'MAPA DE RIESGO'!$M$70="Menor"),CONCATENATE("R",'MAPA DE RIESGO'!$B$70),"")</f>
        <v/>
      </c>
      <c r="Q44" s="372"/>
      <c r="R44" s="372" t="str">
        <f>IF(AND('MAPA DE RIESGO'!$I$76="Muy Baja",'MAPA DE RIESGO'!$M$76="Menor"),CONCATENATE("R",'MAPA DE RIESGO'!$B$76),"")</f>
        <v/>
      </c>
      <c r="S44" s="372"/>
      <c r="T44" s="372" t="str">
        <f>IF(AND('MAPA DE RIESGO'!$I$82="Muy Baja",'MAPA DE RIESGO'!$M$82="Menor"),CONCATENATE("R",'MAPA DE RIESGO'!$B$82),"")</f>
        <v/>
      </c>
      <c r="U44" s="373"/>
      <c r="V44" s="380" t="str">
        <f>IF(AND('MAPA DE RIESGO'!$I$70="Muy Baja",'MAPA DE RIESGO'!$M$70="Moderado"),CONCATENATE("R",'MAPA DE RIESGO'!$B$70),"")</f>
        <v/>
      </c>
      <c r="W44" s="381"/>
      <c r="X44" s="381" t="str">
        <f>IF(AND('MAPA DE RIESGO'!$I$76="Muy Baja",'MAPA DE RIESGO'!$M$76="Moderado"),CONCATENATE("R",'MAPA DE RIESGO'!$B$76),"")</f>
        <v/>
      </c>
      <c r="Y44" s="381"/>
      <c r="Z44" s="381" t="str">
        <f>IF(AND('MAPA DE RIESGO'!$I$82="Muy Baja",'MAPA DE RIESGO'!$M$82="Moderado"),CONCATENATE("R",'MAPA DE RIESGO'!$B$82),"")</f>
        <v/>
      </c>
      <c r="AA44" s="382"/>
      <c r="AB44" s="398" t="str">
        <f>IF(AND('MAPA DE RIESGO'!$I$70="Muy Baja",'MAPA DE RIESGO'!$M$70="Mayor"),CONCATENATE("R",'MAPA DE RIESGO'!$B$70),"")</f>
        <v/>
      </c>
      <c r="AC44" s="399"/>
      <c r="AD44" s="400" t="str">
        <f>IF(AND('MAPA DE RIESGO'!$I$76="Muy Baja",'MAPA DE RIESGO'!$M$76="Mayor"),CONCATENATE("R",'MAPA DE RIESGO'!$B$76),"")</f>
        <v/>
      </c>
      <c r="AE44" s="400"/>
      <c r="AF44" s="400" t="str">
        <f>IF(AND('MAPA DE RIESGO'!$I$82="Muy Baja",'MAPA DE RIESGO'!$M$82="Mayor"),CONCATENATE("R",'MAPA DE RIESGO'!$B$82),"")</f>
        <v/>
      </c>
      <c r="AG44" s="401"/>
      <c r="AH44" s="389" t="str">
        <f>IF(AND('MAPA DE RIESGO'!$I$70="Muy Baja",'MAPA DE RIESGO'!$M$70="Catastrófico"),CONCATENATE("R",'MAPA DE RIESGO'!$B$70),"")</f>
        <v/>
      </c>
      <c r="AI44" s="390"/>
      <c r="AJ44" s="390" t="str">
        <f>IF(AND('MAPA DE RIESGO'!$I$76="Muy Baja",'MAPA DE RIESGO'!$M$76="Catastrófico"),CONCATENATE("R",'MAPA DE RIESGO'!$B$76),"")</f>
        <v/>
      </c>
      <c r="AK44" s="390"/>
      <c r="AL44" s="390" t="str">
        <f>IF(AND('MAPA DE RIESGO'!$I$82="Muy Baja",'MAPA DE RIESGO'!$M$82="Catastrófico"),CONCATENATE("R",'MAPA DE RIESGO'!$B$82),"")</f>
        <v/>
      </c>
      <c r="AM44" s="391"/>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row>
    <row r="45" spans="1:80" ht="15.75" thickBot="1" x14ac:dyDescent="0.3">
      <c r="A45" s="55"/>
      <c r="B45" s="420"/>
      <c r="C45" s="420"/>
      <c r="D45" s="421"/>
      <c r="E45" s="415"/>
      <c r="F45" s="416"/>
      <c r="G45" s="416"/>
      <c r="H45" s="416"/>
      <c r="I45" s="417"/>
      <c r="J45" s="374"/>
      <c r="K45" s="375"/>
      <c r="L45" s="375"/>
      <c r="M45" s="375"/>
      <c r="N45" s="375"/>
      <c r="O45" s="376"/>
      <c r="P45" s="374"/>
      <c r="Q45" s="375"/>
      <c r="R45" s="375"/>
      <c r="S45" s="375"/>
      <c r="T45" s="375"/>
      <c r="U45" s="376"/>
      <c r="V45" s="383"/>
      <c r="W45" s="384"/>
      <c r="X45" s="384"/>
      <c r="Y45" s="384"/>
      <c r="Z45" s="384"/>
      <c r="AA45" s="385"/>
      <c r="AB45" s="402"/>
      <c r="AC45" s="403"/>
      <c r="AD45" s="403"/>
      <c r="AE45" s="403"/>
      <c r="AF45" s="403"/>
      <c r="AG45" s="404"/>
      <c r="AH45" s="392"/>
      <c r="AI45" s="393"/>
      <c r="AJ45" s="393"/>
      <c r="AK45" s="393"/>
      <c r="AL45" s="393"/>
      <c r="AM45" s="394"/>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row>
    <row r="46" spans="1:80" x14ac:dyDescent="0.25">
      <c r="A46" s="55"/>
      <c r="B46" s="55"/>
      <c r="C46" s="55"/>
      <c r="D46" s="55"/>
      <c r="E46" s="55"/>
      <c r="F46" s="55"/>
      <c r="G46" s="55"/>
      <c r="H46" s="55"/>
      <c r="I46" s="55"/>
      <c r="J46" s="409" t="s">
        <v>103</v>
      </c>
      <c r="K46" s="410"/>
      <c r="L46" s="410"/>
      <c r="M46" s="410"/>
      <c r="N46" s="410"/>
      <c r="O46" s="411"/>
      <c r="P46" s="409" t="s">
        <v>102</v>
      </c>
      <c r="Q46" s="410"/>
      <c r="R46" s="410"/>
      <c r="S46" s="410"/>
      <c r="T46" s="410"/>
      <c r="U46" s="411"/>
      <c r="V46" s="409" t="s">
        <v>101</v>
      </c>
      <c r="W46" s="410"/>
      <c r="X46" s="410"/>
      <c r="Y46" s="410"/>
      <c r="Z46" s="410"/>
      <c r="AA46" s="411"/>
      <c r="AB46" s="409" t="s">
        <v>100</v>
      </c>
      <c r="AC46" s="419"/>
      <c r="AD46" s="410"/>
      <c r="AE46" s="410"/>
      <c r="AF46" s="410"/>
      <c r="AG46" s="411"/>
      <c r="AH46" s="409" t="s">
        <v>99</v>
      </c>
      <c r="AI46" s="410"/>
      <c r="AJ46" s="410"/>
      <c r="AK46" s="410"/>
      <c r="AL46" s="410"/>
      <c r="AM46" s="411"/>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x14ac:dyDescent="0.25">
      <c r="A47" s="55"/>
      <c r="B47" s="55"/>
      <c r="C47" s="55"/>
      <c r="D47" s="55"/>
      <c r="E47" s="55"/>
      <c r="F47" s="55"/>
      <c r="G47" s="55"/>
      <c r="H47" s="55"/>
      <c r="I47" s="55"/>
      <c r="J47" s="412"/>
      <c r="K47" s="413"/>
      <c r="L47" s="413"/>
      <c r="M47" s="413"/>
      <c r="N47" s="413"/>
      <c r="O47" s="414"/>
      <c r="P47" s="412"/>
      <c r="Q47" s="413"/>
      <c r="R47" s="413"/>
      <c r="S47" s="413"/>
      <c r="T47" s="413"/>
      <c r="U47" s="414"/>
      <c r="V47" s="412"/>
      <c r="W47" s="413"/>
      <c r="X47" s="413"/>
      <c r="Y47" s="413"/>
      <c r="Z47" s="413"/>
      <c r="AA47" s="414"/>
      <c r="AB47" s="412"/>
      <c r="AC47" s="413"/>
      <c r="AD47" s="413"/>
      <c r="AE47" s="413"/>
      <c r="AF47" s="413"/>
      <c r="AG47" s="414"/>
      <c r="AH47" s="412"/>
      <c r="AI47" s="413"/>
      <c r="AJ47" s="413"/>
      <c r="AK47" s="413"/>
      <c r="AL47" s="413"/>
      <c r="AM47" s="414"/>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x14ac:dyDescent="0.25">
      <c r="A48" s="55"/>
      <c r="B48" s="55"/>
      <c r="C48" s="55"/>
      <c r="D48" s="55"/>
      <c r="E48" s="55"/>
      <c r="F48" s="55"/>
      <c r="G48" s="55"/>
      <c r="H48" s="55"/>
      <c r="I48" s="55"/>
      <c r="J48" s="412"/>
      <c r="K48" s="413"/>
      <c r="L48" s="413"/>
      <c r="M48" s="413"/>
      <c r="N48" s="413"/>
      <c r="O48" s="414"/>
      <c r="P48" s="412"/>
      <c r="Q48" s="413"/>
      <c r="R48" s="413"/>
      <c r="S48" s="413"/>
      <c r="T48" s="413"/>
      <c r="U48" s="414"/>
      <c r="V48" s="412"/>
      <c r="W48" s="413"/>
      <c r="X48" s="413"/>
      <c r="Y48" s="413"/>
      <c r="Z48" s="413"/>
      <c r="AA48" s="414"/>
      <c r="AB48" s="412"/>
      <c r="AC48" s="413"/>
      <c r="AD48" s="413"/>
      <c r="AE48" s="413"/>
      <c r="AF48" s="413"/>
      <c r="AG48" s="414"/>
      <c r="AH48" s="412"/>
      <c r="AI48" s="413"/>
      <c r="AJ48" s="413"/>
      <c r="AK48" s="413"/>
      <c r="AL48" s="413"/>
      <c r="AM48" s="414"/>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x14ac:dyDescent="0.25">
      <c r="A49" s="55"/>
      <c r="B49" s="55"/>
      <c r="C49" s="55"/>
      <c r="D49" s="55"/>
      <c r="E49" s="55"/>
      <c r="F49" s="55"/>
      <c r="G49" s="55"/>
      <c r="H49" s="55"/>
      <c r="I49" s="55"/>
      <c r="J49" s="412"/>
      <c r="K49" s="413"/>
      <c r="L49" s="413"/>
      <c r="M49" s="413"/>
      <c r="N49" s="413"/>
      <c r="O49" s="414"/>
      <c r="P49" s="412"/>
      <c r="Q49" s="413"/>
      <c r="R49" s="413"/>
      <c r="S49" s="413"/>
      <c r="T49" s="413"/>
      <c r="U49" s="414"/>
      <c r="V49" s="412"/>
      <c r="W49" s="413"/>
      <c r="X49" s="413"/>
      <c r="Y49" s="413"/>
      <c r="Z49" s="413"/>
      <c r="AA49" s="414"/>
      <c r="AB49" s="412"/>
      <c r="AC49" s="413"/>
      <c r="AD49" s="413"/>
      <c r="AE49" s="413"/>
      <c r="AF49" s="413"/>
      <c r="AG49" s="414"/>
      <c r="AH49" s="412"/>
      <c r="AI49" s="413"/>
      <c r="AJ49" s="413"/>
      <c r="AK49" s="413"/>
      <c r="AL49" s="413"/>
      <c r="AM49" s="414"/>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x14ac:dyDescent="0.25">
      <c r="A50" s="55"/>
      <c r="B50" s="55"/>
      <c r="C50" s="55"/>
      <c r="D50" s="55"/>
      <c r="E50" s="55"/>
      <c r="F50" s="55"/>
      <c r="G50" s="55"/>
      <c r="H50" s="55"/>
      <c r="I50" s="55"/>
      <c r="J50" s="412"/>
      <c r="K50" s="413"/>
      <c r="L50" s="413"/>
      <c r="M50" s="413"/>
      <c r="N50" s="413"/>
      <c r="O50" s="414"/>
      <c r="P50" s="412"/>
      <c r="Q50" s="413"/>
      <c r="R50" s="413"/>
      <c r="S50" s="413"/>
      <c r="T50" s="413"/>
      <c r="U50" s="414"/>
      <c r="V50" s="412"/>
      <c r="W50" s="413"/>
      <c r="X50" s="413"/>
      <c r="Y50" s="413"/>
      <c r="Z50" s="413"/>
      <c r="AA50" s="414"/>
      <c r="AB50" s="412"/>
      <c r="AC50" s="413"/>
      <c r="AD50" s="413"/>
      <c r="AE50" s="413"/>
      <c r="AF50" s="413"/>
      <c r="AG50" s="414"/>
      <c r="AH50" s="412"/>
      <c r="AI50" s="413"/>
      <c r="AJ50" s="413"/>
      <c r="AK50" s="413"/>
      <c r="AL50" s="413"/>
      <c r="AM50" s="414"/>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75" thickBot="1" x14ac:dyDescent="0.3">
      <c r="A51" s="55"/>
      <c r="B51" s="55"/>
      <c r="C51" s="55"/>
      <c r="D51" s="55"/>
      <c r="E51" s="55"/>
      <c r="F51" s="55"/>
      <c r="G51" s="55"/>
      <c r="H51" s="55"/>
      <c r="I51" s="55"/>
      <c r="J51" s="415"/>
      <c r="K51" s="416"/>
      <c r="L51" s="416"/>
      <c r="M51" s="416"/>
      <c r="N51" s="416"/>
      <c r="O51" s="417"/>
      <c r="P51" s="415"/>
      <c r="Q51" s="416"/>
      <c r="R51" s="416"/>
      <c r="S51" s="416"/>
      <c r="T51" s="416"/>
      <c r="U51" s="417"/>
      <c r="V51" s="415"/>
      <c r="W51" s="416"/>
      <c r="X51" s="416"/>
      <c r="Y51" s="416"/>
      <c r="Z51" s="416"/>
      <c r="AA51" s="417"/>
      <c r="AB51" s="415"/>
      <c r="AC51" s="416"/>
      <c r="AD51" s="416"/>
      <c r="AE51" s="416"/>
      <c r="AF51" s="416"/>
      <c r="AG51" s="417"/>
      <c r="AH51" s="415"/>
      <c r="AI51" s="416"/>
      <c r="AJ51" s="416"/>
      <c r="AK51" s="416"/>
      <c r="AL51" s="416"/>
      <c r="AM51" s="417"/>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x14ac:dyDescent="0.25">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x14ac:dyDescent="0.25">
      <c r="A53" s="55"/>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x14ac:dyDescent="0.25">
      <c r="A54" s="55"/>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x14ac:dyDescent="0.25">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x14ac:dyDescent="0.25">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x14ac:dyDescent="0.25">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x14ac:dyDescent="0.25">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x14ac:dyDescent="0.25">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x14ac:dyDescent="0.25">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x14ac:dyDescent="0.25">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x14ac:dyDescent="0.2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row>
    <row r="63" spans="1:80" x14ac:dyDescent="0.25">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row>
    <row r="64" spans="1:80" x14ac:dyDescent="0.2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row>
    <row r="65" spans="1:80"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row>
    <row r="66" spans="1:80" x14ac:dyDescent="0.2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row>
    <row r="67" spans="1:80" x14ac:dyDescent="0.2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row>
    <row r="68" spans="1:80" x14ac:dyDescent="0.2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row>
    <row r="69" spans="1:80" x14ac:dyDescent="0.2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row>
    <row r="70" spans="1:80" x14ac:dyDescent="0.2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row>
    <row r="71" spans="1:80"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row>
    <row r="72" spans="1:80"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row>
    <row r="73" spans="1:80"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row>
    <row r="74" spans="1:80"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row>
    <row r="75" spans="1:80"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row>
    <row r="76" spans="1:80"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row>
    <row r="77" spans="1:80" x14ac:dyDescent="0.2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row>
    <row r="78" spans="1:80" x14ac:dyDescent="0.2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row>
    <row r="79" spans="1:80"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row>
    <row r="80" spans="1:80"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row>
    <row r="81" spans="1:63" x14ac:dyDescent="0.2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row>
    <row r="82" spans="1:63" x14ac:dyDescent="0.2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row>
    <row r="83" spans="1:63"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row>
    <row r="84" spans="1:63" x14ac:dyDescent="0.2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row>
    <row r="85" spans="1:63"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row>
    <row r="86" spans="1:63" x14ac:dyDescent="0.2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row>
    <row r="87" spans="1:63" x14ac:dyDescent="0.2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row>
    <row r="88" spans="1:63" x14ac:dyDescent="0.2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c r="BJ88" s="55"/>
      <c r="BK88" s="55"/>
    </row>
    <row r="89" spans="1:63" x14ac:dyDescent="0.2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row>
    <row r="90" spans="1:63" x14ac:dyDescent="0.2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row>
    <row r="91" spans="1:63" x14ac:dyDescent="0.2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row>
    <row r="92" spans="1:63" x14ac:dyDescent="0.2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row>
    <row r="93" spans="1:63" x14ac:dyDescent="0.2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row>
    <row r="94" spans="1:63" x14ac:dyDescent="0.2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row>
    <row r="95" spans="1:63" x14ac:dyDescent="0.2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c r="BJ95" s="55"/>
      <c r="BK95" s="55"/>
    </row>
    <row r="96" spans="1:63" x14ac:dyDescent="0.2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c r="BK96" s="55"/>
    </row>
    <row r="97" spans="1:63" x14ac:dyDescent="0.2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5"/>
      <c r="BJ97" s="55"/>
      <c r="BK97" s="55"/>
    </row>
    <row r="98" spans="1:63" x14ac:dyDescent="0.2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5"/>
      <c r="BK98" s="55"/>
    </row>
    <row r="99" spans="1:63" x14ac:dyDescent="0.2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c r="BI99" s="55"/>
      <c r="BJ99" s="55"/>
      <c r="BK99" s="55"/>
    </row>
    <row r="100" spans="1:63"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c r="BJ100" s="55"/>
      <c r="BK100" s="55"/>
    </row>
    <row r="101" spans="1:63" x14ac:dyDescent="0.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c r="BJ101" s="55"/>
      <c r="BK101" s="55"/>
    </row>
    <row r="102" spans="1:63" x14ac:dyDescent="0.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row>
    <row r="103" spans="1:63" x14ac:dyDescent="0.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row>
    <row r="104" spans="1:63" x14ac:dyDescent="0.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row>
    <row r="105" spans="1:63" x14ac:dyDescent="0.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row>
    <row r="106" spans="1:63" x14ac:dyDescent="0.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row>
    <row r="107" spans="1:63" x14ac:dyDescent="0.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row>
    <row r="108" spans="1:63" x14ac:dyDescent="0.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row>
    <row r="109" spans="1:63" x14ac:dyDescent="0.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row>
    <row r="110" spans="1:63" x14ac:dyDescent="0.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row>
    <row r="111" spans="1:63" x14ac:dyDescent="0.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row>
    <row r="112" spans="1:63"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row>
    <row r="113" spans="1:63"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row>
    <row r="114" spans="1:63"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row>
    <row r="115" spans="1:63"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row>
    <row r="116" spans="1:63"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row>
    <row r="117" spans="1:63"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row>
    <row r="118" spans="1:63"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55"/>
      <c r="BK118" s="55"/>
    </row>
    <row r="119" spans="1:63"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c r="BJ119" s="55"/>
      <c r="BK119" s="55"/>
    </row>
    <row r="120" spans="1:63"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row>
    <row r="121" spans="1:63"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5"/>
      <c r="BJ121" s="55"/>
      <c r="BK121" s="55"/>
    </row>
    <row r="122" spans="1:63" x14ac:dyDescent="0.2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c r="BI122" s="55"/>
      <c r="BJ122" s="55"/>
      <c r="BK122" s="55"/>
    </row>
    <row r="123" spans="1:63" x14ac:dyDescent="0.2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55"/>
      <c r="BK123" s="55"/>
    </row>
    <row r="124" spans="1:63" x14ac:dyDescent="0.2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c r="BJ124" s="55"/>
      <c r="BK124" s="55"/>
    </row>
    <row r="125" spans="1:63" x14ac:dyDescent="0.2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c r="BJ125" s="55"/>
      <c r="BK125" s="55"/>
    </row>
    <row r="126" spans="1:63" x14ac:dyDescent="0.2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row>
    <row r="127" spans="1:63" x14ac:dyDescent="0.2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c r="BJ127" s="55"/>
      <c r="BK127" s="55"/>
    </row>
    <row r="128" spans="1:63" x14ac:dyDescent="0.2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row>
    <row r="129" spans="2:63" x14ac:dyDescent="0.2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5"/>
      <c r="BK129" s="55"/>
    </row>
    <row r="130" spans="2:63" x14ac:dyDescent="0.2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row>
    <row r="131" spans="2:63" x14ac:dyDescent="0.2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row>
    <row r="132" spans="2:63" x14ac:dyDescent="0.2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55"/>
      <c r="BK132" s="55"/>
    </row>
    <row r="133" spans="2:63" x14ac:dyDescent="0.2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row>
    <row r="134" spans="2:63" x14ac:dyDescent="0.2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row>
    <row r="135" spans="2:63" x14ac:dyDescent="0.2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row>
    <row r="136" spans="2:63" x14ac:dyDescent="0.2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row>
    <row r="137" spans="2:63" x14ac:dyDescent="0.25">
      <c r="B137" s="55"/>
      <c r="C137" s="55"/>
      <c r="D137" s="55"/>
      <c r="E137" s="55"/>
      <c r="F137" s="55"/>
      <c r="G137" s="55"/>
      <c r="H137" s="55"/>
      <c r="I137" s="55"/>
    </row>
    <row r="138" spans="2:63" x14ac:dyDescent="0.25">
      <c r="B138" s="55"/>
      <c r="C138" s="55"/>
      <c r="D138" s="55"/>
      <c r="E138" s="55"/>
      <c r="F138" s="55"/>
      <c r="G138" s="55"/>
      <c r="H138" s="55"/>
      <c r="I138" s="55"/>
    </row>
    <row r="139" spans="2:63" x14ac:dyDescent="0.25">
      <c r="B139" s="55"/>
      <c r="C139" s="55"/>
      <c r="D139" s="55"/>
      <c r="E139" s="55"/>
      <c r="F139" s="55"/>
      <c r="G139" s="55"/>
      <c r="H139" s="55"/>
      <c r="I139" s="55"/>
    </row>
    <row r="140" spans="2:63" x14ac:dyDescent="0.25">
      <c r="B140" s="55"/>
      <c r="C140" s="55"/>
      <c r="D140" s="55"/>
      <c r="E140" s="55"/>
      <c r="F140" s="55"/>
      <c r="G140" s="55"/>
      <c r="H140" s="55"/>
      <c r="I140" s="55"/>
    </row>
  </sheetData>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zoomScale="40" zoomScaleNormal="40" workbookViewId="0"/>
  </sheetViews>
  <sheetFormatPr baseColWidth="10" defaultRowHeight="15" x14ac:dyDescent="0.25"/>
  <cols>
    <col min="2" max="18" width="5.7109375" customWidth="1" collapsed="1"/>
    <col min="19" max="19" width="8.42578125" customWidth="1" collapsed="1"/>
    <col min="20" max="23" width="5.7109375" customWidth="1" collapsed="1"/>
    <col min="24" max="24" width="8.5703125" customWidth="1" collapsed="1"/>
    <col min="25" max="26" width="5.7109375" customWidth="1" collapsed="1"/>
    <col min="27" max="27" width="10.7109375" customWidth="1" collapsed="1"/>
    <col min="28" max="28" width="7.28515625" customWidth="1" collapsed="1"/>
    <col min="29" max="29" width="7.42578125" customWidth="1" collapsed="1"/>
    <col min="30" max="33" width="5.7109375" customWidth="1" collapsed="1"/>
    <col min="34" max="34" width="8.5703125" customWidth="1" collapsed="1"/>
    <col min="35" max="39" width="5.7109375" customWidth="1" collapsed="1"/>
    <col min="41" max="46" width="5.7109375" customWidth="1" collapsed="1"/>
  </cols>
  <sheetData>
    <row r="1" spans="1:91"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row>
    <row r="2" spans="1:91" ht="18" customHeight="1" x14ac:dyDescent="0.25">
      <c r="A2" s="55"/>
      <c r="B2" s="370" t="s">
        <v>140</v>
      </c>
      <c r="C2" s="370"/>
      <c r="D2" s="370"/>
      <c r="E2" s="370"/>
      <c r="F2" s="370"/>
      <c r="G2" s="370"/>
      <c r="H2" s="370"/>
      <c r="I2" s="370"/>
      <c r="J2" s="408" t="s">
        <v>2</v>
      </c>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08"/>
      <c r="AM2" s="408"/>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row>
    <row r="3" spans="1:91" ht="18.75" customHeight="1" x14ac:dyDescent="0.25">
      <c r="A3" s="55"/>
      <c r="B3" s="370"/>
      <c r="C3" s="370"/>
      <c r="D3" s="370"/>
      <c r="E3" s="370"/>
      <c r="F3" s="370"/>
      <c r="G3" s="370"/>
      <c r="H3" s="370"/>
      <c r="I3" s="370"/>
      <c r="J3" s="408"/>
      <c r="K3" s="408"/>
      <c r="L3" s="408"/>
      <c r="M3" s="408"/>
      <c r="N3" s="408"/>
      <c r="O3" s="408"/>
      <c r="P3" s="408"/>
      <c r="Q3" s="408"/>
      <c r="R3" s="408"/>
      <c r="S3" s="408"/>
      <c r="T3" s="408"/>
      <c r="U3" s="408"/>
      <c r="V3" s="408"/>
      <c r="W3" s="408"/>
      <c r="X3" s="408"/>
      <c r="Y3" s="408"/>
      <c r="Z3" s="408"/>
      <c r="AA3" s="408"/>
      <c r="AB3" s="408"/>
      <c r="AC3" s="408"/>
      <c r="AD3" s="408"/>
      <c r="AE3" s="408"/>
      <c r="AF3" s="408"/>
      <c r="AG3" s="408"/>
      <c r="AH3" s="408"/>
      <c r="AI3" s="408"/>
      <c r="AJ3" s="408"/>
      <c r="AK3" s="408"/>
      <c r="AL3" s="408"/>
      <c r="AM3" s="408"/>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row>
    <row r="4" spans="1:91" ht="15" customHeight="1" x14ac:dyDescent="0.25">
      <c r="A4" s="55"/>
      <c r="B4" s="370"/>
      <c r="C4" s="370"/>
      <c r="D4" s="370"/>
      <c r="E4" s="370"/>
      <c r="F4" s="370"/>
      <c r="G4" s="370"/>
      <c r="H4" s="370"/>
      <c r="I4" s="370"/>
      <c r="J4" s="408"/>
      <c r="K4" s="408"/>
      <c r="L4" s="408"/>
      <c r="M4" s="408"/>
      <c r="N4" s="408"/>
      <c r="O4" s="408"/>
      <c r="P4" s="408"/>
      <c r="Q4" s="408"/>
      <c r="R4" s="408"/>
      <c r="S4" s="408"/>
      <c r="T4" s="408"/>
      <c r="U4" s="408"/>
      <c r="V4" s="408"/>
      <c r="W4" s="408"/>
      <c r="X4" s="408"/>
      <c r="Y4" s="408"/>
      <c r="Z4" s="408"/>
      <c r="AA4" s="408"/>
      <c r="AB4" s="408"/>
      <c r="AC4" s="408"/>
      <c r="AD4" s="408"/>
      <c r="AE4" s="408"/>
      <c r="AF4" s="408"/>
      <c r="AG4" s="408"/>
      <c r="AH4" s="408"/>
      <c r="AI4" s="408"/>
      <c r="AJ4" s="408"/>
      <c r="AK4" s="408"/>
      <c r="AL4" s="408"/>
      <c r="AM4" s="408"/>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row>
    <row r="5" spans="1:91" ht="15.75" thickBot="1"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row>
    <row r="6" spans="1:91" ht="15" customHeight="1" x14ac:dyDescent="0.25">
      <c r="A6" s="55"/>
      <c r="B6" s="420" t="s">
        <v>4</v>
      </c>
      <c r="C6" s="420"/>
      <c r="D6" s="421"/>
      <c r="E6" s="458" t="s">
        <v>107</v>
      </c>
      <c r="F6" s="459"/>
      <c r="G6" s="459"/>
      <c r="H6" s="459"/>
      <c r="I6" s="460"/>
      <c r="J6" s="17" t="str">
        <f>IF(AND('MAPA DE RIESGO'!$Z$16="Muy Alta",'MAPA DE RIESGO'!$AB$16="Leve"),CONCATENATE("R1C",'MAPA DE RIESGO'!$P$16),"")</f>
        <v/>
      </c>
      <c r="K6" s="18" t="str">
        <f>IF(AND('MAPA DE RIESGO'!$Z$17="Muy Alta",'MAPA DE RIESGO'!$AB$17="Leve"),CONCATENATE("R1C",'MAPA DE RIESGO'!$P$17),"")</f>
        <v/>
      </c>
      <c r="L6" s="18" t="str">
        <f>IF(AND('MAPA DE RIESGO'!$Z$18="Muy Alta",'MAPA DE RIESGO'!$AB$18="Leve"),CONCATENATE("R1C",'MAPA DE RIESGO'!$P$18),"")</f>
        <v/>
      </c>
      <c r="M6" s="18" t="str">
        <f>IF(AND('MAPA DE RIESGO'!$Z$19="Muy Alta",'MAPA DE RIESGO'!$AB$19="Leve"),CONCATENATE("R1C",'MAPA DE RIESGO'!$P$19),"")</f>
        <v/>
      </c>
      <c r="N6" s="18" t="str">
        <f>IF(AND('MAPA DE RIESGO'!$Z$20="Muy Alta",'MAPA DE RIESGO'!$AB$20="Leve"),CONCATENATE("R1C",'MAPA DE RIESGO'!$P$20),"")</f>
        <v/>
      </c>
      <c r="O6" s="19" t="str">
        <f>IF(AND('MAPA DE RIESGO'!$Z$21="Muy Alta",'MAPA DE RIESGO'!$AB$21="Leve"),CONCATENATE("R1C",'MAPA DE RIESGO'!$P$21),"")</f>
        <v/>
      </c>
      <c r="P6" s="17" t="str">
        <f>IF(AND('MAPA DE RIESGO'!$Z$16="Muy Alta",'MAPA DE RIESGO'!$AB$16="Menor"),CONCATENATE("R1C",'MAPA DE RIESGO'!$P$16),"")</f>
        <v/>
      </c>
      <c r="Q6" s="18" t="str">
        <f>IF(AND('MAPA DE RIESGO'!$Z$17="Muy Alta",'MAPA DE RIESGO'!$AB$17="Menor"),CONCATENATE("R1C",'MAPA DE RIESGO'!$P$17),"")</f>
        <v/>
      </c>
      <c r="R6" s="18" t="str">
        <f>IF(AND('MAPA DE RIESGO'!$Z$18="Muy Alta",'MAPA DE RIESGO'!$AB$18="Menor"),CONCATENATE("R1C",'MAPA DE RIESGO'!$P$18),"")</f>
        <v/>
      </c>
      <c r="S6" s="18" t="str">
        <f>IF(AND('MAPA DE RIESGO'!$Z$19="Muy Alta",'MAPA DE RIESGO'!$AB$19="Menor"),CONCATENATE("R1C",'MAPA DE RIESGO'!$P$19),"")</f>
        <v/>
      </c>
      <c r="T6" s="18" t="str">
        <f>IF(AND('MAPA DE RIESGO'!$Z$20="Muy Alta",'MAPA DE RIESGO'!$AB$20="Menor"),CONCATENATE("R1C",'MAPA DE RIESGO'!$P$20),"")</f>
        <v/>
      </c>
      <c r="U6" s="19" t="str">
        <f>IF(AND('MAPA DE RIESGO'!$Z$21="Muy Alta",'MAPA DE RIESGO'!$AB$21="Menor"),CONCATENATE("R1C",'MAPA DE RIESGO'!$P$21),"")</f>
        <v/>
      </c>
      <c r="V6" s="17" t="str">
        <f>IF(AND('MAPA DE RIESGO'!$Z$16="Muy Alta",'MAPA DE RIESGO'!$AB$16="Moderado"),CONCATENATE("R1C",'MAPA DE RIESGO'!$P$16),"")</f>
        <v/>
      </c>
      <c r="W6" s="18" t="str">
        <f>IF(AND('MAPA DE RIESGO'!$Z$17="Muy Alta",'MAPA DE RIESGO'!$AB$17="Moderado"),CONCATENATE("R1C",'MAPA DE RIESGO'!$P$17),"")</f>
        <v/>
      </c>
      <c r="X6" s="18" t="str">
        <f>IF(AND('MAPA DE RIESGO'!$Z$18="Muy Alta",'MAPA DE RIESGO'!$AB$18="Moderado"),CONCATENATE("R1C",'MAPA DE RIESGO'!$P$18),"")</f>
        <v/>
      </c>
      <c r="Y6" s="18" t="str">
        <f>IF(AND('MAPA DE RIESGO'!$Z$19="Muy Alta",'MAPA DE RIESGO'!$AB$19="Moderado"),CONCATENATE("R1C",'MAPA DE RIESGO'!$P$19),"")</f>
        <v/>
      </c>
      <c r="Z6" s="18" t="str">
        <f>IF(AND('MAPA DE RIESGO'!$Z$20="Muy Alta",'MAPA DE RIESGO'!$AB$20="Moderado"),CONCATENATE("R1C",'MAPA DE RIESGO'!$P$20),"")</f>
        <v/>
      </c>
      <c r="AA6" s="19" t="str">
        <f>IF(AND('MAPA DE RIESGO'!$Z$21="Muy Alta",'MAPA DE RIESGO'!$AB$21="Moderado"),CONCATENATE("R1C",'MAPA DE RIESGO'!$P$21),"")</f>
        <v/>
      </c>
      <c r="AB6" s="17" t="str">
        <f>IF(AND('MAPA DE RIESGO'!$Z$16="Muy Alta",'MAPA DE RIESGO'!$AB$16="Mayor"),CONCATENATE("R1C",'MAPA DE RIESGO'!$P$16),"")</f>
        <v/>
      </c>
      <c r="AC6" s="18" t="str">
        <f>IF(AND('MAPA DE RIESGO'!$Z$17="Muy Alta",'MAPA DE RIESGO'!$AB$17="Mayor"),CONCATENATE("R1C",'MAPA DE RIESGO'!$P$17),"")</f>
        <v/>
      </c>
      <c r="AD6" s="18" t="str">
        <f>IF(AND('MAPA DE RIESGO'!$Z$18="Muy Alta",'MAPA DE RIESGO'!$AB$18="Mayor"),CONCATENATE("R1C",'MAPA DE RIESGO'!$P$18),"")</f>
        <v/>
      </c>
      <c r="AE6" s="18" t="str">
        <f>IF(AND('MAPA DE RIESGO'!$Z$19="Muy Alta",'MAPA DE RIESGO'!$AB$19="Mayor"),CONCATENATE("R1C",'MAPA DE RIESGO'!$P$19),"")</f>
        <v/>
      </c>
      <c r="AF6" s="18" t="str">
        <f>IF(AND('MAPA DE RIESGO'!$Z$20="Muy Alta",'MAPA DE RIESGO'!$AB$20="Mayor"),CONCATENATE("R1C",'MAPA DE RIESGO'!$P$20),"")</f>
        <v/>
      </c>
      <c r="AG6" s="19" t="str">
        <f>IF(AND('MAPA DE RIESGO'!$Z$21="Muy Alta",'MAPA DE RIESGO'!$AB$21="Mayor"),CONCATENATE("R1C",'MAPA DE RIESGO'!$P$21),"")</f>
        <v/>
      </c>
      <c r="AH6" s="20" t="str">
        <f>IF(AND('MAPA DE RIESGO'!$Z$16="Muy Alta",'MAPA DE RIESGO'!$AB$16="Catastrófico"),CONCATENATE("R1C",'MAPA DE RIESGO'!$P$16),"")</f>
        <v/>
      </c>
      <c r="AI6" s="21" t="str">
        <f>IF(AND('MAPA DE RIESGO'!$Z$17="Muy Alta",'MAPA DE RIESGO'!$AB$17="Catastrófico"),CONCATENATE("R1C",'MAPA DE RIESGO'!$P$17),"")</f>
        <v/>
      </c>
      <c r="AJ6" s="21" t="str">
        <f>IF(AND('MAPA DE RIESGO'!$Z$18="Muy Alta",'MAPA DE RIESGO'!$AB$18="Catastrófico"),CONCATENATE("R1C",'MAPA DE RIESGO'!$P$18),"")</f>
        <v/>
      </c>
      <c r="AK6" s="21" t="str">
        <f>IF(AND('MAPA DE RIESGO'!$Z$19="Muy Alta",'MAPA DE RIESGO'!$AB$19="Catastrófico"),CONCATENATE("R1C",'MAPA DE RIESGO'!$P$19),"")</f>
        <v/>
      </c>
      <c r="AL6" s="21" t="str">
        <f>IF(AND('MAPA DE RIESGO'!$Z$20="Muy Alta",'MAPA DE RIESGO'!$AB$20="Catastrófico"),CONCATENATE("R1C",'MAPA DE RIESGO'!$P$20),"")</f>
        <v/>
      </c>
      <c r="AM6" s="22" t="str">
        <f>IF(AND('MAPA DE RIESGO'!$Z$21="Muy Alta",'MAPA DE RIESGO'!$AB$21="Catastrófico"),CONCATENATE("R1C",'MAPA DE RIESGO'!$P$21),"")</f>
        <v/>
      </c>
      <c r="AN6" s="55"/>
      <c r="AO6" s="479" t="s">
        <v>71</v>
      </c>
      <c r="AP6" s="480"/>
      <c r="AQ6" s="480"/>
      <c r="AR6" s="480"/>
      <c r="AS6" s="480"/>
      <c r="AT6" s="481"/>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row>
    <row r="7" spans="1:91" ht="15" customHeight="1" x14ac:dyDescent="0.25">
      <c r="A7" s="55"/>
      <c r="B7" s="420"/>
      <c r="C7" s="420"/>
      <c r="D7" s="421"/>
      <c r="E7" s="461"/>
      <c r="F7" s="462"/>
      <c r="G7" s="462"/>
      <c r="H7" s="462"/>
      <c r="I7" s="463"/>
      <c r="J7" s="23" t="str">
        <f>IF(AND('MAPA DE RIESGO'!$Z$22="Muy Alta",'MAPA DE RIESGO'!$AB$22="Leve"),CONCATENATE("R2C",'MAPA DE RIESGO'!$P$22),"")</f>
        <v/>
      </c>
      <c r="K7" s="24" t="str">
        <f>IF(AND('MAPA DE RIESGO'!$Z$23="Muy Alta",'MAPA DE RIESGO'!$AB$23="Leve"),CONCATENATE("R2C",'MAPA DE RIESGO'!$P$23),"")</f>
        <v/>
      </c>
      <c r="L7" s="24" t="str">
        <f>IF(AND('MAPA DE RIESGO'!$Z$24="Muy Alta",'MAPA DE RIESGO'!$AB$24="Leve"),CONCATENATE("R2C",'MAPA DE RIESGO'!$P$24),"")</f>
        <v/>
      </c>
      <c r="M7" s="24" t="str">
        <f>IF(AND('MAPA DE RIESGO'!$Z$25="Muy Alta",'MAPA DE RIESGO'!$AB$25="Leve"),CONCATENATE("R2C",'MAPA DE RIESGO'!$P$25),"")</f>
        <v/>
      </c>
      <c r="N7" s="24" t="str">
        <f>IF(AND('MAPA DE RIESGO'!$Z$26="Muy Alta",'MAPA DE RIESGO'!$AB$26="Leve"),CONCATENATE("R2C",'MAPA DE RIESGO'!$P$26),"")</f>
        <v/>
      </c>
      <c r="O7" s="25" t="str">
        <f>IF(AND('MAPA DE RIESGO'!$Z$27="Muy Alta",'MAPA DE RIESGO'!$AB$27="Leve"),CONCATENATE("R2C",'MAPA DE RIESGO'!$P$27),"")</f>
        <v/>
      </c>
      <c r="P7" s="23" t="str">
        <f>IF(AND('MAPA DE RIESGO'!$Z$22="Muy Alta",'MAPA DE RIESGO'!$AB$22="Menor"),CONCATENATE("R2C",'MAPA DE RIESGO'!$P$22),"")</f>
        <v/>
      </c>
      <c r="Q7" s="24" t="str">
        <f>IF(AND('MAPA DE RIESGO'!$Z$23="Muy Alta",'MAPA DE RIESGO'!$AB$23="Menor"),CONCATENATE("R2C",'MAPA DE RIESGO'!$P$23),"")</f>
        <v/>
      </c>
      <c r="R7" s="24" t="str">
        <f>IF(AND('MAPA DE RIESGO'!$Z$24="Muy Alta",'MAPA DE RIESGO'!$AB$24="Menor"),CONCATENATE("R2C",'MAPA DE RIESGO'!$P$24),"")</f>
        <v/>
      </c>
      <c r="S7" s="24" t="str">
        <f>IF(AND('MAPA DE RIESGO'!$Z$25="Muy Alta",'MAPA DE RIESGO'!$AB$25="Menor"),CONCATENATE("R2C",'MAPA DE RIESGO'!$P$25),"")</f>
        <v/>
      </c>
      <c r="T7" s="24" t="str">
        <f>IF(AND('MAPA DE RIESGO'!$Z$26="Muy Alta",'MAPA DE RIESGO'!$AB$26="Menor"),CONCATENATE("R2C",'MAPA DE RIESGO'!$P$26),"")</f>
        <v/>
      </c>
      <c r="U7" s="25" t="str">
        <f>IF(AND('MAPA DE RIESGO'!$Z$27="Muy Alta",'MAPA DE RIESGO'!$AB$27="Menor"),CONCATENATE("R2C",'MAPA DE RIESGO'!$P$27),"")</f>
        <v/>
      </c>
      <c r="V7" s="23" t="str">
        <f>IF(AND('MAPA DE RIESGO'!$Z$22="Muy Alta",'MAPA DE RIESGO'!$AB$22="Moderado"),CONCATENATE("R2C",'MAPA DE RIESGO'!$P$22),"")</f>
        <v/>
      </c>
      <c r="W7" s="24" t="str">
        <f>IF(AND('MAPA DE RIESGO'!$Z$23="Muy Alta",'MAPA DE RIESGO'!$AB$23="Moderado"),CONCATENATE("R2C",'MAPA DE RIESGO'!$P$23),"")</f>
        <v/>
      </c>
      <c r="X7" s="24" t="str">
        <f>IF(AND('MAPA DE RIESGO'!$Z$24="Muy Alta",'MAPA DE RIESGO'!$AB$24="Moderado"),CONCATENATE("R2C",'MAPA DE RIESGO'!$P$24),"")</f>
        <v/>
      </c>
      <c r="Y7" s="24" t="str">
        <f>IF(AND('MAPA DE RIESGO'!$Z$25="Muy Alta",'MAPA DE RIESGO'!$AB$25="Moderado"),CONCATENATE("R2C",'MAPA DE RIESGO'!$P$25),"")</f>
        <v/>
      </c>
      <c r="Z7" s="24" t="str">
        <f>IF(AND('MAPA DE RIESGO'!$Z$26="Muy Alta",'MAPA DE RIESGO'!$AB$26="Moderado"),CONCATENATE("R2C",'MAPA DE RIESGO'!$P$26),"")</f>
        <v/>
      </c>
      <c r="AA7" s="25" t="str">
        <f>IF(AND('MAPA DE RIESGO'!$Z$27="Muy Alta",'MAPA DE RIESGO'!$AB$27="Moderado"),CONCATENATE("R2C",'MAPA DE RIESGO'!$P$27),"")</f>
        <v/>
      </c>
      <c r="AB7" s="23" t="str">
        <f>IF(AND('MAPA DE RIESGO'!$Z$22="Muy Alta",'MAPA DE RIESGO'!$AB$22="Mayor"),CONCATENATE("R2C",'MAPA DE RIESGO'!$P$22),"")</f>
        <v/>
      </c>
      <c r="AC7" s="24" t="str">
        <f>IF(AND('MAPA DE RIESGO'!$Z$23="Muy Alta",'MAPA DE RIESGO'!$AB$23="Mayor"),CONCATENATE("R2C",'MAPA DE RIESGO'!$P$23),"")</f>
        <v/>
      </c>
      <c r="AD7" s="24" t="str">
        <f>IF(AND('MAPA DE RIESGO'!$Z$24="Muy Alta",'MAPA DE RIESGO'!$AB$24="Mayor"),CONCATENATE("R2C",'MAPA DE RIESGO'!$P$24),"")</f>
        <v/>
      </c>
      <c r="AE7" s="24" t="str">
        <f>IF(AND('MAPA DE RIESGO'!$Z$25="Muy Alta",'MAPA DE RIESGO'!$AB$25="Mayor"),CONCATENATE("R2C",'MAPA DE RIESGO'!$P$25),"")</f>
        <v/>
      </c>
      <c r="AF7" s="24" t="str">
        <f>IF(AND('MAPA DE RIESGO'!$Z$26="Muy Alta",'MAPA DE RIESGO'!$AB$26="Mayor"),CONCATENATE("R2C",'MAPA DE RIESGO'!$P$26),"")</f>
        <v/>
      </c>
      <c r="AG7" s="25" t="str">
        <f>IF(AND('MAPA DE RIESGO'!$Z$27="Muy Alta",'MAPA DE RIESGO'!$AB$27="Mayor"),CONCATENATE("R2C",'MAPA DE RIESGO'!$P$27),"")</f>
        <v/>
      </c>
      <c r="AH7" s="26" t="str">
        <f>IF(AND('MAPA DE RIESGO'!$Z$22="Muy Alta",'MAPA DE RIESGO'!$AB$22="Catastrófico"),CONCATENATE("R2C",'MAPA DE RIESGO'!$P$22),"")</f>
        <v/>
      </c>
      <c r="AI7" s="27" t="str">
        <f>IF(AND('MAPA DE RIESGO'!$Z$23="Muy Alta",'MAPA DE RIESGO'!$AB$23="Catastrófico"),CONCATENATE("R2C",'MAPA DE RIESGO'!$P$23),"")</f>
        <v/>
      </c>
      <c r="AJ7" s="27" t="str">
        <f>IF(AND('MAPA DE RIESGO'!$Z$24="Muy Alta",'MAPA DE RIESGO'!$AB$24="Catastrófico"),CONCATENATE("R2C",'MAPA DE RIESGO'!$P$24),"")</f>
        <v/>
      </c>
      <c r="AK7" s="27" t="str">
        <f>IF(AND('MAPA DE RIESGO'!$Z$25="Muy Alta",'MAPA DE RIESGO'!$AB$25="Catastrófico"),CONCATENATE("R2C",'MAPA DE RIESGO'!$P$25),"")</f>
        <v/>
      </c>
      <c r="AL7" s="27" t="str">
        <f>IF(AND('MAPA DE RIESGO'!$Z$26="Muy Alta",'MAPA DE RIESGO'!$AB$26="Catastrófico"),CONCATENATE("R2C",'MAPA DE RIESGO'!$P$26),"")</f>
        <v/>
      </c>
      <c r="AM7" s="28" t="str">
        <f>IF(AND('MAPA DE RIESGO'!$Z$27="Muy Alta",'MAPA DE RIESGO'!$AB$27="Catastrófico"),CONCATENATE("R2C",'MAPA DE RIESGO'!$P$27),"")</f>
        <v/>
      </c>
      <c r="AN7" s="55"/>
      <c r="AO7" s="482"/>
      <c r="AP7" s="483"/>
      <c r="AQ7" s="483"/>
      <c r="AR7" s="483"/>
      <c r="AS7" s="483"/>
      <c r="AT7" s="484"/>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row>
    <row r="8" spans="1:91" ht="15" customHeight="1" x14ac:dyDescent="0.25">
      <c r="A8" s="55"/>
      <c r="B8" s="420"/>
      <c r="C8" s="420"/>
      <c r="D8" s="421"/>
      <c r="E8" s="461"/>
      <c r="F8" s="462"/>
      <c r="G8" s="462"/>
      <c r="H8" s="462"/>
      <c r="I8" s="463"/>
      <c r="J8" s="23" t="str">
        <f>IF(AND('MAPA DE RIESGO'!$Z$28="Muy Alta",'MAPA DE RIESGO'!$AB$28="Leve"),CONCATENATE("R3C",'MAPA DE RIESGO'!$P$28),"")</f>
        <v/>
      </c>
      <c r="K8" s="24" t="str">
        <f>IF(AND('MAPA DE RIESGO'!$Z$29="Muy Alta",'MAPA DE RIESGO'!$AB$29="Leve"),CONCATENATE("R3C",'MAPA DE RIESGO'!$P$29),"")</f>
        <v/>
      </c>
      <c r="L8" s="24" t="str">
        <f>IF(AND('MAPA DE RIESGO'!$Z$30="Muy Alta",'MAPA DE RIESGO'!$AB$30="Leve"),CONCATENATE("R3C",'MAPA DE RIESGO'!$P$30),"")</f>
        <v/>
      </c>
      <c r="M8" s="24" t="str">
        <f>IF(AND('MAPA DE RIESGO'!$Z$31="Muy Alta",'MAPA DE RIESGO'!$AB$31="Leve"),CONCATENATE("R3C",'MAPA DE RIESGO'!$P$31),"")</f>
        <v/>
      </c>
      <c r="N8" s="24" t="str">
        <f>IF(AND('MAPA DE RIESGO'!$Z$32="Muy Alta",'MAPA DE RIESGO'!$AB$32="Leve"),CONCATENATE("R3C",'MAPA DE RIESGO'!$P$32),"")</f>
        <v/>
      </c>
      <c r="O8" s="25" t="str">
        <f>IF(AND('MAPA DE RIESGO'!$Z$33="Muy Alta",'MAPA DE RIESGO'!$AB$33="Leve"),CONCATENATE("R3C",'MAPA DE RIESGO'!$P$33),"")</f>
        <v/>
      </c>
      <c r="P8" s="23" t="str">
        <f>IF(AND('MAPA DE RIESGO'!$Z$28="Muy Alta",'MAPA DE RIESGO'!$AB$28="Menor"),CONCATENATE("R3C",'MAPA DE RIESGO'!$P$28),"")</f>
        <v/>
      </c>
      <c r="Q8" s="24" t="str">
        <f>IF(AND('MAPA DE RIESGO'!$Z$29="Muy Alta",'MAPA DE RIESGO'!$AB$29="Menor"),CONCATENATE("R3C",'MAPA DE RIESGO'!$P$29),"")</f>
        <v/>
      </c>
      <c r="R8" s="24" t="str">
        <f>IF(AND('MAPA DE RIESGO'!$Z$30="Muy Alta",'MAPA DE RIESGO'!$AB$30="Menor"),CONCATENATE("R3C",'MAPA DE RIESGO'!$P$30),"")</f>
        <v/>
      </c>
      <c r="S8" s="24" t="str">
        <f>IF(AND('MAPA DE RIESGO'!$Z$31="Muy Alta",'MAPA DE RIESGO'!$AB$31="Menor"),CONCATENATE("R3C",'MAPA DE RIESGO'!$P$31),"")</f>
        <v/>
      </c>
      <c r="T8" s="24" t="str">
        <f>IF(AND('MAPA DE RIESGO'!$Z$32="Muy Alta",'MAPA DE RIESGO'!$AB$32="Menor"),CONCATENATE("R3C",'MAPA DE RIESGO'!$P$32),"")</f>
        <v/>
      </c>
      <c r="U8" s="25" t="str">
        <f>IF(AND('MAPA DE RIESGO'!$Z$33="Muy Alta",'MAPA DE RIESGO'!$AB$33="Menor"),CONCATENATE("R3C",'MAPA DE RIESGO'!$P$33),"")</f>
        <v/>
      </c>
      <c r="V8" s="23" t="str">
        <f>IF(AND('MAPA DE RIESGO'!$Z$28="Muy Alta",'MAPA DE RIESGO'!$AB$28="Moderado"),CONCATENATE("R3C",'MAPA DE RIESGO'!$P$28),"")</f>
        <v/>
      </c>
      <c r="W8" s="24" t="str">
        <f>IF(AND('MAPA DE RIESGO'!$Z$29="Muy Alta",'MAPA DE RIESGO'!$AB$29="Moderado"),CONCATENATE("R3C",'MAPA DE RIESGO'!$P$29),"")</f>
        <v/>
      </c>
      <c r="X8" s="24" t="str">
        <f>IF(AND('MAPA DE RIESGO'!$Z$30="Muy Alta",'MAPA DE RIESGO'!$AB$30="Moderado"),CONCATENATE("R3C",'MAPA DE RIESGO'!$P$30),"")</f>
        <v/>
      </c>
      <c r="Y8" s="24" t="str">
        <f>IF(AND('MAPA DE RIESGO'!$Z$31="Muy Alta",'MAPA DE RIESGO'!$AB$31="Moderado"),CONCATENATE("R3C",'MAPA DE RIESGO'!$P$31),"")</f>
        <v/>
      </c>
      <c r="Z8" s="24" t="str">
        <f>IF(AND('MAPA DE RIESGO'!$Z$32="Muy Alta",'MAPA DE RIESGO'!$AB$32="Moderado"),CONCATENATE("R3C",'MAPA DE RIESGO'!$P$32),"")</f>
        <v/>
      </c>
      <c r="AA8" s="25" t="str">
        <f>IF(AND('MAPA DE RIESGO'!$Z$33="Muy Alta",'MAPA DE RIESGO'!$AB$33="Moderado"),CONCATENATE("R3C",'MAPA DE RIESGO'!$P$33),"")</f>
        <v/>
      </c>
      <c r="AB8" s="23" t="str">
        <f>IF(AND('MAPA DE RIESGO'!$Z$28="Muy Alta",'MAPA DE RIESGO'!$AB$28="Mayor"),CONCATENATE("R3C",'MAPA DE RIESGO'!$P$28),"")</f>
        <v/>
      </c>
      <c r="AC8" s="24" t="str">
        <f>IF(AND('MAPA DE RIESGO'!$Z$29="Muy Alta",'MAPA DE RIESGO'!$AB$29="Mayor"),CONCATENATE("R3C",'MAPA DE RIESGO'!$P$29),"")</f>
        <v/>
      </c>
      <c r="AD8" s="24" t="str">
        <f>IF(AND('MAPA DE RIESGO'!$Z$30="Muy Alta",'MAPA DE RIESGO'!$AB$30="Mayor"),CONCATENATE("R3C",'MAPA DE RIESGO'!$P$30),"")</f>
        <v/>
      </c>
      <c r="AE8" s="24" t="str">
        <f>IF(AND('MAPA DE RIESGO'!$Z$31="Muy Alta",'MAPA DE RIESGO'!$AB$31="Mayor"),CONCATENATE("R3C",'MAPA DE RIESGO'!$P$31),"")</f>
        <v/>
      </c>
      <c r="AF8" s="24" t="str">
        <f>IF(AND('MAPA DE RIESGO'!$Z$32="Muy Alta",'MAPA DE RIESGO'!$AB$32="Mayor"),CONCATENATE("R3C",'MAPA DE RIESGO'!$P$32),"")</f>
        <v/>
      </c>
      <c r="AG8" s="25" t="str">
        <f>IF(AND('MAPA DE RIESGO'!$Z$33="Muy Alta",'MAPA DE RIESGO'!$AB$33="Mayor"),CONCATENATE("R3C",'MAPA DE RIESGO'!$P$33),"")</f>
        <v/>
      </c>
      <c r="AH8" s="26" t="str">
        <f>IF(AND('MAPA DE RIESGO'!$Z$28="Muy Alta",'MAPA DE RIESGO'!$AB$28="Catastrófico"),CONCATENATE("R3C",'MAPA DE RIESGO'!$P$28),"")</f>
        <v/>
      </c>
      <c r="AI8" s="27" t="str">
        <f>IF(AND('MAPA DE RIESGO'!$Z$29="Muy Alta",'MAPA DE RIESGO'!$AB$29="Catastrófico"),CONCATENATE("R3C",'MAPA DE RIESGO'!$P$29),"")</f>
        <v/>
      </c>
      <c r="AJ8" s="27" t="str">
        <f>IF(AND('MAPA DE RIESGO'!$Z$30="Muy Alta",'MAPA DE RIESGO'!$AB$30="Catastrófico"),CONCATENATE("R3C",'MAPA DE RIESGO'!$P$30),"")</f>
        <v/>
      </c>
      <c r="AK8" s="27" t="str">
        <f>IF(AND('MAPA DE RIESGO'!$Z$31="Muy Alta",'MAPA DE RIESGO'!$AB$31="Catastrófico"),CONCATENATE("R3C",'MAPA DE RIESGO'!$P$31),"")</f>
        <v/>
      </c>
      <c r="AL8" s="27" t="str">
        <f>IF(AND('MAPA DE RIESGO'!$Z$32="Muy Alta",'MAPA DE RIESGO'!$AB$32="Catastrófico"),CONCATENATE("R3C",'MAPA DE RIESGO'!$P$32),"")</f>
        <v/>
      </c>
      <c r="AM8" s="28" t="str">
        <f>IF(AND('MAPA DE RIESGO'!$Z$33="Muy Alta",'MAPA DE RIESGO'!$AB$33="Catastrófico"),CONCATENATE("R3C",'MAPA DE RIESGO'!$P$33),"")</f>
        <v/>
      </c>
      <c r="AN8" s="55"/>
      <c r="AO8" s="482"/>
      <c r="AP8" s="483"/>
      <c r="AQ8" s="483"/>
      <c r="AR8" s="483"/>
      <c r="AS8" s="483"/>
      <c r="AT8" s="484"/>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row>
    <row r="9" spans="1:91" ht="15" customHeight="1" x14ac:dyDescent="0.25">
      <c r="A9" s="55"/>
      <c r="B9" s="420"/>
      <c r="C9" s="420"/>
      <c r="D9" s="421"/>
      <c r="E9" s="461"/>
      <c r="F9" s="462"/>
      <c r="G9" s="462"/>
      <c r="H9" s="462"/>
      <c r="I9" s="463"/>
      <c r="J9" s="23" t="str">
        <f>IF(AND('MAPA DE RIESGO'!$Z$34="Muy Alta",'MAPA DE RIESGO'!$AB$34="Leve"),CONCATENATE("R4C",'MAPA DE RIESGO'!$P$34),"")</f>
        <v/>
      </c>
      <c r="K9" s="24" t="str">
        <f>IF(AND('MAPA DE RIESGO'!$Z$35="Muy Alta",'MAPA DE RIESGO'!$AB$35="Leve"),CONCATENATE("R4C",'MAPA DE RIESGO'!$P$35),"")</f>
        <v/>
      </c>
      <c r="L9" s="29" t="str">
        <f>IF(AND('MAPA DE RIESGO'!$Z$36="Muy Alta",'MAPA DE RIESGO'!$AB$36="Leve"),CONCATENATE("R4C",'MAPA DE RIESGO'!$P$36),"")</f>
        <v/>
      </c>
      <c r="M9" s="29" t="str">
        <f>IF(AND('MAPA DE RIESGO'!$Z$37="Muy Alta",'MAPA DE RIESGO'!$AB$37="Leve"),CONCATENATE("R4C",'MAPA DE RIESGO'!$P$37),"")</f>
        <v/>
      </c>
      <c r="N9" s="29" t="str">
        <f>IF(AND('MAPA DE RIESGO'!$Z$38="Muy Alta",'MAPA DE RIESGO'!$AB$38="Leve"),CONCATENATE("R4C",'MAPA DE RIESGO'!$P$38),"")</f>
        <v/>
      </c>
      <c r="O9" s="25" t="str">
        <f>IF(AND('MAPA DE RIESGO'!$Z$39="Muy Alta",'MAPA DE RIESGO'!$AB$39="Leve"),CONCATENATE("R4C",'MAPA DE RIESGO'!$P$39),"")</f>
        <v/>
      </c>
      <c r="P9" s="23" t="str">
        <f>IF(AND('MAPA DE RIESGO'!$Z$34="Muy Alta",'MAPA DE RIESGO'!$AB$34="Menor"),CONCATENATE("R4C",'MAPA DE RIESGO'!$P$34),"")</f>
        <v/>
      </c>
      <c r="Q9" s="24" t="str">
        <f>IF(AND('MAPA DE RIESGO'!$Z$35="Muy Alta",'MAPA DE RIESGO'!$AB$35="Menor"),CONCATENATE("R4C",'MAPA DE RIESGO'!$P$35),"")</f>
        <v/>
      </c>
      <c r="R9" s="29" t="str">
        <f>IF(AND('MAPA DE RIESGO'!$Z$36="Muy Alta",'MAPA DE RIESGO'!$AB$36="Menor"),CONCATENATE("R4C",'MAPA DE RIESGO'!$P$36),"")</f>
        <v/>
      </c>
      <c r="S9" s="29" t="str">
        <f>IF(AND('MAPA DE RIESGO'!$Z$37="Muy Alta",'MAPA DE RIESGO'!$AB$37="Menor"),CONCATENATE("R4C",'MAPA DE RIESGO'!$P$37),"")</f>
        <v/>
      </c>
      <c r="T9" s="29" t="str">
        <f>IF(AND('MAPA DE RIESGO'!$Z$38="Muy Alta",'MAPA DE RIESGO'!$AB$38="Menor"),CONCATENATE("R4C",'MAPA DE RIESGO'!$P$38),"")</f>
        <v/>
      </c>
      <c r="U9" s="25" t="str">
        <f>IF(AND('MAPA DE RIESGO'!$Z$39="Muy Alta",'MAPA DE RIESGO'!$AB$39="Menor"),CONCATENATE("R4C",'MAPA DE RIESGO'!$P$39),"")</f>
        <v/>
      </c>
      <c r="V9" s="23" t="str">
        <f>IF(AND('MAPA DE RIESGO'!$Z$34="Muy Alta",'MAPA DE RIESGO'!$AB$34="Moderado"),CONCATENATE("R4C",'MAPA DE RIESGO'!$P$34),"")</f>
        <v/>
      </c>
      <c r="W9" s="24" t="str">
        <f>IF(AND('MAPA DE RIESGO'!$Z$35="Muy Alta",'MAPA DE RIESGO'!$AB$35="Moderado"),CONCATENATE("R4C",'MAPA DE RIESGO'!$P$35),"")</f>
        <v/>
      </c>
      <c r="X9" s="29" t="str">
        <f>IF(AND('MAPA DE RIESGO'!$Z$36="Muy Alta",'MAPA DE RIESGO'!$AB$36="Moderado"),CONCATENATE("R4C",'MAPA DE RIESGO'!$P$36),"")</f>
        <v/>
      </c>
      <c r="Y9" s="29" t="str">
        <f>IF(AND('MAPA DE RIESGO'!$Z$37="Muy Alta",'MAPA DE RIESGO'!$AB$37="Moderado"),CONCATENATE("R4C",'MAPA DE RIESGO'!$P$37),"")</f>
        <v/>
      </c>
      <c r="Z9" s="29" t="str">
        <f>IF(AND('MAPA DE RIESGO'!$Z$38="Muy Alta",'MAPA DE RIESGO'!$AB$38="Moderado"),CONCATENATE("R4C",'MAPA DE RIESGO'!$P$38),"")</f>
        <v/>
      </c>
      <c r="AA9" s="25" t="str">
        <f>IF(AND('MAPA DE RIESGO'!$Z$39="Muy Alta",'MAPA DE RIESGO'!$AB$39="Moderado"),CONCATENATE("R4C",'MAPA DE RIESGO'!$P$39),"")</f>
        <v/>
      </c>
      <c r="AB9" s="23" t="str">
        <f>IF(AND('MAPA DE RIESGO'!$Z$34="Muy Alta",'MAPA DE RIESGO'!$AB$34="Mayor"),CONCATENATE("R4C",'MAPA DE RIESGO'!$P$34),"")</f>
        <v/>
      </c>
      <c r="AC9" s="24" t="str">
        <f>IF(AND('MAPA DE RIESGO'!$Z$35="Muy Alta",'MAPA DE RIESGO'!$AB$35="Mayor"),CONCATENATE("R4C",'MAPA DE RIESGO'!$P$35),"")</f>
        <v/>
      </c>
      <c r="AD9" s="29" t="str">
        <f>IF(AND('MAPA DE RIESGO'!$Z$36="Muy Alta",'MAPA DE RIESGO'!$AB$36="Mayor"),CONCATENATE("R4C",'MAPA DE RIESGO'!$P$36),"")</f>
        <v/>
      </c>
      <c r="AE9" s="29" t="str">
        <f>IF(AND('MAPA DE RIESGO'!$Z$37="Muy Alta",'MAPA DE RIESGO'!$AB$37="Mayor"),CONCATENATE("R4C",'MAPA DE RIESGO'!$P$37),"")</f>
        <v/>
      </c>
      <c r="AF9" s="29" t="str">
        <f>IF(AND('MAPA DE RIESGO'!$Z$38="Muy Alta",'MAPA DE RIESGO'!$AB$38="Mayor"),CONCATENATE("R4C",'MAPA DE RIESGO'!$P$38),"")</f>
        <v/>
      </c>
      <c r="AG9" s="25" t="str">
        <f>IF(AND('MAPA DE RIESGO'!$Z$39="Muy Alta",'MAPA DE RIESGO'!$AB$39="Mayor"),CONCATENATE("R4C",'MAPA DE RIESGO'!$P$39),"")</f>
        <v/>
      </c>
      <c r="AH9" s="26" t="str">
        <f>IF(AND('MAPA DE RIESGO'!$Z$34="Muy Alta",'MAPA DE RIESGO'!$AB$34="Catastrófico"),CONCATENATE("R4C",'MAPA DE RIESGO'!$P$34),"")</f>
        <v/>
      </c>
      <c r="AI9" s="27" t="str">
        <f>IF(AND('MAPA DE RIESGO'!$Z$35="Muy Alta",'MAPA DE RIESGO'!$AB$35="Catastrófico"),CONCATENATE("R4C",'MAPA DE RIESGO'!$P$35),"")</f>
        <v/>
      </c>
      <c r="AJ9" s="27" t="str">
        <f>IF(AND('MAPA DE RIESGO'!$Z$36="Muy Alta",'MAPA DE RIESGO'!$AB$36="Catastrófico"),CONCATENATE("R4C",'MAPA DE RIESGO'!$P$36),"")</f>
        <v/>
      </c>
      <c r="AK9" s="27" t="str">
        <f>IF(AND('MAPA DE RIESGO'!$Z$37="Muy Alta",'MAPA DE RIESGO'!$AB$37="Catastrófico"),CONCATENATE("R4C",'MAPA DE RIESGO'!$P$37),"")</f>
        <v/>
      </c>
      <c r="AL9" s="27" t="str">
        <f>IF(AND('MAPA DE RIESGO'!$Z$38="Muy Alta",'MAPA DE RIESGO'!$AB$38="Catastrófico"),CONCATENATE("R4C",'MAPA DE RIESGO'!$P$38),"")</f>
        <v/>
      </c>
      <c r="AM9" s="28" t="str">
        <f>IF(AND('MAPA DE RIESGO'!$Z$39="Muy Alta",'MAPA DE RIESGO'!$AB$39="Catastrófico"),CONCATENATE("R4C",'MAPA DE RIESGO'!$P$39),"")</f>
        <v/>
      </c>
      <c r="AN9" s="55"/>
      <c r="AO9" s="482"/>
      <c r="AP9" s="483"/>
      <c r="AQ9" s="483"/>
      <c r="AR9" s="483"/>
      <c r="AS9" s="483"/>
      <c r="AT9" s="484"/>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row>
    <row r="10" spans="1:91" ht="15" customHeight="1" x14ac:dyDescent="0.25">
      <c r="A10" s="55"/>
      <c r="B10" s="420"/>
      <c r="C10" s="420"/>
      <c r="D10" s="421"/>
      <c r="E10" s="461"/>
      <c r="F10" s="462"/>
      <c r="G10" s="462"/>
      <c r="H10" s="462"/>
      <c r="I10" s="463"/>
      <c r="J10" s="23" t="str">
        <f>IF(AND('MAPA DE RIESGO'!$Z$40="Muy Alta",'MAPA DE RIESGO'!$AB$40="Leve"),CONCATENATE("R5C",'MAPA DE RIESGO'!$P$40),"")</f>
        <v/>
      </c>
      <c r="K10" s="24" t="str">
        <f>IF(AND('MAPA DE RIESGO'!$Z$41="Muy Alta",'MAPA DE RIESGO'!$AB$41="Leve"),CONCATENATE("R5C",'MAPA DE RIESGO'!$P$41),"")</f>
        <v/>
      </c>
      <c r="L10" s="29" t="str">
        <f>IF(AND('MAPA DE RIESGO'!$Z$42="Muy Alta",'MAPA DE RIESGO'!$AB$42="Leve"),CONCATENATE("R5C",'MAPA DE RIESGO'!$P$42),"")</f>
        <v/>
      </c>
      <c r="M10" s="29" t="str">
        <f>IF(AND('MAPA DE RIESGO'!$Z$43="Muy Alta",'MAPA DE RIESGO'!$AB$43="Leve"),CONCATENATE("R5C",'MAPA DE RIESGO'!$P$43),"")</f>
        <v/>
      </c>
      <c r="N10" s="29" t="str">
        <f>IF(AND('MAPA DE RIESGO'!$Z$44="Muy Alta",'MAPA DE RIESGO'!$AB$44="Leve"),CONCATENATE("R5C",'MAPA DE RIESGO'!$P$44),"")</f>
        <v/>
      </c>
      <c r="O10" s="25" t="str">
        <f>IF(AND('MAPA DE RIESGO'!$Z$45="Muy Alta",'MAPA DE RIESGO'!$AB$45="Leve"),CONCATENATE("R5C",'MAPA DE RIESGO'!$P$45),"")</f>
        <v/>
      </c>
      <c r="P10" s="23" t="str">
        <f>IF(AND('MAPA DE RIESGO'!$Z$40="Muy Alta",'MAPA DE RIESGO'!$AB$40="Menor"),CONCATENATE("R5C",'MAPA DE RIESGO'!$P$40),"")</f>
        <v/>
      </c>
      <c r="Q10" s="24" t="str">
        <f>IF(AND('MAPA DE RIESGO'!$Z$41="Muy Alta",'MAPA DE RIESGO'!$AB$41="Menor"),CONCATENATE("R5C",'MAPA DE RIESGO'!$P$41),"")</f>
        <v/>
      </c>
      <c r="R10" s="29" t="str">
        <f>IF(AND('MAPA DE RIESGO'!$Z$42="Muy Alta",'MAPA DE RIESGO'!$AB$42="Menor"),CONCATENATE("R5C",'MAPA DE RIESGO'!$P$42),"")</f>
        <v/>
      </c>
      <c r="S10" s="29" t="str">
        <f>IF(AND('MAPA DE RIESGO'!$Z$43="Muy Alta",'MAPA DE RIESGO'!$AB$43="Menor"),CONCATENATE("R5C",'MAPA DE RIESGO'!$P$43),"")</f>
        <v/>
      </c>
      <c r="T10" s="29" t="str">
        <f>IF(AND('MAPA DE RIESGO'!$Z$44="Muy Alta",'MAPA DE RIESGO'!$AB$44="Menor"),CONCATENATE("R5C",'MAPA DE RIESGO'!$P$44),"")</f>
        <v/>
      </c>
      <c r="U10" s="25" t="str">
        <f>IF(AND('MAPA DE RIESGO'!$Z$45="Muy Alta",'MAPA DE RIESGO'!$AB$45="Menor"),CONCATENATE("R5C",'MAPA DE RIESGO'!$P$45),"")</f>
        <v/>
      </c>
      <c r="V10" s="23" t="str">
        <f>IF(AND('MAPA DE RIESGO'!$Z$40="Muy Alta",'MAPA DE RIESGO'!$AB$40="Moderado"),CONCATENATE("R5C",'MAPA DE RIESGO'!$P$40),"")</f>
        <v/>
      </c>
      <c r="W10" s="24" t="str">
        <f>IF(AND('MAPA DE RIESGO'!$Z$41="Muy Alta",'MAPA DE RIESGO'!$AB$41="Moderado"),CONCATENATE("R5C",'MAPA DE RIESGO'!$P$41),"")</f>
        <v/>
      </c>
      <c r="X10" s="29" t="str">
        <f>IF(AND('MAPA DE RIESGO'!$Z$42="Muy Alta",'MAPA DE RIESGO'!$AB$42="Moderado"),CONCATENATE("R5C",'MAPA DE RIESGO'!$P$42),"")</f>
        <v/>
      </c>
      <c r="Y10" s="29" t="str">
        <f>IF(AND('MAPA DE RIESGO'!$Z$43="Muy Alta",'MAPA DE RIESGO'!$AB$43="Moderado"),CONCATENATE("R5C",'MAPA DE RIESGO'!$P$43),"")</f>
        <v/>
      </c>
      <c r="Z10" s="29" t="str">
        <f>IF(AND('MAPA DE RIESGO'!$Z$44="Muy Alta",'MAPA DE RIESGO'!$AB$44="Moderado"),CONCATENATE("R5C",'MAPA DE RIESGO'!$P$44),"")</f>
        <v/>
      </c>
      <c r="AA10" s="25" t="str">
        <f>IF(AND('MAPA DE RIESGO'!$Z$45="Muy Alta",'MAPA DE RIESGO'!$AB$45="Moderado"),CONCATENATE("R5C",'MAPA DE RIESGO'!$P$45),"")</f>
        <v/>
      </c>
      <c r="AB10" s="23" t="str">
        <f>IF(AND('MAPA DE RIESGO'!$Z$40="Muy Alta",'MAPA DE RIESGO'!$AB$40="Mayor"),CONCATENATE("R5C",'MAPA DE RIESGO'!$P$40),"")</f>
        <v/>
      </c>
      <c r="AC10" s="24" t="str">
        <f>IF(AND('MAPA DE RIESGO'!$Z$41="Muy Alta",'MAPA DE RIESGO'!$AB$41="Mayor"),CONCATENATE("R5C",'MAPA DE RIESGO'!$P$41),"")</f>
        <v/>
      </c>
      <c r="AD10" s="29" t="str">
        <f>IF(AND('MAPA DE RIESGO'!$Z$42="Muy Alta",'MAPA DE RIESGO'!$AB$42="Mayor"),CONCATENATE("R5C",'MAPA DE RIESGO'!$P$42),"")</f>
        <v/>
      </c>
      <c r="AE10" s="29" t="str">
        <f>IF(AND('MAPA DE RIESGO'!$Z$43="Muy Alta",'MAPA DE RIESGO'!$AB$43="Mayor"),CONCATENATE("R5C",'MAPA DE RIESGO'!$P$43),"")</f>
        <v/>
      </c>
      <c r="AF10" s="29" t="str">
        <f>IF(AND('MAPA DE RIESGO'!$Z$44="Muy Alta",'MAPA DE RIESGO'!$AB$44="Mayor"),CONCATENATE("R5C",'MAPA DE RIESGO'!$P$44),"")</f>
        <v/>
      </c>
      <c r="AG10" s="25" t="str">
        <f>IF(AND('MAPA DE RIESGO'!$Z$45="Muy Alta",'MAPA DE RIESGO'!$AB$45="Mayor"),CONCATENATE("R5C",'MAPA DE RIESGO'!$P$45),"")</f>
        <v/>
      </c>
      <c r="AH10" s="26" t="str">
        <f>IF(AND('MAPA DE RIESGO'!$Z$40="Muy Alta",'MAPA DE RIESGO'!$AB$40="Catastrófico"),CONCATENATE("R5C",'MAPA DE RIESGO'!$P$40),"")</f>
        <v/>
      </c>
      <c r="AI10" s="27" t="str">
        <f>IF(AND('MAPA DE RIESGO'!$Z$41="Muy Alta",'MAPA DE RIESGO'!$AB$41="Catastrófico"),CONCATENATE("R5C",'MAPA DE RIESGO'!$P$41),"")</f>
        <v/>
      </c>
      <c r="AJ10" s="27" t="str">
        <f>IF(AND('MAPA DE RIESGO'!$Z$42="Muy Alta",'MAPA DE RIESGO'!$AB$42="Catastrófico"),CONCATENATE("R5C",'MAPA DE RIESGO'!$P$42),"")</f>
        <v/>
      </c>
      <c r="AK10" s="27" t="str">
        <f>IF(AND('MAPA DE RIESGO'!$Z$43="Muy Alta",'MAPA DE RIESGO'!$AB$43="Catastrófico"),CONCATENATE("R5C",'MAPA DE RIESGO'!$P$43),"")</f>
        <v/>
      </c>
      <c r="AL10" s="27" t="str">
        <f>IF(AND('MAPA DE RIESGO'!$Z$44="Muy Alta",'MAPA DE RIESGO'!$AB$44="Catastrófico"),CONCATENATE("R5C",'MAPA DE RIESGO'!$P$44),"")</f>
        <v/>
      </c>
      <c r="AM10" s="28" t="str">
        <f>IF(AND('MAPA DE RIESGO'!$Z$45="Muy Alta",'MAPA DE RIESGO'!$AB$45="Catastrófico"),CONCATENATE("R5C",'MAPA DE RIESGO'!$P$45),"")</f>
        <v/>
      </c>
      <c r="AN10" s="55"/>
      <c r="AO10" s="482"/>
      <c r="AP10" s="483"/>
      <c r="AQ10" s="483"/>
      <c r="AR10" s="483"/>
      <c r="AS10" s="483"/>
      <c r="AT10" s="484"/>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row>
    <row r="11" spans="1:91" ht="15" customHeight="1" x14ac:dyDescent="0.25">
      <c r="A11" s="55"/>
      <c r="B11" s="420"/>
      <c r="C11" s="420"/>
      <c r="D11" s="421"/>
      <c r="E11" s="461"/>
      <c r="F11" s="462"/>
      <c r="G11" s="462"/>
      <c r="H11" s="462"/>
      <c r="I11" s="463"/>
      <c r="J11" s="23" t="str">
        <f>IF(AND('MAPA DE RIESGO'!$Z$46="Muy Alta",'MAPA DE RIESGO'!$AB$46="Leve"),CONCATENATE("R6C",'MAPA DE RIESGO'!$P$46),"")</f>
        <v/>
      </c>
      <c r="K11" s="24" t="str">
        <f>IF(AND('MAPA DE RIESGO'!$Z$47="Muy Alta",'MAPA DE RIESGO'!$AB$47="Leve"),CONCATENATE("R6C",'MAPA DE RIESGO'!$P$47),"")</f>
        <v/>
      </c>
      <c r="L11" s="29" t="str">
        <f>IF(AND('MAPA DE RIESGO'!$Z$48="Muy Alta",'MAPA DE RIESGO'!$AB$48="Leve"),CONCATENATE("R6C",'MAPA DE RIESGO'!$P$48),"")</f>
        <v/>
      </c>
      <c r="M11" s="29" t="str">
        <f>IF(AND('MAPA DE RIESGO'!$Z$49="Muy Alta",'MAPA DE RIESGO'!$AB$49="Leve"),CONCATENATE("R6C",'MAPA DE RIESGO'!$P$49),"")</f>
        <v/>
      </c>
      <c r="N11" s="29" t="str">
        <f>IF(AND('MAPA DE RIESGO'!$Z$50="Muy Alta",'MAPA DE RIESGO'!$AB$50="Leve"),CONCATENATE("R6C",'MAPA DE RIESGO'!$P$50),"")</f>
        <v/>
      </c>
      <c r="O11" s="25" t="str">
        <f>IF(AND('MAPA DE RIESGO'!$Z$51="Muy Alta",'MAPA DE RIESGO'!$AB$51="Leve"),CONCATENATE("R6C",'MAPA DE RIESGO'!$P$51),"")</f>
        <v/>
      </c>
      <c r="P11" s="23" t="str">
        <f>IF(AND('MAPA DE RIESGO'!$Z$46="Muy Alta",'MAPA DE RIESGO'!$AB$46="Menor"),CONCATENATE("R6C",'MAPA DE RIESGO'!$P$46),"")</f>
        <v/>
      </c>
      <c r="Q11" s="24" t="str">
        <f>IF(AND('MAPA DE RIESGO'!$Z$47="Muy Alta",'MAPA DE RIESGO'!$AB$47="Menor"),CONCATENATE("R6C",'MAPA DE RIESGO'!$P$47),"")</f>
        <v/>
      </c>
      <c r="R11" s="29" t="str">
        <f>IF(AND('MAPA DE RIESGO'!$Z$48="Muy Alta",'MAPA DE RIESGO'!$AB$48="Menor"),CONCATENATE("R6C",'MAPA DE RIESGO'!$P$48),"")</f>
        <v/>
      </c>
      <c r="S11" s="29" t="str">
        <f>IF(AND('MAPA DE RIESGO'!$Z$49="Muy Alta",'MAPA DE RIESGO'!$AB$49="Menor"),CONCATENATE("R6C",'MAPA DE RIESGO'!$P$49),"")</f>
        <v/>
      </c>
      <c r="T11" s="29" t="str">
        <f>IF(AND('MAPA DE RIESGO'!$Z$50="Muy Alta",'MAPA DE RIESGO'!$AB$50="Menor"),CONCATENATE("R6C",'MAPA DE RIESGO'!$P$50),"")</f>
        <v/>
      </c>
      <c r="U11" s="25" t="str">
        <f>IF(AND('MAPA DE RIESGO'!$Z$51="Muy Alta",'MAPA DE RIESGO'!$AB$51="Menor"),CONCATENATE("R6C",'MAPA DE RIESGO'!$P$51),"")</f>
        <v/>
      </c>
      <c r="V11" s="23" t="str">
        <f>IF(AND('MAPA DE RIESGO'!$Z$46="Muy Alta",'MAPA DE RIESGO'!$AB$46="Moderado"),CONCATENATE("R6C",'MAPA DE RIESGO'!$P$46),"")</f>
        <v/>
      </c>
      <c r="W11" s="24" t="str">
        <f>IF(AND('MAPA DE RIESGO'!$Z$47="Muy Alta",'MAPA DE RIESGO'!$AB$47="Moderado"),CONCATENATE("R6C",'MAPA DE RIESGO'!$P$47),"")</f>
        <v/>
      </c>
      <c r="X11" s="29" t="str">
        <f>IF(AND('MAPA DE RIESGO'!$Z$48="Muy Alta",'MAPA DE RIESGO'!$AB$48="Moderado"),CONCATENATE("R6C",'MAPA DE RIESGO'!$P$48),"")</f>
        <v/>
      </c>
      <c r="Y11" s="29" t="str">
        <f>IF(AND('MAPA DE RIESGO'!$Z$49="Muy Alta",'MAPA DE RIESGO'!$AB$49="Moderado"),CONCATENATE("R6C",'MAPA DE RIESGO'!$P$49),"")</f>
        <v/>
      </c>
      <c r="Z11" s="29" t="str">
        <f>IF(AND('MAPA DE RIESGO'!$Z$50="Muy Alta",'MAPA DE RIESGO'!$AB$50="Moderado"),CONCATENATE("R6C",'MAPA DE RIESGO'!$P$50),"")</f>
        <v/>
      </c>
      <c r="AA11" s="25" t="str">
        <f>IF(AND('MAPA DE RIESGO'!$Z$51="Muy Alta",'MAPA DE RIESGO'!$AB$51="Moderado"),CONCATENATE("R6C",'MAPA DE RIESGO'!$P$51),"")</f>
        <v/>
      </c>
      <c r="AB11" s="23" t="str">
        <f>IF(AND('MAPA DE RIESGO'!$Z$46="Muy Alta",'MAPA DE RIESGO'!$AB$46="Mayor"),CONCATENATE("R6C",'MAPA DE RIESGO'!$P$46),"")</f>
        <v/>
      </c>
      <c r="AC11" s="24" t="str">
        <f>IF(AND('MAPA DE RIESGO'!$Z$47="Muy Alta",'MAPA DE RIESGO'!$AB$47="Mayor"),CONCATENATE("R6C",'MAPA DE RIESGO'!$P$47),"")</f>
        <v/>
      </c>
      <c r="AD11" s="29" t="str">
        <f>IF(AND('MAPA DE RIESGO'!$Z$48="Muy Alta",'MAPA DE RIESGO'!$AB$48="Mayor"),CONCATENATE("R6C",'MAPA DE RIESGO'!$P$48),"")</f>
        <v/>
      </c>
      <c r="AE11" s="29" t="str">
        <f>IF(AND('MAPA DE RIESGO'!$Z$49="Muy Alta",'MAPA DE RIESGO'!$AB$49="Mayor"),CONCATENATE("R6C",'MAPA DE RIESGO'!$P$49),"")</f>
        <v/>
      </c>
      <c r="AF11" s="29" t="str">
        <f>IF(AND('MAPA DE RIESGO'!$Z$50="Muy Alta",'MAPA DE RIESGO'!$AB$50="Mayor"),CONCATENATE("R6C",'MAPA DE RIESGO'!$P$50),"")</f>
        <v/>
      </c>
      <c r="AG11" s="25" t="str">
        <f>IF(AND('MAPA DE RIESGO'!$Z$51="Muy Alta",'MAPA DE RIESGO'!$AB$51="Mayor"),CONCATENATE("R6C",'MAPA DE RIESGO'!$P$51),"")</f>
        <v/>
      </c>
      <c r="AH11" s="26" t="str">
        <f>IF(AND('MAPA DE RIESGO'!$Z$46="Muy Alta",'MAPA DE RIESGO'!$AB$46="Catastrófico"),CONCATENATE("R6C",'MAPA DE RIESGO'!$P$46),"")</f>
        <v/>
      </c>
      <c r="AI11" s="27" t="str">
        <f>IF(AND('MAPA DE RIESGO'!$Z$47="Muy Alta",'MAPA DE RIESGO'!$AB$47="Catastrófico"),CONCATENATE("R6C",'MAPA DE RIESGO'!$P$47),"")</f>
        <v/>
      </c>
      <c r="AJ11" s="27" t="str">
        <f>IF(AND('MAPA DE RIESGO'!$Z$48="Muy Alta",'MAPA DE RIESGO'!$AB$48="Catastrófico"),CONCATENATE("R6C",'MAPA DE RIESGO'!$P$48),"")</f>
        <v/>
      </c>
      <c r="AK11" s="27" t="str">
        <f>IF(AND('MAPA DE RIESGO'!$Z$49="Muy Alta",'MAPA DE RIESGO'!$AB$49="Catastrófico"),CONCATENATE("R6C",'MAPA DE RIESGO'!$P$49),"")</f>
        <v/>
      </c>
      <c r="AL11" s="27" t="str">
        <f>IF(AND('MAPA DE RIESGO'!$Z$50="Muy Alta",'MAPA DE RIESGO'!$AB$50="Catastrófico"),CONCATENATE("R6C",'MAPA DE RIESGO'!$P$50),"")</f>
        <v/>
      </c>
      <c r="AM11" s="28" t="str">
        <f>IF(AND('MAPA DE RIESGO'!$Z$51="Muy Alta",'MAPA DE RIESGO'!$AB$51="Catastrófico"),CONCATENATE("R6C",'MAPA DE RIESGO'!$P$51),"")</f>
        <v/>
      </c>
      <c r="AN11" s="55"/>
      <c r="AO11" s="482"/>
      <c r="AP11" s="483"/>
      <c r="AQ11" s="483"/>
      <c r="AR11" s="483"/>
      <c r="AS11" s="483"/>
      <c r="AT11" s="484"/>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row>
    <row r="12" spans="1:91" ht="15" customHeight="1" x14ac:dyDescent="0.25">
      <c r="A12" s="55"/>
      <c r="B12" s="420"/>
      <c r="C12" s="420"/>
      <c r="D12" s="421"/>
      <c r="E12" s="461"/>
      <c r="F12" s="462"/>
      <c r="G12" s="462"/>
      <c r="H12" s="462"/>
      <c r="I12" s="463"/>
      <c r="J12" s="23" t="str">
        <f>IF(AND('MAPA DE RIESGO'!$Z$52="Muy Alta",'MAPA DE RIESGO'!$AB$52="Leve"),CONCATENATE("R7C",'MAPA DE RIESGO'!$P$52),"")</f>
        <v/>
      </c>
      <c r="K12" s="24" t="str">
        <f>IF(AND('MAPA DE RIESGO'!$Z$53="Muy Alta",'MAPA DE RIESGO'!$AB$53="Leve"),CONCATENATE("R7C",'MAPA DE RIESGO'!$P$53),"")</f>
        <v/>
      </c>
      <c r="L12" s="29" t="str">
        <f>IF(AND('MAPA DE RIESGO'!$Z$54="Muy Alta",'MAPA DE RIESGO'!$AB$54="Leve"),CONCATENATE("R7C",'MAPA DE RIESGO'!$P$54),"")</f>
        <v/>
      </c>
      <c r="M12" s="29" t="str">
        <f>IF(AND('MAPA DE RIESGO'!$Z$55="Muy Alta",'MAPA DE RIESGO'!$AB$55="Leve"),CONCATENATE("R7C",'MAPA DE RIESGO'!$P$55),"")</f>
        <v/>
      </c>
      <c r="N12" s="29" t="str">
        <f>IF(AND('MAPA DE RIESGO'!$Z$56="Muy Alta",'MAPA DE RIESGO'!$AB$56="Leve"),CONCATENATE("R7C",'MAPA DE RIESGO'!$P$56),"")</f>
        <v/>
      </c>
      <c r="O12" s="25" t="str">
        <f>IF(AND('MAPA DE RIESGO'!$Z$57="Muy Alta",'MAPA DE RIESGO'!$AB$57="Leve"),CONCATENATE("R7C",'MAPA DE RIESGO'!$P$57),"")</f>
        <v/>
      </c>
      <c r="P12" s="23" t="str">
        <f>IF(AND('MAPA DE RIESGO'!$Z$52="Muy Alta",'MAPA DE RIESGO'!$AB$52="Menor"),CONCATENATE("R7C",'MAPA DE RIESGO'!$P$52),"")</f>
        <v/>
      </c>
      <c r="Q12" s="24" t="str">
        <f>IF(AND('MAPA DE RIESGO'!$Z$53="Muy Alta",'MAPA DE RIESGO'!$AB$53="Menor"),CONCATENATE("R7C",'MAPA DE RIESGO'!$P$53),"")</f>
        <v/>
      </c>
      <c r="R12" s="29" t="str">
        <f>IF(AND('MAPA DE RIESGO'!$Z$54="Muy Alta",'MAPA DE RIESGO'!$AB$54="Menor"),CONCATENATE("R7C",'MAPA DE RIESGO'!$P$54),"")</f>
        <v/>
      </c>
      <c r="S12" s="29" t="str">
        <f>IF(AND('MAPA DE RIESGO'!$Z$55="Muy Alta",'MAPA DE RIESGO'!$AB$55="Menor"),CONCATENATE("R7C",'MAPA DE RIESGO'!$P$55),"")</f>
        <v/>
      </c>
      <c r="T12" s="29" t="str">
        <f>IF(AND('MAPA DE RIESGO'!$Z$56="Muy Alta",'MAPA DE RIESGO'!$AB$56="Menor"),CONCATENATE("R7C",'MAPA DE RIESGO'!$P$56),"")</f>
        <v/>
      </c>
      <c r="U12" s="25" t="str">
        <f>IF(AND('MAPA DE RIESGO'!$Z$57="Muy Alta",'MAPA DE RIESGO'!$AB$57="Menor"),CONCATENATE("R7C",'MAPA DE RIESGO'!$P$57),"")</f>
        <v/>
      </c>
      <c r="V12" s="23" t="str">
        <f>IF(AND('MAPA DE RIESGO'!$Z$52="Muy Alta",'MAPA DE RIESGO'!$AB$52="Moderado"),CONCATENATE("R7C",'MAPA DE RIESGO'!$P$52),"")</f>
        <v/>
      </c>
      <c r="W12" s="24" t="str">
        <f>IF(AND('MAPA DE RIESGO'!$Z$53="Muy Alta",'MAPA DE RIESGO'!$AB$53="Moderado"),CONCATENATE("R7C",'MAPA DE RIESGO'!$P$53),"")</f>
        <v/>
      </c>
      <c r="X12" s="29" t="str">
        <f>IF(AND('MAPA DE RIESGO'!$Z$54="Muy Alta",'MAPA DE RIESGO'!$AB$54="Moderado"),CONCATENATE("R7C",'MAPA DE RIESGO'!$P$54),"")</f>
        <v/>
      </c>
      <c r="Y12" s="29" t="str">
        <f>IF(AND('MAPA DE RIESGO'!$Z$55="Muy Alta",'MAPA DE RIESGO'!$AB$55="Moderado"),CONCATENATE("R7C",'MAPA DE RIESGO'!$P$55),"")</f>
        <v/>
      </c>
      <c r="Z12" s="29" t="str">
        <f>IF(AND('MAPA DE RIESGO'!$Z$56="Muy Alta",'MAPA DE RIESGO'!$AB$56="Moderado"),CONCATENATE("R7C",'MAPA DE RIESGO'!$P$56),"")</f>
        <v/>
      </c>
      <c r="AA12" s="25" t="str">
        <f>IF(AND('MAPA DE RIESGO'!$Z$57="Muy Alta",'MAPA DE RIESGO'!$AB$57="Moderado"),CONCATENATE("R7C",'MAPA DE RIESGO'!$P$57),"")</f>
        <v/>
      </c>
      <c r="AB12" s="23" t="str">
        <f>IF(AND('MAPA DE RIESGO'!$Z$52="Muy Alta",'MAPA DE RIESGO'!$AB$52="Mayor"),CONCATENATE("R7C",'MAPA DE RIESGO'!$P$52),"")</f>
        <v/>
      </c>
      <c r="AC12" s="24" t="str">
        <f>IF(AND('MAPA DE RIESGO'!$Z$53="Muy Alta",'MAPA DE RIESGO'!$AB$53="Mayor"),CONCATENATE("R7C",'MAPA DE RIESGO'!$P$53),"")</f>
        <v/>
      </c>
      <c r="AD12" s="29" t="str">
        <f>IF(AND('MAPA DE RIESGO'!$Z$54="Muy Alta",'MAPA DE RIESGO'!$AB$54="Mayor"),CONCATENATE("R7C",'MAPA DE RIESGO'!$P$54),"")</f>
        <v/>
      </c>
      <c r="AE12" s="29" t="str">
        <f>IF(AND('MAPA DE RIESGO'!$Z$55="Muy Alta",'MAPA DE RIESGO'!$AB$55="Mayor"),CONCATENATE("R7C",'MAPA DE RIESGO'!$P$55),"")</f>
        <v/>
      </c>
      <c r="AF12" s="29" t="str">
        <f>IF(AND('MAPA DE RIESGO'!$Z$56="Muy Alta",'MAPA DE RIESGO'!$AB$56="Mayor"),CONCATENATE("R7C",'MAPA DE RIESGO'!$P$56),"")</f>
        <v/>
      </c>
      <c r="AG12" s="25" t="str">
        <f>IF(AND('MAPA DE RIESGO'!$Z$57="Muy Alta",'MAPA DE RIESGO'!$AB$57="Mayor"),CONCATENATE("R7C",'MAPA DE RIESGO'!$P$57),"")</f>
        <v/>
      </c>
      <c r="AH12" s="26" t="str">
        <f>IF(AND('MAPA DE RIESGO'!$Z$52="Muy Alta",'MAPA DE RIESGO'!$AB$52="Catastrófico"),CONCATENATE("R7C",'MAPA DE RIESGO'!$P$52),"")</f>
        <v/>
      </c>
      <c r="AI12" s="27" t="str">
        <f>IF(AND('MAPA DE RIESGO'!$Z$53="Muy Alta",'MAPA DE RIESGO'!$AB$53="Catastrófico"),CONCATENATE("R7C",'MAPA DE RIESGO'!$P$53),"")</f>
        <v/>
      </c>
      <c r="AJ12" s="27" t="str">
        <f>IF(AND('MAPA DE RIESGO'!$Z$54="Muy Alta",'MAPA DE RIESGO'!$AB$54="Catastrófico"),CONCATENATE("R7C",'MAPA DE RIESGO'!$P$54),"")</f>
        <v/>
      </c>
      <c r="AK12" s="27" t="str">
        <f>IF(AND('MAPA DE RIESGO'!$Z$55="Muy Alta",'MAPA DE RIESGO'!$AB$55="Catastrófico"),CONCATENATE("R7C",'MAPA DE RIESGO'!$P$55),"")</f>
        <v/>
      </c>
      <c r="AL12" s="27" t="str">
        <f>IF(AND('MAPA DE RIESGO'!$Z$56="Muy Alta",'MAPA DE RIESGO'!$AB$56="Catastrófico"),CONCATENATE("R7C",'MAPA DE RIESGO'!$P$56),"")</f>
        <v/>
      </c>
      <c r="AM12" s="28" t="str">
        <f>IF(AND('MAPA DE RIESGO'!$Z$57="Muy Alta",'MAPA DE RIESGO'!$AB$57="Catastrófico"),CONCATENATE("R7C",'MAPA DE RIESGO'!$P$57),"")</f>
        <v/>
      </c>
      <c r="AN12" s="55"/>
      <c r="AO12" s="482"/>
      <c r="AP12" s="483"/>
      <c r="AQ12" s="483"/>
      <c r="AR12" s="483"/>
      <c r="AS12" s="483"/>
      <c r="AT12" s="484"/>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row>
    <row r="13" spans="1:91" ht="15" customHeight="1" x14ac:dyDescent="0.25">
      <c r="A13" s="55"/>
      <c r="B13" s="420"/>
      <c r="C13" s="420"/>
      <c r="D13" s="421"/>
      <c r="E13" s="461"/>
      <c r="F13" s="462"/>
      <c r="G13" s="462"/>
      <c r="H13" s="462"/>
      <c r="I13" s="463"/>
      <c r="J13" s="23" t="str">
        <f>IF(AND('MAPA DE RIESGO'!$Z$58="Muy Alta",'MAPA DE RIESGO'!$AB$58="Leve"),CONCATENATE("R8C",'MAPA DE RIESGO'!$P$58),"")</f>
        <v/>
      </c>
      <c r="K13" s="24" t="str">
        <f>IF(AND('MAPA DE RIESGO'!$Z$59="Muy Alta",'MAPA DE RIESGO'!$AB$59="Leve"),CONCATENATE("R8C",'MAPA DE RIESGO'!$P$59),"")</f>
        <v/>
      </c>
      <c r="L13" s="29" t="str">
        <f>IF(AND('MAPA DE RIESGO'!$Z$60="Muy Alta",'MAPA DE RIESGO'!$AB$60="Leve"),CONCATENATE("R8C",'MAPA DE RIESGO'!$P$60),"")</f>
        <v/>
      </c>
      <c r="M13" s="29" t="str">
        <f>IF(AND('MAPA DE RIESGO'!$Z$61="Muy Alta",'MAPA DE RIESGO'!$AB$61="Leve"),CONCATENATE("R8C",'MAPA DE RIESGO'!$P$61),"")</f>
        <v/>
      </c>
      <c r="N13" s="29" t="str">
        <f>IF(AND('MAPA DE RIESGO'!$Z$62="Muy Alta",'MAPA DE RIESGO'!$AB$62="Leve"),CONCATENATE("R8C",'MAPA DE RIESGO'!$P$62),"")</f>
        <v/>
      </c>
      <c r="O13" s="25" t="str">
        <f>IF(AND('MAPA DE RIESGO'!$Z$63="Muy Alta",'MAPA DE RIESGO'!$AB$63="Leve"),CONCATENATE("R8C",'MAPA DE RIESGO'!$P$63),"")</f>
        <v/>
      </c>
      <c r="P13" s="23" t="str">
        <f>IF(AND('MAPA DE RIESGO'!$Z$58="Muy Alta",'MAPA DE RIESGO'!$AB$58="Menor"),CONCATENATE("R8C",'MAPA DE RIESGO'!$P$58),"")</f>
        <v/>
      </c>
      <c r="Q13" s="24" t="str">
        <f>IF(AND('MAPA DE RIESGO'!$Z$59="Muy Alta",'MAPA DE RIESGO'!$AB$59="Menor"),CONCATENATE("R8C",'MAPA DE RIESGO'!$P$59),"")</f>
        <v/>
      </c>
      <c r="R13" s="29" t="str">
        <f>IF(AND('MAPA DE RIESGO'!$Z$60="Muy Alta",'MAPA DE RIESGO'!$AB$60="Menor"),CONCATENATE("R8C",'MAPA DE RIESGO'!$P$60),"")</f>
        <v/>
      </c>
      <c r="S13" s="29" t="str">
        <f>IF(AND('MAPA DE RIESGO'!$Z$61="Muy Alta",'MAPA DE RIESGO'!$AB$61="Menor"),CONCATENATE("R8C",'MAPA DE RIESGO'!$P$61),"")</f>
        <v/>
      </c>
      <c r="T13" s="29" t="str">
        <f>IF(AND('MAPA DE RIESGO'!$Z$62="Muy Alta",'MAPA DE RIESGO'!$AB$62="Menor"),CONCATENATE("R8C",'MAPA DE RIESGO'!$P$62),"")</f>
        <v/>
      </c>
      <c r="U13" s="25" t="str">
        <f>IF(AND('MAPA DE RIESGO'!$Z$63="Muy Alta",'MAPA DE RIESGO'!$AB$63="Menor"),CONCATENATE("R8C",'MAPA DE RIESGO'!$P$63),"")</f>
        <v/>
      </c>
      <c r="V13" s="23" t="str">
        <f>IF(AND('MAPA DE RIESGO'!$Z$58="Muy Alta",'MAPA DE RIESGO'!$AB$58="Moderado"),CONCATENATE("R8C",'MAPA DE RIESGO'!$P$58),"")</f>
        <v/>
      </c>
      <c r="W13" s="24" t="str">
        <f>IF(AND('MAPA DE RIESGO'!$Z$59="Muy Alta",'MAPA DE RIESGO'!$AB$59="Moderado"),CONCATENATE("R8C",'MAPA DE RIESGO'!$P$59),"")</f>
        <v/>
      </c>
      <c r="X13" s="29" t="str">
        <f>IF(AND('MAPA DE RIESGO'!$Z$60="Muy Alta",'MAPA DE RIESGO'!$AB$60="Moderado"),CONCATENATE("R8C",'MAPA DE RIESGO'!$P$60),"")</f>
        <v/>
      </c>
      <c r="Y13" s="29" t="str">
        <f>IF(AND('MAPA DE RIESGO'!$Z$61="Muy Alta",'MAPA DE RIESGO'!$AB$61="Moderado"),CONCATENATE("R8C",'MAPA DE RIESGO'!$P$61),"")</f>
        <v/>
      </c>
      <c r="Z13" s="29" t="str">
        <f>IF(AND('MAPA DE RIESGO'!$Z$62="Muy Alta",'MAPA DE RIESGO'!$AB$62="Moderado"),CONCATENATE("R8C",'MAPA DE RIESGO'!$P$62),"")</f>
        <v/>
      </c>
      <c r="AA13" s="25" t="str">
        <f>IF(AND('MAPA DE RIESGO'!$Z$63="Muy Alta",'MAPA DE RIESGO'!$AB$63="Moderado"),CONCATENATE("R8C",'MAPA DE RIESGO'!$P$63),"")</f>
        <v/>
      </c>
      <c r="AB13" s="23" t="str">
        <f>IF(AND('MAPA DE RIESGO'!$Z$58="Muy Alta",'MAPA DE RIESGO'!$AB$58="Mayor"),CONCATENATE("R8C",'MAPA DE RIESGO'!$P$58),"")</f>
        <v/>
      </c>
      <c r="AC13" s="24" t="str">
        <f>IF(AND('MAPA DE RIESGO'!$Z$59="Muy Alta",'MAPA DE RIESGO'!$AB$59="Mayor"),CONCATENATE("R8C",'MAPA DE RIESGO'!$P$59),"")</f>
        <v/>
      </c>
      <c r="AD13" s="29" t="str">
        <f>IF(AND('MAPA DE RIESGO'!$Z$60="Muy Alta",'MAPA DE RIESGO'!$AB$60="Mayor"),CONCATENATE("R8C",'MAPA DE RIESGO'!$P$60),"")</f>
        <v/>
      </c>
      <c r="AE13" s="29" t="str">
        <f>IF(AND('MAPA DE RIESGO'!$Z$61="Muy Alta",'MAPA DE RIESGO'!$AB$61="Mayor"),CONCATENATE("R8C",'MAPA DE RIESGO'!$P$61),"")</f>
        <v/>
      </c>
      <c r="AF13" s="29" t="str">
        <f>IF(AND('MAPA DE RIESGO'!$Z$62="Muy Alta",'MAPA DE RIESGO'!$AB$62="Mayor"),CONCATENATE("R8C",'MAPA DE RIESGO'!$P$62),"")</f>
        <v/>
      </c>
      <c r="AG13" s="25" t="str">
        <f>IF(AND('MAPA DE RIESGO'!$Z$63="Muy Alta",'MAPA DE RIESGO'!$AB$63="Mayor"),CONCATENATE("R8C",'MAPA DE RIESGO'!$P$63),"")</f>
        <v/>
      </c>
      <c r="AH13" s="26" t="str">
        <f>IF(AND('MAPA DE RIESGO'!$Z$58="Muy Alta",'MAPA DE RIESGO'!$AB$58="Catastrófico"),CONCATENATE("R8C",'MAPA DE RIESGO'!$P$58),"")</f>
        <v/>
      </c>
      <c r="AI13" s="27" t="str">
        <f>IF(AND('MAPA DE RIESGO'!$Z$59="Muy Alta",'MAPA DE RIESGO'!$AB$59="Catastrófico"),CONCATENATE("R8C",'MAPA DE RIESGO'!$P$59),"")</f>
        <v/>
      </c>
      <c r="AJ13" s="27" t="str">
        <f>IF(AND('MAPA DE RIESGO'!$Z$60="Muy Alta",'MAPA DE RIESGO'!$AB$60="Catastrófico"),CONCATENATE("R8C",'MAPA DE RIESGO'!$P$60),"")</f>
        <v/>
      </c>
      <c r="AK13" s="27" t="str">
        <f>IF(AND('MAPA DE RIESGO'!$Z$61="Muy Alta",'MAPA DE RIESGO'!$AB$61="Catastrófico"),CONCATENATE("R8C",'MAPA DE RIESGO'!$P$61),"")</f>
        <v/>
      </c>
      <c r="AL13" s="27" t="str">
        <f>IF(AND('MAPA DE RIESGO'!$Z$62="Muy Alta",'MAPA DE RIESGO'!$AB$62="Catastrófico"),CONCATENATE("R8C",'MAPA DE RIESGO'!$P$62),"")</f>
        <v/>
      </c>
      <c r="AM13" s="28" t="str">
        <f>IF(AND('MAPA DE RIESGO'!$Z$63="Muy Alta",'MAPA DE RIESGO'!$AB$63="Catastrófico"),CONCATENATE("R8C",'MAPA DE RIESGO'!$P$63),"")</f>
        <v/>
      </c>
      <c r="AN13" s="55"/>
      <c r="AO13" s="482"/>
      <c r="AP13" s="483"/>
      <c r="AQ13" s="483"/>
      <c r="AR13" s="483"/>
      <c r="AS13" s="483"/>
      <c r="AT13" s="484"/>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row>
    <row r="14" spans="1:91" ht="15" customHeight="1" x14ac:dyDescent="0.25">
      <c r="A14" s="55"/>
      <c r="B14" s="420"/>
      <c r="C14" s="420"/>
      <c r="D14" s="421"/>
      <c r="E14" s="461"/>
      <c r="F14" s="462"/>
      <c r="G14" s="462"/>
      <c r="H14" s="462"/>
      <c r="I14" s="463"/>
      <c r="J14" s="23" t="str">
        <f>IF(AND('MAPA DE RIESGO'!$Z$64="Muy Alta",'MAPA DE RIESGO'!$AB$64="Leve"),CONCATENATE("R9C",'MAPA DE RIESGO'!$P$64),"")</f>
        <v/>
      </c>
      <c r="K14" s="24" t="str">
        <f>IF(AND('MAPA DE RIESGO'!$Z$65="Muy Alta",'MAPA DE RIESGO'!$AB$65="Leve"),CONCATENATE("R9C",'MAPA DE RIESGO'!$P$65),"")</f>
        <v/>
      </c>
      <c r="L14" s="29" t="str">
        <f>IF(AND('MAPA DE RIESGO'!$Z$66="Muy Alta",'MAPA DE RIESGO'!$AB$66="Leve"),CONCATENATE("R9C",'MAPA DE RIESGO'!$P$66),"")</f>
        <v/>
      </c>
      <c r="M14" s="29" t="str">
        <f>IF(AND('MAPA DE RIESGO'!$Z$67="Muy Alta",'MAPA DE RIESGO'!$AB$67="Leve"),CONCATENATE("R9C",'MAPA DE RIESGO'!$P$67),"")</f>
        <v/>
      </c>
      <c r="N14" s="29" t="str">
        <f>IF(AND('MAPA DE RIESGO'!$Z$68="Muy Alta",'MAPA DE RIESGO'!$AB$68="Leve"),CONCATENATE("R9C",'MAPA DE RIESGO'!$P$68),"")</f>
        <v/>
      </c>
      <c r="O14" s="25" t="str">
        <f>IF(AND('MAPA DE RIESGO'!$Z$69="Muy Alta",'MAPA DE RIESGO'!$AB$69="Leve"),CONCATENATE("R9C",'MAPA DE RIESGO'!$P$69),"")</f>
        <v/>
      </c>
      <c r="P14" s="23" t="str">
        <f>IF(AND('MAPA DE RIESGO'!$Z$64="Muy Alta",'MAPA DE RIESGO'!$AB$64="Menor"),CONCATENATE("R9C",'MAPA DE RIESGO'!$P$64),"")</f>
        <v/>
      </c>
      <c r="Q14" s="24" t="str">
        <f>IF(AND('MAPA DE RIESGO'!$Z$65="Muy Alta",'MAPA DE RIESGO'!$AB$65="Menor"),CONCATENATE("R9C",'MAPA DE RIESGO'!$P$65),"")</f>
        <v/>
      </c>
      <c r="R14" s="29" t="str">
        <f>IF(AND('MAPA DE RIESGO'!$Z$66="Muy Alta",'MAPA DE RIESGO'!$AB$66="Menor"),CONCATENATE("R9C",'MAPA DE RIESGO'!$P$66),"")</f>
        <v/>
      </c>
      <c r="S14" s="29" t="str">
        <f>IF(AND('MAPA DE RIESGO'!$Z$67="Muy Alta",'MAPA DE RIESGO'!$AB$67="Menor"),CONCATENATE("R9C",'MAPA DE RIESGO'!$P$67),"")</f>
        <v/>
      </c>
      <c r="T14" s="29" t="str">
        <f>IF(AND('MAPA DE RIESGO'!$Z$68="Muy Alta",'MAPA DE RIESGO'!$AB$68="Menor"),CONCATENATE("R9C",'MAPA DE RIESGO'!$P$68),"")</f>
        <v/>
      </c>
      <c r="U14" s="25" t="str">
        <f>IF(AND('MAPA DE RIESGO'!$Z$69="Muy Alta",'MAPA DE RIESGO'!$AB$69="Menor"),CONCATENATE("R9C",'MAPA DE RIESGO'!$P$69),"")</f>
        <v/>
      </c>
      <c r="V14" s="23" t="str">
        <f>IF(AND('MAPA DE RIESGO'!$Z$64="Muy Alta",'MAPA DE RIESGO'!$AB$64="Moderado"),CONCATENATE("R9C",'MAPA DE RIESGO'!$P$64),"")</f>
        <v/>
      </c>
      <c r="W14" s="24" t="str">
        <f>IF(AND('MAPA DE RIESGO'!$Z$65="Muy Alta",'MAPA DE RIESGO'!$AB$65="Moderado"),CONCATENATE("R9C",'MAPA DE RIESGO'!$P$65),"")</f>
        <v/>
      </c>
      <c r="X14" s="29" t="str">
        <f>IF(AND('MAPA DE RIESGO'!$Z$66="Muy Alta",'MAPA DE RIESGO'!$AB$66="Moderado"),CONCATENATE("R9C",'MAPA DE RIESGO'!$P$66),"")</f>
        <v/>
      </c>
      <c r="Y14" s="29" t="str">
        <f>IF(AND('MAPA DE RIESGO'!$Z$67="Muy Alta",'MAPA DE RIESGO'!$AB$67="Moderado"),CONCATENATE("R9C",'MAPA DE RIESGO'!$P$67),"")</f>
        <v/>
      </c>
      <c r="Z14" s="29" t="str">
        <f>IF(AND('MAPA DE RIESGO'!$Z$68="Muy Alta",'MAPA DE RIESGO'!$AB$68="Moderado"),CONCATENATE("R9C",'MAPA DE RIESGO'!$P$68),"")</f>
        <v/>
      </c>
      <c r="AA14" s="25" t="str">
        <f>IF(AND('MAPA DE RIESGO'!$Z$69="Muy Alta",'MAPA DE RIESGO'!$AB$69="Moderado"),CONCATENATE("R9C",'MAPA DE RIESGO'!$P$69),"")</f>
        <v/>
      </c>
      <c r="AB14" s="23" t="str">
        <f>IF(AND('MAPA DE RIESGO'!$Z$64="Muy Alta",'MAPA DE RIESGO'!$AB$64="Mayor"),CONCATENATE("R9C",'MAPA DE RIESGO'!$P$64),"")</f>
        <v/>
      </c>
      <c r="AC14" s="24" t="str">
        <f>IF(AND('MAPA DE RIESGO'!$Z$65="Muy Alta",'MAPA DE RIESGO'!$AB$65="Mayor"),CONCATENATE("R9C",'MAPA DE RIESGO'!$P$65),"")</f>
        <v/>
      </c>
      <c r="AD14" s="29" t="str">
        <f>IF(AND('MAPA DE RIESGO'!$Z$66="Muy Alta",'MAPA DE RIESGO'!$AB$66="Mayor"),CONCATENATE("R9C",'MAPA DE RIESGO'!$P$66),"")</f>
        <v/>
      </c>
      <c r="AE14" s="29" t="str">
        <f>IF(AND('MAPA DE RIESGO'!$Z$67="Muy Alta",'MAPA DE RIESGO'!$AB$67="Mayor"),CONCATENATE("R9C",'MAPA DE RIESGO'!$P$67),"")</f>
        <v/>
      </c>
      <c r="AF14" s="29" t="str">
        <f>IF(AND('MAPA DE RIESGO'!$Z$68="Muy Alta",'MAPA DE RIESGO'!$AB$68="Mayor"),CONCATENATE("R9C",'MAPA DE RIESGO'!$P$68),"")</f>
        <v/>
      </c>
      <c r="AG14" s="25" t="str">
        <f>IF(AND('MAPA DE RIESGO'!$Z$69="Muy Alta",'MAPA DE RIESGO'!$AB$69="Mayor"),CONCATENATE("R9C",'MAPA DE RIESGO'!$P$69),"")</f>
        <v/>
      </c>
      <c r="AH14" s="26" t="str">
        <f>IF(AND('MAPA DE RIESGO'!$Z$64="Muy Alta",'MAPA DE RIESGO'!$AB$64="Catastrófico"),CONCATENATE("R9C",'MAPA DE RIESGO'!$P$64),"")</f>
        <v/>
      </c>
      <c r="AI14" s="27" t="str">
        <f>IF(AND('MAPA DE RIESGO'!$Z$65="Muy Alta",'MAPA DE RIESGO'!$AB$65="Catastrófico"),CONCATENATE("R9C",'MAPA DE RIESGO'!$P$65),"")</f>
        <v/>
      </c>
      <c r="AJ14" s="27" t="str">
        <f>IF(AND('MAPA DE RIESGO'!$Z$66="Muy Alta",'MAPA DE RIESGO'!$AB$66="Catastrófico"),CONCATENATE("R9C",'MAPA DE RIESGO'!$P$66),"")</f>
        <v/>
      </c>
      <c r="AK14" s="27" t="str">
        <f>IF(AND('MAPA DE RIESGO'!$Z$67="Muy Alta",'MAPA DE RIESGO'!$AB$67="Catastrófico"),CONCATENATE("R9C",'MAPA DE RIESGO'!$P$67),"")</f>
        <v/>
      </c>
      <c r="AL14" s="27" t="str">
        <f>IF(AND('MAPA DE RIESGO'!$Z$68="Muy Alta",'MAPA DE RIESGO'!$AB$68="Catastrófico"),CONCATENATE("R9C",'MAPA DE RIESGO'!$P$68),"")</f>
        <v/>
      </c>
      <c r="AM14" s="28" t="str">
        <f>IF(AND('MAPA DE RIESGO'!$Z$69="Muy Alta",'MAPA DE RIESGO'!$AB$69="Catastrófico"),CONCATENATE("R9C",'MAPA DE RIESGO'!$P$69),"")</f>
        <v/>
      </c>
      <c r="AN14" s="55"/>
      <c r="AO14" s="482"/>
      <c r="AP14" s="483"/>
      <c r="AQ14" s="483"/>
      <c r="AR14" s="483"/>
      <c r="AS14" s="483"/>
      <c r="AT14" s="484"/>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row>
    <row r="15" spans="1:91" ht="15.75" customHeight="1" thickBot="1" x14ac:dyDescent="0.3">
      <c r="A15" s="55"/>
      <c r="B15" s="420"/>
      <c r="C15" s="420"/>
      <c r="D15" s="421"/>
      <c r="E15" s="464"/>
      <c r="F15" s="465"/>
      <c r="G15" s="465"/>
      <c r="H15" s="465"/>
      <c r="I15" s="466"/>
      <c r="J15" s="30" t="str">
        <f>IF(AND('MAPA DE RIESGO'!$Z$70="Muy Alta",'MAPA DE RIESGO'!$AB$70="Leve"),CONCATENATE("R10C",'MAPA DE RIESGO'!$P$70),"")</f>
        <v/>
      </c>
      <c r="K15" s="31" t="str">
        <f>IF(AND('MAPA DE RIESGO'!$Z$71="Muy Alta",'MAPA DE RIESGO'!$AB$71="Leve"),CONCATENATE("R10C",'MAPA DE RIESGO'!$P$71),"")</f>
        <v/>
      </c>
      <c r="L15" s="31" t="str">
        <f>IF(AND('MAPA DE RIESGO'!$Z$72="Muy Alta",'MAPA DE RIESGO'!$AB$72="Leve"),CONCATENATE("R10C",'MAPA DE RIESGO'!$P$72),"")</f>
        <v/>
      </c>
      <c r="M15" s="31" t="str">
        <f>IF(AND('MAPA DE RIESGO'!$Z$73="Muy Alta",'MAPA DE RIESGO'!$AB$73="Leve"),CONCATENATE("R10C",'MAPA DE RIESGO'!$P$73),"")</f>
        <v/>
      </c>
      <c r="N15" s="31" t="str">
        <f>IF(AND('MAPA DE RIESGO'!$Z$74="Muy Alta",'MAPA DE RIESGO'!$AB$74="Leve"),CONCATENATE("R10C",'MAPA DE RIESGO'!$P$74),"")</f>
        <v/>
      </c>
      <c r="O15" s="32" t="str">
        <f>IF(AND('MAPA DE RIESGO'!$Z$75="Muy Alta",'MAPA DE RIESGO'!$AB$75="Leve"),CONCATENATE("R10C",'MAPA DE RIESGO'!$P$75),"")</f>
        <v/>
      </c>
      <c r="P15" s="23" t="str">
        <f>IF(AND('MAPA DE RIESGO'!$Z$70="Muy Alta",'MAPA DE RIESGO'!$AB$70="Menor"),CONCATENATE("R10C",'MAPA DE RIESGO'!$P$70),"")</f>
        <v/>
      </c>
      <c r="Q15" s="24" t="str">
        <f>IF(AND('MAPA DE RIESGO'!$Z$71="Muy Alta",'MAPA DE RIESGO'!$AB$71="Menor"),CONCATENATE("R10C",'MAPA DE RIESGO'!$P$71),"")</f>
        <v/>
      </c>
      <c r="R15" s="24" t="str">
        <f>IF(AND('MAPA DE RIESGO'!$Z$72="Muy Alta",'MAPA DE RIESGO'!$AB$72="Menor"),CONCATENATE("R10C",'MAPA DE RIESGO'!$P$72),"")</f>
        <v/>
      </c>
      <c r="S15" s="24" t="str">
        <f>IF(AND('MAPA DE RIESGO'!$Z$73="Muy Alta",'MAPA DE RIESGO'!$AB$73="Menor"),CONCATENATE("R10C",'MAPA DE RIESGO'!$P$73),"")</f>
        <v/>
      </c>
      <c r="T15" s="24" t="str">
        <f>IF(AND('MAPA DE RIESGO'!$Z$74="Muy Alta",'MAPA DE RIESGO'!$AB$74="Menor"),CONCATENATE("R10C",'MAPA DE RIESGO'!$P$74),"")</f>
        <v/>
      </c>
      <c r="U15" s="25" t="str">
        <f>IF(AND('MAPA DE RIESGO'!$Z$75="Muy Alta",'MAPA DE RIESGO'!$AB$75="Menor"),CONCATENATE("R10C",'MAPA DE RIESGO'!$P$75),"")</f>
        <v/>
      </c>
      <c r="V15" s="30" t="str">
        <f>IF(AND('MAPA DE RIESGO'!$Z$70="Muy Alta",'MAPA DE RIESGO'!$AB$70="Moderado"),CONCATENATE("R10C",'MAPA DE RIESGO'!$P$70),"")</f>
        <v/>
      </c>
      <c r="W15" s="31" t="str">
        <f>IF(AND('MAPA DE RIESGO'!$Z$71="Muy Alta",'MAPA DE RIESGO'!$AB$71="Moderado"),CONCATENATE("R10C",'MAPA DE RIESGO'!$P$71),"")</f>
        <v/>
      </c>
      <c r="X15" s="31" t="str">
        <f>IF(AND('MAPA DE RIESGO'!$Z$72="Muy Alta",'MAPA DE RIESGO'!$AB$72="Moderado"),CONCATENATE("R10C",'MAPA DE RIESGO'!$P$72),"")</f>
        <v/>
      </c>
      <c r="Y15" s="31" t="str">
        <f>IF(AND('MAPA DE RIESGO'!$Z$73="Muy Alta",'MAPA DE RIESGO'!$AB$73="Moderado"),CONCATENATE("R10C",'MAPA DE RIESGO'!$P$73),"")</f>
        <v/>
      </c>
      <c r="Z15" s="31" t="str">
        <f>IF(AND('MAPA DE RIESGO'!$Z$74="Muy Alta",'MAPA DE RIESGO'!$AB$74="Moderado"),CONCATENATE("R10C",'MAPA DE RIESGO'!$P$74),"")</f>
        <v/>
      </c>
      <c r="AA15" s="32" t="str">
        <f>IF(AND('MAPA DE RIESGO'!$Z$75="Muy Alta",'MAPA DE RIESGO'!$AB$75="Moderado"),CONCATENATE("R10C",'MAPA DE RIESGO'!$P$75),"")</f>
        <v/>
      </c>
      <c r="AB15" s="23" t="str">
        <f>IF(AND('MAPA DE RIESGO'!$Z$70="Muy Alta",'MAPA DE RIESGO'!$AB$70="Mayor"),CONCATENATE("R10C",'MAPA DE RIESGO'!$P$70),"")</f>
        <v/>
      </c>
      <c r="AC15" s="24" t="str">
        <f>IF(AND('MAPA DE RIESGO'!$Z$71="Muy Alta",'MAPA DE RIESGO'!$AB$71="Mayor"),CONCATENATE("R10C",'MAPA DE RIESGO'!$P$71),"")</f>
        <v/>
      </c>
      <c r="AD15" s="24" t="str">
        <f>IF(AND('MAPA DE RIESGO'!$Z$72="Muy Alta",'MAPA DE RIESGO'!$AB$72="Mayor"),CONCATENATE("R10C",'MAPA DE RIESGO'!$P$72),"")</f>
        <v/>
      </c>
      <c r="AE15" s="24" t="str">
        <f>IF(AND('MAPA DE RIESGO'!$Z$73="Muy Alta",'MAPA DE RIESGO'!$AB$73="Mayor"),CONCATENATE("R10C",'MAPA DE RIESGO'!$P$73),"")</f>
        <v/>
      </c>
      <c r="AF15" s="24" t="str">
        <f>IF(AND('MAPA DE RIESGO'!$Z$74="Muy Alta",'MAPA DE RIESGO'!$AB$74="Mayor"),CONCATENATE("R10C",'MAPA DE RIESGO'!$P$74),"")</f>
        <v/>
      </c>
      <c r="AG15" s="25" t="str">
        <f>IF(AND('MAPA DE RIESGO'!$Z$75="Muy Alta",'MAPA DE RIESGO'!$AB$75="Mayor"),CONCATENATE("R10C",'MAPA DE RIESGO'!$P$75),"")</f>
        <v/>
      </c>
      <c r="AH15" s="33" t="str">
        <f>IF(AND('MAPA DE RIESGO'!$Z$70="Muy Alta",'MAPA DE RIESGO'!$AB$70="Catastrófico"),CONCATENATE("R10C",'MAPA DE RIESGO'!$P$70),"")</f>
        <v/>
      </c>
      <c r="AI15" s="34" t="str">
        <f>IF(AND('MAPA DE RIESGO'!$Z$71="Muy Alta",'MAPA DE RIESGO'!$AB$71="Catastrófico"),CONCATENATE("R10C",'MAPA DE RIESGO'!$P$71),"")</f>
        <v/>
      </c>
      <c r="AJ15" s="34" t="str">
        <f>IF(AND('MAPA DE RIESGO'!$Z$72="Muy Alta",'MAPA DE RIESGO'!$AB$72="Catastrófico"),CONCATENATE("R10C",'MAPA DE RIESGO'!$P$72),"")</f>
        <v/>
      </c>
      <c r="AK15" s="34" t="str">
        <f>IF(AND('MAPA DE RIESGO'!$Z$73="Muy Alta",'MAPA DE RIESGO'!$AB$73="Catastrófico"),CONCATENATE("R10C",'MAPA DE RIESGO'!$P$73),"")</f>
        <v/>
      </c>
      <c r="AL15" s="34" t="str">
        <f>IF(AND('MAPA DE RIESGO'!$Z$74="Muy Alta",'MAPA DE RIESGO'!$AB$74="Catastrófico"),CONCATENATE("R10C",'MAPA DE RIESGO'!$P$74),"")</f>
        <v/>
      </c>
      <c r="AM15" s="35" t="str">
        <f>IF(AND('MAPA DE RIESGO'!$Z$75="Muy Alta",'MAPA DE RIESGO'!$AB$75="Catastrófico"),CONCATENATE("R10C",'MAPA DE RIESGO'!$P$75),"")</f>
        <v/>
      </c>
      <c r="AN15" s="55"/>
      <c r="AO15" s="485"/>
      <c r="AP15" s="486"/>
      <c r="AQ15" s="486"/>
      <c r="AR15" s="486"/>
      <c r="AS15" s="486"/>
      <c r="AT15" s="487"/>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row>
    <row r="16" spans="1:91" ht="15" customHeight="1" x14ac:dyDescent="0.25">
      <c r="A16" s="55"/>
      <c r="B16" s="420"/>
      <c r="C16" s="420"/>
      <c r="D16" s="421"/>
      <c r="E16" s="458" t="s">
        <v>106</v>
      </c>
      <c r="F16" s="459"/>
      <c r="G16" s="459"/>
      <c r="H16" s="459"/>
      <c r="I16" s="459"/>
      <c r="J16" s="36" t="str">
        <f>IF(AND('MAPA DE RIESGO'!$Z$16="Alta",'MAPA DE RIESGO'!$AB$16="Leve"),CONCATENATE("R1C",'MAPA DE RIESGO'!$P$16),"")</f>
        <v/>
      </c>
      <c r="K16" s="37" t="str">
        <f>IF(AND('MAPA DE RIESGO'!$Z$17="Alta",'MAPA DE RIESGO'!$AB$17="Leve"),CONCATENATE("R1C",'MAPA DE RIESGO'!$P$17),"")</f>
        <v/>
      </c>
      <c r="L16" s="37" t="str">
        <f>IF(AND('MAPA DE RIESGO'!$Z$18="Alta",'MAPA DE RIESGO'!$AB$18="Leve"),CONCATENATE("R1C",'MAPA DE RIESGO'!$P$18),"")</f>
        <v/>
      </c>
      <c r="M16" s="37" t="str">
        <f>IF(AND('MAPA DE RIESGO'!$Z$19="Alta",'MAPA DE RIESGO'!$AB$19="Leve"),CONCATENATE("R1C",'MAPA DE RIESGO'!$P$19),"")</f>
        <v/>
      </c>
      <c r="N16" s="37" t="str">
        <f>IF(AND('MAPA DE RIESGO'!$Z$20="Alta",'MAPA DE RIESGO'!$AB$20="Leve"),CONCATENATE("R1C",'MAPA DE RIESGO'!$P$20),"")</f>
        <v/>
      </c>
      <c r="O16" s="38" t="str">
        <f>IF(AND('MAPA DE RIESGO'!$Z$21="Alta",'MAPA DE RIESGO'!$AB$21="Leve"),CONCATENATE("R1C",'MAPA DE RIESGO'!$P$21),"")</f>
        <v/>
      </c>
      <c r="P16" s="36" t="str">
        <f>IF(AND('MAPA DE RIESGO'!$Z$16="Alta",'MAPA DE RIESGO'!$AB$16="Menor"),CONCATENATE("R1C",'MAPA DE RIESGO'!$P$16),"")</f>
        <v/>
      </c>
      <c r="Q16" s="37" t="str">
        <f>IF(AND('MAPA DE RIESGO'!$Z$17="Alta",'MAPA DE RIESGO'!$AB$17="Menor"),CONCATENATE("R1C",'MAPA DE RIESGO'!$P$17),"")</f>
        <v/>
      </c>
      <c r="R16" s="37" t="str">
        <f>IF(AND('MAPA DE RIESGO'!$Z$18="Alta",'MAPA DE RIESGO'!$AB$18="Menor"),CONCATENATE("R1C",'MAPA DE RIESGO'!$P$18),"")</f>
        <v/>
      </c>
      <c r="S16" s="37" t="str">
        <f>IF(AND('MAPA DE RIESGO'!$Z$19="Alta",'MAPA DE RIESGO'!$AB$19="Menor"),CONCATENATE("R1C",'MAPA DE RIESGO'!$P$19),"")</f>
        <v/>
      </c>
      <c r="T16" s="37" t="str">
        <f>IF(AND('MAPA DE RIESGO'!$Z$20="Alta",'MAPA DE RIESGO'!$AB$20="Menor"),CONCATENATE("R1C",'MAPA DE RIESGO'!$P$20),"")</f>
        <v/>
      </c>
      <c r="U16" s="38" t="str">
        <f>IF(AND('MAPA DE RIESGO'!$Z$21="Alta",'MAPA DE RIESGO'!$AB$21="Menor"),CONCATENATE("R1C",'MAPA DE RIESGO'!$P$21),"")</f>
        <v/>
      </c>
      <c r="V16" s="17" t="str">
        <f>IF(AND('MAPA DE RIESGO'!$Z$16="Alta",'MAPA DE RIESGO'!$AB$16="Moderado"),CONCATENATE("R1C",'MAPA DE RIESGO'!$P$16),"")</f>
        <v/>
      </c>
      <c r="W16" s="18" t="str">
        <f>IF(AND('MAPA DE RIESGO'!$Z$17="Alta",'MAPA DE RIESGO'!$AB$17="Moderado"),CONCATENATE("R1C",'MAPA DE RIESGO'!$P$17),"")</f>
        <v/>
      </c>
      <c r="X16" s="18" t="str">
        <f>IF(AND('MAPA DE RIESGO'!$Z$18="Alta",'MAPA DE RIESGO'!$AB$18="Moderado"),CONCATENATE("R1C",'MAPA DE RIESGO'!$P$18),"")</f>
        <v/>
      </c>
      <c r="Y16" s="18" t="str">
        <f>IF(AND('MAPA DE RIESGO'!$Z$19="Alta",'MAPA DE RIESGO'!$AB$19="Moderado"),CONCATENATE("R1C",'MAPA DE RIESGO'!$P$19),"")</f>
        <v/>
      </c>
      <c r="Z16" s="18" t="str">
        <f>IF(AND('MAPA DE RIESGO'!$Z$20="Alta",'MAPA DE RIESGO'!$AB$20="Moderado"),CONCATENATE("R1C",'MAPA DE RIESGO'!$P$20),"")</f>
        <v/>
      </c>
      <c r="AA16" s="19" t="str">
        <f>IF(AND('MAPA DE RIESGO'!$Z$21="Alta",'MAPA DE RIESGO'!$AB$21="Moderado"),CONCATENATE("R1C",'MAPA DE RIESGO'!$P$21),"")</f>
        <v/>
      </c>
      <c r="AB16" s="17" t="str">
        <f>IF(AND('MAPA DE RIESGO'!$Z$16="Alta",'MAPA DE RIESGO'!$AB$16="Mayor"),CONCATENATE("R1C",'MAPA DE RIESGO'!$P$16),"")</f>
        <v/>
      </c>
      <c r="AC16" s="18" t="str">
        <f>IF(AND('MAPA DE RIESGO'!$Z$17="Alta",'MAPA DE RIESGO'!$AB$17="Mayor"),CONCATENATE("R1C",'MAPA DE RIESGO'!$P$17),"")</f>
        <v/>
      </c>
      <c r="AD16" s="18" t="str">
        <f>IF(AND('MAPA DE RIESGO'!$Z$18="Alta",'MAPA DE RIESGO'!$AB$18="Mayor"),CONCATENATE("R1C",'MAPA DE RIESGO'!$P$18),"")</f>
        <v/>
      </c>
      <c r="AE16" s="18" t="str">
        <f>IF(AND('MAPA DE RIESGO'!$Z$19="Alta",'MAPA DE RIESGO'!$AB$19="Mayor"),CONCATENATE("R1C",'MAPA DE RIESGO'!$P$19),"")</f>
        <v/>
      </c>
      <c r="AF16" s="18" t="str">
        <f>IF(AND('MAPA DE RIESGO'!$Z$20="Alta",'MAPA DE RIESGO'!$AB$20="Mayor"),CONCATENATE("R1C",'MAPA DE RIESGO'!$P$20),"")</f>
        <v/>
      </c>
      <c r="AG16" s="19" t="str">
        <f>IF(AND('MAPA DE RIESGO'!$Z$21="Alta",'MAPA DE RIESGO'!$AB$21="Mayor"),CONCATENATE("R1C",'MAPA DE RIESGO'!$P$21),"")</f>
        <v/>
      </c>
      <c r="AH16" s="20" t="str">
        <f>IF(AND('MAPA DE RIESGO'!$Z$16="Alta",'MAPA DE RIESGO'!$AB$16="Catastrófico"),CONCATENATE("R1C",'MAPA DE RIESGO'!$P$16),"")</f>
        <v/>
      </c>
      <c r="AI16" s="21" t="str">
        <f>IF(AND('MAPA DE RIESGO'!$Z$17="Alta",'MAPA DE RIESGO'!$AB$17="Catastrófico"),CONCATENATE("R1C",'MAPA DE RIESGO'!$P$17),"")</f>
        <v/>
      </c>
      <c r="AJ16" s="21" t="str">
        <f>IF(AND('MAPA DE RIESGO'!$Z$18="Alta",'MAPA DE RIESGO'!$AB$18="Catastrófico"),CONCATENATE("R1C",'MAPA DE RIESGO'!$P$18),"")</f>
        <v/>
      </c>
      <c r="AK16" s="21" t="str">
        <f>IF(AND('MAPA DE RIESGO'!$Z$19="Alta",'MAPA DE RIESGO'!$AB$19="Catastrófico"),CONCATENATE("R1C",'MAPA DE RIESGO'!$P$19),"")</f>
        <v/>
      </c>
      <c r="AL16" s="21" t="str">
        <f>IF(AND('MAPA DE RIESGO'!$Z$20="Alta",'MAPA DE RIESGO'!$AB$20="Catastrófico"),CONCATENATE("R1C",'MAPA DE RIESGO'!$P$20),"")</f>
        <v/>
      </c>
      <c r="AM16" s="22" t="str">
        <f>IF(AND('MAPA DE RIESGO'!$Z$21="Alta",'MAPA DE RIESGO'!$AB$21="Catastrófico"),CONCATENATE("R1C",'MAPA DE RIESGO'!$P$21),"")</f>
        <v/>
      </c>
      <c r="AN16" s="55"/>
      <c r="AO16" s="468" t="s">
        <v>72</v>
      </c>
      <c r="AP16" s="469"/>
      <c r="AQ16" s="469"/>
      <c r="AR16" s="469"/>
      <c r="AS16" s="469"/>
      <c r="AT16" s="470"/>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row>
    <row r="17" spans="1:76" ht="15" customHeight="1" x14ac:dyDescent="0.25">
      <c r="A17" s="55"/>
      <c r="B17" s="420"/>
      <c r="C17" s="420"/>
      <c r="D17" s="421"/>
      <c r="E17" s="477"/>
      <c r="F17" s="478"/>
      <c r="G17" s="478"/>
      <c r="H17" s="478"/>
      <c r="I17" s="478"/>
      <c r="J17" s="39" t="str">
        <f>IF(AND('MAPA DE RIESGO'!$Z$22="Alta",'MAPA DE RIESGO'!$AB$22="Leve"),CONCATENATE("R2C",'MAPA DE RIESGO'!$P$22),"")</f>
        <v/>
      </c>
      <c r="K17" s="40" t="str">
        <f>IF(AND('MAPA DE RIESGO'!$Z$23="Alta",'MAPA DE RIESGO'!$AB$23="Leve"),CONCATENATE("R2C",'MAPA DE RIESGO'!$P$23),"")</f>
        <v/>
      </c>
      <c r="L17" s="40" t="str">
        <f>IF(AND('MAPA DE RIESGO'!$Z$24="Alta",'MAPA DE RIESGO'!$AB$24="Leve"),CONCATENATE("R2C",'MAPA DE RIESGO'!$P$24),"")</f>
        <v/>
      </c>
      <c r="M17" s="40" t="str">
        <f>IF(AND('MAPA DE RIESGO'!$Z$25="Alta",'MAPA DE RIESGO'!$AB$25="Leve"),CONCATENATE("R2C",'MAPA DE RIESGO'!$P$25),"")</f>
        <v/>
      </c>
      <c r="N17" s="40" t="str">
        <f>IF(AND('MAPA DE RIESGO'!$Z$26="Alta",'MAPA DE RIESGO'!$AB$26="Leve"),CONCATENATE("R2C",'MAPA DE RIESGO'!$P$26),"")</f>
        <v/>
      </c>
      <c r="O17" s="41" t="str">
        <f>IF(AND('MAPA DE RIESGO'!$Z$27="Alta",'MAPA DE RIESGO'!$AB$27="Leve"),CONCATENATE("R2C",'MAPA DE RIESGO'!$P$27),"")</f>
        <v/>
      </c>
      <c r="P17" s="39" t="str">
        <f>IF(AND('MAPA DE RIESGO'!$Z$22="Alta",'MAPA DE RIESGO'!$AB$22="Menor"),CONCATENATE("R2C",'MAPA DE RIESGO'!$P$22),"")</f>
        <v/>
      </c>
      <c r="Q17" s="40" t="str">
        <f>IF(AND('MAPA DE RIESGO'!$Z$23="Alta",'MAPA DE RIESGO'!$AB$23="Menor"),CONCATENATE("R2C",'MAPA DE RIESGO'!$P$23),"")</f>
        <v/>
      </c>
      <c r="R17" s="40" t="str">
        <f>IF(AND('MAPA DE RIESGO'!$Z$24="Alta",'MAPA DE RIESGO'!$AB$24="Menor"),CONCATENATE("R2C",'MAPA DE RIESGO'!$P$24),"")</f>
        <v/>
      </c>
      <c r="S17" s="40" t="str">
        <f>IF(AND('MAPA DE RIESGO'!$Z$25="Alta",'MAPA DE RIESGO'!$AB$25="Menor"),CONCATENATE("R2C",'MAPA DE RIESGO'!$P$25),"")</f>
        <v/>
      </c>
      <c r="T17" s="40" t="str">
        <f>IF(AND('MAPA DE RIESGO'!$Z$26="Alta",'MAPA DE RIESGO'!$AB$26="Menor"),CONCATENATE("R2C",'MAPA DE RIESGO'!$P$26),"")</f>
        <v/>
      </c>
      <c r="U17" s="41" t="str">
        <f>IF(AND('MAPA DE RIESGO'!$Z$27="Alta",'MAPA DE RIESGO'!$AB$27="Menor"),CONCATENATE("R2C",'MAPA DE RIESGO'!$P$27),"")</f>
        <v/>
      </c>
      <c r="V17" s="23" t="str">
        <f>IF(AND('MAPA DE RIESGO'!$Z$22="Alta",'MAPA DE RIESGO'!$AB$22="Moderado"),CONCATENATE("R2C",'MAPA DE RIESGO'!$P$22),"")</f>
        <v/>
      </c>
      <c r="W17" s="24" t="str">
        <f>IF(AND('MAPA DE RIESGO'!$Z$23="Alta",'MAPA DE RIESGO'!$AB$23="Moderado"),CONCATENATE("R2C",'MAPA DE RIESGO'!$P$23),"")</f>
        <v/>
      </c>
      <c r="X17" s="24" t="str">
        <f>IF(AND('MAPA DE RIESGO'!$Z$24="Alta",'MAPA DE RIESGO'!$AB$24="Moderado"),CONCATENATE("R2C",'MAPA DE RIESGO'!$P$24),"")</f>
        <v/>
      </c>
      <c r="Y17" s="24" t="str">
        <f>IF(AND('MAPA DE RIESGO'!$Z$25="Alta",'MAPA DE RIESGO'!$AB$25="Moderado"),CONCATENATE("R2C",'MAPA DE RIESGO'!$P$25),"")</f>
        <v/>
      </c>
      <c r="Z17" s="24" t="str">
        <f>IF(AND('MAPA DE RIESGO'!$Z$26="Alta",'MAPA DE RIESGO'!$AB$26="Moderado"),CONCATENATE("R2C",'MAPA DE RIESGO'!$P$26),"")</f>
        <v/>
      </c>
      <c r="AA17" s="25" t="str">
        <f>IF(AND('MAPA DE RIESGO'!$Z$27="Alta",'MAPA DE RIESGO'!$AB$27="Moderado"),CONCATENATE("R2C",'MAPA DE RIESGO'!$P$27),"")</f>
        <v/>
      </c>
      <c r="AB17" s="23" t="str">
        <f>IF(AND('MAPA DE RIESGO'!$Z$22="Alta",'MAPA DE RIESGO'!$AB$22="Mayor"),CONCATENATE("R2C",'MAPA DE RIESGO'!$P$22),"")</f>
        <v/>
      </c>
      <c r="AC17" s="24" t="str">
        <f>IF(AND('MAPA DE RIESGO'!$Z$23="Alta",'MAPA DE RIESGO'!$AB$23="Mayor"),CONCATENATE("R2C",'MAPA DE RIESGO'!$P$23),"")</f>
        <v/>
      </c>
      <c r="AD17" s="24" t="str">
        <f>IF(AND('MAPA DE RIESGO'!$Z$24="Alta",'MAPA DE RIESGO'!$AB$24="Mayor"),CONCATENATE("R2C",'MAPA DE RIESGO'!$P$24),"")</f>
        <v/>
      </c>
      <c r="AE17" s="24" t="str">
        <f>IF(AND('MAPA DE RIESGO'!$Z$25="Alta",'MAPA DE RIESGO'!$AB$25="Mayor"),CONCATENATE("R2C",'MAPA DE RIESGO'!$P$25),"")</f>
        <v/>
      </c>
      <c r="AF17" s="24" t="str">
        <f>IF(AND('MAPA DE RIESGO'!$Z$26="Alta",'MAPA DE RIESGO'!$AB$26="Mayor"),CONCATENATE("R2C",'MAPA DE RIESGO'!$P$26),"")</f>
        <v/>
      </c>
      <c r="AG17" s="25" t="str">
        <f>IF(AND('MAPA DE RIESGO'!$Z$27="Alta",'MAPA DE RIESGO'!$AB$27="Mayor"),CONCATENATE("R2C",'MAPA DE RIESGO'!$P$27),"")</f>
        <v/>
      </c>
      <c r="AH17" s="26" t="str">
        <f>IF(AND('MAPA DE RIESGO'!$Z$22="Alta",'MAPA DE RIESGO'!$AB$22="Catastrófico"),CONCATENATE("R2C",'MAPA DE RIESGO'!$P$22),"")</f>
        <v/>
      </c>
      <c r="AI17" s="27" t="str">
        <f>IF(AND('MAPA DE RIESGO'!$Z$23="Alta",'MAPA DE RIESGO'!$AB$23="Catastrófico"),CONCATENATE("R2C",'MAPA DE RIESGO'!$P$23),"")</f>
        <v/>
      </c>
      <c r="AJ17" s="27" t="str">
        <f>IF(AND('MAPA DE RIESGO'!$Z$24="Alta",'MAPA DE RIESGO'!$AB$24="Catastrófico"),CONCATENATE("R2C",'MAPA DE RIESGO'!$P$24),"")</f>
        <v/>
      </c>
      <c r="AK17" s="27" t="str">
        <f>IF(AND('MAPA DE RIESGO'!$Z$25="Alta",'MAPA DE RIESGO'!$AB$25="Catastrófico"),CONCATENATE("R2C",'MAPA DE RIESGO'!$P$25),"")</f>
        <v/>
      </c>
      <c r="AL17" s="27" t="str">
        <f>IF(AND('MAPA DE RIESGO'!$Z$26="Alta",'MAPA DE RIESGO'!$AB$26="Catastrófico"),CONCATENATE("R2C",'MAPA DE RIESGO'!$P$26),"")</f>
        <v/>
      </c>
      <c r="AM17" s="28" t="str">
        <f>IF(AND('MAPA DE RIESGO'!$Z$27="Alta",'MAPA DE RIESGO'!$AB$27="Catastrófico"),CONCATENATE("R2C",'MAPA DE RIESGO'!$P$27),"")</f>
        <v/>
      </c>
      <c r="AN17" s="55"/>
      <c r="AO17" s="471"/>
      <c r="AP17" s="472"/>
      <c r="AQ17" s="472"/>
      <c r="AR17" s="472"/>
      <c r="AS17" s="472"/>
      <c r="AT17" s="473"/>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row>
    <row r="18" spans="1:76" ht="15" customHeight="1" x14ac:dyDescent="0.25">
      <c r="A18" s="55"/>
      <c r="B18" s="420"/>
      <c r="C18" s="420"/>
      <c r="D18" s="421"/>
      <c r="E18" s="461"/>
      <c r="F18" s="462"/>
      <c r="G18" s="462"/>
      <c r="H18" s="462"/>
      <c r="I18" s="478"/>
      <c r="J18" s="39" t="str">
        <f>IF(AND('MAPA DE RIESGO'!$Z$28="Alta",'MAPA DE RIESGO'!$AB$28="Leve"),CONCATENATE("R3C",'MAPA DE RIESGO'!$P$28),"")</f>
        <v/>
      </c>
      <c r="K18" s="40" t="str">
        <f>IF(AND('MAPA DE RIESGO'!$Z$29="Alta",'MAPA DE RIESGO'!$AB$29="Leve"),CONCATENATE("R3C",'MAPA DE RIESGO'!$P$29),"")</f>
        <v/>
      </c>
      <c r="L18" s="40" t="str">
        <f>IF(AND('MAPA DE RIESGO'!$Z$30="Alta",'MAPA DE RIESGO'!$AB$30="Leve"),CONCATENATE("R3C",'MAPA DE RIESGO'!$P$30),"")</f>
        <v/>
      </c>
      <c r="M18" s="40" t="str">
        <f>IF(AND('MAPA DE RIESGO'!$Z$31="Alta",'MAPA DE RIESGO'!$AB$31="Leve"),CONCATENATE("R3C",'MAPA DE RIESGO'!$P$31),"")</f>
        <v/>
      </c>
      <c r="N18" s="40" t="str">
        <f>IF(AND('MAPA DE RIESGO'!$Z$32="Alta",'MAPA DE RIESGO'!$AB$32="Leve"),CONCATENATE("R3C",'MAPA DE RIESGO'!$P$32),"")</f>
        <v/>
      </c>
      <c r="O18" s="41" t="str">
        <f>IF(AND('MAPA DE RIESGO'!$Z$33="Alta",'MAPA DE RIESGO'!$AB$33="Leve"),CONCATENATE("R3C",'MAPA DE RIESGO'!$P$33),"")</f>
        <v/>
      </c>
      <c r="P18" s="39" t="str">
        <f>IF(AND('MAPA DE RIESGO'!$Z$28="Alta",'MAPA DE RIESGO'!$AB$28="Menor"),CONCATENATE("R3C",'MAPA DE RIESGO'!$P$28),"")</f>
        <v/>
      </c>
      <c r="Q18" s="40" t="str">
        <f>IF(AND('MAPA DE RIESGO'!$Z$29="Alta",'MAPA DE RIESGO'!$AB$29="Menor"),CONCATENATE("R3C",'MAPA DE RIESGO'!$P$29),"")</f>
        <v/>
      </c>
      <c r="R18" s="40" t="str">
        <f>IF(AND('MAPA DE RIESGO'!$Z$30="Alta",'MAPA DE RIESGO'!$AB$30="Menor"),CONCATENATE("R3C",'MAPA DE RIESGO'!$P$30),"")</f>
        <v/>
      </c>
      <c r="S18" s="40" t="str">
        <f>IF(AND('MAPA DE RIESGO'!$Z$31="Alta",'MAPA DE RIESGO'!$AB$31="Menor"),CONCATENATE("R3C",'MAPA DE RIESGO'!$P$31),"")</f>
        <v/>
      </c>
      <c r="T18" s="40" t="str">
        <f>IF(AND('MAPA DE RIESGO'!$Z$32="Alta",'MAPA DE RIESGO'!$AB$32="Menor"),CONCATENATE("R3C",'MAPA DE RIESGO'!$P$32),"")</f>
        <v/>
      </c>
      <c r="U18" s="41" t="str">
        <f>IF(AND('MAPA DE RIESGO'!$Z$33="Alta",'MAPA DE RIESGO'!$AB$33="Menor"),CONCATENATE("R3C",'MAPA DE RIESGO'!$P$33),"")</f>
        <v/>
      </c>
      <c r="V18" s="23" t="str">
        <f>IF(AND('MAPA DE RIESGO'!$Z$28="Alta",'MAPA DE RIESGO'!$AB$28="Moderado"),CONCATENATE("R3C",'MAPA DE RIESGO'!$P$28),"")</f>
        <v/>
      </c>
      <c r="W18" s="24" t="str">
        <f>IF(AND('MAPA DE RIESGO'!$Z$29="Alta",'MAPA DE RIESGO'!$AB$29="Moderado"),CONCATENATE("R3C",'MAPA DE RIESGO'!$P$29),"")</f>
        <v/>
      </c>
      <c r="X18" s="24" t="str">
        <f>IF(AND('MAPA DE RIESGO'!$Z$30="Alta",'MAPA DE RIESGO'!$AB$30="Moderado"),CONCATENATE("R3C",'MAPA DE RIESGO'!$P$30),"")</f>
        <v/>
      </c>
      <c r="Y18" s="24" t="str">
        <f>IF(AND('MAPA DE RIESGO'!$Z$31="Alta",'MAPA DE RIESGO'!$AB$31="Moderado"),CONCATENATE("R3C",'MAPA DE RIESGO'!$P$31),"")</f>
        <v/>
      </c>
      <c r="Z18" s="24" t="str">
        <f>IF(AND('MAPA DE RIESGO'!$Z$32="Alta",'MAPA DE RIESGO'!$AB$32="Moderado"),CONCATENATE("R3C",'MAPA DE RIESGO'!$P$32),"")</f>
        <v/>
      </c>
      <c r="AA18" s="25" t="str">
        <f>IF(AND('MAPA DE RIESGO'!$Z$33="Alta",'MAPA DE RIESGO'!$AB$33="Moderado"),CONCATENATE("R3C",'MAPA DE RIESGO'!$P$33),"")</f>
        <v/>
      </c>
      <c r="AB18" s="23" t="str">
        <f>IF(AND('MAPA DE RIESGO'!$Z$28="Alta",'MAPA DE RIESGO'!$AB$28="Mayor"),CONCATENATE("R3C",'MAPA DE RIESGO'!$P$28),"")</f>
        <v/>
      </c>
      <c r="AC18" s="24" t="str">
        <f>IF(AND('MAPA DE RIESGO'!$Z$29="Alta",'MAPA DE RIESGO'!$AB$29="Mayor"),CONCATENATE("R3C",'MAPA DE RIESGO'!$P$29),"")</f>
        <v/>
      </c>
      <c r="AD18" s="24" t="str">
        <f>IF(AND('MAPA DE RIESGO'!$Z$30="Alta",'MAPA DE RIESGO'!$AB$30="Mayor"),CONCATENATE("R3C",'MAPA DE RIESGO'!$P$30),"")</f>
        <v/>
      </c>
      <c r="AE18" s="24" t="str">
        <f>IF(AND('MAPA DE RIESGO'!$Z$31="Alta",'MAPA DE RIESGO'!$AB$31="Mayor"),CONCATENATE("R3C",'MAPA DE RIESGO'!$P$31),"")</f>
        <v/>
      </c>
      <c r="AF18" s="24" t="str">
        <f>IF(AND('MAPA DE RIESGO'!$Z$32="Alta",'MAPA DE RIESGO'!$AB$32="Mayor"),CONCATENATE("R3C",'MAPA DE RIESGO'!$P$32),"")</f>
        <v/>
      </c>
      <c r="AG18" s="25" t="str">
        <f>IF(AND('MAPA DE RIESGO'!$Z$33="Alta",'MAPA DE RIESGO'!$AB$33="Mayor"),CONCATENATE("R3C",'MAPA DE RIESGO'!$P$33),"")</f>
        <v/>
      </c>
      <c r="AH18" s="26" t="str">
        <f>IF(AND('MAPA DE RIESGO'!$Z$28="Alta",'MAPA DE RIESGO'!$AB$28="Catastrófico"),CONCATENATE("R3C",'MAPA DE RIESGO'!$P$28),"")</f>
        <v/>
      </c>
      <c r="AI18" s="27" t="str">
        <f>IF(AND('MAPA DE RIESGO'!$Z$29="Alta",'MAPA DE RIESGO'!$AB$29="Catastrófico"),CONCATENATE("R3C",'MAPA DE RIESGO'!$P$29),"")</f>
        <v/>
      </c>
      <c r="AJ18" s="27" t="str">
        <f>IF(AND('MAPA DE RIESGO'!$Z$30="Alta",'MAPA DE RIESGO'!$AB$30="Catastrófico"),CONCATENATE("R3C",'MAPA DE RIESGO'!$P$30),"")</f>
        <v/>
      </c>
      <c r="AK18" s="27" t="str">
        <f>IF(AND('MAPA DE RIESGO'!$Z$31="Alta",'MAPA DE RIESGO'!$AB$31="Catastrófico"),CONCATENATE("R3C",'MAPA DE RIESGO'!$P$31),"")</f>
        <v/>
      </c>
      <c r="AL18" s="27" t="str">
        <f>IF(AND('MAPA DE RIESGO'!$Z$32="Alta",'MAPA DE RIESGO'!$AB$32="Catastrófico"),CONCATENATE("R3C",'MAPA DE RIESGO'!$P$32),"")</f>
        <v/>
      </c>
      <c r="AM18" s="28" t="str">
        <f>IF(AND('MAPA DE RIESGO'!$Z$33="Alta",'MAPA DE RIESGO'!$AB$33="Catastrófico"),CONCATENATE("R3C",'MAPA DE RIESGO'!$P$33),"")</f>
        <v/>
      </c>
      <c r="AN18" s="55"/>
      <c r="AO18" s="471"/>
      <c r="AP18" s="472"/>
      <c r="AQ18" s="472"/>
      <c r="AR18" s="472"/>
      <c r="AS18" s="472"/>
      <c r="AT18" s="473"/>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row>
    <row r="19" spans="1:76" ht="15" customHeight="1" x14ac:dyDescent="0.25">
      <c r="A19" s="55"/>
      <c r="B19" s="420"/>
      <c r="C19" s="420"/>
      <c r="D19" s="421"/>
      <c r="E19" s="461"/>
      <c r="F19" s="462"/>
      <c r="G19" s="462"/>
      <c r="H19" s="462"/>
      <c r="I19" s="478"/>
      <c r="J19" s="39" t="str">
        <f>IF(AND('MAPA DE RIESGO'!$Z$34="Alta",'MAPA DE RIESGO'!$AB$34="Leve"),CONCATENATE("R4C",'MAPA DE RIESGO'!$P$34),"")</f>
        <v/>
      </c>
      <c r="K19" s="40" t="str">
        <f>IF(AND('MAPA DE RIESGO'!$Z$35="Alta",'MAPA DE RIESGO'!$AB$35="Leve"),CONCATENATE("R4C",'MAPA DE RIESGO'!$P$35),"")</f>
        <v/>
      </c>
      <c r="L19" s="40" t="str">
        <f>IF(AND('MAPA DE RIESGO'!$Z$36="Alta",'MAPA DE RIESGO'!$AB$36="Leve"),CONCATENATE("R4C",'MAPA DE RIESGO'!$P$36),"")</f>
        <v/>
      </c>
      <c r="M19" s="40" t="str">
        <f>IF(AND('MAPA DE RIESGO'!$Z$37="Alta",'MAPA DE RIESGO'!$AB$37="Leve"),CONCATENATE("R4C",'MAPA DE RIESGO'!$P$37),"")</f>
        <v/>
      </c>
      <c r="N19" s="40" t="str">
        <f>IF(AND('MAPA DE RIESGO'!$Z$38="Alta",'MAPA DE RIESGO'!$AB$38="Leve"),CONCATENATE("R4C",'MAPA DE RIESGO'!$P$38),"")</f>
        <v/>
      </c>
      <c r="O19" s="41" t="str">
        <f>IF(AND('MAPA DE RIESGO'!$Z$39="Alta",'MAPA DE RIESGO'!$AB$39="Leve"),CONCATENATE("R4C",'MAPA DE RIESGO'!$P$39),"")</f>
        <v/>
      </c>
      <c r="P19" s="39" t="str">
        <f>IF(AND('MAPA DE RIESGO'!$Z$34="Alta",'MAPA DE RIESGO'!$AB$34="Menor"),CONCATENATE("R4C",'MAPA DE RIESGO'!$P$34),"")</f>
        <v/>
      </c>
      <c r="Q19" s="40" t="str">
        <f>IF(AND('MAPA DE RIESGO'!$Z$35="Alta",'MAPA DE RIESGO'!$AB$35="Menor"),CONCATENATE("R4C",'MAPA DE RIESGO'!$P$35),"")</f>
        <v/>
      </c>
      <c r="R19" s="40" t="str">
        <f>IF(AND('MAPA DE RIESGO'!$Z$36="Alta",'MAPA DE RIESGO'!$AB$36="Menor"),CONCATENATE("R4C",'MAPA DE RIESGO'!$P$36),"")</f>
        <v/>
      </c>
      <c r="S19" s="40" t="str">
        <f>IF(AND('MAPA DE RIESGO'!$Z$37="Alta",'MAPA DE RIESGO'!$AB$37="Menor"),CONCATENATE("R4C",'MAPA DE RIESGO'!$P$37),"")</f>
        <v/>
      </c>
      <c r="T19" s="40" t="str">
        <f>IF(AND('MAPA DE RIESGO'!$Z$38="Alta",'MAPA DE RIESGO'!$AB$38="Menor"),CONCATENATE("R4C",'MAPA DE RIESGO'!$P$38),"")</f>
        <v/>
      </c>
      <c r="U19" s="41" t="str">
        <f>IF(AND('MAPA DE RIESGO'!$Z$39="Alta",'MAPA DE RIESGO'!$AB$39="Menor"),CONCATENATE("R4C",'MAPA DE RIESGO'!$P$39),"")</f>
        <v/>
      </c>
      <c r="V19" s="23" t="str">
        <f>IF(AND('MAPA DE RIESGO'!$Z$34="Alta",'MAPA DE RIESGO'!$AB$34="Moderado"),CONCATENATE("R4C",'MAPA DE RIESGO'!$P$34),"")</f>
        <v/>
      </c>
      <c r="W19" s="24" t="str">
        <f>IF(AND('MAPA DE RIESGO'!$Z$35="Alta",'MAPA DE RIESGO'!$AB$35="Moderado"),CONCATENATE("R4C",'MAPA DE RIESGO'!$P$35),"")</f>
        <v/>
      </c>
      <c r="X19" s="29" t="str">
        <f>IF(AND('MAPA DE RIESGO'!$Z$36="Alta",'MAPA DE RIESGO'!$AB$36="Moderado"),CONCATENATE("R4C",'MAPA DE RIESGO'!$P$36),"")</f>
        <v/>
      </c>
      <c r="Y19" s="29" t="str">
        <f>IF(AND('MAPA DE RIESGO'!$Z$37="Alta",'MAPA DE RIESGO'!$AB$37="Moderado"),CONCATENATE("R4C",'MAPA DE RIESGO'!$P$37),"")</f>
        <v/>
      </c>
      <c r="Z19" s="29" t="str">
        <f>IF(AND('MAPA DE RIESGO'!$Z$38="Alta",'MAPA DE RIESGO'!$AB$38="Moderado"),CONCATENATE("R4C",'MAPA DE RIESGO'!$P$38),"")</f>
        <v/>
      </c>
      <c r="AA19" s="25" t="str">
        <f>IF(AND('MAPA DE RIESGO'!$Z$39="Alta",'MAPA DE RIESGO'!$AB$39="Moderado"),CONCATENATE("R4C",'MAPA DE RIESGO'!$P$39),"")</f>
        <v/>
      </c>
      <c r="AB19" s="23" t="str">
        <f>IF(AND('MAPA DE RIESGO'!$Z$34="Alta",'MAPA DE RIESGO'!$AB$34="Mayor"),CONCATENATE("R4C",'MAPA DE RIESGO'!$P$34),"")</f>
        <v/>
      </c>
      <c r="AC19" s="24" t="str">
        <f>IF(AND('MAPA DE RIESGO'!$Z$35="Alta",'MAPA DE RIESGO'!$AB$35="Mayor"),CONCATENATE("R4C",'MAPA DE RIESGO'!$P$35),"")</f>
        <v/>
      </c>
      <c r="AD19" s="29" t="str">
        <f>IF(AND('MAPA DE RIESGO'!$Z$36="Alta",'MAPA DE RIESGO'!$AB$36="Mayor"),CONCATENATE("R4C",'MAPA DE RIESGO'!$P$36),"")</f>
        <v/>
      </c>
      <c r="AE19" s="29" t="str">
        <f>IF(AND('MAPA DE RIESGO'!$Z$37="Alta",'MAPA DE RIESGO'!$AB$37="Mayor"),CONCATENATE("R4C",'MAPA DE RIESGO'!$P$37),"")</f>
        <v/>
      </c>
      <c r="AF19" s="29" t="str">
        <f>IF(AND('MAPA DE RIESGO'!$Z$38="Alta",'MAPA DE RIESGO'!$AB$38="Mayor"),CONCATENATE("R4C",'MAPA DE RIESGO'!$P$38),"")</f>
        <v/>
      </c>
      <c r="AG19" s="25" t="str">
        <f>IF(AND('MAPA DE RIESGO'!$Z$39="Alta",'MAPA DE RIESGO'!$AB$39="Mayor"),CONCATENATE("R4C",'MAPA DE RIESGO'!$P$39),"")</f>
        <v/>
      </c>
      <c r="AH19" s="26" t="str">
        <f>IF(AND('MAPA DE RIESGO'!$Z$34="Alta",'MAPA DE RIESGO'!$AB$34="Catastrófico"),CONCATENATE("R4C",'MAPA DE RIESGO'!$P$34),"")</f>
        <v/>
      </c>
      <c r="AI19" s="27" t="str">
        <f>IF(AND('MAPA DE RIESGO'!$Z$35="Alta",'MAPA DE RIESGO'!$AB$35="Catastrófico"),CONCATENATE("R4C",'MAPA DE RIESGO'!$P$35),"")</f>
        <v/>
      </c>
      <c r="AJ19" s="27" t="str">
        <f>IF(AND('MAPA DE RIESGO'!$Z$36="Alta",'MAPA DE RIESGO'!$AB$36="Catastrófico"),CONCATENATE("R4C",'MAPA DE RIESGO'!$P$36),"")</f>
        <v/>
      </c>
      <c r="AK19" s="27" t="str">
        <f>IF(AND('MAPA DE RIESGO'!$Z$37="Alta",'MAPA DE RIESGO'!$AB$37="Catastrófico"),CONCATENATE("R4C",'MAPA DE RIESGO'!$P$37),"")</f>
        <v/>
      </c>
      <c r="AL19" s="27" t="str">
        <f>IF(AND('MAPA DE RIESGO'!$Z$38="Alta",'MAPA DE RIESGO'!$AB$38="Catastrófico"),CONCATENATE("R4C",'MAPA DE RIESGO'!$P$38),"")</f>
        <v/>
      </c>
      <c r="AM19" s="28" t="str">
        <f>IF(AND('MAPA DE RIESGO'!$Z$39="Alta",'MAPA DE RIESGO'!$AB$39="Catastrófico"),CONCATENATE("R4C",'MAPA DE RIESGO'!$P$39),"")</f>
        <v/>
      </c>
      <c r="AN19" s="55"/>
      <c r="AO19" s="471"/>
      <c r="AP19" s="472"/>
      <c r="AQ19" s="472"/>
      <c r="AR19" s="472"/>
      <c r="AS19" s="472"/>
      <c r="AT19" s="473"/>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row>
    <row r="20" spans="1:76" ht="15" customHeight="1" x14ac:dyDescent="0.25">
      <c r="A20" s="55"/>
      <c r="B20" s="420"/>
      <c r="C20" s="420"/>
      <c r="D20" s="421"/>
      <c r="E20" s="461"/>
      <c r="F20" s="462"/>
      <c r="G20" s="462"/>
      <c r="H20" s="462"/>
      <c r="I20" s="478"/>
      <c r="J20" s="39" t="str">
        <f>IF(AND('MAPA DE RIESGO'!$Z$40="Alta",'MAPA DE RIESGO'!$AB$40="Leve"),CONCATENATE("R5C",'MAPA DE RIESGO'!$P$40),"")</f>
        <v/>
      </c>
      <c r="K20" s="40" t="str">
        <f>IF(AND('MAPA DE RIESGO'!$Z$41="Alta",'MAPA DE RIESGO'!$AB$41="Leve"),CONCATENATE("R5C",'MAPA DE RIESGO'!$P$41),"")</f>
        <v/>
      </c>
      <c r="L20" s="40" t="str">
        <f>IF(AND('MAPA DE RIESGO'!$Z$42="Alta",'MAPA DE RIESGO'!$AB$42="Leve"),CONCATENATE("R5C",'MAPA DE RIESGO'!$P$42),"")</f>
        <v/>
      </c>
      <c r="M20" s="40" t="str">
        <f>IF(AND('MAPA DE RIESGO'!$Z$43="Alta",'MAPA DE RIESGO'!$AB$43="Leve"),CONCATENATE("R5C",'MAPA DE RIESGO'!$P$43),"")</f>
        <v/>
      </c>
      <c r="N20" s="40" t="str">
        <f>IF(AND('MAPA DE RIESGO'!$Z$44="Alta",'MAPA DE RIESGO'!$AB$44="Leve"),CONCATENATE("R5C",'MAPA DE RIESGO'!$P$44),"")</f>
        <v/>
      </c>
      <c r="O20" s="41" t="str">
        <f>IF(AND('MAPA DE RIESGO'!$Z$45="Alta",'MAPA DE RIESGO'!$AB$45="Leve"),CONCATENATE("R5C",'MAPA DE RIESGO'!$P$45),"")</f>
        <v/>
      </c>
      <c r="P20" s="39" t="str">
        <f>IF(AND('MAPA DE RIESGO'!$Z$40="Alta",'MAPA DE RIESGO'!$AB$40="Menor"),CONCATENATE("R5C",'MAPA DE RIESGO'!$P$40),"")</f>
        <v/>
      </c>
      <c r="Q20" s="40" t="str">
        <f>IF(AND('MAPA DE RIESGO'!$Z$41="Alta",'MAPA DE RIESGO'!$AB$41="Menor"),CONCATENATE("R5C",'MAPA DE RIESGO'!$P$41),"")</f>
        <v/>
      </c>
      <c r="R20" s="40" t="str">
        <f>IF(AND('MAPA DE RIESGO'!$Z$42="Alta",'MAPA DE RIESGO'!$AB$42="Menor"),CONCATENATE("R5C",'MAPA DE RIESGO'!$P$42),"")</f>
        <v/>
      </c>
      <c r="S20" s="40" t="str">
        <f>IF(AND('MAPA DE RIESGO'!$Z$43="Alta",'MAPA DE RIESGO'!$AB$43="Menor"),CONCATENATE("R5C",'MAPA DE RIESGO'!$P$43),"")</f>
        <v/>
      </c>
      <c r="T20" s="40" t="str">
        <f>IF(AND('MAPA DE RIESGO'!$Z$44="Alta",'MAPA DE RIESGO'!$AB$44="Menor"),CONCATENATE("R5C",'MAPA DE RIESGO'!$P$44),"")</f>
        <v/>
      </c>
      <c r="U20" s="41" t="str">
        <f>IF(AND('MAPA DE RIESGO'!$Z$45="Alta",'MAPA DE RIESGO'!$AB$45="Menor"),CONCATENATE("R5C",'MAPA DE RIESGO'!$P$45),"")</f>
        <v/>
      </c>
      <c r="V20" s="23" t="str">
        <f>IF(AND('MAPA DE RIESGO'!$Z$40="Alta",'MAPA DE RIESGO'!$AB$40="Moderado"),CONCATENATE("R5C",'MAPA DE RIESGO'!$P$40),"")</f>
        <v/>
      </c>
      <c r="W20" s="24" t="str">
        <f>IF(AND('MAPA DE RIESGO'!$Z$41="Alta",'MAPA DE RIESGO'!$AB$41="Moderado"),CONCATENATE("R5C",'MAPA DE RIESGO'!$P$41),"")</f>
        <v/>
      </c>
      <c r="X20" s="29" t="str">
        <f>IF(AND('MAPA DE RIESGO'!$Z$42="Alta",'MAPA DE RIESGO'!$AB$42="Moderado"),CONCATENATE("R5C",'MAPA DE RIESGO'!$P$42),"")</f>
        <v/>
      </c>
      <c r="Y20" s="29" t="str">
        <f>IF(AND('MAPA DE RIESGO'!$Z$43="Alta",'MAPA DE RIESGO'!$AB$43="Moderado"),CONCATENATE("R5C",'MAPA DE RIESGO'!$P$43),"")</f>
        <v/>
      </c>
      <c r="Z20" s="29" t="str">
        <f>IF(AND('MAPA DE RIESGO'!$Z$44="Alta",'MAPA DE RIESGO'!$AB$44="Moderado"),CONCATENATE("R5C",'MAPA DE RIESGO'!$P$44),"")</f>
        <v/>
      </c>
      <c r="AA20" s="25" t="str">
        <f>IF(AND('MAPA DE RIESGO'!$Z$45="Alta",'MAPA DE RIESGO'!$AB$45="Moderado"),CONCATENATE("R5C",'MAPA DE RIESGO'!$P$45),"")</f>
        <v/>
      </c>
      <c r="AB20" s="23" t="str">
        <f>IF(AND('MAPA DE RIESGO'!$Z$40="Alta",'MAPA DE RIESGO'!$AB$40="Mayor"),CONCATENATE("R5C",'MAPA DE RIESGO'!$P$40),"")</f>
        <v/>
      </c>
      <c r="AC20" s="24" t="str">
        <f>IF(AND('MAPA DE RIESGO'!$Z$41="Alta",'MAPA DE RIESGO'!$AB$41="Mayor"),CONCATENATE("R5C",'MAPA DE RIESGO'!$P$41),"")</f>
        <v/>
      </c>
      <c r="AD20" s="29" t="str">
        <f>IF(AND('MAPA DE RIESGO'!$Z$42="Alta",'MAPA DE RIESGO'!$AB$42="Mayor"),CONCATENATE("R5C",'MAPA DE RIESGO'!$P$42),"")</f>
        <v/>
      </c>
      <c r="AE20" s="29" t="str">
        <f>IF(AND('MAPA DE RIESGO'!$Z$43="Alta",'MAPA DE RIESGO'!$AB$43="Mayor"),CONCATENATE("R5C",'MAPA DE RIESGO'!$P$43),"")</f>
        <v/>
      </c>
      <c r="AF20" s="29" t="str">
        <f>IF(AND('MAPA DE RIESGO'!$Z$44="Alta",'MAPA DE RIESGO'!$AB$44="Mayor"),CONCATENATE("R5C",'MAPA DE RIESGO'!$P$44),"")</f>
        <v/>
      </c>
      <c r="AG20" s="25" t="str">
        <f>IF(AND('MAPA DE RIESGO'!$Z$45="Alta",'MAPA DE RIESGO'!$AB$45="Mayor"),CONCATENATE("R5C",'MAPA DE RIESGO'!$P$45),"")</f>
        <v/>
      </c>
      <c r="AH20" s="26" t="str">
        <f>IF(AND('MAPA DE RIESGO'!$Z$40="Alta",'MAPA DE RIESGO'!$AB$40="Catastrófico"),CONCATENATE("R5C",'MAPA DE RIESGO'!$P$40),"")</f>
        <v/>
      </c>
      <c r="AI20" s="27" t="str">
        <f>IF(AND('MAPA DE RIESGO'!$Z$41="Alta",'MAPA DE RIESGO'!$AB$41="Catastrófico"),CONCATENATE("R5C",'MAPA DE RIESGO'!$P$41),"")</f>
        <v/>
      </c>
      <c r="AJ20" s="27" t="str">
        <f>IF(AND('MAPA DE RIESGO'!$Z$42="Alta",'MAPA DE RIESGO'!$AB$42="Catastrófico"),CONCATENATE("R5C",'MAPA DE RIESGO'!$P$42),"")</f>
        <v/>
      </c>
      <c r="AK20" s="27" t="str">
        <f>IF(AND('MAPA DE RIESGO'!$Z$43="Alta",'MAPA DE RIESGO'!$AB$43="Catastrófico"),CONCATENATE("R5C",'MAPA DE RIESGO'!$P$43),"")</f>
        <v/>
      </c>
      <c r="AL20" s="27" t="str">
        <f>IF(AND('MAPA DE RIESGO'!$Z$44="Alta",'MAPA DE RIESGO'!$AB$44="Catastrófico"),CONCATENATE("R5C",'MAPA DE RIESGO'!$P$44),"")</f>
        <v/>
      </c>
      <c r="AM20" s="28" t="str">
        <f>IF(AND('MAPA DE RIESGO'!$Z$45="Alta",'MAPA DE RIESGO'!$AB$45="Catastrófico"),CONCATENATE("R5C",'MAPA DE RIESGO'!$P$45),"")</f>
        <v/>
      </c>
      <c r="AN20" s="55"/>
      <c r="AO20" s="471"/>
      <c r="AP20" s="472"/>
      <c r="AQ20" s="472"/>
      <c r="AR20" s="472"/>
      <c r="AS20" s="472"/>
      <c r="AT20" s="473"/>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row>
    <row r="21" spans="1:76" ht="15" customHeight="1" x14ac:dyDescent="0.25">
      <c r="A21" s="55"/>
      <c r="B21" s="420"/>
      <c r="C21" s="420"/>
      <c r="D21" s="421"/>
      <c r="E21" s="461"/>
      <c r="F21" s="462"/>
      <c r="G21" s="462"/>
      <c r="H21" s="462"/>
      <c r="I21" s="478"/>
      <c r="J21" s="39" t="str">
        <f>IF(AND('MAPA DE RIESGO'!$Z$46="Alta",'MAPA DE RIESGO'!$AB$46="Leve"),CONCATENATE("R6C",'MAPA DE RIESGO'!$P$46),"")</f>
        <v/>
      </c>
      <c r="K21" s="40" t="str">
        <f>IF(AND('MAPA DE RIESGO'!$Z$47="Alta",'MAPA DE RIESGO'!$AB$47="Leve"),CONCATENATE("R6C",'MAPA DE RIESGO'!$P$47),"")</f>
        <v/>
      </c>
      <c r="L21" s="40" t="str">
        <f>IF(AND('MAPA DE RIESGO'!$Z$48="Alta",'MAPA DE RIESGO'!$AB$48="Leve"),CONCATENATE("R6C",'MAPA DE RIESGO'!$P$48),"")</f>
        <v/>
      </c>
      <c r="M21" s="40" t="str">
        <f>IF(AND('MAPA DE RIESGO'!$Z$49="Alta",'MAPA DE RIESGO'!$AB$49="Leve"),CONCATENATE("R6C",'MAPA DE RIESGO'!$P$49),"")</f>
        <v/>
      </c>
      <c r="N21" s="40" t="str">
        <f>IF(AND('MAPA DE RIESGO'!$Z$50="Alta",'MAPA DE RIESGO'!$AB$50="Leve"),CONCATENATE("R6C",'MAPA DE RIESGO'!$P$50),"")</f>
        <v/>
      </c>
      <c r="O21" s="41" t="str">
        <f>IF(AND('MAPA DE RIESGO'!$Z$51="Alta",'MAPA DE RIESGO'!$AB$51="Leve"),CONCATENATE("R6C",'MAPA DE RIESGO'!$P$51),"")</f>
        <v/>
      </c>
      <c r="P21" s="39" t="str">
        <f>IF(AND('MAPA DE RIESGO'!$Z$46="Alta",'MAPA DE RIESGO'!$AB$46="Menor"),CONCATENATE("R6C",'MAPA DE RIESGO'!$P$46),"")</f>
        <v/>
      </c>
      <c r="Q21" s="40" t="str">
        <f>IF(AND('MAPA DE RIESGO'!$Z$47="Alta",'MAPA DE RIESGO'!$AB$47="Menor"),CONCATENATE("R6C",'MAPA DE RIESGO'!$P$47),"")</f>
        <v/>
      </c>
      <c r="R21" s="40" t="str">
        <f>IF(AND('MAPA DE RIESGO'!$Z$48="Alta",'MAPA DE RIESGO'!$AB$48="Menor"),CONCATENATE("R6C",'MAPA DE RIESGO'!$P$48),"")</f>
        <v/>
      </c>
      <c r="S21" s="40" t="str">
        <f>IF(AND('MAPA DE RIESGO'!$Z$49="Alta",'MAPA DE RIESGO'!$AB$49="Menor"),CONCATENATE("R6C",'MAPA DE RIESGO'!$P$49),"")</f>
        <v/>
      </c>
      <c r="T21" s="40" t="str">
        <f>IF(AND('MAPA DE RIESGO'!$Z$50="Alta",'MAPA DE RIESGO'!$AB$50="Menor"),CONCATENATE("R6C",'MAPA DE RIESGO'!$P$50),"")</f>
        <v/>
      </c>
      <c r="U21" s="41" t="str">
        <f>IF(AND('MAPA DE RIESGO'!$Z$51="Alta",'MAPA DE RIESGO'!$AB$51="Menor"),CONCATENATE("R6C",'MAPA DE RIESGO'!$P$51),"")</f>
        <v/>
      </c>
      <c r="V21" s="23" t="str">
        <f>IF(AND('MAPA DE RIESGO'!$Z$46="Alta",'MAPA DE RIESGO'!$AB$46="Moderado"),CONCATENATE("R6C",'MAPA DE RIESGO'!$P$46),"")</f>
        <v/>
      </c>
      <c r="W21" s="24" t="str">
        <f>IF(AND('MAPA DE RIESGO'!$Z$47="Alta",'MAPA DE RIESGO'!$AB$47="Moderado"),CONCATENATE("R6C",'MAPA DE RIESGO'!$P$47),"")</f>
        <v/>
      </c>
      <c r="X21" s="29" t="str">
        <f>IF(AND('MAPA DE RIESGO'!$Z$48="Alta",'MAPA DE RIESGO'!$AB$48="Moderado"),CONCATENATE("R6C",'MAPA DE RIESGO'!$P$48),"")</f>
        <v/>
      </c>
      <c r="Y21" s="29" t="str">
        <f>IF(AND('MAPA DE RIESGO'!$Z$49="Alta",'MAPA DE RIESGO'!$AB$49="Moderado"),CONCATENATE("R6C",'MAPA DE RIESGO'!$P$49),"")</f>
        <v/>
      </c>
      <c r="Z21" s="29" t="str">
        <f>IF(AND('MAPA DE RIESGO'!$Z$50="Alta",'MAPA DE RIESGO'!$AB$50="Moderado"),CONCATENATE("R6C",'MAPA DE RIESGO'!$P$50),"")</f>
        <v/>
      </c>
      <c r="AA21" s="25" t="str">
        <f>IF(AND('MAPA DE RIESGO'!$Z$51="Alta",'MAPA DE RIESGO'!$AB$51="Moderado"),CONCATENATE("R6C",'MAPA DE RIESGO'!$P$51),"")</f>
        <v/>
      </c>
      <c r="AB21" s="23" t="str">
        <f>IF(AND('MAPA DE RIESGO'!$Z$46="Alta",'MAPA DE RIESGO'!$AB$46="Mayor"),CONCATENATE("R6C",'MAPA DE RIESGO'!$P$46),"")</f>
        <v/>
      </c>
      <c r="AC21" s="24" t="str">
        <f>IF(AND('MAPA DE RIESGO'!$Z$47="Alta",'MAPA DE RIESGO'!$AB$47="Mayor"),CONCATENATE("R6C",'MAPA DE RIESGO'!$P$47),"")</f>
        <v/>
      </c>
      <c r="AD21" s="29" t="str">
        <f>IF(AND('MAPA DE RIESGO'!$Z$48="Alta",'MAPA DE RIESGO'!$AB$48="Mayor"),CONCATENATE("R6C",'MAPA DE RIESGO'!$P$48),"")</f>
        <v/>
      </c>
      <c r="AE21" s="29" t="str">
        <f>IF(AND('MAPA DE RIESGO'!$Z$49="Alta",'MAPA DE RIESGO'!$AB$49="Mayor"),CONCATENATE("R6C",'MAPA DE RIESGO'!$P$49),"")</f>
        <v/>
      </c>
      <c r="AF21" s="29" t="str">
        <f>IF(AND('MAPA DE RIESGO'!$Z$50="Alta",'MAPA DE RIESGO'!$AB$50="Mayor"),CONCATENATE("R6C",'MAPA DE RIESGO'!$P$50),"")</f>
        <v/>
      </c>
      <c r="AG21" s="25" t="str">
        <f>IF(AND('MAPA DE RIESGO'!$Z$51="Alta",'MAPA DE RIESGO'!$AB$51="Mayor"),CONCATENATE("R6C",'MAPA DE RIESGO'!$P$51),"")</f>
        <v/>
      </c>
      <c r="AH21" s="26" t="str">
        <f>IF(AND('MAPA DE RIESGO'!$Z$46="Alta",'MAPA DE RIESGO'!$AB$46="Catastrófico"),CONCATENATE("R6C",'MAPA DE RIESGO'!$P$46),"")</f>
        <v/>
      </c>
      <c r="AI21" s="27" t="str">
        <f>IF(AND('MAPA DE RIESGO'!$Z$47="Alta",'MAPA DE RIESGO'!$AB$47="Catastrófico"),CONCATENATE("R6C",'MAPA DE RIESGO'!$P$47),"")</f>
        <v/>
      </c>
      <c r="AJ21" s="27" t="str">
        <f>IF(AND('MAPA DE RIESGO'!$Z$48="Alta",'MAPA DE RIESGO'!$AB$48="Catastrófico"),CONCATENATE("R6C",'MAPA DE RIESGO'!$P$48),"")</f>
        <v/>
      </c>
      <c r="AK21" s="27" t="str">
        <f>IF(AND('MAPA DE RIESGO'!$Z$49="Alta",'MAPA DE RIESGO'!$AB$49="Catastrófico"),CONCATENATE("R6C",'MAPA DE RIESGO'!$P$49),"")</f>
        <v/>
      </c>
      <c r="AL21" s="27" t="str">
        <f>IF(AND('MAPA DE RIESGO'!$Z$50="Alta",'MAPA DE RIESGO'!$AB$50="Catastrófico"),CONCATENATE("R6C",'MAPA DE RIESGO'!$P$50),"")</f>
        <v/>
      </c>
      <c r="AM21" s="28" t="str">
        <f>IF(AND('MAPA DE RIESGO'!$Z$51="Alta",'MAPA DE RIESGO'!$AB$51="Catastrófico"),CONCATENATE("R6C",'MAPA DE RIESGO'!$P$51),"")</f>
        <v/>
      </c>
      <c r="AN21" s="55"/>
      <c r="AO21" s="471"/>
      <c r="AP21" s="472"/>
      <c r="AQ21" s="472"/>
      <c r="AR21" s="472"/>
      <c r="AS21" s="472"/>
      <c r="AT21" s="473"/>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row>
    <row r="22" spans="1:76" ht="15" customHeight="1" x14ac:dyDescent="0.25">
      <c r="A22" s="55"/>
      <c r="B22" s="420"/>
      <c r="C22" s="420"/>
      <c r="D22" s="421"/>
      <c r="E22" s="461"/>
      <c r="F22" s="462"/>
      <c r="G22" s="462"/>
      <c r="H22" s="462"/>
      <c r="I22" s="478"/>
      <c r="J22" s="39" t="str">
        <f>IF(AND('MAPA DE RIESGO'!$Z$52="Alta",'MAPA DE RIESGO'!$AB$52="Leve"),CONCATENATE("R7C",'MAPA DE RIESGO'!$P$52),"")</f>
        <v/>
      </c>
      <c r="K22" s="40" t="str">
        <f>IF(AND('MAPA DE RIESGO'!$Z$53="Alta",'MAPA DE RIESGO'!$AB$53="Leve"),CONCATENATE("R7C",'MAPA DE RIESGO'!$P$53),"")</f>
        <v/>
      </c>
      <c r="L22" s="40" t="str">
        <f>IF(AND('MAPA DE RIESGO'!$Z$54="Alta",'MAPA DE RIESGO'!$AB$54="Leve"),CONCATENATE("R7C",'MAPA DE RIESGO'!$P$54),"")</f>
        <v/>
      </c>
      <c r="M22" s="40" t="str">
        <f>IF(AND('MAPA DE RIESGO'!$Z$55="Alta",'MAPA DE RIESGO'!$AB$55="Leve"),CONCATENATE("R7C",'MAPA DE RIESGO'!$P$55),"")</f>
        <v/>
      </c>
      <c r="N22" s="40" t="str">
        <f>IF(AND('MAPA DE RIESGO'!$Z$56="Alta",'MAPA DE RIESGO'!$AB$56="Leve"),CONCATENATE("R7C",'MAPA DE RIESGO'!$P$56),"")</f>
        <v/>
      </c>
      <c r="O22" s="41" t="str">
        <f>IF(AND('MAPA DE RIESGO'!$Z$57="Alta",'MAPA DE RIESGO'!$AB$57="Leve"),CONCATENATE("R7C",'MAPA DE RIESGO'!$P$57),"")</f>
        <v/>
      </c>
      <c r="P22" s="39" t="str">
        <f>IF(AND('MAPA DE RIESGO'!$Z$52="Alta",'MAPA DE RIESGO'!$AB$52="Menor"),CONCATENATE("R7C",'MAPA DE RIESGO'!$P$52),"")</f>
        <v/>
      </c>
      <c r="Q22" s="40" t="str">
        <f>IF(AND('MAPA DE RIESGO'!$Z$53="Alta",'MAPA DE RIESGO'!$AB$53="Menor"),CONCATENATE("R7C",'MAPA DE RIESGO'!$P$53),"")</f>
        <v/>
      </c>
      <c r="R22" s="40" t="str">
        <f>IF(AND('MAPA DE RIESGO'!$Z$54="Alta",'MAPA DE RIESGO'!$AB$54="Menor"),CONCATENATE("R7C",'MAPA DE RIESGO'!$P$54),"")</f>
        <v/>
      </c>
      <c r="S22" s="40" t="str">
        <f>IF(AND('MAPA DE RIESGO'!$Z$55="Alta",'MAPA DE RIESGO'!$AB$55="Menor"),CONCATENATE("R7C",'MAPA DE RIESGO'!$P$55),"")</f>
        <v/>
      </c>
      <c r="T22" s="40" t="str">
        <f>IF(AND('MAPA DE RIESGO'!$Z$56="Alta",'MAPA DE RIESGO'!$AB$56="Menor"),CONCATENATE("R7C",'MAPA DE RIESGO'!$P$56),"")</f>
        <v/>
      </c>
      <c r="U22" s="41" t="str">
        <f>IF(AND('MAPA DE RIESGO'!$Z$57="Alta",'MAPA DE RIESGO'!$AB$57="Menor"),CONCATENATE("R7C",'MAPA DE RIESGO'!$P$57),"")</f>
        <v/>
      </c>
      <c r="V22" s="23" t="str">
        <f>IF(AND('MAPA DE RIESGO'!$Z$52="Alta",'MAPA DE RIESGO'!$AB$52="Moderado"),CONCATENATE("R7C",'MAPA DE RIESGO'!$P$52),"")</f>
        <v/>
      </c>
      <c r="W22" s="24" t="str">
        <f>IF(AND('MAPA DE RIESGO'!$Z$53="Alta",'MAPA DE RIESGO'!$AB$53="Moderado"),CONCATENATE("R7C",'MAPA DE RIESGO'!$P$53),"")</f>
        <v/>
      </c>
      <c r="X22" s="29" t="str">
        <f>IF(AND('MAPA DE RIESGO'!$Z$54="Alta",'MAPA DE RIESGO'!$AB$54="Moderado"),CONCATENATE("R7C",'MAPA DE RIESGO'!$P$54),"")</f>
        <v/>
      </c>
      <c r="Y22" s="29" t="str">
        <f>IF(AND('MAPA DE RIESGO'!$Z$55="Alta",'MAPA DE RIESGO'!$AB$55="Moderado"),CONCATENATE("R7C",'MAPA DE RIESGO'!$P$55),"")</f>
        <v/>
      </c>
      <c r="Z22" s="29" t="str">
        <f>IF(AND('MAPA DE RIESGO'!$Z$56="Alta",'MAPA DE RIESGO'!$AB$56="Moderado"),CONCATENATE("R7C",'MAPA DE RIESGO'!$P$56),"")</f>
        <v/>
      </c>
      <c r="AA22" s="25" t="str">
        <f>IF(AND('MAPA DE RIESGO'!$Z$57="Alta",'MAPA DE RIESGO'!$AB$57="Moderado"),CONCATENATE("R7C",'MAPA DE RIESGO'!$P$57),"")</f>
        <v/>
      </c>
      <c r="AB22" s="23" t="str">
        <f>IF(AND('MAPA DE RIESGO'!$Z$52="Alta",'MAPA DE RIESGO'!$AB$52="Mayor"),CONCATENATE("R7C",'MAPA DE RIESGO'!$P$52),"")</f>
        <v/>
      </c>
      <c r="AC22" s="24" t="str">
        <f>IF(AND('MAPA DE RIESGO'!$Z$53="Alta",'MAPA DE RIESGO'!$AB$53="Mayor"),CONCATENATE("R7C",'MAPA DE RIESGO'!$P$53),"")</f>
        <v/>
      </c>
      <c r="AD22" s="29" t="str">
        <f>IF(AND('MAPA DE RIESGO'!$Z$54="Alta",'MAPA DE RIESGO'!$AB$54="Mayor"),CONCATENATE("R7C",'MAPA DE RIESGO'!$P$54),"")</f>
        <v/>
      </c>
      <c r="AE22" s="29" t="str">
        <f>IF(AND('MAPA DE RIESGO'!$Z$55="Alta",'MAPA DE RIESGO'!$AB$55="Mayor"),CONCATENATE("R7C",'MAPA DE RIESGO'!$P$55),"")</f>
        <v/>
      </c>
      <c r="AF22" s="29" t="str">
        <f>IF(AND('MAPA DE RIESGO'!$Z$56="Alta",'MAPA DE RIESGO'!$AB$56="Mayor"),CONCATENATE("R7C",'MAPA DE RIESGO'!$P$56),"")</f>
        <v/>
      </c>
      <c r="AG22" s="25" t="str">
        <f>IF(AND('MAPA DE RIESGO'!$Z$57="Alta",'MAPA DE RIESGO'!$AB$57="Mayor"),CONCATENATE("R7C",'MAPA DE RIESGO'!$P$57),"")</f>
        <v/>
      </c>
      <c r="AH22" s="26" t="str">
        <f>IF(AND('MAPA DE RIESGO'!$Z$52="Alta",'MAPA DE RIESGO'!$AB$52="Catastrófico"),CONCATENATE("R7C",'MAPA DE RIESGO'!$P$52),"")</f>
        <v/>
      </c>
      <c r="AI22" s="27" t="str">
        <f>IF(AND('MAPA DE RIESGO'!$Z$53="Alta",'MAPA DE RIESGO'!$AB$53="Catastrófico"),CONCATENATE("R7C",'MAPA DE RIESGO'!$P$53),"")</f>
        <v/>
      </c>
      <c r="AJ22" s="27" t="str">
        <f>IF(AND('MAPA DE RIESGO'!$Z$54="Alta",'MAPA DE RIESGO'!$AB$54="Catastrófico"),CONCATENATE("R7C",'MAPA DE RIESGO'!$P$54),"")</f>
        <v/>
      </c>
      <c r="AK22" s="27" t="str">
        <f>IF(AND('MAPA DE RIESGO'!$Z$55="Alta",'MAPA DE RIESGO'!$AB$55="Catastrófico"),CONCATENATE("R7C",'MAPA DE RIESGO'!$P$55),"")</f>
        <v/>
      </c>
      <c r="AL22" s="27" t="str">
        <f>IF(AND('MAPA DE RIESGO'!$Z$56="Alta",'MAPA DE RIESGO'!$AB$56="Catastrófico"),CONCATENATE("R7C",'MAPA DE RIESGO'!$P$56),"")</f>
        <v/>
      </c>
      <c r="AM22" s="28" t="str">
        <f>IF(AND('MAPA DE RIESGO'!$Z$57="Alta",'MAPA DE RIESGO'!$AB$57="Catastrófico"),CONCATENATE("R7C",'MAPA DE RIESGO'!$P$57),"")</f>
        <v/>
      </c>
      <c r="AN22" s="55"/>
      <c r="AO22" s="471"/>
      <c r="AP22" s="472"/>
      <c r="AQ22" s="472"/>
      <c r="AR22" s="472"/>
      <c r="AS22" s="472"/>
      <c r="AT22" s="473"/>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row>
    <row r="23" spans="1:76" ht="15" customHeight="1" x14ac:dyDescent="0.25">
      <c r="A23" s="55"/>
      <c r="B23" s="420"/>
      <c r="C23" s="420"/>
      <c r="D23" s="421"/>
      <c r="E23" s="461"/>
      <c r="F23" s="462"/>
      <c r="G23" s="462"/>
      <c r="H23" s="462"/>
      <c r="I23" s="478"/>
      <c r="J23" s="39" t="str">
        <f>IF(AND('MAPA DE RIESGO'!$Z$58="Alta",'MAPA DE RIESGO'!$AB$58="Leve"),CONCATENATE("R8C",'MAPA DE RIESGO'!$P$58),"")</f>
        <v/>
      </c>
      <c r="K23" s="40" t="str">
        <f>IF(AND('MAPA DE RIESGO'!$Z$59="Alta",'MAPA DE RIESGO'!$AB$59="Leve"),CONCATENATE("R8C",'MAPA DE RIESGO'!$P$59),"")</f>
        <v/>
      </c>
      <c r="L23" s="40" t="str">
        <f>IF(AND('MAPA DE RIESGO'!$Z$60="Alta",'MAPA DE RIESGO'!$AB$60="Leve"),CONCATENATE("R8C",'MAPA DE RIESGO'!$P$60),"")</f>
        <v/>
      </c>
      <c r="M23" s="40" t="str">
        <f>IF(AND('MAPA DE RIESGO'!$Z$61="Alta",'MAPA DE RIESGO'!$AB$61="Leve"),CONCATENATE("R8C",'MAPA DE RIESGO'!$P$61),"")</f>
        <v/>
      </c>
      <c r="N23" s="40" t="str">
        <f>IF(AND('MAPA DE RIESGO'!$Z$62="Alta",'MAPA DE RIESGO'!$AB$62="Leve"),CONCATENATE("R8C",'MAPA DE RIESGO'!$P$62),"")</f>
        <v/>
      </c>
      <c r="O23" s="41" t="str">
        <f>IF(AND('MAPA DE RIESGO'!$Z$63="Alta",'MAPA DE RIESGO'!$AB$63="Leve"),CONCATENATE("R8C",'MAPA DE RIESGO'!$P$63),"")</f>
        <v/>
      </c>
      <c r="P23" s="39" t="str">
        <f>IF(AND('MAPA DE RIESGO'!$Z$58="Alta",'MAPA DE RIESGO'!$AB$58="Menor"),CONCATENATE("R8C",'MAPA DE RIESGO'!$P$58),"")</f>
        <v/>
      </c>
      <c r="Q23" s="40" t="str">
        <f>IF(AND('MAPA DE RIESGO'!$Z$59="Alta",'MAPA DE RIESGO'!$AB$59="Menor"),CONCATENATE("R8C",'MAPA DE RIESGO'!$P$59),"")</f>
        <v/>
      </c>
      <c r="R23" s="40" t="str">
        <f>IF(AND('MAPA DE RIESGO'!$Z$60="Alta",'MAPA DE RIESGO'!$AB$60="Menor"),CONCATENATE("R8C",'MAPA DE RIESGO'!$P$60),"")</f>
        <v/>
      </c>
      <c r="S23" s="40" t="str">
        <f>IF(AND('MAPA DE RIESGO'!$Z$61="Alta",'MAPA DE RIESGO'!$AB$61="Menor"),CONCATENATE("R8C",'MAPA DE RIESGO'!$P$61),"")</f>
        <v/>
      </c>
      <c r="T23" s="40" t="str">
        <f>IF(AND('MAPA DE RIESGO'!$Z$62="Alta",'MAPA DE RIESGO'!$AB$62="Menor"),CONCATENATE("R8C",'MAPA DE RIESGO'!$P$62),"")</f>
        <v/>
      </c>
      <c r="U23" s="41" t="str">
        <f>IF(AND('MAPA DE RIESGO'!$Z$63="Alta",'MAPA DE RIESGO'!$AB$63="Menor"),CONCATENATE("R8C",'MAPA DE RIESGO'!$P$63),"")</f>
        <v/>
      </c>
      <c r="V23" s="23" t="str">
        <f>IF(AND('MAPA DE RIESGO'!$Z$58="Alta",'MAPA DE RIESGO'!$AB$58="Moderado"),CONCATENATE("R8C",'MAPA DE RIESGO'!$P$58),"")</f>
        <v/>
      </c>
      <c r="W23" s="24" t="str">
        <f>IF(AND('MAPA DE RIESGO'!$Z$59="Alta",'MAPA DE RIESGO'!$AB$59="Moderado"),CONCATENATE("R8C",'MAPA DE RIESGO'!$P$59),"")</f>
        <v/>
      </c>
      <c r="X23" s="29" t="str">
        <f>IF(AND('MAPA DE RIESGO'!$Z$60="Alta",'MAPA DE RIESGO'!$AB$60="Moderado"),CONCATENATE("R8C",'MAPA DE RIESGO'!$P$60),"")</f>
        <v/>
      </c>
      <c r="Y23" s="29" t="str">
        <f>IF(AND('MAPA DE RIESGO'!$Z$61="Alta",'MAPA DE RIESGO'!$AB$61="Moderado"),CONCATENATE("R8C",'MAPA DE RIESGO'!$P$61),"")</f>
        <v/>
      </c>
      <c r="Z23" s="29" t="str">
        <f>IF(AND('MAPA DE RIESGO'!$Z$62="Alta",'MAPA DE RIESGO'!$AB$62="Moderado"),CONCATENATE("R8C",'MAPA DE RIESGO'!$P$62),"")</f>
        <v/>
      </c>
      <c r="AA23" s="25" t="str">
        <f>IF(AND('MAPA DE RIESGO'!$Z$63="Alta",'MAPA DE RIESGO'!$AB$63="Moderado"),CONCATENATE("R8C",'MAPA DE RIESGO'!$P$63),"")</f>
        <v/>
      </c>
      <c r="AB23" s="23" t="str">
        <f>IF(AND('MAPA DE RIESGO'!$Z$58="Alta",'MAPA DE RIESGO'!$AB$58="Mayor"),CONCATENATE("R8C",'MAPA DE RIESGO'!$P$58),"")</f>
        <v/>
      </c>
      <c r="AC23" s="24" t="str">
        <f>IF(AND('MAPA DE RIESGO'!$Z$59="Alta",'MAPA DE RIESGO'!$AB$59="Mayor"),CONCATENATE("R8C",'MAPA DE RIESGO'!$P$59),"")</f>
        <v/>
      </c>
      <c r="AD23" s="29" t="str">
        <f>IF(AND('MAPA DE RIESGO'!$Z$60="Alta",'MAPA DE RIESGO'!$AB$60="Mayor"),CONCATENATE("R8C",'MAPA DE RIESGO'!$P$60),"")</f>
        <v/>
      </c>
      <c r="AE23" s="29" t="str">
        <f>IF(AND('MAPA DE RIESGO'!$Z$61="Alta",'MAPA DE RIESGO'!$AB$61="Mayor"),CONCATENATE("R8C",'MAPA DE RIESGO'!$P$61),"")</f>
        <v/>
      </c>
      <c r="AF23" s="29" t="str">
        <f>IF(AND('MAPA DE RIESGO'!$Z$62="Alta",'MAPA DE RIESGO'!$AB$62="Mayor"),CONCATENATE("R8C",'MAPA DE RIESGO'!$P$62),"")</f>
        <v/>
      </c>
      <c r="AG23" s="25" t="str">
        <f>IF(AND('MAPA DE RIESGO'!$Z$63="Alta",'MAPA DE RIESGO'!$AB$63="Mayor"),CONCATENATE("R8C",'MAPA DE RIESGO'!$P$63),"")</f>
        <v/>
      </c>
      <c r="AH23" s="26" t="str">
        <f>IF(AND('MAPA DE RIESGO'!$Z$58="Alta",'MAPA DE RIESGO'!$AB$58="Catastrófico"),CONCATENATE("R8C",'MAPA DE RIESGO'!$P$58),"")</f>
        <v/>
      </c>
      <c r="AI23" s="27" t="str">
        <f>IF(AND('MAPA DE RIESGO'!$Z$59="Alta",'MAPA DE RIESGO'!$AB$59="Catastrófico"),CONCATENATE("R8C",'MAPA DE RIESGO'!$P$59),"")</f>
        <v/>
      </c>
      <c r="AJ23" s="27" t="str">
        <f>IF(AND('MAPA DE RIESGO'!$Z$60="Alta",'MAPA DE RIESGO'!$AB$60="Catastrófico"),CONCATENATE("R8C",'MAPA DE RIESGO'!$P$60),"")</f>
        <v/>
      </c>
      <c r="AK23" s="27" t="str">
        <f>IF(AND('MAPA DE RIESGO'!$Z$61="Alta",'MAPA DE RIESGO'!$AB$61="Catastrófico"),CONCATENATE("R8C",'MAPA DE RIESGO'!$P$61),"")</f>
        <v/>
      </c>
      <c r="AL23" s="27" t="str">
        <f>IF(AND('MAPA DE RIESGO'!$Z$62="Alta",'MAPA DE RIESGO'!$AB$62="Catastrófico"),CONCATENATE("R8C",'MAPA DE RIESGO'!$P$62),"")</f>
        <v/>
      </c>
      <c r="AM23" s="28" t="str">
        <f>IF(AND('MAPA DE RIESGO'!$Z$63="Alta",'MAPA DE RIESGO'!$AB$63="Catastrófico"),CONCATENATE("R8C",'MAPA DE RIESGO'!$P$63),"")</f>
        <v/>
      </c>
      <c r="AN23" s="55"/>
      <c r="AO23" s="471"/>
      <c r="AP23" s="472"/>
      <c r="AQ23" s="472"/>
      <c r="AR23" s="472"/>
      <c r="AS23" s="472"/>
      <c r="AT23" s="473"/>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row>
    <row r="24" spans="1:76" ht="15" customHeight="1" x14ac:dyDescent="0.25">
      <c r="A24" s="55"/>
      <c r="B24" s="420"/>
      <c r="C24" s="420"/>
      <c r="D24" s="421"/>
      <c r="E24" s="461"/>
      <c r="F24" s="462"/>
      <c r="G24" s="462"/>
      <c r="H24" s="462"/>
      <c r="I24" s="478"/>
      <c r="J24" s="39" t="str">
        <f>IF(AND('MAPA DE RIESGO'!$Z$64="Alta",'MAPA DE RIESGO'!$AB$64="Leve"),CONCATENATE("R9C",'MAPA DE RIESGO'!$P$64),"")</f>
        <v/>
      </c>
      <c r="K24" s="40" t="str">
        <f>IF(AND('MAPA DE RIESGO'!$Z$65="Alta",'MAPA DE RIESGO'!$AB$65="Leve"),CONCATENATE("R9C",'MAPA DE RIESGO'!$P$65),"")</f>
        <v/>
      </c>
      <c r="L24" s="40" t="str">
        <f>IF(AND('MAPA DE RIESGO'!$Z$66="Alta",'MAPA DE RIESGO'!$AB$66="Leve"),CONCATENATE("R9C",'MAPA DE RIESGO'!$P$66),"")</f>
        <v/>
      </c>
      <c r="M24" s="40" t="str">
        <f>IF(AND('MAPA DE RIESGO'!$Z$67="Alta",'MAPA DE RIESGO'!$AB$67="Leve"),CONCATENATE("R9C",'MAPA DE RIESGO'!$P$67),"")</f>
        <v/>
      </c>
      <c r="N24" s="40" t="str">
        <f>IF(AND('MAPA DE RIESGO'!$Z$68="Alta",'MAPA DE RIESGO'!$AB$68="Leve"),CONCATENATE("R9C",'MAPA DE RIESGO'!$P$68),"")</f>
        <v/>
      </c>
      <c r="O24" s="41" t="str">
        <f>IF(AND('MAPA DE RIESGO'!$Z$69="Alta",'MAPA DE RIESGO'!$AB$69="Leve"),CONCATENATE("R9C",'MAPA DE RIESGO'!$P$69),"")</f>
        <v/>
      </c>
      <c r="P24" s="39" t="str">
        <f>IF(AND('MAPA DE RIESGO'!$Z$64="Alta",'MAPA DE RIESGO'!$AB$64="Menor"),CONCATENATE("R9C",'MAPA DE RIESGO'!$P$64),"")</f>
        <v/>
      </c>
      <c r="Q24" s="40" t="str">
        <f>IF(AND('MAPA DE RIESGO'!$Z$65="Alta",'MAPA DE RIESGO'!$AB$65="Menor"),CONCATENATE("R9C",'MAPA DE RIESGO'!$P$65),"")</f>
        <v/>
      </c>
      <c r="R24" s="40" t="str">
        <f>IF(AND('MAPA DE RIESGO'!$Z$66="Alta",'MAPA DE RIESGO'!$AB$66="Menor"),CONCATENATE("R9C",'MAPA DE RIESGO'!$P$66),"")</f>
        <v/>
      </c>
      <c r="S24" s="40" t="str">
        <f>IF(AND('MAPA DE RIESGO'!$Z$67="Alta",'MAPA DE RIESGO'!$AB$67="Menor"),CONCATENATE("R9C",'MAPA DE RIESGO'!$P$67),"")</f>
        <v/>
      </c>
      <c r="T24" s="40" t="str">
        <f>IF(AND('MAPA DE RIESGO'!$Z$68="Alta",'MAPA DE RIESGO'!$AB$68="Menor"),CONCATENATE("R9C",'MAPA DE RIESGO'!$P$68),"")</f>
        <v/>
      </c>
      <c r="U24" s="41" t="str">
        <f>IF(AND('MAPA DE RIESGO'!$Z$69="Alta",'MAPA DE RIESGO'!$AB$69="Menor"),CONCATENATE("R9C",'MAPA DE RIESGO'!$P$69),"")</f>
        <v/>
      </c>
      <c r="V24" s="23" t="str">
        <f>IF(AND('MAPA DE RIESGO'!$Z$64="Alta",'MAPA DE RIESGO'!$AB$64="Moderado"),CONCATENATE("R9C",'MAPA DE RIESGO'!$P$64),"")</f>
        <v/>
      </c>
      <c r="W24" s="24" t="str">
        <f>IF(AND('MAPA DE RIESGO'!$Z$65="Alta",'MAPA DE RIESGO'!$AB$65="Moderado"),CONCATENATE("R9C",'MAPA DE RIESGO'!$P$65),"")</f>
        <v/>
      </c>
      <c r="X24" s="29" t="str">
        <f>IF(AND('MAPA DE RIESGO'!$Z$66="Alta",'MAPA DE RIESGO'!$AB$66="Moderado"),CONCATENATE("R9C",'MAPA DE RIESGO'!$P$66),"")</f>
        <v/>
      </c>
      <c r="Y24" s="29" t="str">
        <f>IF(AND('MAPA DE RIESGO'!$Z$67="Alta",'MAPA DE RIESGO'!$AB$67="Moderado"),CONCATENATE("R9C",'MAPA DE RIESGO'!$P$67),"")</f>
        <v/>
      </c>
      <c r="Z24" s="29" t="str">
        <f>IF(AND('MAPA DE RIESGO'!$Z$68="Alta",'MAPA DE RIESGO'!$AB$68="Moderado"),CONCATENATE("R9C",'MAPA DE RIESGO'!$P$68),"")</f>
        <v/>
      </c>
      <c r="AA24" s="25" t="str">
        <f>IF(AND('MAPA DE RIESGO'!$Z$69="Alta",'MAPA DE RIESGO'!$AB$69="Moderado"),CONCATENATE("R9C",'MAPA DE RIESGO'!$P$69),"")</f>
        <v/>
      </c>
      <c r="AB24" s="23" t="str">
        <f>IF(AND('MAPA DE RIESGO'!$Z$64="Alta",'MAPA DE RIESGO'!$AB$64="Mayor"),CONCATENATE("R9C",'MAPA DE RIESGO'!$P$64),"")</f>
        <v/>
      </c>
      <c r="AC24" s="24" t="str">
        <f>IF(AND('MAPA DE RIESGO'!$Z$65="Alta",'MAPA DE RIESGO'!$AB$65="Mayor"),CONCATENATE("R9C",'MAPA DE RIESGO'!$P$65),"")</f>
        <v/>
      </c>
      <c r="AD24" s="29" t="str">
        <f>IF(AND('MAPA DE RIESGO'!$Z$66="Alta",'MAPA DE RIESGO'!$AB$66="Mayor"),CONCATENATE("R9C",'MAPA DE RIESGO'!$P$66),"")</f>
        <v/>
      </c>
      <c r="AE24" s="29" t="str">
        <f>IF(AND('MAPA DE RIESGO'!$Z$67="Alta",'MAPA DE RIESGO'!$AB$67="Mayor"),CONCATENATE("R9C",'MAPA DE RIESGO'!$P$67),"")</f>
        <v/>
      </c>
      <c r="AF24" s="29" t="str">
        <f>IF(AND('MAPA DE RIESGO'!$Z$68="Alta",'MAPA DE RIESGO'!$AB$68="Mayor"),CONCATENATE("R9C",'MAPA DE RIESGO'!$P$68),"")</f>
        <v/>
      </c>
      <c r="AG24" s="25" t="str">
        <f>IF(AND('MAPA DE RIESGO'!$Z$69="Alta",'MAPA DE RIESGO'!$AB$69="Mayor"),CONCATENATE("R9C",'MAPA DE RIESGO'!$P$69),"")</f>
        <v/>
      </c>
      <c r="AH24" s="26" t="str">
        <f>IF(AND('MAPA DE RIESGO'!$Z$64="Alta",'MAPA DE RIESGO'!$AB$64="Catastrófico"),CONCATENATE("R9C",'MAPA DE RIESGO'!$P$64),"")</f>
        <v/>
      </c>
      <c r="AI24" s="27" t="str">
        <f>IF(AND('MAPA DE RIESGO'!$Z$65="Alta",'MAPA DE RIESGO'!$AB$65="Catastrófico"),CONCATENATE("R9C",'MAPA DE RIESGO'!$P$65),"")</f>
        <v/>
      </c>
      <c r="AJ24" s="27" t="str">
        <f>IF(AND('MAPA DE RIESGO'!$Z$66="Alta",'MAPA DE RIESGO'!$AB$66="Catastrófico"),CONCATENATE("R9C",'MAPA DE RIESGO'!$P$66),"")</f>
        <v/>
      </c>
      <c r="AK24" s="27" t="str">
        <f>IF(AND('MAPA DE RIESGO'!$Z$67="Alta",'MAPA DE RIESGO'!$AB$67="Catastrófico"),CONCATENATE("R9C",'MAPA DE RIESGO'!$P$67),"")</f>
        <v/>
      </c>
      <c r="AL24" s="27" t="str">
        <f>IF(AND('MAPA DE RIESGO'!$Z$68="Alta",'MAPA DE RIESGO'!$AB$68="Catastrófico"),CONCATENATE("R9C",'MAPA DE RIESGO'!$P$68),"")</f>
        <v/>
      </c>
      <c r="AM24" s="28" t="str">
        <f>IF(AND('MAPA DE RIESGO'!$Z$69="Alta",'MAPA DE RIESGO'!$AB$69="Catastrófico"),CONCATENATE("R9C",'MAPA DE RIESGO'!$P$69),"")</f>
        <v/>
      </c>
      <c r="AN24" s="55"/>
      <c r="AO24" s="471"/>
      <c r="AP24" s="472"/>
      <c r="AQ24" s="472"/>
      <c r="AR24" s="472"/>
      <c r="AS24" s="472"/>
      <c r="AT24" s="473"/>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row>
    <row r="25" spans="1:76" ht="15.75" customHeight="1" thickBot="1" x14ac:dyDescent="0.3">
      <c r="A25" s="55"/>
      <c r="B25" s="420"/>
      <c r="C25" s="420"/>
      <c r="D25" s="421"/>
      <c r="E25" s="464"/>
      <c r="F25" s="465"/>
      <c r="G25" s="465"/>
      <c r="H25" s="465"/>
      <c r="I25" s="465"/>
      <c r="J25" s="42" t="str">
        <f>IF(AND('MAPA DE RIESGO'!$Z$70="Alta",'MAPA DE RIESGO'!$AB$70="Leve"),CONCATENATE("R10C",'MAPA DE RIESGO'!$P$70),"")</f>
        <v/>
      </c>
      <c r="K25" s="43" t="str">
        <f>IF(AND('MAPA DE RIESGO'!$Z$71="Alta",'MAPA DE RIESGO'!$AB$71="Leve"),CONCATENATE("R10C",'MAPA DE RIESGO'!$P$71),"")</f>
        <v/>
      </c>
      <c r="L25" s="43" t="str">
        <f>IF(AND('MAPA DE RIESGO'!$Z$72="Alta",'MAPA DE RIESGO'!$AB$72="Leve"),CONCATENATE("R10C",'MAPA DE RIESGO'!$P$72),"")</f>
        <v/>
      </c>
      <c r="M25" s="43" t="str">
        <f>IF(AND('MAPA DE RIESGO'!$Z$73="Alta",'MAPA DE RIESGO'!$AB$73="Leve"),CONCATENATE("R10C",'MAPA DE RIESGO'!$P$73),"")</f>
        <v/>
      </c>
      <c r="N25" s="43" t="str">
        <f>IF(AND('MAPA DE RIESGO'!$Z$74="Alta",'MAPA DE RIESGO'!$AB$74="Leve"),CONCATENATE("R10C",'MAPA DE RIESGO'!$P$74),"")</f>
        <v/>
      </c>
      <c r="O25" s="44" t="str">
        <f>IF(AND('MAPA DE RIESGO'!$Z$75="Alta",'MAPA DE RIESGO'!$AB$75="Leve"),CONCATENATE("R10C",'MAPA DE RIESGO'!$P$75),"")</f>
        <v/>
      </c>
      <c r="P25" s="42" t="str">
        <f>IF(AND('MAPA DE RIESGO'!$Z$70="Alta",'MAPA DE RIESGO'!$AB$70="Menor"),CONCATENATE("R10C",'MAPA DE RIESGO'!$P$70),"")</f>
        <v/>
      </c>
      <c r="Q25" s="43" t="str">
        <f>IF(AND('MAPA DE RIESGO'!$Z$71="Alta",'MAPA DE RIESGO'!$AB$71="Menor"),CONCATENATE("R10C",'MAPA DE RIESGO'!$P$71),"")</f>
        <v/>
      </c>
      <c r="R25" s="43" t="str">
        <f>IF(AND('MAPA DE RIESGO'!$Z$72="Alta",'MAPA DE RIESGO'!$AB$72="Menor"),CONCATENATE("R10C",'MAPA DE RIESGO'!$P$72),"")</f>
        <v/>
      </c>
      <c r="S25" s="43" t="str">
        <f>IF(AND('MAPA DE RIESGO'!$Z$73="Alta",'MAPA DE RIESGO'!$AB$73="Menor"),CONCATENATE("R10C",'MAPA DE RIESGO'!$P$73),"")</f>
        <v/>
      </c>
      <c r="T25" s="43" t="str">
        <f>IF(AND('MAPA DE RIESGO'!$Z$74="Alta",'MAPA DE RIESGO'!$AB$74="Menor"),CONCATENATE("R10C",'MAPA DE RIESGO'!$P$74),"")</f>
        <v/>
      </c>
      <c r="U25" s="44" t="str">
        <f>IF(AND('MAPA DE RIESGO'!$Z$75="Alta",'MAPA DE RIESGO'!$AB$75="Menor"),CONCATENATE("R10C",'MAPA DE RIESGO'!$P$75),"")</f>
        <v/>
      </c>
      <c r="V25" s="30" t="str">
        <f>IF(AND('MAPA DE RIESGO'!$Z$70="Alta",'MAPA DE RIESGO'!$AB$70="Moderado"),CONCATENATE("R10C",'MAPA DE RIESGO'!$P$70),"")</f>
        <v/>
      </c>
      <c r="W25" s="31" t="str">
        <f>IF(AND('MAPA DE RIESGO'!$Z$71="Alta",'MAPA DE RIESGO'!$AB$71="Moderado"),CONCATENATE("R10C",'MAPA DE RIESGO'!$P$71),"")</f>
        <v/>
      </c>
      <c r="X25" s="31" t="str">
        <f>IF(AND('MAPA DE RIESGO'!$Z$72="Alta",'MAPA DE RIESGO'!$AB$72="Moderado"),CONCATENATE("R10C",'MAPA DE RIESGO'!$P$72),"")</f>
        <v/>
      </c>
      <c r="Y25" s="31" t="str">
        <f>IF(AND('MAPA DE RIESGO'!$Z$73="Alta",'MAPA DE RIESGO'!$AB$73="Moderado"),CONCATENATE("R10C",'MAPA DE RIESGO'!$P$73),"")</f>
        <v/>
      </c>
      <c r="Z25" s="31" t="str">
        <f>IF(AND('MAPA DE RIESGO'!$Z$74="Alta",'MAPA DE RIESGO'!$AB$74="Moderado"),CONCATENATE("R10C",'MAPA DE RIESGO'!$P$74),"")</f>
        <v/>
      </c>
      <c r="AA25" s="32" t="str">
        <f>IF(AND('MAPA DE RIESGO'!$Z$75="Alta",'MAPA DE RIESGO'!$AB$75="Moderado"),CONCATENATE("R10C",'MAPA DE RIESGO'!$P$75),"")</f>
        <v/>
      </c>
      <c r="AB25" s="30" t="str">
        <f>IF(AND('MAPA DE RIESGO'!$Z$70="Alta",'MAPA DE RIESGO'!$AB$70="Mayor"),CONCATENATE("R10C",'MAPA DE RIESGO'!$P$70),"")</f>
        <v/>
      </c>
      <c r="AC25" s="31" t="str">
        <f>IF(AND('MAPA DE RIESGO'!$Z$71="Alta",'MAPA DE RIESGO'!$AB$71="Mayor"),CONCATENATE("R10C",'MAPA DE RIESGO'!$P$71),"")</f>
        <v/>
      </c>
      <c r="AD25" s="31" t="str">
        <f>IF(AND('MAPA DE RIESGO'!$Z$72="Alta",'MAPA DE RIESGO'!$AB$72="Mayor"),CONCATENATE("R10C",'MAPA DE RIESGO'!$P$72),"")</f>
        <v/>
      </c>
      <c r="AE25" s="31" t="str">
        <f>IF(AND('MAPA DE RIESGO'!$Z$73="Alta",'MAPA DE RIESGO'!$AB$73="Mayor"),CONCATENATE("R10C",'MAPA DE RIESGO'!$P$73),"")</f>
        <v/>
      </c>
      <c r="AF25" s="31" t="str">
        <f>IF(AND('MAPA DE RIESGO'!$Z$74="Alta",'MAPA DE RIESGO'!$AB$74="Mayor"),CONCATENATE("R10C",'MAPA DE RIESGO'!$P$74),"")</f>
        <v/>
      </c>
      <c r="AG25" s="32" t="str">
        <f>IF(AND('MAPA DE RIESGO'!$Z$75="Alta",'MAPA DE RIESGO'!$AB$75="Mayor"),CONCATENATE("R10C",'MAPA DE RIESGO'!$P$75),"")</f>
        <v/>
      </c>
      <c r="AH25" s="33" t="str">
        <f>IF(AND('MAPA DE RIESGO'!$Z$70="Alta",'MAPA DE RIESGO'!$AB$70="Catastrófico"),CONCATENATE("R10C",'MAPA DE RIESGO'!$P$70),"")</f>
        <v/>
      </c>
      <c r="AI25" s="34" t="str">
        <f>IF(AND('MAPA DE RIESGO'!$Z$71="Alta",'MAPA DE RIESGO'!$AB$71="Catastrófico"),CONCATENATE("R10C",'MAPA DE RIESGO'!$P$71),"")</f>
        <v/>
      </c>
      <c r="AJ25" s="34" t="str">
        <f>IF(AND('MAPA DE RIESGO'!$Z$72="Alta",'MAPA DE RIESGO'!$AB$72="Catastrófico"),CONCATENATE("R10C",'MAPA DE RIESGO'!$P$72),"")</f>
        <v/>
      </c>
      <c r="AK25" s="34" t="str">
        <f>IF(AND('MAPA DE RIESGO'!$Z$73="Alta",'MAPA DE RIESGO'!$AB$73="Catastrófico"),CONCATENATE("R10C",'MAPA DE RIESGO'!$P$73),"")</f>
        <v/>
      </c>
      <c r="AL25" s="34" t="str">
        <f>IF(AND('MAPA DE RIESGO'!$Z$74="Alta",'MAPA DE RIESGO'!$AB$74="Catastrófico"),CONCATENATE("R10C",'MAPA DE RIESGO'!$P$74),"")</f>
        <v/>
      </c>
      <c r="AM25" s="35" t="str">
        <f>IF(AND('MAPA DE RIESGO'!$Z$75="Alta",'MAPA DE RIESGO'!$AB$75="Catastrófico"),CONCATENATE("R10C",'MAPA DE RIESGO'!$P$75),"")</f>
        <v/>
      </c>
      <c r="AN25" s="55"/>
      <c r="AO25" s="474"/>
      <c r="AP25" s="475"/>
      <c r="AQ25" s="475"/>
      <c r="AR25" s="475"/>
      <c r="AS25" s="475"/>
      <c r="AT25" s="476"/>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row>
    <row r="26" spans="1:76" ht="15" customHeight="1" x14ac:dyDescent="0.25">
      <c r="A26" s="55"/>
      <c r="B26" s="420"/>
      <c r="C26" s="420"/>
      <c r="D26" s="421"/>
      <c r="E26" s="458" t="s">
        <v>108</v>
      </c>
      <c r="F26" s="459"/>
      <c r="G26" s="459"/>
      <c r="H26" s="459"/>
      <c r="I26" s="460"/>
      <c r="J26" s="36" t="str">
        <f>IF(AND('MAPA DE RIESGO'!$Z$16="Media",'MAPA DE RIESGO'!$AB$16="Leve"),CONCATENATE("R1C",'MAPA DE RIESGO'!$P$16),"")</f>
        <v/>
      </c>
      <c r="K26" s="37" t="str">
        <f>IF(AND('MAPA DE RIESGO'!$Z$17="Media",'MAPA DE RIESGO'!$AB$17="Leve"),CONCATENATE("R1C",'MAPA DE RIESGO'!$P$17),"")</f>
        <v/>
      </c>
      <c r="L26" s="37" t="str">
        <f>IF(AND('MAPA DE RIESGO'!$Z$18="Media",'MAPA DE RIESGO'!$AB$18="Leve"),CONCATENATE("R1C",'MAPA DE RIESGO'!$P$18),"")</f>
        <v/>
      </c>
      <c r="M26" s="37" t="str">
        <f>IF(AND('MAPA DE RIESGO'!$Z$19="Media",'MAPA DE RIESGO'!$AB$19="Leve"),CONCATENATE("R1C",'MAPA DE RIESGO'!$P$19),"")</f>
        <v/>
      </c>
      <c r="N26" s="37" t="str">
        <f>IF(AND('MAPA DE RIESGO'!$Z$20="Media",'MAPA DE RIESGO'!$AB$20="Leve"),CONCATENATE("R1C",'MAPA DE RIESGO'!$P$20),"")</f>
        <v/>
      </c>
      <c r="O26" s="38" t="str">
        <f>IF(AND('MAPA DE RIESGO'!$Z$21="Media",'MAPA DE RIESGO'!$AB$21="Leve"),CONCATENATE("R1C",'MAPA DE RIESGO'!$P$21),"")</f>
        <v/>
      </c>
      <c r="P26" s="36" t="str">
        <f>IF(AND('MAPA DE RIESGO'!$Z$16="Media",'MAPA DE RIESGO'!$AB$16="Menor"),CONCATENATE("R1C",'MAPA DE RIESGO'!$P$16),"")</f>
        <v/>
      </c>
      <c r="Q26" s="37" t="str">
        <f>IF(AND('MAPA DE RIESGO'!$Z$17="Media",'MAPA DE RIESGO'!$AB$17="Menor"),CONCATENATE("R1C",'MAPA DE RIESGO'!$P$17),"")</f>
        <v/>
      </c>
      <c r="R26" s="37" t="str">
        <f>IF(AND('MAPA DE RIESGO'!$Z$18="Media",'MAPA DE RIESGO'!$AB$18="Menor"),CONCATENATE("R1C",'MAPA DE RIESGO'!$P$18),"")</f>
        <v/>
      </c>
      <c r="S26" s="37" t="str">
        <f>IF(AND('MAPA DE RIESGO'!$Z$19="Media",'MAPA DE RIESGO'!$AB$19="Menor"),CONCATENATE("R1C",'MAPA DE RIESGO'!$P$19),"")</f>
        <v/>
      </c>
      <c r="T26" s="37" t="str">
        <f>IF(AND('MAPA DE RIESGO'!$Z$20="Media",'MAPA DE RIESGO'!$AB$20="Menor"),CONCATENATE("R1C",'MAPA DE RIESGO'!$P$20),"")</f>
        <v/>
      </c>
      <c r="U26" s="38" t="str">
        <f>IF(AND('MAPA DE RIESGO'!$Z$21="Media",'MAPA DE RIESGO'!$AB$21="Menor"),CONCATENATE("R1C",'MAPA DE RIESGO'!$P$21),"")</f>
        <v/>
      </c>
      <c r="V26" s="36" t="str">
        <f>IF(AND('MAPA DE RIESGO'!$Z$16="Media",'MAPA DE RIESGO'!$AB$16="Moderado"),CONCATENATE("R1C",'MAPA DE RIESGO'!$P$16),"")</f>
        <v/>
      </c>
      <c r="W26" s="37" t="str">
        <f>IF(AND('MAPA DE RIESGO'!$Z$17="Media",'MAPA DE RIESGO'!$AB$17="Moderado"),CONCATENATE("R1C",'MAPA DE RIESGO'!$P$17),"")</f>
        <v/>
      </c>
      <c r="X26" s="37" t="str">
        <f>IF(AND('MAPA DE RIESGO'!$Z$18="Media",'MAPA DE RIESGO'!$AB$18="Moderado"),CONCATENATE("R1C",'MAPA DE RIESGO'!$P$18),"")</f>
        <v/>
      </c>
      <c r="Y26" s="37" t="str">
        <f>IF(AND('MAPA DE RIESGO'!$Z$19="Media",'MAPA DE RIESGO'!$AB$19="Moderado"),CONCATENATE("R1C",'MAPA DE RIESGO'!$P$19),"")</f>
        <v/>
      </c>
      <c r="Z26" s="37" t="str">
        <f>IF(AND('MAPA DE RIESGO'!$Z$20="Media",'MAPA DE RIESGO'!$AB$20="Moderado"),CONCATENATE("R1C",'MAPA DE RIESGO'!$P$20),"")</f>
        <v/>
      </c>
      <c r="AA26" s="38" t="str">
        <f>IF(AND('MAPA DE RIESGO'!$Z$21="Media",'MAPA DE RIESGO'!$AB$21="Moderado"),CONCATENATE("R1C",'MAPA DE RIESGO'!$P$21),"")</f>
        <v/>
      </c>
      <c r="AB26" s="17" t="str">
        <f>IF(AND('MAPA DE RIESGO'!$Z$16="Media",'MAPA DE RIESGO'!$AB$16="Mayor"),CONCATENATE("R1C",'MAPA DE RIESGO'!$P$16),"")</f>
        <v/>
      </c>
      <c r="AC26" s="18" t="str">
        <f>IF(AND('MAPA DE RIESGO'!$Z$17="Media",'MAPA DE RIESGO'!$AB$17="Mayor"),CONCATENATE("R1C",'MAPA DE RIESGO'!$P$17),"")</f>
        <v/>
      </c>
      <c r="AD26" s="18" t="str">
        <f>IF(AND('MAPA DE RIESGO'!$Z$18="Media",'MAPA DE RIESGO'!$AB$18="Mayor"),CONCATENATE("R1C",'MAPA DE RIESGO'!$P$18),"")</f>
        <v/>
      </c>
      <c r="AE26" s="18" t="str">
        <f>IF(AND('MAPA DE RIESGO'!$Z$19="Media",'MAPA DE RIESGO'!$AB$19="Mayor"),CONCATENATE("R1C",'MAPA DE RIESGO'!$P$19),"")</f>
        <v/>
      </c>
      <c r="AF26" s="18" t="str">
        <f>IF(AND('MAPA DE RIESGO'!$Z$20="Media",'MAPA DE RIESGO'!$AB$20="Mayor"),CONCATENATE("R1C",'MAPA DE RIESGO'!$P$20),"")</f>
        <v/>
      </c>
      <c r="AG26" s="19" t="str">
        <f>IF(AND('MAPA DE RIESGO'!$Z$21="Media",'MAPA DE RIESGO'!$AB$21="Mayor"),CONCATENATE("R1C",'MAPA DE RIESGO'!$P$21),"")</f>
        <v/>
      </c>
      <c r="AH26" s="20" t="str">
        <f>IF(AND('MAPA DE RIESGO'!$Z$16="Media",'MAPA DE RIESGO'!$AB$16="Catastrófico"),CONCATENATE("R1C",'MAPA DE RIESGO'!$P$16),"")</f>
        <v/>
      </c>
      <c r="AI26" s="21" t="str">
        <f>IF(AND('MAPA DE RIESGO'!$Z$17="Media",'MAPA DE RIESGO'!$AB$17="Catastrófico"),CONCATENATE("R1C",'MAPA DE RIESGO'!$P$17),"")</f>
        <v/>
      </c>
      <c r="AJ26" s="21" t="str">
        <f>IF(AND('MAPA DE RIESGO'!$Z$18="Media",'MAPA DE RIESGO'!$AB$18="Catastrófico"),CONCATENATE("R1C",'MAPA DE RIESGO'!$P$18),"")</f>
        <v/>
      </c>
      <c r="AK26" s="21" t="str">
        <f>IF(AND('MAPA DE RIESGO'!$Z$19="Media",'MAPA DE RIESGO'!$AB$19="Catastrófico"),CONCATENATE("R1C",'MAPA DE RIESGO'!$P$19),"")</f>
        <v/>
      </c>
      <c r="AL26" s="21" t="str">
        <f>IF(AND('MAPA DE RIESGO'!$Z$20="Media",'MAPA DE RIESGO'!$AB$20="Catastrófico"),CONCATENATE("R1C",'MAPA DE RIESGO'!$P$20),"")</f>
        <v/>
      </c>
      <c r="AM26" s="22" t="str">
        <f>IF(AND('MAPA DE RIESGO'!$Z$21="Media",'MAPA DE RIESGO'!$AB$21="Catastrófico"),CONCATENATE("R1C",'MAPA DE RIESGO'!$P$21),"")</f>
        <v/>
      </c>
      <c r="AN26" s="55"/>
      <c r="AO26" s="497" t="s">
        <v>73</v>
      </c>
      <c r="AP26" s="498"/>
      <c r="AQ26" s="498"/>
      <c r="AR26" s="498"/>
      <c r="AS26" s="498"/>
      <c r="AT26" s="499"/>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row>
    <row r="27" spans="1:76" ht="15" customHeight="1" x14ac:dyDescent="0.25">
      <c r="A27" s="55"/>
      <c r="B27" s="420"/>
      <c r="C27" s="420"/>
      <c r="D27" s="421"/>
      <c r="E27" s="477"/>
      <c r="F27" s="478"/>
      <c r="G27" s="478"/>
      <c r="H27" s="478"/>
      <c r="I27" s="463"/>
      <c r="J27" s="39" t="str">
        <f>IF(AND('MAPA DE RIESGO'!$Z$22="Media",'MAPA DE RIESGO'!$AB$22="Leve"),CONCATENATE("R2C",'MAPA DE RIESGO'!$P$22),"")</f>
        <v/>
      </c>
      <c r="K27" s="40" t="str">
        <f>IF(AND('MAPA DE RIESGO'!$Z$23="Media",'MAPA DE RIESGO'!$AB$23="Leve"),CONCATENATE("R2C",'MAPA DE RIESGO'!$P$23),"")</f>
        <v/>
      </c>
      <c r="L27" s="40" t="str">
        <f>IF(AND('MAPA DE RIESGO'!$Z$24="Media",'MAPA DE RIESGO'!$AB$24="Leve"),CONCATENATE("R2C",'MAPA DE RIESGO'!$P$24),"")</f>
        <v/>
      </c>
      <c r="M27" s="40" t="str">
        <f>IF(AND('MAPA DE RIESGO'!$Z$25="Media",'MAPA DE RIESGO'!$AB$25="Leve"),CONCATENATE("R2C",'MAPA DE RIESGO'!$P$25),"")</f>
        <v/>
      </c>
      <c r="N27" s="40" t="str">
        <f>IF(AND('MAPA DE RIESGO'!$Z$26="Media",'MAPA DE RIESGO'!$AB$26="Leve"),CONCATENATE("R2C",'MAPA DE RIESGO'!$P$26),"")</f>
        <v/>
      </c>
      <c r="O27" s="41" t="str">
        <f>IF(AND('MAPA DE RIESGO'!$Z$27="Media",'MAPA DE RIESGO'!$AB$27="Leve"),CONCATENATE("R2C",'MAPA DE RIESGO'!$P$27),"")</f>
        <v/>
      </c>
      <c r="P27" s="39" t="str">
        <f>IF(AND('MAPA DE RIESGO'!$Z$22="Media",'MAPA DE RIESGO'!$AB$22="Menor"),CONCATENATE("R2C",'MAPA DE RIESGO'!$P$22),"")</f>
        <v/>
      </c>
      <c r="Q27" s="40" t="str">
        <f>IF(AND('MAPA DE RIESGO'!$Z$23="Media",'MAPA DE RIESGO'!$AB$23="Menor"),CONCATENATE("R2C",'MAPA DE RIESGO'!$P$23),"")</f>
        <v/>
      </c>
      <c r="R27" s="40" t="str">
        <f>IF(AND('MAPA DE RIESGO'!$Z$24="Media",'MAPA DE RIESGO'!$AB$24="Menor"),CONCATENATE("R2C",'MAPA DE RIESGO'!$P$24),"")</f>
        <v/>
      </c>
      <c r="S27" s="40" t="str">
        <f>IF(AND('MAPA DE RIESGO'!$Z$25="Media",'MAPA DE RIESGO'!$AB$25="Menor"),CONCATENATE("R2C",'MAPA DE RIESGO'!$P$25),"")</f>
        <v/>
      </c>
      <c r="T27" s="40" t="str">
        <f>IF(AND('MAPA DE RIESGO'!$Z$26="Media",'MAPA DE RIESGO'!$AB$26="Menor"),CONCATENATE("R2C",'MAPA DE RIESGO'!$P$26),"")</f>
        <v/>
      </c>
      <c r="U27" s="41" t="str">
        <f>IF(AND('MAPA DE RIESGO'!$Z$27="Media",'MAPA DE RIESGO'!$AB$27="Menor"),CONCATENATE("R2C",'MAPA DE RIESGO'!$P$27),"")</f>
        <v/>
      </c>
      <c r="V27" s="39" t="str">
        <f>IF(AND('MAPA DE RIESGO'!$Z$22="Media",'MAPA DE RIESGO'!$AB$22="Moderado"),CONCATENATE("R2C",'MAPA DE RIESGO'!$P$22),"")</f>
        <v/>
      </c>
      <c r="W27" s="40" t="str">
        <f>IF(AND('MAPA DE RIESGO'!$Z$23="Media",'MAPA DE RIESGO'!$AB$23="Moderado"),CONCATENATE("R2C",'MAPA DE RIESGO'!$P$23),"")</f>
        <v/>
      </c>
      <c r="X27" s="40" t="str">
        <f>IF(AND('MAPA DE RIESGO'!$Z$24="Media",'MAPA DE RIESGO'!$AB$24="Moderado"),CONCATENATE("R2C",'MAPA DE RIESGO'!$P$24),"")</f>
        <v/>
      </c>
      <c r="Y27" s="40" t="str">
        <f>IF(AND('MAPA DE RIESGO'!$Z$25="Media",'MAPA DE RIESGO'!$AB$25="Moderado"),CONCATENATE("R2C",'MAPA DE RIESGO'!$P$25),"")</f>
        <v/>
      </c>
      <c r="Z27" s="40" t="str">
        <f>IF(AND('MAPA DE RIESGO'!$Z$26="Media",'MAPA DE RIESGO'!$AB$26="Moderado"),CONCATENATE("R2C",'MAPA DE RIESGO'!$P$26),"")</f>
        <v/>
      </c>
      <c r="AA27" s="41" t="str">
        <f>IF(AND('MAPA DE RIESGO'!$Z$27="Media",'MAPA DE RIESGO'!$AB$27="Moderado"),CONCATENATE("R2C",'MAPA DE RIESGO'!$P$27),"")</f>
        <v/>
      </c>
      <c r="AB27" s="23" t="str">
        <f>IF(AND('MAPA DE RIESGO'!$Z$22="Media",'MAPA DE RIESGO'!$AB$22="Mayor"),CONCATENATE("R2C",'MAPA DE RIESGO'!$P$22),"")</f>
        <v/>
      </c>
      <c r="AC27" s="24" t="str">
        <f>IF(AND('MAPA DE RIESGO'!$Z$23="Media",'MAPA DE RIESGO'!$AB$23="Mayor"),CONCATENATE("R2C",'MAPA DE RIESGO'!$P$23),"")</f>
        <v/>
      </c>
      <c r="AD27" s="24" t="str">
        <f>IF(AND('MAPA DE RIESGO'!$Z$24="Media",'MAPA DE RIESGO'!$AB$24="Mayor"),CONCATENATE("R2C",'MAPA DE RIESGO'!$P$24),"")</f>
        <v/>
      </c>
      <c r="AE27" s="24" t="str">
        <f>IF(AND('MAPA DE RIESGO'!$Z$25="Media",'MAPA DE RIESGO'!$AB$25="Mayor"),CONCATENATE("R2C",'MAPA DE RIESGO'!$P$25),"")</f>
        <v/>
      </c>
      <c r="AF27" s="24" t="str">
        <f>IF(AND('MAPA DE RIESGO'!$Z$26="Media",'MAPA DE RIESGO'!$AB$26="Mayor"),CONCATENATE("R2C",'MAPA DE RIESGO'!$P$26),"")</f>
        <v/>
      </c>
      <c r="AG27" s="25" t="str">
        <f>IF(AND('MAPA DE RIESGO'!$Z$27="Media",'MAPA DE RIESGO'!$AB$27="Mayor"),CONCATENATE("R2C",'MAPA DE RIESGO'!$P$27),"")</f>
        <v/>
      </c>
      <c r="AH27" s="26" t="str">
        <f>IF(AND('MAPA DE RIESGO'!$Z$22="Media",'MAPA DE RIESGO'!$AB$22="Catastrófico"),CONCATENATE("R2C",'MAPA DE RIESGO'!$P$22),"")</f>
        <v/>
      </c>
      <c r="AI27" s="27" t="str">
        <f>IF(AND('MAPA DE RIESGO'!$Z$23="Media",'MAPA DE RIESGO'!$AB$23="Catastrófico"),CONCATENATE("R2C",'MAPA DE RIESGO'!$P$23),"")</f>
        <v/>
      </c>
      <c r="AJ27" s="27" t="str">
        <f>IF(AND('MAPA DE RIESGO'!$Z$24="Media",'MAPA DE RIESGO'!$AB$24="Catastrófico"),CONCATENATE("R2C",'MAPA DE RIESGO'!$P$24),"")</f>
        <v/>
      </c>
      <c r="AK27" s="27" t="str">
        <f>IF(AND('MAPA DE RIESGO'!$Z$25="Media",'MAPA DE RIESGO'!$AB$25="Catastrófico"),CONCATENATE("R2C",'MAPA DE RIESGO'!$P$25),"")</f>
        <v/>
      </c>
      <c r="AL27" s="27" t="str">
        <f>IF(AND('MAPA DE RIESGO'!$Z$26="Media",'MAPA DE RIESGO'!$AB$26="Catastrófico"),CONCATENATE("R2C",'MAPA DE RIESGO'!$P$26),"")</f>
        <v/>
      </c>
      <c r="AM27" s="28" t="str">
        <f>IF(AND('MAPA DE RIESGO'!$Z$27="Media",'MAPA DE RIESGO'!$AB$27="Catastrófico"),CONCATENATE("R2C",'MAPA DE RIESGO'!$P$27),"")</f>
        <v/>
      </c>
      <c r="AN27" s="55"/>
      <c r="AO27" s="500"/>
      <c r="AP27" s="501"/>
      <c r="AQ27" s="501"/>
      <c r="AR27" s="501"/>
      <c r="AS27" s="501"/>
      <c r="AT27" s="502"/>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row>
    <row r="28" spans="1:76" ht="15" customHeight="1" x14ac:dyDescent="0.25">
      <c r="A28" s="55"/>
      <c r="B28" s="420"/>
      <c r="C28" s="420"/>
      <c r="D28" s="421"/>
      <c r="E28" s="461"/>
      <c r="F28" s="462"/>
      <c r="G28" s="462"/>
      <c r="H28" s="462"/>
      <c r="I28" s="463"/>
      <c r="J28" s="39" t="str">
        <f>IF(AND('MAPA DE RIESGO'!$Z$28="Media",'MAPA DE RIESGO'!$AB$28="Leve"),CONCATENATE("R3C",'MAPA DE RIESGO'!$P$28),"")</f>
        <v/>
      </c>
      <c r="K28" s="40" t="str">
        <f>IF(AND('MAPA DE RIESGO'!$Z$29="Media",'MAPA DE RIESGO'!$AB$29="Leve"),CONCATENATE("R3C",'MAPA DE RIESGO'!$P$29),"")</f>
        <v/>
      </c>
      <c r="L28" s="40" t="str">
        <f>IF(AND('MAPA DE RIESGO'!$Z$30="Media",'MAPA DE RIESGO'!$AB$30="Leve"),CONCATENATE("R3C",'MAPA DE RIESGO'!$P$30),"")</f>
        <v/>
      </c>
      <c r="M28" s="40" t="str">
        <f>IF(AND('MAPA DE RIESGO'!$Z$31="Media",'MAPA DE RIESGO'!$AB$31="Leve"),CONCATENATE("R3C",'MAPA DE RIESGO'!$P$31),"")</f>
        <v/>
      </c>
      <c r="N28" s="40" t="str">
        <f>IF(AND('MAPA DE RIESGO'!$Z$32="Media",'MAPA DE RIESGO'!$AB$32="Leve"),CONCATENATE("R3C",'MAPA DE RIESGO'!$P$32),"")</f>
        <v/>
      </c>
      <c r="O28" s="41" t="str">
        <f>IF(AND('MAPA DE RIESGO'!$Z$33="Media",'MAPA DE RIESGO'!$AB$33="Leve"),CONCATENATE("R3C",'MAPA DE RIESGO'!$P$33),"")</f>
        <v/>
      </c>
      <c r="P28" s="39" t="str">
        <f>IF(AND('MAPA DE RIESGO'!$Z$28="Media",'MAPA DE RIESGO'!$AB$28="Menor"),CONCATENATE("R3C",'MAPA DE RIESGO'!$P$28),"")</f>
        <v/>
      </c>
      <c r="Q28" s="40" t="str">
        <f>IF(AND('MAPA DE RIESGO'!$Z$29="Media",'MAPA DE RIESGO'!$AB$29="Menor"),CONCATENATE("R3C",'MAPA DE RIESGO'!$P$29),"")</f>
        <v/>
      </c>
      <c r="R28" s="40" t="str">
        <f>IF(AND('MAPA DE RIESGO'!$Z$30="Media",'MAPA DE RIESGO'!$AB$30="Menor"),CONCATENATE("R3C",'MAPA DE RIESGO'!$P$30),"")</f>
        <v/>
      </c>
      <c r="S28" s="40" t="str">
        <f>IF(AND('MAPA DE RIESGO'!$Z$31="Media",'MAPA DE RIESGO'!$AB$31="Menor"),CONCATENATE("R3C",'MAPA DE RIESGO'!$P$31),"")</f>
        <v/>
      </c>
      <c r="T28" s="40" t="str">
        <f>IF(AND('MAPA DE RIESGO'!$Z$32="Media",'MAPA DE RIESGO'!$AB$32="Menor"),CONCATENATE("R3C",'MAPA DE RIESGO'!$P$32),"")</f>
        <v/>
      </c>
      <c r="U28" s="41" t="str">
        <f>IF(AND('MAPA DE RIESGO'!$Z$33="Media",'MAPA DE RIESGO'!$AB$33="Menor"),CONCATENATE("R3C",'MAPA DE RIESGO'!$P$33),"")</f>
        <v/>
      </c>
      <c r="V28" s="39" t="str">
        <f>IF(AND('MAPA DE RIESGO'!$Z$28="Media",'MAPA DE RIESGO'!$AB$28="Moderado"),CONCATENATE("R3C",'MAPA DE RIESGO'!$P$28),"")</f>
        <v/>
      </c>
      <c r="W28" s="40" t="str">
        <f>IF(AND('MAPA DE RIESGO'!$Z$29="Media",'MAPA DE RIESGO'!$AB$29="Moderado"),CONCATENATE("R3C",'MAPA DE RIESGO'!$P$29),"")</f>
        <v/>
      </c>
      <c r="X28" s="40" t="str">
        <f>IF(AND('MAPA DE RIESGO'!$Z$30="Media",'MAPA DE RIESGO'!$AB$30="Moderado"),CONCATENATE("R3C",'MAPA DE RIESGO'!$P$30),"")</f>
        <v/>
      </c>
      <c r="Y28" s="40" t="str">
        <f>IF(AND('MAPA DE RIESGO'!$Z$31="Media",'MAPA DE RIESGO'!$AB$31="Moderado"),CONCATENATE("R3C",'MAPA DE RIESGO'!$P$31),"")</f>
        <v/>
      </c>
      <c r="Z28" s="40" t="str">
        <f>IF(AND('MAPA DE RIESGO'!$Z$32="Media",'MAPA DE RIESGO'!$AB$32="Moderado"),CONCATENATE("R3C",'MAPA DE RIESGO'!$P$32),"")</f>
        <v/>
      </c>
      <c r="AA28" s="41" t="str">
        <f>IF(AND('MAPA DE RIESGO'!$Z$33="Media",'MAPA DE RIESGO'!$AB$33="Moderado"),CONCATENATE("R3C",'MAPA DE RIESGO'!$P$33),"")</f>
        <v/>
      </c>
      <c r="AB28" s="23" t="str">
        <f>IF(AND('MAPA DE RIESGO'!$Z$28="Media",'MAPA DE RIESGO'!$AB$28="Mayor"),CONCATENATE("R3C",'MAPA DE RIESGO'!$P$28),"")</f>
        <v/>
      </c>
      <c r="AC28" s="24" t="str">
        <f>IF(AND('MAPA DE RIESGO'!$Z$29="Media",'MAPA DE RIESGO'!$AB$29="Mayor"),CONCATENATE("R3C",'MAPA DE RIESGO'!$P$29),"")</f>
        <v/>
      </c>
      <c r="AD28" s="24" t="str">
        <f>IF(AND('MAPA DE RIESGO'!$Z$30="Media",'MAPA DE RIESGO'!$AB$30="Mayor"),CONCATENATE("R3C",'MAPA DE RIESGO'!$P$30),"")</f>
        <v/>
      </c>
      <c r="AE28" s="24" t="str">
        <f>IF(AND('MAPA DE RIESGO'!$Z$31="Media",'MAPA DE RIESGO'!$AB$31="Mayor"),CONCATENATE("R3C",'MAPA DE RIESGO'!$P$31),"")</f>
        <v/>
      </c>
      <c r="AF28" s="24" t="str">
        <f>IF(AND('MAPA DE RIESGO'!$Z$32="Media",'MAPA DE RIESGO'!$AB$32="Mayor"),CONCATENATE("R3C",'MAPA DE RIESGO'!$P$32),"")</f>
        <v/>
      </c>
      <c r="AG28" s="25" t="str">
        <f>IF(AND('MAPA DE RIESGO'!$Z$33="Media",'MAPA DE RIESGO'!$AB$33="Mayor"),CONCATENATE("R3C",'MAPA DE RIESGO'!$P$33),"")</f>
        <v/>
      </c>
      <c r="AH28" s="26" t="str">
        <f>IF(AND('MAPA DE RIESGO'!$Z$28="Media",'MAPA DE RIESGO'!$AB$28="Catastrófico"),CONCATENATE("R3C",'MAPA DE RIESGO'!$P$28),"")</f>
        <v/>
      </c>
      <c r="AI28" s="27" t="str">
        <f>IF(AND('MAPA DE RIESGO'!$Z$29="Media",'MAPA DE RIESGO'!$AB$29="Catastrófico"),CONCATENATE("R3C",'MAPA DE RIESGO'!$P$29),"")</f>
        <v/>
      </c>
      <c r="AJ28" s="27" t="str">
        <f>IF(AND('MAPA DE RIESGO'!$Z$30="Media",'MAPA DE RIESGO'!$AB$30="Catastrófico"),CONCATENATE("R3C",'MAPA DE RIESGO'!$P$30),"")</f>
        <v/>
      </c>
      <c r="AK28" s="27" t="str">
        <f>IF(AND('MAPA DE RIESGO'!$Z$31="Media",'MAPA DE RIESGO'!$AB$31="Catastrófico"),CONCATENATE("R3C",'MAPA DE RIESGO'!$P$31),"")</f>
        <v/>
      </c>
      <c r="AL28" s="27" t="str">
        <f>IF(AND('MAPA DE RIESGO'!$Z$32="Media",'MAPA DE RIESGO'!$AB$32="Catastrófico"),CONCATENATE("R3C",'MAPA DE RIESGO'!$P$32),"")</f>
        <v/>
      </c>
      <c r="AM28" s="28" t="str">
        <f>IF(AND('MAPA DE RIESGO'!$Z$33="Media",'MAPA DE RIESGO'!$AB$33="Catastrófico"),CONCATENATE("R3C",'MAPA DE RIESGO'!$P$33),"")</f>
        <v/>
      </c>
      <c r="AN28" s="55"/>
      <c r="AO28" s="500"/>
      <c r="AP28" s="501"/>
      <c r="AQ28" s="501"/>
      <c r="AR28" s="501"/>
      <c r="AS28" s="501"/>
      <c r="AT28" s="502"/>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row>
    <row r="29" spans="1:76" ht="15" customHeight="1" x14ac:dyDescent="0.25">
      <c r="A29" s="55"/>
      <c r="B29" s="420"/>
      <c r="C29" s="420"/>
      <c r="D29" s="421"/>
      <c r="E29" s="461"/>
      <c r="F29" s="462"/>
      <c r="G29" s="462"/>
      <c r="H29" s="462"/>
      <c r="I29" s="463"/>
      <c r="J29" s="39" t="str">
        <f>IF(AND('MAPA DE RIESGO'!$Z$34="Media",'MAPA DE RIESGO'!$AB$34="Leve"),CONCATENATE("R4C",'MAPA DE RIESGO'!$P$34),"")</f>
        <v/>
      </c>
      <c r="K29" s="40" t="str">
        <f>IF(AND('MAPA DE RIESGO'!$Z$35="Media",'MAPA DE RIESGO'!$AB$35="Leve"),CONCATENATE("R4C",'MAPA DE RIESGO'!$P$35),"")</f>
        <v/>
      </c>
      <c r="L29" s="40" t="str">
        <f>IF(AND('MAPA DE RIESGO'!$Z$36="Media",'MAPA DE RIESGO'!$AB$36="Leve"),CONCATENATE("R4C",'MAPA DE RIESGO'!$P$36),"")</f>
        <v/>
      </c>
      <c r="M29" s="40" t="str">
        <f>IF(AND('MAPA DE RIESGO'!$Z$37="Media",'MAPA DE RIESGO'!$AB$37="Leve"),CONCATENATE("R4C",'MAPA DE RIESGO'!$P$37),"")</f>
        <v/>
      </c>
      <c r="N29" s="40" t="str">
        <f>IF(AND('MAPA DE RIESGO'!$Z$38="Media",'MAPA DE RIESGO'!$AB$38="Leve"),CONCATENATE("R4C",'MAPA DE RIESGO'!$P$38),"")</f>
        <v/>
      </c>
      <c r="O29" s="41" t="str">
        <f>IF(AND('MAPA DE RIESGO'!$Z$39="Media",'MAPA DE RIESGO'!$AB$39="Leve"),CONCATENATE("R4C",'MAPA DE RIESGO'!$P$39),"")</f>
        <v/>
      </c>
      <c r="P29" s="39" t="str">
        <f>IF(AND('MAPA DE RIESGO'!$Z$34="Media",'MAPA DE RIESGO'!$AB$34="Menor"),CONCATENATE("R4C",'MAPA DE RIESGO'!$P$34),"")</f>
        <v/>
      </c>
      <c r="Q29" s="40" t="str">
        <f>IF(AND('MAPA DE RIESGO'!$Z$35="Media",'MAPA DE RIESGO'!$AB$35="Menor"),CONCATENATE("R4C",'MAPA DE RIESGO'!$P$35),"")</f>
        <v/>
      </c>
      <c r="R29" s="40" t="str">
        <f>IF(AND('MAPA DE RIESGO'!$Z$36="Media",'MAPA DE RIESGO'!$AB$36="Menor"),CONCATENATE("R4C",'MAPA DE RIESGO'!$P$36),"")</f>
        <v/>
      </c>
      <c r="S29" s="40" t="str">
        <f>IF(AND('MAPA DE RIESGO'!$Z$37="Media",'MAPA DE RIESGO'!$AB$37="Menor"),CONCATENATE("R4C",'MAPA DE RIESGO'!$P$37),"")</f>
        <v/>
      </c>
      <c r="T29" s="40" t="str">
        <f>IF(AND('MAPA DE RIESGO'!$Z$38="Media",'MAPA DE RIESGO'!$AB$38="Menor"),CONCATENATE("R4C",'MAPA DE RIESGO'!$P$38),"")</f>
        <v/>
      </c>
      <c r="U29" s="41" t="str">
        <f>IF(AND('MAPA DE RIESGO'!$Z$39="Media",'MAPA DE RIESGO'!$AB$39="Menor"),CONCATENATE("R4C",'MAPA DE RIESGO'!$P$39),"")</f>
        <v/>
      </c>
      <c r="V29" s="39" t="str">
        <f>IF(AND('MAPA DE RIESGO'!$Z$34="Media",'MAPA DE RIESGO'!$AB$34="Moderado"),CONCATENATE("R4C",'MAPA DE RIESGO'!$P$34),"")</f>
        <v/>
      </c>
      <c r="W29" s="40" t="str">
        <f>IF(AND('MAPA DE RIESGO'!$Z$35="Media",'MAPA DE RIESGO'!$AB$35="Moderado"),CONCATENATE("R4C",'MAPA DE RIESGO'!$P$35),"")</f>
        <v/>
      </c>
      <c r="X29" s="40" t="str">
        <f>IF(AND('MAPA DE RIESGO'!$Z$36="Media",'MAPA DE RIESGO'!$AB$36="Moderado"),CONCATENATE("R4C",'MAPA DE RIESGO'!$P$36),"")</f>
        <v/>
      </c>
      <c r="Y29" s="40" t="str">
        <f>IF(AND('MAPA DE RIESGO'!$Z$37="Media",'MAPA DE RIESGO'!$AB$37="Moderado"),CONCATENATE("R4C",'MAPA DE RIESGO'!$P$37),"")</f>
        <v/>
      </c>
      <c r="Z29" s="40" t="str">
        <f>IF(AND('MAPA DE RIESGO'!$Z$38="Media",'MAPA DE RIESGO'!$AB$38="Moderado"),CONCATENATE("R4C",'MAPA DE RIESGO'!$P$38),"")</f>
        <v/>
      </c>
      <c r="AA29" s="41" t="str">
        <f>IF(AND('MAPA DE RIESGO'!$Z$39="Media",'MAPA DE RIESGO'!$AB$39="Moderado"),CONCATENATE("R4C",'MAPA DE RIESGO'!$P$39),"")</f>
        <v/>
      </c>
      <c r="AB29" s="23" t="str">
        <f>IF(AND('MAPA DE RIESGO'!$Z$34="Media",'MAPA DE RIESGO'!$AB$34="Mayor"),CONCATENATE("R4C",'MAPA DE RIESGO'!$P$34),"")</f>
        <v/>
      </c>
      <c r="AC29" s="24" t="str">
        <f>IF(AND('MAPA DE RIESGO'!$Z$35="Media",'MAPA DE RIESGO'!$AB$35="Mayor"),CONCATENATE("R4C",'MAPA DE RIESGO'!$P$35),"")</f>
        <v/>
      </c>
      <c r="AD29" s="29" t="str">
        <f>IF(AND('MAPA DE RIESGO'!$Z$36="Media",'MAPA DE RIESGO'!$AB$36="Mayor"),CONCATENATE("R4C",'MAPA DE RIESGO'!$P$36),"")</f>
        <v/>
      </c>
      <c r="AE29" s="29" t="str">
        <f>IF(AND('MAPA DE RIESGO'!$Z$37="Media",'MAPA DE RIESGO'!$AB$37="Mayor"),CONCATENATE("R4C",'MAPA DE RIESGO'!$P$37),"")</f>
        <v/>
      </c>
      <c r="AF29" s="29" t="str">
        <f>IF(AND('MAPA DE RIESGO'!$Z$38="Media",'MAPA DE RIESGO'!$AB$38="Mayor"),CONCATENATE("R4C",'MAPA DE RIESGO'!$P$38),"")</f>
        <v/>
      </c>
      <c r="AG29" s="25" t="str">
        <f>IF(AND('MAPA DE RIESGO'!$Z$39="Media",'MAPA DE RIESGO'!$AB$39="Mayor"),CONCATENATE("R4C",'MAPA DE RIESGO'!$P$39),"")</f>
        <v/>
      </c>
      <c r="AH29" s="26" t="str">
        <f>IF(AND('MAPA DE RIESGO'!$Z$34="Media",'MAPA DE RIESGO'!$AB$34="Catastrófico"),CONCATENATE("R4C",'MAPA DE RIESGO'!$P$34),"")</f>
        <v/>
      </c>
      <c r="AI29" s="27" t="str">
        <f>IF(AND('MAPA DE RIESGO'!$Z$35="Media",'MAPA DE RIESGO'!$AB$35="Catastrófico"),CONCATENATE("R4C",'MAPA DE RIESGO'!$P$35),"")</f>
        <v/>
      </c>
      <c r="AJ29" s="27" t="str">
        <f>IF(AND('MAPA DE RIESGO'!$Z$36="Media",'MAPA DE RIESGO'!$AB$36="Catastrófico"),CONCATENATE("R4C",'MAPA DE RIESGO'!$P$36),"")</f>
        <v/>
      </c>
      <c r="AK29" s="27" t="str">
        <f>IF(AND('MAPA DE RIESGO'!$Z$37="Media",'MAPA DE RIESGO'!$AB$37="Catastrófico"),CONCATENATE("R4C",'MAPA DE RIESGO'!$P$37),"")</f>
        <v/>
      </c>
      <c r="AL29" s="27" t="str">
        <f>IF(AND('MAPA DE RIESGO'!$Z$38="Media",'MAPA DE RIESGO'!$AB$38="Catastrófico"),CONCATENATE("R4C",'MAPA DE RIESGO'!$P$38),"")</f>
        <v/>
      </c>
      <c r="AM29" s="28" t="str">
        <f>IF(AND('MAPA DE RIESGO'!$Z$39="Media",'MAPA DE RIESGO'!$AB$39="Catastrófico"),CONCATENATE("R4C",'MAPA DE RIESGO'!$P$39),"")</f>
        <v/>
      </c>
      <c r="AN29" s="55"/>
      <c r="AO29" s="500"/>
      <c r="AP29" s="501"/>
      <c r="AQ29" s="501"/>
      <c r="AR29" s="501"/>
      <c r="AS29" s="501"/>
      <c r="AT29" s="502"/>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row>
    <row r="30" spans="1:76" ht="15" customHeight="1" x14ac:dyDescent="0.25">
      <c r="A30" s="55"/>
      <c r="B30" s="420"/>
      <c r="C30" s="420"/>
      <c r="D30" s="421"/>
      <c r="E30" s="461"/>
      <c r="F30" s="462"/>
      <c r="G30" s="462"/>
      <c r="H30" s="462"/>
      <c r="I30" s="463"/>
      <c r="J30" s="39" t="str">
        <f>IF(AND('MAPA DE RIESGO'!$Z$40="Media",'MAPA DE RIESGO'!$AB$40="Leve"),CONCATENATE("R5C",'MAPA DE RIESGO'!$P$40),"")</f>
        <v/>
      </c>
      <c r="K30" s="40" t="str">
        <f>IF(AND('MAPA DE RIESGO'!$Z$41="Media",'MAPA DE RIESGO'!$AB$41="Leve"),CONCATENATE("R5C",'MAPA DE RIESGO'!$P$41),"")</f>
        <v/>
      </c>
      <c r="L30" s="40" t="str">
        <f>IF(AND('MAPA DE RIESGO'!$Z$42="Media",'MAPA DE RIESGO'!$AB$42="Leve"),CONCATENATE("R5C",'MAPA DE RIESGO'!$P$42),"")</f>
        <v/>
      </c>
      <c r="M30" s="40" t="str">
        <f>IF(AND('MAPA DE RIESGO'!$Z$43="Media",'MAPA DE RIESGO'!$AB$43="Leve"),CONCATENATE("R5C",'MAPA DE RIESGO'!$P$43),"")</f>
        <v/>
      </c>
      <c r="N30" s="40" t="str">
        <f>IF(AND('MAPA DE RIESGO'!$Z$44="Media",'MAPA DE RIESGO'!$AB$44="Leve"),CONCATENATE("R5C",'MAPA DE RIESGO'!$P$44),"")</f>
        <v/>
      </c>
      <c r="O30" s="41" t="str">
        <f>IF(AND('MAPA DE RIESGO'!$Z$45="Media",'MAPA DE RIESGO'!$AB$45="Leve"),CONCATENATE("R5C",'MAPA DE RIESGO'!$P$45),"")</f>
        <v/>
      </c>
      <c r="P30" s="39" t="str">
        <f>IF(AND('MAPA DE RIESGO'!$Z$40="Media",'MAPA DE RIESGO'!$AB$40="Menor"),CONCATENATE("R5C",'MAPA DE RIESGO'!$P$40),"")</f>
        <v/>
      </c>
      <c r="Q30" s="40" t="str">
        <f>IF(AND('MAPA DE RIESGO'!$Z$41="Media",'MAPA DE RIESGO'!$AB$41="Menor"),CONCATENATE("R5C",'MAPA DE RIESGO'!$P$41),"")</f>
        <v/>
      </c>
      <c r="R30" s="40" t="str">
        <f>IF(AND('MAPA DE RIESGO'!$Z$42="Media",'MAPA DE RIESGO'!$AB$42="Menor"),CONCATENATE("R5C",'MAPA DE RIESGO'!$P$42),"")</f>
        <v/>
      </c>
      <c r="S30" s="40" t="str">
        <f>IF(AND('MAPA DE RIESGO'!$Z$43="Media",'MAPA DE RIESGO'!$AB$43="Menor"),CONCATENATE("R5C",'MAPA DE RIESGO'!$P$43),"")</f>
        <v/>
      </c>
      <c r="T30" s="40" t="str">
        <f>IF(AND('MAPA DE RIESGO'!$Z$44="Media",'MAPA DE RIESGO'!$AB$44="Menor"),CONCATENATE("R5C",'MAPA DE RIESGO'!$P$44),"")</f>
        <v/>
      </c>
      <c r="U30" s="41" t="str">
        <f>IF(AND('MAPA DE RIESGO'!$Z$45="Media",'MAPA DE RIESGO'!$AB$45="Menor"),CONCATENATE("R5C",'MAPA DE RIESGO'!$P$45),"")</f>
        <v/>
      </c>
      <c r="V30" s="39" t="str">
        <f>IF(AND('MAPA DE RIESGO'!$Z$40="Media",'MAPA DE RIESGO'!$AB$40="Moderado"),CONCATENATE("R5C",'MAPA DE RIESGO'!$P$40),"")</f>
        <v/>
      </c>
      <c r="W30" s="40" t="str">
        <f>IF(AND('MAPA DE RIESGO'!$Z$41="Media",'MAPA DE RIESGO'!$AB$41="Moderado"),CONCATENATE("R5C",'MAPA DE RIESGO'!$P$41),"")</f>
        <v/>
      </c>
      <c r="X30" s="40" t="str">
        <f>IF(AND('MAPA DE RIESGO'!$Z$42="Media",'MAPA DE RIESGO'!$AB$42="Moderado"),CONCATENATE("R5C",'MAPA DE RIESGO'!$P$42),"")</f>
        <v/>
      </c>
      <c r="Y30" s="40" t="str">
        <f>IF(AND('MAPA DE RIESGO'!$Z$43="Media",'MAPA DE RIESGO'!$AB$43="Moderado"),CONCATENATE("R5C",'MAPA DE RIESGO'!$P$43),"")</f>
        <v/>
      </c>
      <c r="Z30" s="40" t="str">
        <f>IF(AND('MAPA DE RIESGO'!$Z$44="Media",'MAPA DE RIESGO'!$AB$44="Moderado"),CONCATENATE("R5C",'MAPA DE RIESGO'!$P$44),"")</f>
        <v/>
      </c>
      <c r="AA30" s="41" t="str">
        <f>IF(AND('MAPA DE RIESGO'!$Z$45="Media",'MAPA DE RIESGO'!$AB$45="Moderado"),CONCATENATE("R5C",'MAPA DE RIESGO'!$P$45),"")</f>
        <v/>
      </c>
      <c r="AB30" s="23" t="str">
        <f>IF(AND('MAPA DE RIESGO'!$Z$40="Media",'MAPA DE RIESGO'!$AB$40="Mayor"),CONCATENATE("R5C",'MAPA DE RIESGO'!$P$40),"")</f>
        <v/>
      </c>
      <c r="AC30" s="24" t="str">
        <f>IF(AND('MAPA DE RIESGO'!$Z$41="Media",'MAPA DE RIESGO'!$AB$41="Mayor"),CONCATENATE("R5C",'MAPA DE RIESGO'!$P$41),"")</f>
        <v/>
      </c>
      <c r="AD30" s="29" t="str">
        <f>IF(AND('MAPA DE RIESGO'!$Z$42="Media",'MAPA DE RIESGO'!$AB$42="Mayor"),CONCATENATE("R5C",'MAPA DE RIESGO'!$P$42),"")</f>
        <v/>
      </c>
      <c r="AE30" s="29" t="str">
        <f>IF(AND('MAPA DE RIESGO'!$Z$43="Media",'MAPA DE RIESGO'!$AB$43="Mayor"),CONCATENATE("R5C",'MAPA DE RIESGO'!$P$43),"")</f>
        <v/>
      </c>
      <c r="AF30" s="29" t="str">
        <f>IF(AND('MAPA DE RIESGO'!$Z$44="Media",'MAPA DE RIESGO'!$AB$44="Mayor"),CONCATENATE("R5C",'MAPA DE RIESGO'!$P$44),"")</f>
        <v/>
      </c>
      <c r="AG30" s="25" t="str">
        <f>IF(AND('MAPA DE RIESGO'!$Z$45="Media",'MAPA DE RIESGO'!$AB$45="Mayor"),CONCATENATE("R5C",'MAPA DE RIESGO'!$P$45),"")</f>
        <v/>
      </c>
      <c r="AH30" s="26" t="str">
        <f>IF(AND('MAPA DE RIESGO'!$Z$40="Media",'MAPA DE RIESGO'!$AB$40="Catastrófico"),CONCATENATE("R5C",'MAPA DE RIESGO'!$P$40),"")</f>
        <v/>
      </c>
      <c r="AI30" s="27" t="str">
        <f>IF(AND('MAPA DE RIESGO'!$Z$41="Media",'MAPA DE RIESGO'!$AB$41="Catastrófico"),CONCATENATE("R5C",'MAPA DE RIESGO'!$P$41),"")</f>
        <v/>
      </c>
      <c r="AJ30" s="27" t="str">
        <f>IF(AND('MAPA DE RIESGO'!$Z$42="Media",'MAPA DE RIESGO'!$AB$42="Catastrófico"),CONCATENATE("R5C",'MAPA DE RIESGO'!$P$42),"")</f>
        <v/>
      </c>
      <c r="AK30" s="27" t="str">
        <f>IF(AND('MAPA DE RIESGO'!$Z$43="Media",'MAPA DE RIESGO'!$AB$43="Catastrófico"),CONCATENATE("R5C",'MAPA DE RIESGO'!$P$43),"")</f>
        <v/>
      </c>
      <c r="AL30" s="27" t="str">
        <f>IF(AND('MAPA DE RIESGO'!$Z$44="Media",'MAPA DE RIESGO'!$AB$44="Catastrófico"),CONCATENATE("R5C",'MAPA DE RIESGO'!$P$44),"")</f>
        <v/>
      </c>
      <c r="AM30" s="28" t="str">
        <f>IF(AND('MAPA DE RIESGO'!$Z$45="Media",'MAPA DE RIESGO'!$AB$45="Catastrófico"),CONCATENATE("R5C",'MAPA DE RIESGO'!$P$45),"")</f>
        <v/>
      </c>
      <c r="AN30" s="55"/>
      <c r="AO30" s="500"/>
      <c r="AP30" s="501"/>
      <c r="AQ30" s="501"/>
      <c r="AR30" s="501"/>
      <c r="AS30" s="501"/>
      <c r="AT30" s="502"/>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row>
    <row r="31" spans="1:76" ht="15" customHeight="1" x14ac:dyDescent="0.25">
      <c r="A31" s="55"/>
      <c r="B31" s="420"/>
      <c r="C31" s="420"/>
      <c r="D31" s="421"/>
      <c r="E31" s="461"/>
      <c r="F31" s="462"/>
      <c r="G31" s="462"/>
      <c r="H31" s="462"/>
      <c r="I31" s="463"/>
      <c r="J31" s="39" t="str">
        <f>IF(AND('MAPA DE RIESGO'!$Z$46="Media",'MAPA DE RIESGO'!$AB$46="Leve"),CONCATENATE("R6C",'MAPA DE RIESGO'!$P$46),"")</f>
        <v/>
      </c>
      <c r="K31" s="40" t="str">
        <f>IF(AND('MAPA DE RIESGO'!$Z$47="Media",'MAPA DE RIESGO'!$AB$47="Leve"),CONCATENATE("R6C",'MAPA DE RIESGO'!$P$47),"")</f>
        <v/>
      </c>
      <c r="L31" s="40" t="str">
        <f>IF(AND('MAPA DE RIESGO'!$Z$48="Media",'MAPA DE RIESGO'!$AB$48="Leve"),CONCATENATE("R6C",'MAPA DE RIESGO'!$P$48),"")</f>
        <v/>
      </c>
      <c r="M31" s="40" t="str">
        <f>IF(AND('MAPA DE RIESGO'!$Z$49="Media",'MAPA DE RIESGO'!$AB$49="Leve"),CONCATENATE("R6C",'MAPA DE RIESGO'!$P$49),"")</f>
        <v/>
      </c>
      <c r="N31" s="40" t="str">
        <f>IF(AND('MAPA DE RIESGO'!$Z$50="Media",'MAPA DE RIESGO'!$AB$50="Leve"),CONCATENATE("R6C",'MAPA DE RIESGO'!$P$50),"")</f>
        <v/>
      </c>
      <c r="O31" s="41" t="str">
        <f>IF(AND('MAPA DE RIESGO'!$Z$51="Media",'MAPA DE RIESGO'!$AB$51="Leve"),CONCATENATE("R6C",'MAPA DE RIESGO'!$P$51),"")</f>
        <v/>
      </c>
      <c r="P31" s="39" t="str">
        <f>IF(AND('MAPA DE RIESGO'!$Z$46="Media",'MAPA DE RIESGO'!$AB$46="Menor"),CONCATENATE("R6C",'MAPA DE RIESGO'!$P$46),"")</f>
        <v/>
      </c>
      <c r="Q31" s="40" t="str">
        <f>IF(AND('MAPA DE RIESGO'!$Z$47="Media",'MAPA DE RIESGO'!$AB$47="Menor"),CONCATENATE("R6C",'MAPA DE RIESGO'!$P$47),"")</f>
        <v/>
      </c>
      <c r="R31" s="40" t="str">
        <f>IF(AND('MAPA DE RIESGO'!$Z$48="Media",'MAPA DE RIESGO'!$AB$48="Menor"),CONCATENATE("R6C",'MAPA DE RIESGO'!$P$48),"")</f>
        <v/>
      </c>
      <c r="S31" s="40" t="str">
        <f>IF(AND('MAPA DE RIESGO'!$Z$49="Media",'MAPA DE RIESGO'!$AB$49="Menor"),CONCATENATE("R6C",'MAPA DE RIESGO'!$P$49),"")</f>
        <v/>
      </c>
      <c r="T31" s="40" t="str">
        <f>IF(AND('MAPA DE RIESGO'!$Z$50="Media",'MAPA DE RIESGO'!$AB$50="Menor"),CONCATENATE("R6C",'MAPA DE RIESGO'!$P$50),"")</f>
        <v/>
      </c>
      <c r="U31" s="41" t="str">
        <f>IF(AND('MAPA DE RIESGO'!$Z$51="Media",'MAPA DE RIESGO'!$AB$51="Menor"),CONCATENATE("R6C",'MAPA DE RIESGO'!$P$51),"")</f>
        <v/>
      </c>
      <c r="V31" s="39" t="str">
        <f>IF(AND('MAPA DE RIESGO'!$Z$46="Media",'MAPA DE RIESGO'!$AB$46="Moderado"),CONCATENATE("R6C",'MAPA DE RIESGO'!$P$46),"")</f>
        <v/>
      </c>
      <c r="W31" s="40" t="str">
        <f>IF(AND('MAPA DE RIESGO'!$Z$47="Media",'MAPA DE RIESGO'!$AB$47="Moderado"),CONCATENATE("R6C",'MAPA DE RIESGO'!$P$47),"")</f>
        <v/>
      </c>
      <c r="X31" s="40" t="str">
        <f>IF(AND('MAPA DE RIESGO'!$Z$48="Media",'MAPA DE RIESGO'!$AB$48="Moderado"),CONCATENATE("R6C",'MAPA DE RIESGO'!$P$48),"")</f>
        <v/>
      </c>
      <c r="Y31" s="40" t="str">
        <f>IF(AND('MAPA DE RIESGO'!$Z$49="Media",'MAPA DE RIESGO'!$AB$49="Moderado"),CONCATENATE("R6C",'MAPA DE RIESGO'!$P$49),"")</f>
        <v/>
      </c>
      <c r="Z31" s="40" t="str">
        <f>IF(AND('MAPA DE RIESGO'!$Z$50="Media",'MAPA DE RIESGO'!$AB$50="Moderado"),CONCATENATE("R6C",'MAPA DE RIESGO'!$P$50),"")</f>
        <v/>
      </c>
      <c r="AA31" s="41" t="str">
        <f>IF(AND('MAPA DE RIESGO'!$Z$51="Media",'MAPA DE RIESGO'!$AB$51="Moderado"),CONCATENATE("R6C",'MAPA DE RIESGO'!$P$51),"")</f>
        <v/>
      </c>
      <c r="AB31" s="23" t="str">
        <f>IF(AND('MAPA DE RIESGO'!$Z$46="Media",'MAPA DE RIESGO'!$AB$46="Mayor"),CONCATENATE("R6C",'MAPA DE RIESGO'!$P$46),"")</f>
        <v/>
      </c>
      <c r="AC31" s="24" t="str">
        <f>IF(AND('MAPA DE RIESGO'!$Z$47="Media",'MAPA DE RIESGO'!$AB$47="Mayor"),CONCATENATE("R6C",'MAPA DE RIESGO'!$P$47),"")</f>
        <v/>
      </c>
      <c r="AD31" s="29" t="str">
        <f>IF(AND('MAPA DE RIESGO'!$Z$48="Media",'MAPA DE RIESGO'!$AB$48="Mayor"),CONCATENATE("R6C",'MAPA DE RIESGO'!$P$48),"")</f>
        <v/>
      </c>
      <c r="AE31" s="29" t="str">
        <f>IF(AND('MAPA DE RIESGO'!$Z$49="Media",'MAPA DE RIESGO'!$AB$49="Mayor"),CONCATENATE("R6C",'MAPA DE RIESGO'!$P$49),"")</f>
        <v/>
      </c>
      <c r="AF31" s="29" t="str">
        <f>IF(AND('MAPA DE RIESGO'!$Z$50="Media",'MAPA DE RIESGO'!$AB$50="Mayor"),CONCATENATE("R6C",'MAPA DE RIESGO'!$P$50),"")</f>
        <v/>
      </c>
      <c r="AG31" s="25" t="str">
        <f>IF(AND('MAPA DE RIESGO'!$Z$51="Media",'MAPA DE RIESGO'!$AB$51="Mayor"),CONCATENATE("R6C",'MAPA DE RIESGO'!$P$51),"")</f>
        <v/>
      </c>
      <c r="AH31" s="26" t="str">
        <f>IF(AND('MAPA DE RIESGO'!$Z$46="Media",'MAPA DE RIESGO'!$AB$46="Catastrófico"),CONCATENATE("R6C",'MAPA DE RIESGO'!$P$46),"")</f>
        <v/>
      </c>
      <c r="AI31" s="27" t="str">
        <f>IF(AND('MAPA DE RIESGO'!$Z$47="Media",'MAPA DE RIESGO'!$AB$47="Catastrófico"),CONCATENATE("R6C",'MAPA DE RIESGO'!$P$47),"")</f>
        <v/>
      </c>
      <c r="AJ31" s="27" t="str">
        <f>IF(AND('MAPA DE RIESGO'!$Z$48="Media",'MAPA DE RIESGO'!$AB$48="Catastrófico"),CONCATENATE("R6C",'MAPA DE RIESGO'!$P$48),"")</f>
        <v/>
      </c>
      <c r="AK31" s="27" t="str">
        <f>IF(AND('MAPA DE RIESGO'!$Z$49="Media",'MAPA DE RIESGO'!$AB$49="Catastrófico"),CONCATENATE("R6C",'MAPA DE RIESGO'!$P$49),"")</f>
        <v/>
      </c>
      <c r="AL31" s="27" t="str">
        <f>IF(AND('MAPA DE RIESGO'!$Z$50="Media",'MAPA DE RIESGO'!$AB$50="Catastrófico"),CONCATENATE("R6C",'MAPA DE RIESGO'!$P$50),"")</f>
        <v/>
      </c>
      <c r="AM31" s="28" t="str">
        <f>IF(AND('MAPA DE RIESGO'!$Z$51="Media",'MAPA DE RIESGO'!$AB$51="Catastrófico"),CONCATENATE("R6C",'MAPA DE RIESGO'!$P$51),"")</f>
        <v/>
      </c>
      <c r="AN31" s="55"/>
      <c r="AO31" s="500"/>
      <c r="AP31" s="501"/>
      <c r="AQ31" s="501"/>
      <c r="AR31" s="501"/>
      <c r="AS31" s="501"/>
      <c r="AT31" s="502"/>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row>
    <row r="32" spans="1:76" ht="15" customHeight="1" x14ac:dyDescent="0.25">
      <c r="A32" s="55"/>
      <c r="B32" s="420"/>
      <c r="C32" s="420"/>
      <c r="D32" s="421"/>
      <c r="E32" s="461"/>
      <c r="F32" s="462"/>
      <c r="G32" s="462"/>
      <c r="H32" s="462"/>
      <c r="I32" s="463"/>
      <c r="J32" s="39" t="str">
        <f>IF(AND('MAPA DE RIESGO'!$Z$52="Media",'MAPA DE RIESGO'!$AB$52="Leve"),CONCATENATE("R7C",'MAPA DE RIESGO'!$P$52),"")</f>
        <v/>
      </c>
      <c r="K32" s="40" t="str">
        <f>IF(AND('MAPA DE RIESGO'!$Z$53="Media",'MAPA DE RIESGO'!$AB$53="Leve"),CONCATENATE("R7C",'MAPA DE RIESGO'!$P$53),"")</f>
        <v/>
      </c>
      <c r="L32" s="40" t="str">
        <f>IF(AND('MAPA DE RIESGO'!$Z$54="Media",'MAPA DE RIESGO'!$AB$54="Leve"),CONCATENATE("R7C",'MAPA DE RIESGO'!$P$54),"")</f>
        <v/>
      </c>
      <c r="M32" s="40" t="str">
        <f>IF(AND('MAPA DE RIESGO'!$Z$55="Media",'MAPA DE RIESGO'!$AB$55="Leve"),CONCATENATE("R7C",'MAPA DE RIESGO'!$P$55),"")</f>
        <v/>
      </c>
      <c r="N32" s="40" t="str">
        <f>IF(AND('MAPA DE RIESGO'!$Z$56="Media",'MAPA DE RIESGO'!$AB$56="Leve"),CONCATENATE("R7C",'MAPA DE RIESGO'!$P$56),"")</f>
        <v/>
      </c>
      <c r="O32" s="41" t="str">
        <f>IF(AND('MAPA DE RIESGO'!$Z$57="Media",'MAPA DE RIESGO'!$AB$57="Leve"),CONCATENATE("R7C",'MAPA DE RIESGO'!$P$57),"")</f>
        <v/>
      </c>
      <c r="P32" s="39" t="str">
        <f>IF(AND('MAPA DE RIESGO'!$Z$52="Media",'MAPA DE RIESGO'!$AB$52="Menor"),CONCATENATE("R7C",'MAPA DE RIESGO'!$P$52),"")</f>
        <v/>
      </c>
      <c r="Q32" s="40" t="str">
        <f>IF(AND('MAPA DE RIESGO'!$Z$53="Media",'MAPA DE RIESGO'!$AB$53="Menor"),CONCATENATE("R7C",'MAPA DE RIESGO'!$P$53),"")</f>
        <v/>
      </c>
      <c r="R32" s="40" t="str">
        <f>IF(AND('MAPA DE RIESGO'!$Z$54="Media",'MAPA DE RIESGO'!$AB$54="Menor"),CONCATENATE("R7C",'MAPA DE RIESGO'!$P$54),"")</f>
        <v/>
      </c>
      <c r="S32" s="40" t="str">
        <f>IF(AND('MAPA DE RIESGO'!$Z$55="Media",'MAPA DE RIESGO'!$AB$55="Menor"),CONCATENATE("R7C",'MAPA DE RIESGO'!$P$55),"")</f>
        <v/>
      </c>
      <c r="T32" s="40" t="str">
        <f>IF(AND('MAPA DE RIESGO'!$Z$56="Media",'MAPA DE RIESGO'!$AB$56="Menor"),CONCATENATE("R7C",'MAPA DE RIESGO'!$P$56),"")</f>
        <v/>
      </c>
      <c r="U32" s="41" t="str">
        <f>IF(AND('MAPA DE RIESGO'!$Z$57="Media",'MAPA DE RIESGO'!$AB$57="Menor"),CONCATENATE("R7C",'MAPA DE RIESGO'!$P$57),"")</f>
        <v/>
      </c>
      <c r="V32" s="39" t="str">
        <f>IF(AND('MAPA DE RIESGO'!$Z$52="Media",'MAPA DE RIESGO'!$AB$52="Moderado"),CONCATENATE("R7C",'MAPA DE RIESGO'!$P$52),"")</f>
        <v/>
      </c>
      <c r="W32" s="40" t="str">
        <f>IF(AND('MAPA DE RIESGO'!$Z$53="Media",'MAPA DE RIESGO'!$AB$53="Moderado"),CONCATENATE("R7C",'MAPA DE RIESGO'!$P$53),"")</f>
        <v/>
      </c>
      <c r="X32" s="40" t="str">
        <f>IF(AND('MAPA DE RIESGO'!$Z$54="Media",'MAPA DE RIESGO'!$AB$54="Moderado"),CONCATENATE("R7C",'MAPA DE RIESGO'!$P$54),"")</f>
        <v/>
      </c>
      <c r="Y32" s="40" t="str">
        <f>IF(AND('MAPA DE RIESGO'!$Z$55="Media",'MAPA DE RIESGO'!$AB$55="Moderado"),CONCATENATE("R7C",'MAPA DE RIESGO'!$P$55),"")</f>
        <v/>
      </c>
      <c r="Z32" s="40" t="str">
        <f>IF(AND('MAPA DE RIESGO'!$Z$56="Media",'MAPA DE RIESGO'!$AB$56="Moderado"),CONCATENATE("R7C",'MAPA DE RIESGO'!$P$56),"")</f>
        <v/>
      </c>
      <c r="AA32" s="41" t="str">
        <f>IF(AND('MAPA DE RIESGO'!$Z$57="Media",'MAPA DE RIESGO'!$AB$57="Moderado"),CONCATENATE("R7C",'MAPA DE RIESGO'!$P$57),"")</f>
        <v/>
      </c>
      <c r="AB32" s="23" t="str">
        <f>IF(AND('MAPA DE RIESGO'!$Z$52="Media",'MAPA DE RIESGO'!$AB$52="Mayor"),CONCATENATE("R7C",'MAPA DE RIESGO'!$P$52),"")</f>
        <v/>
      </c>
      <c r="AC32" s="24" t="str">
        <f>IF(AND('MAPA DE RIESGO'!$Z$53="Media",'MAPA DE RIESGO'!$AB$53="Mayor"),CONCATENATE("R7C",'MAPA DE RIESGO'!$P$53),"")</f>
        <v/>
      </c>
      <c r="AD32" s="29" t="str">
        <f>IF(AND('MAPA DE RIESGO'!$Z$54="Media",'MAPA DE RIESGO'!$AB$54="Mayor"),CONCATENATE("R7C",'MAPA DE RIESGO'!$P$54),"")</f>
        <v/>
      </c>
      <c r="AE32" s="29" t="str">
        <f>IF(AND('MAPA DE RIESGO'!$Z$55="Media",'MAPA DE RIESGO'!$AB$55="Mayor"),CONCATENATE("R7C",'MAPA DE RIESGO'!$P$55),"")</f>
        <v/>
      </c>
      <c r="AF32" s="29" t="str">
        <f>IF(AND('MAPA DE RIESGO'!$Z$56="Media",'MAPA DE RIESGO'!$AB$56="Mayor"),CONCATENATE("R7C",'MAPA DE RIESGO'!$P$56),"")</f>
        <v/>
      </c>
      <c r="AG32" s="25" t="str">
        <f>IF(AND('MAPA DE RIESGO'!$Z$57="Media",'MAPA DE RIESGO'!$AB$57="Mayor"),CONCATENATE("R7C",'MAPA DE RIESGO'!$P$57),"")</f>
        <v/>
      </c>
      <c r="AH32" s="26" t="str">
        <f>IF(AND('MAPA DE RIESGO'!$Z$52="Media",'MAPA DE RIESGO'!$AB$52="Catastrófico"),CONCATENATE("R7C",'MAPA DE RIESGO'!$P$52),"")</f>
        <v/>
      </c>
      <c r="AI32" s="27" t="str">
        <f>IF(AND('MAPA DE RIESGO'!$Z$53="Media",'MAPA DE RIESGO'!$AB$53="Catastrófico"),CONCATENATE("R7C",'MAPA DE RIESGO'!$P$53),"")</f>
        <v/>
      </c>
      <c r="AJ32" s="27" t="str">
        <f>IF(AND('MAPA DE RIESGO'!$Z$54="Media",'MAPA DE RIESGO'!$AB$54="Catastrófico"),CONCATENATE("R7C",'MAPA DE RIESGO'!$P$54),"")</f>
        <v/>
      </c>
      <c r="AK32" s="27" t="str">
        <f>IF(AND('MAPA DE RIESGO'!$Z$55="Media",'MAPA DE RIESGO'!$AB$55="Catastrófico"),CONCATENATE("R7C",'MAPA DE RIESGO'!$P$55),"")</f>
        <v/>
      </c>
      <c r="AL32" s="27" t="str">
        <f>IF(AND('MAPA DE RIESGO'!$Z$56="Media",'MAPA DE RIESGO'!$AB$56="Catastrófico"),CONCATENATE("R7C",'MAPA DE RIESGO'!$P$56),"")</f>
        <v/>
      </c>
      <c r="AM32" s="28" t="str">
        <f>IF(AND('MAPA DE RIESGO'!$Z$57="Media",'MAPA DE RIESGO'!$AB$57="Catastrófico"),CONCATENATE("R7C",'MAPA DE RIESGO'!$P$57),"")</f>
        <v/>
      </c>
      <c r="AN32" s="55"/>
      <c r="AO32" s="500"/>
      <c r="AP32" s="501"/>
      <c r="AQ32" s="501"/>
      <c r="AR32" s="501"/>
      <c r="AS32" s="501"/>
      <c r="AT32" s="502"/>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row>
    <row r="33" spans="1:80" ht="15" customHeight="1" x14ac:dyDescent="0.25">
      <c r="A33" s="55"/>
      <c r="B33" s="420"/>
      <c r="C33" s="420"/>
      <c r="D33" s="421"/>
      <c r="E33" s="461"/>
      <c r="F33" s="462"/>
      <c r="G33" s="462"/>
      <c r="H33" s="462"/>
      <c r="I33" s="463"/>
      <c r="J33" s="39" t="str">
        <f>IF(AND('MAPA DE RIESGO'!$Z$58="Media",'MAPA DE RIESGO'!$AB$58="Leve"),CONCATENATE("R8C",'MAPA DE RIESGO'!$P$58),"")</f>
        <v/>
      </c>
      <c r="K33" s="40" t="str">
        <f>IF(AND('MAPA DE RIESGO'!$Z$59="Media",'MAPA DE RIESGO'!$AB$59="Leve"),CONCATENATE("R8C",'MAPA DE RIESGO'!$P$59),"")</f>
        <v/>
      </c>
      <c r="L33" s="40" t="str">
        <f>IF(AND('MAPA DE RIESGO'!$Z$60="Media",'MAPA DE RIESGO'!$AB$60="Leve"),CONCATENATE("R8C",'MAPA DE RIESGO'!$P$60),"")</f>
        <v/>
      </c>
      <c r="M33" s="40" t="str">
        <f>IF(AND('MAPA DE RIESGO'!$Z$61="Media",'MAPA DE RIESGO'!$AB$61="Leve"),CONCATENATE("R8C",'MAPA DE RIESGO'!$P$61),"")</f>
        <v/>
      </c>
      <c r="N33" s="40" t="str">
        <f>IF(AND('MAPA DE RIESGO'!$Z$62="Media",'MAPA DE RIESGO'!$AB$62="Leve"),CONCATENATE("R8C",'MAPA DE RIESGO'!$P$62),"")</f>
        <v/>
      </c>
      <c r="O33" s="41" t="str">
        <f>IF(AND('MAPA DE RIESGO'!$Z$63="Media",'MAPA DE RIESGO'!$AB$63="Leve"),CONCATENATE("R8C",'MAPA DE RIESGO'!$P$63),"")</f>
        <v/>
      </c>
      <c r="P33" s="39" t="str">
        <f>IF(AND('MAPA DE RIESGO'!$Z$58="Media",'MAPA DE RIESGO'!$AB$58="Menor"),CONCATENATE("R8C",'MAPA DE RIESGO'!$P$58),"")</f>
        <v/>
      </c>
      <c r="Q33" s="40" t="str">
        <f>IF(AND('MAPA DE RIESGO'!$Z$59="Media",'MAPA DE RIESGO'!$AB$59="Menor"),CONCATENATE("R8C",'MAPA DE RIESGO'!$P$59),"")</f>
        <v/>
      </c>
      <c r="R33" s="40" t="str">
        <f>IF(AND('MAPA DE RIESGO'!$Z$60="Media",'MAPA DE RIESGO'!$AB$60="Menor"),CONCATENATE("R8C",'MAPA DE RIESGO'!$P$60),"")</f>
        <v/>
      </c>
      <c r="S33" s="40" t="str">
        <f>IF(AND('MAPA DE RIESGO'!$Z$61="Media",'MAPA DE RIESGO'!$AB$61="Menor"),CONCATENATE("R8C",'MAPA DE RIESGO'!$P$61),"")</f>
        <v/>
      </c>
      <c r="T33" s="40" t="str">
        <f>IF(AND('MAPA DE RIESGO'!$Z$62="Media",'MAPA DE RIESGO'!$AB$62="Menor"),CONCATENATE("R8C",'MAPA DE RIESGO'!$P$62),"")</f>
        <v/>
      </c>
      <c r="U33" s="41" t="str">
        <f>IF(AND('MAPA DE RIESGO'!$Z$63="Media",'MAPA DE RIESGO'!$AB$63="Menor"),CONCATENATE("R8C",'MAPA DE RIESGO'!$P$63),"")</f>
        <v/>
      </c>
      <c r="V33" s="39" t="str">
        <f>IF(AND('MAPA DE RIESGO'!$Z$58="Media",'MAPA DE RIESGO'!$AB$58="Moderado"),CONCATENATE("R8C",'MAPA DE RIESGO'!$P$58),"")</f>
        <v/>
      </c>
      <c r="W33" s="40" t="str">
        <f>IF(AND('MAPA DE RIESGO'!$Z$59="Media",'MAPA DE RIESGO'!$AB$59="Moderado"),CONCATENATE("R8C",'MAPA DE RIESGO'!$P$59),"")</f>
        <v/>
      </c>
      <c r="X33" s="40" t="str">
        <f>IF(AND('MAPA DE RIESGO'!$Z$60="Media",'MAPA DE RIESGO'!$AB$60="Moderado"),CONCATENATE("R8C",'MAPA DE RIESGO'!$P$60),"")</f>
        <v/>
      </c>
      <c r="Y33" s="40" t="str">
        <f>IF(AND('MAPA DE RIESGO'!$Z$61="Media",'MAPA DE RIESGO'!$AB$61="Moderado"),CONCATENATE("R8C",'MAPA DE RIESGO'!$P$61),"")</f>
        <v/>
      </c>
      <c r="Z33" s="40" t="str">
        <f>IF(AND('MAPA DE RIESGO'!$Z$62="Media",'MAPA DE RIESGO'!$AB$62="Moderado"),CONCATENATE("R8C",'MAPA DE RIESGO'!$P$62),"")</f>
        <v/>
      </c>
      <c r="AA33" s="41" t="str">
        <f>IF(AND('MAPA DE RIESGO'!$Z$63="Media",'MAPA DE RIESGO'!$AB$63="Moderado"),CONCATENATE("R8C",'MAPA DE RIESGO'!$P$63),"")</f>
        <v/>
      </c>
      <c r="AB33" s="23" t="str">
        <f>IF(AND('MAPA DE RIESGO'!$Z$58="Media",'MAPA DE RIESGO'!$AB$58="Mayor"),CONCATENATE("R8C",'MAPA DE RIESGO'!$P$58),"")</f>
        <v/>
      </c>
      <c r="AC33" s="24" t="str">
        <f>IF(AND('MAPA DE RIESGO'!$Z$59="Media",'MAPA DE RIESGO'!$AB$59="Mayor"),CONCATENATE("R8C",'MAPA DE RIESGO'!$P$59),"")</f>
        <v/>
      </c>
      <c r="AD33" s="29" t="str">
        <f>IF(AND('MAPA DE RIESGO'!$Z$60="Media",'MAPA DE RIESGO'!$AB$60="Mayor"),CONCATENATE("R8C",'MAPA DE RIESGO'!$P$60),"")</f>
        <v/>
      </c>
      <c r="AE33" s="29" t="str">
        <f>IF(AND('MAPA DE RIESGO'!$Z$61="Media",'MAPA DE RIESGO'!$AB$61="Mayor"),CONCATENATE("R8C",'MAPA DE RIESGO'!$P$61),"")</f>
        <v/>
      </c>
      <c r="AF33" s="29" t="str">
        <f>IF(AND('MAPA DE RIESGO'!$Z$62="Media",'MAPA DE RIESGO'!$AB$62="Mayor"),CONCATENATE("R8C",'MAPA DE RIESGO'!$P$62),"")</f>
        <v/>
      </c>
      <c r="AG33" s="25" t="str">
        <f>IF(AND('MAPA DE RIESGO'!$Z$63="Media",'MAPA DE RIESGO'!$AB$63="Mayor"),CONCATENATE("R8C",'MAPA DE RIESGO'!$P$63),"")</f>
        <v/>
      </c>
      <c r="AH33" s="26" t="str">
        <f>IF(AND('MAPA DE RIESGO'!$Z$58="Media",'MAPA DE RIESGO'!$AB$58="Catastrófico"),CONCATENATE("R8C",'MAPA DE RIESGO'!$P$58),"")</f>
        <v/>
      </c>
      <c r="AI33" s="27" t="str">
        <f>IF(AND('MAPA DE RIESGO'!$Z$59="Media",'MAPA DE RIESGO'!$AB$59="Catastrófico"),CONCATENATE("R8C",'MAPA DE RIESGO'!$P$59),"")</f>
        <v/>
      </c>
      <c r="AJ33" s="27" t="str">
        <f>IF(AND('MAPA DE RIESGO'!$Z$60="Media",'MAPA DE RIESGO'!$AB$60="Catastrófico"),CONCATENATE("R8C",'MAPA DE RIESGO'!$P$60),"")</f>
        <v/>
      </c>
      <c r="AK33" s="27" t="str">
        <f>IF(AND('MAPA DE RIESGO'!$Z$61="Media",'MAPA DE RIESGO'!$AB$61="Catastrófico"),CONCATENATE("R8C",'MAPA DE RIESGO'!$P$61),"")</f>
        <v/>
      </c>
      <c r="AL33" s="27" t="str">
        <f>IF(AND('MAPA DE RIESGO'!$Z$62="Media",'MAPA DE RIESGO'!$AB$62="Catastrófico"),CONCATENATE("R8C",'MAPA DE RIESGO'!$P$62),"")</f>
        <v/>
      </c>
      <c r="AM33" s="28" t="str">
        <f>IF(AND('MAPA DE RIESGO'!$Z$63="Media",'MAPA DE RIESGO'!$AB$63="Catastrófico"),CONCATENATE("R8C",'MAPA DE RIESGO'!$P$63),"")</f>
        <v/>
      </c>
      <c r="AN33" s="55"/>
      <c r="AO33" s="500"/>
      <c r="AP33" s="501"/>
      <c r="AQ33" s="501"/>
      <c r="AR33" s="501"/>
      <c r="AS33" s="501"/>
      <c r="AT33" s="502"/>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row>
    <row r="34" spans="1:80" ht="15" customHeight="1" x14ac:dyDescent="0.25">
      <c r="A34" s="55"/>
      <c r="B34" s="420"/>
      <c r="C34" s="420"/>
      <c r="D34" s="421"/>
      <c r="E34" s="461"/>
      <c r="F34" s="462"/>
      <c r="G34" s="462"/>
      <c r="H34" s="462"/>
      <c r="I34" s="463"/>
      <c r="J34" s="39" t="str">
        <f>IF(AND('MAPA DE RIESGO'!$Z$64="Media",'MAPA DE RIESGO'!$AB$64="Leve"),CONCATENATE("R9C",'MAPA DE RIESGO'!$P$64),"")</f>
        <v/>
      </c>
      <c r="K34" s="40" t="str">
        <f>IF(AND('MAPA DE RIESGO'!$Z$65="Media",'MAPA DE RIESGO'!$AB$65="Leve"),CONCATENATE("R9C",'MAPA DE RIESGO'!$P$65),"")</f>
        <v/>
      </c>
      <c r="L34" s="40" t="str">
        <f>IF(AND('MAPA DE RIESGO'!$Z$66="Media",'MAPA DE RIESGO'!$AB$66="Leve"),CONCATENATE("R9C",'MAPA DE RIESGO'!$P$66),"")</f>
        <v/>
      </c>
      <c r="M34" s="40" t="str">
        <f>IF(AND('MAPA DE RIESGO'!$Z$67="Media",'MAPA DE RIESGO'!$AB$67="Leve"),CONCATENATE("R9C",'MAPA DE RIESGO'!$P$67),"")</f>
        <v/>
      </c>
      <c r="N34" s="40" t="str">
        <f>IF(AND('MAPA DE RIESGO'!$Z$68="Media",'MAPA DE RIESGO'!$AB$68="Leve"),CONCATENATE("R9C",'MAPA DE RIESGO'!$P$68),"")</f>
        <v/>
      </c>
      <c r="O34" s="41" t="str">
        <f>IF(AND('MAPA DE RIESGO'!$Z$69="Media",'MAPA DE RIESGO'!$AB$69="Leve"),CONCATENATE("R9C",'MAPA DE RIESGO'!$P$69),"")</f>
        <v/>
      </c>
      <c r="P34" s="39" t="str">
        <f>IF(AND('MAPA DE RIESGO'!$Z$64="Media",'MAPA DE RIESGO'!$AB$64="Menor"),CONCATENATE("R9C",'MAPA DE RIESGO'!$P$64),"")</f>
        <v/>
      </c>
      <c r="Q34" s="40" t="str">
        <f>IF(AND('MAPA DE RIESGO'!$Z$65="Media",'MAPA DE RIESGO'!$AB$65="Menor"),CONCATENATE("R9C",'MAPA DE RIESGO'!$P$65),"")</f>
        <v/>
      </c>
      <c r="R34" s="40" t="str">
        <f>IF(AND('MAPA DE RIESGO'!$Z$66="Media",'MAPA DE RIESGO'!$AB$66="Menor"),CONCATENATE("R9C",'MAPA DE RIESGO'!$P$66),"")</f>
        <v/>
      </c>
      <c r="S34" s="40" t="str">
        <f>IF(AND('MAPA DE RIESGO'!$Z$67="Media",'MAPA DE RIESGO'!$AB$67="Menor"),CONCATENATE("R9C",'MAPA DE RIESGO'!$P$67),"")</f>
        <v/>
      </c>
      <c r="T34" s="40" t="str">
        <f>IF(AND('MAPA DE RIESGO'!$Z$68="Media",'MAPA DE RIESGO'!$AB$68="Menor"),CONCATENATE("R9C",'MAPA DE RIESGO'!$P$68),"")</f>
        <v/>
      </c>
      <c r="U34" s="41" t="str">
        <f>IF(AND('MAPA DE RIESGO'!$Z$69="Media",'MAPA DE RIESGO'!$AB$69="Menor"),CONCATENATE("R9C",'MAPA DE RIESGO'!$P$69),"")</f>
        <v/>
      </c>
      <c r="V34" s="39" t="str">
        <f>IF(AND('MAPA DE RIESGO'!$Z$64="Media",'MAPA DE RIESGO'!$AB$64="Moderado"),CONCATENATE("R9C",'MAPA DE RIESGO'!$P$64),"")</f>
        <v/>
      </c>
      <c r="W34" s="40" t="str">
        <f>IF(AND('MAPA DE RIESGO'!$Z$65="Media",'MAPA DE RIESGO'!$AB$65="Moderado"),CONCATENATE("R9C",'MAPA DE RIESGO'!$P$65),"")</f>
        <v/>
      </c>
      <c r="X34" s="40" t="str">
        <f>IF(AND('MAPA DE RIESGO'!$Z$66="Media",'MAPA DE RIESGO'!$AB$66="Moderado"),CONCATENATE("R9C",'MAPA DE RIESGO'!$P$66),"")</f>
        <v/>
      </c>
      <c r="Y34" s="40" t="str">
        <f>IF(AND('MAPA DE RIESGO'!$Z$67="Media",'MAPA DE RIESGO'!$AB$67="Moderado"),CONCATENATE("R9C",'MAPA DE RIESGO'!$P$67),"")</f>
        <v/>
      </c>
      <c r="Z34" s="40" t="str">
        <f>IF(AND('MAPA DE RIESGO'!$Z$68="Media",'MAPA DE RIESGO'!$AB$68="Moderado"),CONCATENATE("R9C",'MAPA DE RIESGO'!$P$68),"")</f>
        <v/>
      </c>
      <c r="AA34" s="41" t="str">
        <f>IF(AND('MAPA DE RIESGO'!$Z$69="Media",'MAPA DE RIESGO'!$AB$69="Moderado"),CONCATENATE("R9C",'MAPA DE RIESGO'!$P$69),"")</f>
        <v/>
      </c>
      <c r="AB34" s="23" t="str">
        <f>IF(AND('MAPA DE RIESGO'!$Z$64="Media",'MAPA DE RIESGO'!$AB$64="Mayor"),CONCATENATE("R9C",'MAPA DE RIESGO'!$P$64),"")</f>
        <v/>
      </c>
      <c r="AC34" s="24" t="str">
        <f>IF(AND('MAPA DE RIESGO'!$Z$65="Media",'MAPA DE RIESGO'!$AB$65="Mayor"),CONCATENATE("R9C",'MAPA DE RIESGO'!$P$65),"")</f>
        <v/>
      </c>
      <c r="AD34" s="29" t="str">
        <f>IF(AND('MAPA DE RIESGO'!$Z$66="Media",'MAPA DE RIESGO'!$AB$66="Mayor"),CONCATENATE("R9C",'MAPA DE RIESGO'!$P$66),"")</f>
        <v/>
      </c>
      <c r="AE34" s="29" t="str">
        <f>IF(AND('MAPA DE RIESGO'!$Z$67="Media",'MAPA DE RIESGO'!$AB$67="Mayor"),CONCATENATE("R9C",'MAPA DE RIESGO'!$P$67),"")</f>
        <v/>
      </c>
      <c r="AF34" s="29" t="str">
        <f>IF(AND('MAPA DE RIESGO'!$Z$68="Media",'MAPA DE RIESGO'!$AB$68="Mayor"),CONCATENATE("R9C",'MAPA DE RIESGO'!$P$68),"")</f>
        <v/>
      </c>
      <c r="AG34" s="25" t="str">
        <f>IF(AND('MAPA DE RIESGO'!$Z$69="Media",'MAPA DE RIESGO'!$AB$69="Mayor"),CONCATENATE("R9C",'MAPA DE RIESGO'!$P$69),"")</f>
        <v/>
      </c>
      <c r="AH34" s="26" t="str">
        <f>IF(AND('MAPA DE RIESGO'!$Z$64="Media",'MAPA DE RIESGO'!$AB$64="Catastrófico"),CONCATENATE("R9C",'MAPA DE RIESGO'!$P$64),"")</f>
        <v/>
      </c>
      <c r="AI34" s="27" t="str">
        <f>IF(AND('MAPA DE RIESGO'!$Z$65="Media",'MAPA DE RIESGO'!$AB$65="Catastrófico"),CONCATENATE("R9C",'MAPA DE RIESGO'!$P$65),"")</f>
        <v/>
      </c>
      <c r="AJ34" s="27" t="str">
        <f>IF(AND('MAPA DE RIESGO'!$Z$66="Media",'MAPA DE RIESGO'!$AB$66="Catastrófico"),CONCATENATE("R9C",'MAPA DE RIESGO'!$P$66),"")</f>
        <v/>
      </c>
      <c r="AK34" s="27" t="str">
        <f>IF(AND('MAPA DE RIESGO'!$Z$67="Media",'MAPA DE RIESGO'!$AB$67="Catastrófico"),CONCATENATE("R9C",'MAPA DE RIESGO'!$P$67),"")</f>
        <v/>
      </c>
      <c r="AL34" s="27" t="str">
        <f>IF(AND('MAPA DE RIESGO'!$Z$68="Media",'MAPA DE RIESGO'!$AB$68="Catastrófico"),CONCATENATE("R9C",'MAPA DE RIESGO'!$P$68),"")</f>
        <v/>
      </c>
      <c r="AM34" s="28" t="str">
        <f>IF(AND('MAPA DE RIESGO'!$Z$69="Media",'MAPA DE RIESGO'!$AB$69="Catastrófico"),CONCATENATE("R9C",'MAPA DE RIESGO'!$P$69),"")</f>
        <v/>
      </c>
      <c r="AN34" s="55"/>
      <c r="AO34" s="500"/>
      <c r="AP34" s="501"/>
      <c r="AQ34" s="501"/>
      <c r="AR34" s="501"/>
      <c r="AS34" s="501"/>
      <c r="AT34" s="502"/>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row>
    <row r="35" spans="1:80" ht="15.75" customHeight="1" thickBot="1" x14ac:dyDescent="0.3">
      <c r="A35" s="55"/>
      <c r="B35" s="420"/>
      <c r="C35" s="420"/>
      <c r="D35" s="421"/>
      <c r="E35" s="464"/>
      <c r="F35" s="465"/>
      <c r="G35" s="465"/>
      <c r="H35" s="465"/>
      <c r="I35" s="466"/>
      <c r="J35" s="39" t="str">
        <f>IF(AND('MAPA DE RIESGO'!$Z$70="Media",'MAPA DE RIESGO'!$AB$70="Leve"),CONCATENATE("R10C",'MAPA DE RIESGO'!$P$70),"")</f>
        <v/>
      </c>
      <c r="K35" s="40" t="str">
        <f>IF(AND('MAPA DE RIESGO'!$Z$71="Media",'MAPA DE RIESGO'!$AB$71="Leve"),CONCATENATE("R10C",'MAPA DE RIESGO'!$P$71),"")</f>
        <v/>
      </c>
      <c r="L35" s="40" t="str">
        <f>IF(AND('MAPA DE RIESGO'!$Z$72="Media",'MAPA DE RIESGO'!$AB$72="Leve"),CONCATENATE("R10C",'MAPA DE RIESGO'!$P$72),"")</f>
        <v/>
      </c>
      <c r="M35" s="40" t="str">
        <f>IF(AND('MAPA DE RIESGO'!$Z$73="Media",'MAPA DE RIESGO'!$AB$73="Leve"),CONCATENATE("R10C",'MAPA DE RIESGO'!$P$73),"")</f>
        <v/>
      </c>
      <c r="N35" s="40" t="str">
        <f>IF(AND('MAPA DE RIESGO'!$Z$74="Media",'MAPA DE RIESGO'!$AB$74="Leve"),CONCATENATE("R10C",'MAPA DE RIESGO'!$P$74),"")</f>
        <v/>
      </c>
      <c r="O35" s="41" t="str">
        <f>IF(AND('MAPA DE RIESGO'!$Z$75="Media",'MAPA DE RIESGO'!$AB$75="Leve"),CONCATENATE("R10C",'MAPA DE RIESGO'!$P$75),"")</f>
        <v/>
      </c>
      <c r="P35" s="39" t="str">
        <f>IF(AND('MAPA DE RIESGO'!$Z$70="Media",'MAPA DE RIESGO'!$AB$70="Menor"),CONCATENATE("R10C",'MAPA DE RIESGO'!$P$70),"")</f>
        <v/>
      </c>
      <c r="Q35" s="40" t="str">
        <f>IF(AND('MAPA DE RIESGO'!$Z$71="Media",'MAPA DE RIESGO'!$AB$71="Menor"),CONCATENATE("R10C",'MAPA DE RIESGO'!$P$71),"")</f>
        <v/>
      </c>
      <c r="R35" s="40" t="str">
        <f>IF(AND('MAPA DE RIESGO'!$Z$72="Media",'MAPA DE RIESGO'!$AB$72="Menor"),CONCATENATE("R10C",'MAPA DE RIESGO'!$P$72),"")</f>
        <v/>
      </c>
      <c r="S35" s="40" t="str">
        <f>IF(AND('MAPA DE RIESGO'!$Z$73="Media",'MAPA DE RIESGO'!$AB$73="Menor"),CONCATENATE("R10C",'MAPA DE RIESGO'!$P$73),"")</f>
        <v/>
      </c>
      <c r="T35" s="40" t="str">
        <f>IF(AND('MAPA DE RIESGO'!$Z$74="Media",'MAPA DE RIESGO'!$AB$74="Menor"),CONCATENATE("R10C",'MAPA DE RIESGO'!$P$74),"")</f>
        <v/>
      </c>
      <c r="U35" s="41" t="str">
        <f>IF(AND('MAPA DE RIESGO'!$Z$75="Media",'MAPA DE RIESGO'!$AB$75="Menor"),CONCATENATE("R10C",'MAPA DE RIESGO'!$P$75),"")</f>
        <v/>
      </c>
      <c r="V35" s="39" t="str">
        <f>IF(AND('MAPA DE RIESGO'!$Z$70="Media",'MAPA DE RIESGO'!$AB$70="Moderado"),CONCATENATE("R10C",'MAPA DE RIESGO'!$P$70),"")</f>
        <v/>
      </c>
      <c r="W35" s="40" t="str">
        <f>IF(AND('MAPA DE RIESGO'!$Z$71="Media",'MAPA DE RIESGO'!$AB$71="Moderado"),CONCATENATE("R10C",'MAPA DE RIESGO'!$P$71),"")</f>
        <v/>
      </c>
      <c r="X35" s="40" t="str">
        <f>IF(AND('MAPA DE RIESGO'!$Z$72="Media",'MAPA DE RIESGO'!$AB$72="Moderado"),CONCATENATE("R10C",'MAPA DE RIESGO'!$P$72),"")</f>
        <v/>
      </c>
      <c r="Y35" s="40" t="str">
        <f>IF(AND('MAPA DE RIESGO'!$Z$73="Media",'MAPA DE RIESGO'!$AB$73="Moderado"),CONCATENATE("R10C",'MAPA DE RIESGO'!$P$73),"")</f>
        <v/>
      </c>
      <c r="Z35" s="40" t="str">
        <f>IF(AND('MAPA DE RIESGO'!$Z$74="Media",'MAPA DE RIESGO'!$AB$74="Moderado"),CONCATENATE("R10C",'MAPA DE RIESGO'!$P$74),"")</f>
        <v/>
      </c>
      <c r="AA35" s="41" t="str">
        <f>IF(AND('MAPA DE RIESGO'!$Z$75="Media",'MAPA DE RIESGO'!$AB$75="Moderado"),CONCATENATE("R10C",'MAPA DE RIESGO'!$P$75),"")</f>
        <v/>
      </c>
      <c r="AB35" s="30" t="str">
        <f>IF(AND('MAPA DE RIESGO'!$Z$70="Media",'MAPA DE RIESGO'!$AB$70="Mayor"),CONCATENATE("R10C",'MAPA DE RIESGO'!$P$70),"")</f>
        <v/>
      </c>
      <c r="AC35" s="31" t="str">
        <f>IF(AND('MAPA DE RIESGO'!$Z$71="Media",'MAPA DE RIESGO'!$AB$71="Mayor"),CONCATENATE("R10C",'MAPA DE RIESGO'!$P$71),"")</f>
        <v/>
      </c>
      <c r="AD35" s="31" t="str">
        <f>IF(AND('MAPA DE RIESGO'!$Z$72="Media",'MAPA DE RIESGO'!$AB$72="Mayor"),CONCATENATE("R10C",'MAPA DE RIESGO'!$P$72),"")</f>
        <v/>
      </c>
      <c r="AE35" s="31" t="str">
        <f>IF(AND('MAPA DE RIESGO'!$Z$73="Media",'MAPA DE RIESGO'!$AB$73="Mayor"),CONCATENATE("R10C",'MAPA DE RIESGO'!$P$73),"")</f>
        <v/>
      </c>
      <c r="AF35" s="31" t="str">
        <f>IF(AND('MAPA DE RIESGO'!$Z$74="Media",'MAPA DE RIESGO'!$AB$74="Mayor"),CONCATENATE("R10C",'MAPA DE RIESGO'!$P$74),"")</f>
        <v/>
      </c>
      <c r="AG35" s="32" t="str">
        <f>IF(AND('MAPA DE RIESGO'!$Z$75="Media",'MAPA DE RIESGO'!$AB$75="Mayor"),CONCATENATE("R10C",'MAPA DE RIESGO'!$P$75),"")</f>
        <v/>
      </c>
      <c r="AH35" s="33" t="str">
        <f>IF(AND('MAPA DE RIESGO'!$Z$70="Media",'MAPA DE RIESGO'!$AB$70="Catastrófico"),CONCATENATE("R10C",'MAPA DE RIESGO'!$P$70),"")</f>
        <v/>
      </c>
      <c r="AI35" s="34" t="str">
        <f>IF(AND('MAPA DE RIESGO'!$Z$71="Media",'MAPA DE RIESGO'!$AB$71="Catastrófico"),CONCATENATE("R10C",'MAPA DE RIESGO'!$P$71),"")</f>
        <v/>
      </c>
      <c r="AJ35" s="34" t="str">
        <f>IF(AND('MAPA DE RIESGO'!$Z$72="Media",'MAPA DE RIESGO'!$AB$72="Catastrófico"),CONCATENATE("R10C",'MAPA DE RIESGO'!$P$72),"")</f>
        <v/>
      </c>
      <c r="AK35" s="34" t="str">
        <f>IF(AND('MAPA DE RIESGO'!$Z$73="Media",'MAPA DE RIESGO'!$AB$73="Catastrófico"),CONCATENATE("R10C",'MAPA DE RIESGO'!$P$73),"")</f>
        <v/>
      </c>
      <c r="AL35" s="34" t="str">
        <f>IF(AND('MAPA DE RIESGO'!$Z$74="Media",'MAPA DE RIESGO'!$AB$74="Catastrófico"),CONCATENATE("R10C",'MAPA DE RIESGO'!$P$74),"")</f>
        <v/>
      </c>
      <c r="AM35" s="35" t="str">
        <f>IF(AND('MAPA DE RIESGO'!$Z$75="Media",'MAPA DE RIESGO'!$AB$75="Catastrófico"),CONCATENATE("R10C",'MAPA DE RIESGO'!$P$75),"")</f>
        <v/>
      </c>
      <c r="AN35" s="55"/>
      <c r="AO35" s="503"/>
      <c r="AP35" s="504"/>
      <c r="AQ35" s="504"/>
      <c r="AR35" s="504"/>
      <c r="AS35" s="504"/>
      <c r="AT35" s="50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row>
    <row r="36" spans="1:80" ht="15" customHeight="1" x14ac:dyDescent="0.25">
      <c r="A36" s="55"/>
      <c r="B36" s="420"/>
      <c r="C36" s="420"/>
      <c r="D36" s="421"/>
      <c r="E36" s="458" t="s">
        <v>105</v>
      </c>
      <c r="F36" s="459"/>
      <c r="G36" s="459"/>
      <c r="H36" s="459"/>
      <c r="I36" s="459"/>
      <c r="J36" s="45" t="str">
        <f>IF(AND('MAPA DE RIESGO'!$Z$16="Baja",'MAPA DE RIESGO'!$AB$16="Leve"),CONCATENATE("R1C",'MAPA DE RIESGO'!$P$16),"")</f>
        <v/>
      </c>
      <c r="K36" s="46" t="str">
        <f>IF(AND('MAPA DE RIESGO'!$Z$17="Baja",'MAPA DE RIESGO'!$AB$17="Leve"),CONCATENATE("R1C",'MAPA DE RIESGO'!$P$17),"")</f>
        <v/>
      </c>
      <c r="L36" s="46" t="str">
        <f>IF(AND('MAPA DE RIESGO'!$Z$18="Baja",'MAPA DE RIESGO'!$AB$18="Leve"),CONCATENATE("R1C",'MAPA DE RIESGO'!$P$18),"")</f>
        <v/>
      </c>
      <c r="M36" s="46" t="str">
        <f>IF(AND('MAPA DE RIESGO'!$Z$19="Baja",'MAPA DE RIESGO'!$AB$19="Leve"),CONCATENATE("R1C",'MAPA DE RIESGO'!$P$19),"")</f>
        <v/>
      </c>
      <c r="N36" s="46" t="str">
        <f>IF(AND('MAPA DE RIESGO'!$Z$20="Baja",'MAPA DE RIESGO'!$AB$20="Leve"),CONCATENATE("R1C",'MAPA DE RIESGO'!$P$20),"")</f>
        <v/>
      </c>
      <c r="O36" s="47" t="str">
        <f>IF(AND('MAPA DE RIESGO'!$Z$21="Baja",'MAPA DE RIESGO'!$AB$21="Leve"),CONCATENATE("R1C",'MAPA DE RIESGO'!$P$21),"")</f>
        <v/>
      </c>
      <c r="P36" s="36" t="str">
        <f>IF(AND('MAPA DE RIESGO'!$Z$16="Baja",'MAPA DE RIESGO'!$AB$16="Menor"),CONCATENATE("R1C",'MAPA DE RIESGO'!$P$16),"")</f>
        <v/>
      </c>
      <c r="Q36" s="37" t="str">
        <f>IF(AND('MAPA DE RIESGO'!$Z$17="Baja",'MAPA DE RIESGO'!$AB$17="Menor"),CONCATENATE("R1C",'MAPA DE RIESGO'!$P$17),"")</f>
        <v/>
      </c>
      <c r="R36" s="37" t="str">
        <f>IF(AND('MAPA DE RIESGO'!$Z$18="Baja",'MAPA DE RIESGO'!$AB$18="Menor"),CONCATENATE("R1C",'MAPA DE RIESGO'!$P$18),"")</f>
        <v/>
      </c>
      <c r="S36" s="37" t="str">
        <f>IF(AND('MAPA DE RIESGO'!$Z$19="Baja",'MAPA DE RIESGO'!$AB$19="Menor"),CONCATENATE("R1C",'MAPA DE RIESGO'!$P$19),"")</f>
        <v/>
      </c>
      <c r="T36" s="37" t="str">
        <f>IF(AND('MAPA DE RIESGO'!$Z$20="Baja",'MAPA DE RIESGO'!$AB$20="Menor"),CONCATENATE("R1C",'MAPA DE RIESGO'!$P$20),"")</f>
        <v/>
      </c>
      <c r="U36" s="38" t="str">
        <f>IF(AND('MAPA DE RIESGO'!$Z$21="Baja",'MAPA DE RIESGO'!$AB$21="Menor"),CONCATENATE("R1C",'MAPA DE RIESGO'!$P$21),"")</f>
        <v/>
      </c>
      <c r="V36" s="36" t="str">
        <f>IF(AND('MAPA DE RIESGO'!$Z$16="Baja",'MAPA DE RIESGO'!$AB$16="Moderado"),CONCATENATE("R1C",'MAPA DE RIESGO'!$P$16),"")</f>
        <v>R1C1</v>
      </c>
      <c r="W36" s="37" t="str">
        <f>IF(AND('MAPA DE RIESGO'!$Z$17="Baja",'MAPA DE RIESGO'!$AB$17="Moderado"),CONCATENATE("R1C",'MAPA DE RIESGO'!$P$17),"")</f>
        <v/>
      </c>
      <c r="X36" s="37" t="str">
        <f>IF(AND('MAPA DE RIESGO'!$Z$18="Baja",'MAPA DE RIESGO'!$AB$18="Moderado"),CONCATENATE("R1C",'MAPA DE RIESGO'!$P$18),"")</f>
        <v/>
      </c>
      <c r="Y36" s="37" t="str">
        <f>IF(AND('MAPA DE RIESGO'!$Z$19="Baja",'MAPA DE RIESGO'!$AB$19="Moderado"),CONCATENATE("R1C",'MAPA DE RIESGO'!$P$19),"")</f>
        <v/>
      </c>
      <c r="Z36" s="37" t="str">
        <f>IF(AND('MAPA DE RIESGO'!$Z$20="Baja",'MAPA DE RIESGO'!$AB$20="Moderado"),CONCATENATE("R1C",'MAPA DE RIESGO'!$P$20),"")</f>
        <v/>
      </c>
      <c r="AA36" s="38" t="str">
        <f>IF(AND('MAPA DE RIESGO'!$Z$21="Baja",'MAPA DE RIESGO'!$AB$21="Moderado"),CONCATENATE("R1C",'MAPA DE RIESGO'!$P$21),"")</f>
        <v/>
      </c>
      <c r="AB36" s="88" t="str">
        <f>IF(AND('MAPA DE RIESGO'!$Z$16="Baja",'MAPA DE RIESGO'!$AB$16="Mayor"),CONCATENATE("R1C",'MAPA DE RIESGO'!$P$16),"")</f>
        <v/>
      </c>
      <c r="AC36" s="18" t="str">
        <f>IF(AND('MAPA DE RIESGO'!$Z$17="Baja",'MAPA DE RIESGO'!$AB$17="Mayor"),CONCATENATE("R1C",'MAPA DE RIESGO'!$P$17),"")</f>
        <v/>
      </c>
      <c r="AD36" s="18" t="str">
        <f>IF(AND('MAPA DE RIESGO'!$Z$18="Baja",'MAPA DE RIESGO'!$AB$18="Mayor"),CONCATENATE("R1C",'MAPA DE RIESGO'!$P$18),"")</f>
        <v/>
      </c>
      <c r="AE36" s="18" t="str">
        <f>IF(AND('MAPA DE RIESGO'!$Z$19="Baja",'MAPA DE RIESGO'!$AB$19="Mayor"),CONCATENATE("R1C",'MAPA DE RIESGO'!$P$19),"")</f>
        <v/>
      </c>
      <c r="AF36" s="18" t="str">
        <f>IF(AND('MAPA DE RIESGO'!$Z$20="Baja",'MAPA DE RIESGO'!$AB$20="Mayor"),CONCATENATE("R1C",'MAPA DE RIESGO'!$P$20),"")</f>
        <v/>
      </c>
      <c r="AG36" s="19" t="str">
        <f>IF(AND('MAPA DE RIESGO'!$Z$21="Baja",'MAPA DE RIESGO'!$AB$21="Mayor"),CONCATENATE("R1C",'MAPA DE RIESGO'!$P$21),"")</f>
        <v/>
      </c>
      <c r="AH36" s="20" t="str">
        <f>IF(AND('MAPA DE RIESGO'!$Z$16="Baja",'MAPA DE RIESGO'!$AB$16="Catastrófico"),CONCATENATE("R1C",'MAPA DE RIESGO'!$P$16),"")</f>
        <v/>
      </c>
      <c r="AI36" s="21" t="str">
        <f>IF(AND('MAPA DE RIESGO'!$Z$17="Baja",'MAPA DE RIESGO'!$AB$17="Catastrófico"),CONCATENATE("R1C",'MAPA DE RIESGO'!$P$17),"")</f>
        <v/>
      </c>
      <c r="AJ36" s="21" t="str">
        <f>IF(AND('MAPA DE RIESGO'!$Z$18="Baja",'MAPA DE RIESGO'!$AB$18="Catastrófico"),CONCATENATE("R1C",'MAPA DE RIESGO'!$P$18),"")</f>
        <v/>
      </c>
      <c r="AK36" s="21" t="str">
        <f>IF(AND('MAPA DE RIESGO'!$Z$19="Baja",'MAPA DE RIESGO'!$AB$19="Catastrófico"),CONCATENATE("R1C",'MAPA DE RIESGO'!$P$19),"")</f>
        <v/>
      </c>
      <c r="AL36" s="21" t="str">
        <f>IF(AND('MAPA DE RIESGO'!$Z$20="Baja",'MAPA DE RIESGO'!$AB$20="Catastrófico"),CONCATENATE("R1C",'MAPA DE RIESGO'!$P$20),"")</f>
        <v/>
      </c>
      <c r="AM36" s="22" t="str">
        <f>IF(AND('MAPA DE RIESGO'!$Z$21="Baja",'MAPA DE RIESGO'!$AB$21="Catastrófico"),CONCATENATE("R1C",'MAPA DE RIESGO'!$P$21),"")</f>
        <v/>
      </c>
      <c r="AN36" s="55"/>
      <c r="AO36" s="488" t="s">
        <v>74</v>
      </c>
      <c r="AP36" s="489"/>
      <c r="AQ36" s="489"/>
      <c r="AR36" s="489"/>
      <c r="AS36" s="489"/>
      <c r="AT36" s="490"/>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row>
    <row r="37" spans="1:80" ht="15" customHeight="1" x14ac:dyDescent="0.25">
      <c r="A37" s="55"/>
      <c r="B37" s="420"/>
      <c r="C37" s="420"/>
      <c r="D37" s="421"/>
      <c r="E37" s="477"/>
      <c r="F37" s="478"/>
      <c r="G37" s="478"/>
      <c r="H37" s="478"/>
      <c r="I37" s="478"/>
      <c r="J37" s="48" t="str">
        <f>IF(AND('MAPA DE RIESGO'!$Z$22="Baja",'MAPA DE RIESGO'!$AB$22="Leve"),CONCATENATE("R2C",'MAPA DE RIESGO'!$P$22),"")</f>
        <v/>
      </c>
      <c r="K37" s="49" t="str">
        <f>IF(AND('MAPA DE RIESGO'!$Z$23="Baja",'MAPA DE RIESGO'!$AB$23="Leve"),CONCATENATE("R2C",'MAPA DE RIESGO'!$P$23),"")</f>
        <v/>
      </c>
      <c r="L37" s="49" t="str">
        <f>IF(AND('MAPA DE RIESGO'!$Z$24="Baja",'MAPA DE RIESGO'!$AB$24="Leve"),CONCATENATE("R2C",'MAPA DE RIESGO'!$P$24),"")</f>
        <v/>
      </c>
      <c r="M37" s="49" t="str">
        <f>IF(AND('MAPA DE RIESGO'!$Z$25="Baja",'MAPA DE RIESGO'!$AB$25="Leve"),CONCATENATE("R2C",'MAPA DE RIESGO'!$P$25),"")</f>
        <v/>
      </c>
      <c r="N37" s="49" t="str">
        <f>IF(AND('MAPA DE RIESGO'!$Z$26="Baja",'MAPA DE RIESGO'!$AB$26="Leve"),CONCATENATE("R2C",'MAPA DE RIESGO'!$P$26),"")</f>
        <v/>
      </c>
      <c r="O37" s="50" t="str">
        <f>IF(AND('MAPA DE RIESGO'!$Z$27="Baja",'MAPA DE RIESGO'!$AB$27="Leve"),CONCATENATE("R2C",'MAPA DE RIESGO'!$P$27),"")</f>
        <v/>
      </c>
      <c r="P37" s="39" t="str">
        <f>IF(AND('MAPA DE RIESGO'!$Z$22="Baja",'MAPA DE RIESGO'!$AB$22="Menor"),CONCATENATE("R2C",'MAPA DE RIESGO'!$P$22),"")</f>
        <v/>
      </c>
      <c r="Q37" s="40" t="str">
        <f>IF(AND('MAPA DE RIESGO'!$Z$23="Baja",'MAPA DE RIESGO'!$AB$23="Menor"),CONCATENATE("R2C",'MAPA DE RIESGO'!$P$23),"")</f>
        <v/>
      </c>
      <c r="R37" s="40" t="str">
        <f>IF(AND('MAPA DE RIESGO'!$Z$24="Baja",'MAPA DE RIESGO'!$AB$24="Menor"),CONCATENATE("R2C",'MAPA DE RIESGO'!$P$24),"")</f>
        <v/>
      </c>
      <c r="S37" s="40" t="str">
        <f>IF(AND('MAPA DE RIESGO'!$Z$25="Baja",'MAPA DE RIESGO'!$AB$25="Menor"),CONCATENATE("R2C",'MAPA DE RIESGO'!$P$25),"")</f>
        <v/>
      </c>
      <c r="T37" s="40" t="str">
        <f>IF(AND('MAPA DE RIESGO'!$Z$26="Baja",'MAPA DE RIESGO'!$AB$26="Menor"),CONCATENATE("R2C",'MAPA DE RIESGO'!$P$26),"")</f>
        <v/>
      </c>
      <c r="U37" s="41" t="str">
        <f>IF(AND('MAPA DE RIESGO'!$Z$27="Baja",'MAPA DE RIESGO'!$AB$27="Menor"),CONCATENATE("R2C",'MAPA DE RIESGO'!$P$27),"")</f>
        <v/>
      </c>
      <c r="V37" s="39" t="str">
        <f>IF(AND('MAPA DE RIESGO'!$Z$22="Baja",'MAPA DE RIESGO'!$AB$22="Moderado"),CONCATENATE("R2C",'MAPA DE RIESGO'!$P$22),"")</f>
        <v/>
      </c>
      <c r="W37" s="40" t="str">
        <f>IF(AND('MAPA DE RIESGO'!$Z$23="Baja",'MAPA DE RIESGO'!$AB$23="Moderado"),CONCATENATE("R2C",'MAPA DE RIESGO'!$P$23),"")</f>
        <v/>
      </c>
      <c r="X37" s="40" t="str">
        <f>IF(AND('MAPA DE RIESGO'!$Z$24="Baja",'MAPA DE RIESGO'!$AB$24="Moderado"),CONCATENATE("R2C",'MAPA DE RIESGO'!$P$24),"")</f>
        <v/>
      </c>
      <c r="Y37" s="40" t="str">
        <f>IF(AND('MAPA DE RIESGO'!$Z$25="Baja",'MAPA DE RIESGO'!$AB$25="Moderado"),CONCATENATE("R2C",'MAPA DE RIESGO'!$P$25),"")</f>
        <v/>
      </c>
      <c r="Z37" s="40" t="str">
        <f>IF(AND('MAPA DE RIESGO'!$Z$26="Baja",'MAPA DE RIESGO'!$AB$26="Moderado"),CONCATENATE("R2C",'MAPA DE RIESGO'!$P$26),"")</f>
        <v/>
      </c>
      <c r="AA37" s="41" t="str">
        <f>IF(AND('MAPA DE RIESGO'!$Z$27="Baja",'MAPA DE RIESGO'!$AB$27="Moderado"),CONCATENATE("R2C",'MAPA DE RIESGO'!$P$27),"")</f>
        <v/>
      </c>
      <c r="AB37" s="23" t="str">
        <f>IF(AND('MAPA DE RIESGO'!$Z$22="Baja",'MAPA DE RIESGO'!$AB$22="Mayor"),CONCATENATE("R2C",'MAPA DE RIESGO'!$P$22),"")</f>
        <v/>
      </c>
      <c r="AC37" s="24" t="str">
        <f>IF(AND('MAPA DE RIESGO'!$Z$23="Baja",'MAPA DE RIESGO'!$AB$23="Mayor"),CONCATENATE("R2C",'MAPA DE RIESGO'!$P$23),"")</f>
        <v/>
      </c>
      <c r="AD37" s="24" t="str">
        <f>IF(AND('MAPA DE RIESGO'!$Z$24="Baja",'MAPA DE RIESGO'!$AB$24="Mayor"),CONCATENATE("R2C",'MAPA DE RIESGO'!$P$24),"")</f>
        <v/>
      </c>
      <c r="AE37" s="24" t="str">
        <f>IF(AND('MAPA DE RIESGO'!$Z$25="Baja",'MAPA DE RIESGO'!$AB$25="Mayor"),CONCATENATE("R2C",'MAPA DE RIESGO'!$P$25),"")</f>
        <v/>
      </c>
      <c r="AF37" s="24" t="str">
        <f>IF(AND('MAPA DE RIESGO'!$Z$26="Baja",'MAPA DE RIESGO'!$AB$26="Mayor"),CONCATENATE("R2C",'MAPA DE RIESGO'!$P$26),"")</f>
        <v/>
      </c>
      <c r="AG37" s="25" t="str">
        <f>IF(AND('MAPA DE RIESGO'!$Z$27="Baja",'MAPA DE RIESGO'!$AB$27="Mayor"),CONCATENATE("R2C",'MAPA DE RIESGO'!$P$27),"")</f>
        <v/>
      </c>
      <c r="AH37" s="26" t="str">
        <f>IF(AND('MAPA DE RIESGO'!$Z$22="Baja",'MAPA DE RIESGO'!$AB$22="Catastrófico"),CONCATENATE("R2C",'MAPA DE RIESGO'!$P$22),"")</f>
        <v/>
      </c>
      <c r="AI37" s="27" t="str">
        <f>IF(AND('MAPA DE RIESGO'!$Z$23="Baja",'MAPA DE RIESGO'!$AB$23="Catastrófico"),CONCATENATE("R2C",'MAPA DE RIESGO'!$P$23),"")</f>
        <v/>
      </c>
      <c r="AJ37" s="27" t="str">
        <f>IF(AND('MAPA DE RIESGO'!$Z$24="Baja",'MAPA DE RIESGO'!$AB$24="Catastrófico"),CONCATENATE("R2C",'MAPA DE RIESGO'!$P$24),"")</f>
        <v/>
      </c>
      <c r="AK37" s="27" t="str">
        <f>IF(AND('MAPA DE RIESGO'!$Z$25="Baja",'MAPA DE RIESGO'!$AB$25="Catastrófico"),CONCATENATE("R2C",'MAPA DE RIESGO'!$P$25),"")</f>
        <v/>
      </c>
      <c r="AL37" s="27" t="str">
        <f>IF(AND('MAPA DE RIESGO'!$Z$26="Baja",'MAPA DE RIESGO'!$AB$26="Catastrófico"),CONCATENATE("R2C",'MAPA DE RIESGO'!$P$26),"")</f>
        <v/>
      </c>
      <c r="AM37" s="28" t="str">
        <f>IF(AND('MAPA DE RIESGO'!$Z$27="Baja",'MAPA DE RIESGO'!$AB$27="Catastrófico"),CONCATENATE("R2C",'MAPA DE RIESGO'!$P$27),"")</f>
        <v/>
      </c>
      <c r="AN37" s="55"/>
      <c r="AO37" s="491"/>
      <c r="AP37" s="492"/>
      <c r="AQ37" s="492"/>
      <c r="AR37" s="492"/>
      <c r="AS37" s="492"/>
      <c r="AT37" s="493"/>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row>
    <row r="38" spans="1:80" ht="15" customHeight="1" x14ac:dyDescent="0.25">
      <c r="A38" s="55"/>
      <c r="B38" s="420"/>
      <c r="C38" s="420"/>
      <c r="D38" s="421"/>
      <c r="E38" s="461"/>
      <c r="F38" s="462"/>
      <c r="G38" s="462"/>
      <c r="H38" s="462"/>
      <c r="I38" s="478"/>
      <c r="J38" s="48" t="str">
        <f>IF(AND('MAPA DE RIESGO'!$Z$28="Baja",'MAPA DE RIESGO'!$AB$28="Leve"),CONCATENATE("R3C",'MAPA DE RIESGO'!$P$28),"")</f>
        <v/>
      </c>
      <c r="K38" s="49" t="str">
        <f>IF(AND('MAPA DE RIESGO'!$Z$29="Baja",'MAPA DE RIESGO'!$AB$29="Leve"),CONCATENATE("R3C",'MAPA DE RIESGO'!$P$29),"")</f>
        <v/>
      </c>
      <c r="L38" s="49" t="str">
        <f>IF(AND('MAPA DE RIESGO'!$Z$30="Baja",'MAPA DE RIESGO'!$AB$30="Leve"),CONCATENATE("R3C",'MAPA DE RIESGO'!$P$30),"")</f>
        <v/>
      </c>
      <c r="M38" s="49" t="str">
        <f>IF(AND('MAPA DE RIESGO'!$Z$31="Baja",'MAPA DE RIESGO'!$AB$31="Leve"),CONCATENATE("R3C",'MAPA DE RIESGO'!$P$31),"")</f>
        <v/>
      </c>
      <c r="N38" s="49" t="str">
        <f>IF(AND('MAPA DE RIESGO'!$Z$32="Baja",'MAPA DE RIESGO'!$AB$32="Leve"),CONCATENATE("R3C",'MAPA DE RIESGO'!$P$32),"")</f>
        <v/>
      </c>
      <c r="O38" s="50" t="str">
        <f>IF(AND('MAPA DE RIESGO'!$Z$33="Baja",'MAPA DE RIESGO'!$AB$33="Leve"),CONCATENATE("R3C",'MAPA DE RIESGO'!$P$33),"")</f>
        <v/>
      </c>
      <c r="P38" s="39" t="str">
        <f>IF(AND('MAPA DE RIESGO'!$Z$28="Baja",'MAPA DE RIESGO'!$AB$28="Menor"),CONCATENATE("R3C",'MAPA DE RIESGO'!$P$28),"")</f>
        <v/>
      </c>
      <c r="Q38" s="40" t="str">
        <f>IF(AND('MAPA DE RIESGO'!$Z$29="Baja",'MAPA DE RIESGO'!$AB$29="Menor"),CONCATENATE("R3C",'MAPA DE RIESGO'!$P$29),"")</f>
        <v/>
      </c>
      <c r="R38" s="40" t="str">
        <f>IF(AND('MAPA DE RIESGO'!$Z$30="Baja",'MAPA DE RIESGO'!$AB$30="Menor"),CONCATENATE("R3C",'MAPA DE RIESGO'!$P$30),"")</f>
        <v/>
      </c>
      <c r="S38" s="40" t="str">
        <f>IF(AND('MAPA DE RIESGO'!$Z$31="Baja",'MAPA DE RIESGO'!$AB$31="Menor"),CONCATENATE("R3C",'MAPA DE RIESGO'!$P$31),"")</f>
        <v/>
      </c>
      <c r="T38" s="40" t="str">
        <f>IF(AND('MAPA DE RIESGO'!$Z$32="Baja",'MAPA DE RIESGO'!$AB$32="Menor"),CONCATENATE("R3C",'MAPA DE RIESGO'!$P$32),"")</f>
        <v/>
      </c>
      <c r="U38" s="41" t="str">
        <f>IF(AND('MAPA DE RIESGO'!$Z$33="Baja",'MAPA DE RIESGO'!$AB$33="Menor"),CONCATENATE("R3C",'MAPA DE RIESGO'!$P$33),"")</f>
        <v/>
      </c>
      <c r="V38" s="39" t="str">
        <f>IF(AND('MAPA DE RIESGO'!$Z$28="Baja",'MAPA DE RIESGO'!$AB$28="Moderado"),CONCATENATE("R3C",'MAPA DE RIESGO'!$P$28),"")</f>
        <v/>
      </c>
      <c r="W38" s="40" t="str">
        <f>IF(AND('MAPA DE RIESGO'!$Z$29="Baja",'MAPA DE RIESGO'!$AB$29="Moderado"),CONCATENATE("R3C",'MAPA DE RIESGO'!$P$29),"")</f>
        <v/>
      </c>
      <c r="X38" s="40" t="str">
        <f>IF(AND('MAPA DE RIESGO'!$Z$30="Baja",'MAPA DE RIESGO'!$AB$30="Moderado"),CONCATENATE("R3C",'MAPA DE RIESGO'!$P$30),"")</f>
        <v/>
      </c>
      <c r="Y38" s="40" t="str">
        <f>IF(AND('MAPA DE RIESGO'!$Z$31="Baja",'MAPA DE RIESGO'!$AB$31="Moderado"),CONCATENATE("R3C",'MAPA DE RIESGO'!$P$31),"")</f>
        <v/>
      </c>
      <c r="Z38" s="40" t="str">
        <f>IF(AND('MAPA DE RIESGO'!$Z$32="Baja",'MAPA DE RIESGO'!$AB$32="Moderado"),CONCATENATE("R3C",'MAPA DE RIESGO'!$P$32),"")</f>
        <v/>
      </c>
      <c r="AA38" s="41" t="str">
        <f>IF(AND('MAPA DE RIESGO'!$Z$33="Baja",'MAPA DE RIESGO'!$AB$33="Moderado"),CONCATENATE("R3C",'MAPA DE RIESGO'!$P$33),"")</f>
        <v/>
      </c>
      <c r="AB38" s="23" t="str">
        <f>IF(AND('MAPA DE RIESGO'!$Z$28="Baja",'MAPA DE RIESGO'!$AB$28="Mayor"),CONCATENATE("R3C",'MAPA DE RIESGO'!$P$28),"")</f>
        <v/>
      </c>
      <c r="AC38" s="24" t="str">
        <f>IF(AND('MAPA DE RIESGO'!$Z$29="Baja",'MAPA DE RIESGO'!$AB$29="Mayor"),CONCATENATE("R3C",'MAPA DE RIESGO'!$P$29),"")</f>
        <v/>
      </c>
      <c r="AD38" s="24" t="str">
        <f>IF(AND('MAPA DE RIESGO'!$Z$30="Baja",'MAPA DE RIESGO'!$AB$30="Mayor"),CONCATENATE("R3C",'MAPA DE RIESGO'!$P$30),"")</f>
        <v/>
      </c>
      <c r="AE38" s="24" t="str">
        <f>IF(AND('MAPA DE RIESGO'!$Z$31="Baja",'MAPA DE RIESGO'!$AB$31="Mayor"),CONCATENATE("R3C",'MAPA DE RIESGO'!$P$31),"")</f>
        <v/>
      </c>
      <c r="AF38" s="24" t="str">
        <f>IF(AND('MAPA DE RIESGO'!$Z$32="Baja",'MAPA DE RIESGO'!$AB$32="Mayor"),CONCATENATE("R3C",'MAPA DE RIESGO'!$P$32),"")</f>
        <v/>
      </c>
      <c r="AG38" s="25" t="str">
        <f>IF(AND('MAPA DE RIESGO'!$Z$33="Baja",'MAPA DE RIESGO'!$AB$33="Mayor"),CONCATENATE("R3C",'MAPA DE RIESGO'!$P$33),"")</f>
        <v/>
      </c>
      <c r="AH38" s="26" t="str">
        <f>IF(AND('MAPA DE RIESGO'!$Z$28="Baja",'MAPA DE RIESGO'!$AB$28="Catastrófico"),CONCATENATE("R3C",'MAPA DE RIESGO'!$P$28),"")</f>
        <v/>
      </c>
      <c r="AI38" s="27" t="str">
        <f>IF(AND('MAPA DE RIESGO'!$Z$29="Baja",'MAPA DE RIESGO'!$AB$29="Catastrófico"),CONCATENATE("R3C",'MAPA DE RIESGO'!$P$29),"")</f>
        <v/>
      </c>
      <c r="AJ38" s="27" t="str">
        <f>IF(AND('MAPA DE RIESGO'!$Z$30="Baja",'MAPA DE RIESGO'!$AB$30="Catastrófico"),CONCATENATE("R3C",'MAPA DE RIESGO'!$P$30),"")</f>
        <v/>
      </c>
      <c r="AK38" s="27" t="str">
        <f>IF(AND('MAPA DE RIESGO'!$Z$31="Baja",'MAPA DE RIESGO'!$AB$31="Catastrófico"),CONCATENATE("R3C",'MAPA DE RIESGO'!$P$31),"")</f>
        <v/>
      </c>
      <c r="AL38" s="27" t="str">
        <f>IF(AND('MAPA DE RIESGO'!$Z$32="Baja",'MAPA DE RIESGO'!$AB$32="Catastrófico"),CONCATENATE("R3C",'MAPA DE RIESGO'!$P$32),"")</f>
        <v/>
      </c>
      <c r="AM38" s="28" t="str">
        <f>IF(AND('MAPA DE RIESGO'!$Z$33="Baja",'MAPA DE RIESGO'!$AB$33="Catastrófico"),CONCATENATE("R3C",'MAPA DE RIESGO'!$P$33),"")</f>
        <v/>
      </c>
      <c r="AN38" s="55"/>
      <c r="AO38" s="491"/>
      <c r="AP38" s="492"/>
      <c r="AQ38" s="492"/>
      <c r="AR38" s="492"/>
      <c r="AS38" s="492"/>
      <c r="AT38" s="493"/>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row>
    <row r="39" spans="1:80" ht="15" customHeight="1" x14ac:dyDescent="0.25">
      <c r="A39" s="55"/>
      <c r="B39" s="420"/>
      <c r="C39" s="420"/>
      <c r="D39" s="421"/>
      <c r="E39" s="461"/>
      <c r="F39" s="462"/>
      <c r="G39" s="462"/>
      <c r="H39" s="462"/>
      <c r="I39" s="478"/>
      <c r="J39" s="48" t="str">
        <f>IF(AND('MAPA DE RIESGO'!$Z$34="Baja",'MAPA DE RIESGO'!$AB$34="Leve"),CONCATENATE("R4C",'MAPA DE RIESGO'!$P$34),"")</f>
        <v/>
      </c>
      <c r="K39" s="49" t="str">
        <f>IF(AND('MAPA DE RIESGO'!$Z$35="Baja",'MAPA DE RIESGO'!$AB$35="Leve"),CONCATENATE("R4C",'MAPA DE RIESGO'!$P$35),"")</f>
        <v/>
      </c>
      <c r="L39" s="49" t="str">
        <f>IF(AND('MAPA DE RIESGO'!$Z$36="Baja",'MAPA DE RIESGO'!$AB$36="Leve"),CONCATENATE("R4C",'MAPA DE RIESGO'!$P$36),"")</f>
        <v/>
      </c>
      <c r="M39" s="49" t="str">
        <f>IF(AND('MAPA DE RIESGO'!$Z$37="Baja",'MAPA DE RIESGO'!$AB$37="Leve"),CONCATENATE("R4C",'MAPA DE RIESGO'!$P$37),"")</f>
        <v/>
      </c>
      <c r="N39" s="49" t="str">
        <f>IF(AND('MAPA DE RIESGO'!$Z$38="Baja",'MAPA DE RIESGO'!$AB$38="Leve"),CONCATENATE("R4C",'MAPA DE RIESGO'!$P$38),"")</f>
        <v/>
      </c>
      <c r="O39" s="50" t="str">
        <f>IF(AND('MAPA DE RIESGO'!$Z$39="Baja",'MAPA DE RIESGO'!$AB$39="Leve"),CONCATENATE("R4C",'MAPA DE RIESGO'!$P$39),"")</f>
        <v/>
      </c>
      <c r="P39" s="39" t="str">
        <f>IF(AND('MAPA DE RIESGO'!$Z$34="Baja",'MAPA DE RIESGO'!$AB$34="Menor"),CONCATENATE("R4C",'MAPA DE RIESGO'!$P$34),"")</f>
        <v/>
      </c>
      <c r="Q39" s="40" t="str">
        <f>IF(AND('MAPA DE RIESGO'!$Z$35="Baja",'MAPA DE RIESGO'!$AB$35="Menor"),CONCATENATE("R4C",'MAPA DE RIESGO'!$P$35),"")</f>
        <v/>
      </c>
      <c r="R39" s="40" t="str">
        <f>IF(AND('MAPA DE RIESGO'!$Z$36="Baja",'MAPA DE RIESGO'!$AB$36="Menor"),CONCATENATE("R4C",'MAPA DE RIESGO'!$P$36),"")</f>
        <v/>
      </c>
      <c r="S39" s="40" t="str">
        <f>IF(AND('MAPA DE RIESGO'!$Z$37="Baja",'MAPA DE RIESGO'!$AB$37="Menor"),CONCATENATE("R4C",'MAPA DE RIESGO'!$P$37),"")</f>
        <v/>
      </c>
      <c r="T39" s="40" t="str">
        <f>IF(AND('MAPA DE RIESGO'!$Z$38="Baja",'MAPA DE RIESGO'!$AB$38="Menor"),CONCATENATE("R4C",'MAPA DE RIESGO'!$P$38),"")</f>
        <v/>
      </c>
      <c r="U39" s="41" t="str">
        <f>IF(AND('MAPA DE RIESGO'!$Z$39="Baja",'MAPA DE RIESGO'!$AB$39="Menor"),CONCATENATE("R4C",'MAPA DE RIESGO'!$P$39),"")</f>
        <v/>
      </c>
      <c r="V39" s="39" t="str">
        <f>IF(AND('MAPA DE RIESGO'!$Z$34="Baja",'MAPA DE RIESGO'!$AB$34="Moderado"),CONCATENATE("R4C",'MAPA DE RIESGO'!$P$34),"")</f>
        <v/>
      </c>
      <c r="W39" s="40" t="str">
        <f>IF(AND('MAPA DE RIESGO'!$Z$35="Baja",'MAPA DE RIESGO'!$AB$35="Moderado"),CONCATENATE("R4C",'MAPA DE RIESGO'!$P$35),"")</f>
        <v/>
      </c>
      <c r="X39" s="40" t="str">
        <f>IF(AND('MAPA DE RIESGO'!$Z$36="Baja",'MAPA DE RIESGO'!$AB$36="Moderado"),CONCATENATE("R4C",'MAPA DE RIESGO'!$P$36),"")</f>
        <v/>
      </c>
      <c r="Y39" s="40" t="str">
        <f>IF(AND('MAPA DE RIESGO'!$Z$37="Baja",'MAPA DE RIESGO'!$AB$37="Moderado"),CONCATENATE("R4C",'MAPA DE RIESGO'!$P$37),"")</f>
        <v/>
      </c>
      <c r="Z39" s="40" t="str">
        <f>IF(AND('MAPA DE RIESGO'!$Z$38="Baja",'MAPA DE RIESGO'!$AB$38="Moderado"),CONCATENATE("R4C",'MAPA DE RIESGO'!$P$38),"")</f>
        <v/>
      </c>
      <c r="AA39" s="41" t="str">
        <f>IF(AND('MAPA DE RIESGO'!$Z$39="Baja",'MAPA DE RIESGO'!$AB$39="Moderado"),CONCATENATE("R4C",'MAPA DE RIESGO'!$P$39),"")</f>
        <v/>
      </c>
      <c r="AB39" s="23" t="str">
        <f>IF(AND('MAPA DE RIESGO'!$Z$34="Baja",'MAPA DE RIESGO'!$AB$34="Mayor"),CONCATENATE("R4C",'MAPA DE RIESGO'!$P$34),"")</f>
        <v/>
      </c>
      <c r="AC39" s="24" t="str">
        <f>IF(AND('MAPA DE RIESGO'!$Z$35="Baja",'MAPA DE RIESGO'!$AB$35="Mayor"),CONCATENATE("R4C",'MAPA DE RIESGO'!$P$35),"")</f>
        <v/>
      </c>
      <c r="AD39" s="24" t="str">
        <f>IF(AND('MAPA DE RIESGO'!$Z$36="Baja",'MAPA DE RIESGO'!$AB$36="Mayor"),CONCATENATE("R4C",'MAPA DE RIESGO'!$P$36),"")</f>
        <v/>
      </c>
      <c r="AE39" s="24" t="str">
        <f>IF(AND('MAPA DE RIESGO'!$Z$37="Baja",'MAPA DE RIESGO'!$AB$37="Mayor"),CONCATENATE("R4C",'MAPA DE RIESGO'!$P$37),"")</f>
        <v/>
      </c>
      <c r="AF39" s="24" t="str">
        <f>IF(AND('MAPA DE RIESGO'!$Z$38="Baja",'MAPA DE RIESGO'!$AB$38="Mayor"),CONCATENATE("R4C",'MAPA DE RIESGO'!$P$38),"")</f>
        <v/>
      </c>
      <c r="AG39" s="25" t="str">
        <f>IF(AND('MAPA DE RIESGO'!$Z$39="Baja",'MAPA DE RIESGO'!$AB$39="Mayor"),CONCATENATE("R4C",'MAPA DE RIESGO'!$P$39),"")</f>
        <v/>
      </c>
      <c r="AH39" s="26" t="str">
        <f>IF(AND('MAPA DE RIESGO'!$Z$34="Baja",'MAPA DE RIESGO'!$AB$34="Catastrófico"),CONCATENATE("R4C",'MAPA DE RIESGO'!$P$34),"")</f>
        <v/>
      </c>
      <c r="AI39" s="27" t="str">
        <f>IF(AND('MAPA DE RIESGO'!$Z$35="Baja",'MAPA DE RIESGO'!$AB$35="Catastrófico"),CONCATENATE("R4C",'MAPA DE RIESGO'!$P$35),"")</f>
        <v/>
      </c>
      <c r="AJ39" s="27" t="str">
        <f>IF(AND('MAPA DE RIESGO'!$Z$36="Baja",'MAPA DE RIESGO'!$AB$36="Catastrófico"),CONCATENATE("R4C",'MAPA DE RIESGO'!$P$36),"")</f>
        <v/>
      </c>
      <c r="AK39" s="27" t="str">
        <f>IF(AND('MAPA DE RIESGO'!$Z$37="Baja",'MAPA DE RIESGO'!$AB$37="Catastrófico"),CONCATENATE("R4C",'MAPA DE RIESGO'!$P$37),"")</f>
        <v/>
      </c>
      <c r="AL39" s="27" t="str">
        <f>IF(AND('MAPA DE RIESGO'!$Z$38="Baja",'MAPA DE RIESGO'!$AB$38="Catastrófico"),CONCATENATE("R4C",'MAPA DE RIESGO'!$P$38),"")</f>
        <v/>
      </c>
      <c r="AM39" s="28" t="str">
        <f>IF(AND('MAPA DE RIESGO'!$Z$39="Baja",'MAPA DE RIESGO'!$AB$39="Catastrófico"),CONCATENATE("R4C",'MAPA DE RIESGO'!$P$39),"")</f>
        <v/>
      </c>
      <c r="AN39" s="55"/>
      <c r="AO39" s="491"/>
      <c r="AP39" s="492"/>
      <c r="AQ39" s="492"/>
      <c r="AR39" s="492"/>
      <c r="AS39" s="492"/>
      <c r="AT39" s="493"/>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row>
    <row r="40" spans="1:80" ht="15" customHeight="1" x14ac:dyDescent="0.25">
      <c r="A40" s="55"/>
      <c r="B40" s="420"/>
      <c r="C40" s="420"/>
      <c r="D40" s="421"/>
      <c r="E40" s="461"/>
      <c r="F40" s="462"/>
      <c r="G40" s="462"/>
      <c r="H40" s="462"/>
      <c r="I40" s="478"/>
      <c r="J40" s="48" t="str">
        <f>IF(AND('MAPA DE RIESGO'!$Z$40="Baja",'MAPA DE RIESGO'!$AB$40="Leve"),CONCATENATE("R5C",'MAPA DE RIESGO'!$P$40),"")</f>
        <v/>
      </c>
      <c r="K40" s="49" t="str">
        <f>IF(AND('MAPA DE RIESGO'!$Z$41="Baja",'MAPA DE RIESGO'!$AB$41="Leve"),CONCATENATE("R5C",'MAPA DE RIESGO'!$P$41),"")</f>
        <v/>
      </c>
      <c r="L40" s="49" t="str">
        <f>IF(AND('MAPA DE RIESGO'!$Z$42="Baja",'MAPA DE RIESGO'!$AB$42="Leve"),CONCATENATE("R5C",'MAPA DE RIESGO'!$P$42),"")</f>
        <v/>
      </c>
      <c r="M40" s="49" t="str">
        <f>IF(AND('MAPA DE RIESGO'!$Z$43="Baja",'MAPA DE RIESGO'!$AB$43="Leve"),CONCATENATE("R5C",'MAPA DE RIESGO'!$P$43),"")</f>
        <v/>
      </c>
      <c r="N40" s="49" t="str">
        <f>IF(AND('MAPA DE RIESGO'!$Z$44="Baja",'MAPA DE RIESGO'!$AB$44="Leve"),CONCATENATE("R5C",'MAPA DE RIESGO'!$P$44),"")</f>
        <v/>
      </c>
      <c r="O40" s="50" t="str">
        <f>IF(AND('MAPA DE RIESGO'!$Z$45="Baja",'MAPA DE RIESGO'!$AB$45="Leve"),CONCATENATE("R5C",'MAPA DE RIESGO'!$P$45),"")</f>
        <v/>
      </c>
      <c r="P40" s="39" t="str">
        <f>IF(AND('MAPA DE RIESGO'!$Z$40="Baja",'MAPA DE RIESGO'!$AB$40="Menor"),CONCATENATE("R5C",'MAPA DE RIESGO'!$P$40),"")</f>
        <v/>
      </c>
      <c r="Q40" s="40" t="str">
        <f>IF(AND('MAPA DE RIESGO'!$Z$41="Baja",'MAPA DE RIESGO'!$AB$41="Menor"),CONCATENATE("R5C",'MAPA DE RIESGO'!$P$41),"")</f>
        <v/>
      </c>
      <c r="R40" s="40" t="str">
        <f>IF(AND('MAPA DE RIESGO'!$Z$42="Baja",'MAPA DE RIESGO'!$AB$42="Menor"),CONCATENATE("R5C",'MAPA DE RIESGO'!$P$42),"")</f>
        <v/>
      </c>
      <c r="S40" s="40" t="str">
        <f>IF(AND('MAPA DE RIESGO'!$Z$43="Baja",'MAPA DE RIESGO'!$AB$43="Menor"),CONCATENATE("R5C",'MAPA DE RIESGO'!$P$43),"")</f>
        <v/>
      </c>
      <c r="T40" s="40" t="str">
        <f>IF(AND('MAPA DE RIESGO'!$Z$44="Baja",'MAPA DE RIESGO'!$AB$44="Menor"),CONCATENATE("R5C",'MAPA DE RIESGO'!$P$44),"")</f>
        <v/>
      </c>
      <c r="U40" s="41" t="str">
        <f>IF(AND('MAPA DE RIESGO'!$Z$45="Baja",'MAPA DE RIESGO'!$AB$45="Menor"),CONCATENATE("R5C",'MAPA DE RIESGO'!$P$45),"")</f>
        <v/>
      </c>
      <c r="V40" s="39" t="str">
        <f>IF(AND('MAPA DE RIESGO'!$Z$40="Baja",'MAPA DE RIESGO'!$AB$40="Moderado"),CONCATENATE("R5C",'MAPA DE RIESGO'!$P$40),"")</f>
        <v/>
      </c>
      <c r="W40" s="40" t="str">
        <f>IF(AND('MAPA DE RIESGO'!$Z$41="Baja",'MAPA DE RIESGO'!$AB$41="Moderado"),CONCATENATE("R5C",'MAPA DE RIESGO'!$P$41),"")</f>
        <v/>
      </c>
      <c r="X40" s="40" t="str">
        <f>IF(AND('MAPA DE RIESGO'!$Z$42="Baja",'MAPA DE RIESGO'!$AB$42="Moderado"),CONCATENATE("R5C",'MAPA DE RIESGO'!$P$42),"")</f>
        <v/>
      </c>
      <c r="Y40" s="40" t="str">
        <f>IF(AND('MAPA DE RIESGO'!$Z$43="Baja",'MAPA DE RIESGO'!$AB$43="Moderado"),CONCATENATE("R5C",'MAPA DE RIESGO'!$P$43),"")</f>
        <v/>
      </c>
      <c r="Z40" s="40" t="str">
        <f>IF(AND('MAPA DE RIESGO'!$Z$44="Baja",'MAPA DE RIESGO'!$AB$44="Moderado"),CONCATENATE("R5C",'MAPA DE RIESGO'!$P$44),"")</f>
        <v/>
      </c>
      <c r="AA40" s="41" t="str">
        <f>IF(AND('MAPA DE RIESGO'!$Z$45="Baja",'MAPA DE RIESGO'!$AB$45="Moderado"),CONCATENATE("R5C",'MAPA DE RIESGO'!$P$45),"")</f>
        <v/>
      </c>
      <c r="AB40" s="23" t="str">
        <f>IF(AND('MAPA DE RIESGO'!$Z$40="Baja",'MAPA DE RIESGO'!$AB$40="Mayor"),CONCATENATE("R5C",'MAPA DE RIESGO'!$P$40),"")</f>
        <v/>
      </c>
      <c r="AC40" s="24" t="str">
        <f>IF(AND('MAPA DE RIESGO'!$Z$41="Baja",'MAPA DE RIESGO'!$AB$41="Mayor"),CONCATENATE("R5C",'MAPA DE RIESGO'!$P$41),"")</f>
        <v/>
      </c>
      <c r="AD40" s="29" t="str">
        <f>IF(AND('MAPA DE RIESGO'!$Z$42="Baja",'MAPA DE RIESGO'!$AB$42="Mayor"),CONCATENATE("R5C",'MAPA DE RIESGO'!$P$42),"")</f>
        <v/>
      </c>
      <c r="AE40" s="29" t="str">
        <f>IF(AND('MAPA DE RIESGO'!$Z$43="Baja",'MAPA DE RIESGO'!$AB$43="Mayor"),CONCATENATE("R5C",'MAPA DE RIESGO'!$P$43),"")</f>
        <v/>
      </c>
      <c r="AF40" s="29" t="str">
        <f>IF(AND('MAPA DE RIESGO'!$Z$44="Baja",'MAPA DE RIESGO'!$AB$44="Mayor"),CONCATENATE("R5C",'MAPA DE RIESGO'!$P$44),"")</f>
        <v/>
      </c>
      <c r="AG40" s="25" t="str">
        <f>IF(AND('MAPA DE RIESGO'!$Z$45="Baja",'MAPA DE RIESGO'!$AB$45="Mayor"),CONCATENATE("R5C",'MAPA DE RIESGO'!$P$45),"")</f>
        <v/>
      </c>
      <c r="AH40" s="26" t="str">
        <f>IF(AND('MAPA DE RIESGO'!$Z$40="Baja",'MAPA DE RIESGO'!$AB$40="Catastrófico"),CONCATENATE("R5C",'MAPA DE RIESGO'!$P$40),"")</f>
        <v/>
      </c>
      <c r="AI40" s="27" t="str">
        <f>IF(AND('MAPA DE RIESGO'!$Z$41="Baja",'MAPA DE RIESGO'!$AB$41="Catastrófico"),CONCATENATE("R5C",'MAPA DE RIESGO'!$P$41),"")</f>
        <v/>
      </c>
      <c r="AJ40" s="27" t="str">
        <f>IF(AND('MAPA DE RIESGO'!$Z$42="Baja",'MAPA DE RIESGO'!$AB$42="Catastrófico"),CONCATENATE("R5C",'MAPA DE RIESGO'!$P$42),"")</f>
        <v/>
      </c>
      <c r="AK40" s="27" t="str">
        <f>IF(AND('MAPA DE RIESGO'!$Z$43="Baja",'MAPA DE RIESGO'!$AB$43="Catastrófico"),CONCATENATE("R5C",'MAPA DE RIESGO'!$P$43),"")</f>
        <v/>
      </c>
      <c r="AL40" s="27" t="str">
        <f>IF(AND('MAPA DE RIESGO'!$Z$44="Baja",'MAPA DE RIESGO'!$AB$44="Catastrófico"),CONCATENATE("R5C",'MAPA DE RIESGO'!$P$44),"")</f>
        <v/>
      </c>
      <c r="AM40" s="28" t="str">
        <f>IF(AND('MAPA DE RIESGO'!$Z$45="Baja",'MAPA DE RIESGO'!$AB$45="Catastrófico"),CONCATENATE("R5C",'MAPA DE RIESGO'!$P$45),"")</f>
        <v/>
      </c>
      <c r="AN40" s="55"/>
      <c r="AO40" s="491"/>
      <c r="AP40" s="492"/>
      <c r="AQ40" s="492"/>
      <c r="AR40" s="492"/>
      <c r="AS40" s="492"/>
      <c r="AT40" s="493"/>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row>
    <row r="41" spans="1:80" ht="15" customHeight="1" x14ac:dyDescent="0.25">
      <c r="A41" s="55"/>
      <c r="B41" s="420"/>
      <c r="C41" s="420"/>
      <c r="D41" s="421"/>
      <c r="E41" s="461"/>
      <c r="F41" s="462"/>
      <c r="G41" s="462"/>
      <c r="H41" s="462"/>
      <c r="I41" s="478"/>
      <c r="J41" s="48" t="str">
        <f>IF(AND('MAPA DE RIESGO'!$Z$46="Baja",'MAPA DE RIESGO'!$AB$46="Leve"),CONCATENATE("R6C",'MAPA DE RIESGO'!$P$46),"")</f>
        <v/>
      </c>
      <c r="K41" s="49" t="str">
        <f>IF(AND('MAPA DE RIESGO'!$Z$47="Baja",'MAPA DE RIESGO'!$AB$47="Leve"),CONCATENATE("R6C",'MAPA DE RIESGO'!$P$47),"")</f>
        <v/>
      </c>
      <c r="L41" s="49" t="str">
        <f>IF(AND('MAPA DE RIESGO'!$Z$48="Baja",'MAPA DE RIESGO'!$AB$48="Leve"),CONCATENATE("R6C",'MAPA DE RIESGO'!$P$48),"")</f>
        <v/>
      </c>
      <c r="M41" s="49" t="str">
        <f>IF(AND('MAPA DE RIESGO'!$Z$49="Baja",'MAPA DE RIESGO'!$AB$49="Leve"),CONCATENATE("R6C",'MAPA DE RIESGO'!$P$49),"")</f>
        <v/>
      </c>
      <c r="N41" s="49" t="str">
        <f>IF(AND('MAPA DE RIESGO'!$Z$50="Baja",'MAPA DE RIESGO'!$AB$50="Leve"),CONCATENATE("R6C",'MAPA DE RIESGO'!$P$50),"")</f>
        <v/>
      </c>
      <c r="O41" s="50" t="str">
        <f>IF(AND('MAPA DE RIESGO'!$Z$51="Baja",'MAPA DE RIESGO'!$AB$51="Leve"),CONCATENATE("R6C",'MAPA DE RIESGO'!$P$51),"")</f>
        <v/>
      </c>
      <c r="P41" s="39" t="str">
        <f>IF(AND('MAPA DE RIESGO'!$Z$46="Baja",'MAPA DE RIESGO'!$AB$46="Menor"),CONCATENATE("R6C",'MAPA DE RIESGO'!$P$46),"")</f>
        <v/>
      </c>
      <c r="Q41" s="40" t="str">
        <f>IF(AND('MAPA DE RIESGO'!$Z$47="Baja",'MAPA DE RIESGO'!$AB$47="Menor"),CONCATENATE("R6C",'MAPA DE RIESGO'!$P$47),"")</f>
        <v/>
      </c>
      <c r="R41" s="40" t="str">
        <f>IF(AND('MAPA DE RIESGO'!$Z$48="Baja",'MAPA DE RIESGO'!$AB$48="Menor"),CONCATENATE("R6C",'MAPA DE RIESGO'!$P$48),"")</f>
        <v/>
      </c>
      <c r="S41" s="40" t="str">
        <f>IF(AND('MAPA DE RIESGO'!$Z$49="Baja",'MAPA DE RIESGO'!$AB$49="Menor"),CONCATENATE("R6C",'MAPA DE RIESGO'!$P$49),"")</f>
        <v/>
      </c>
      <c r="T41" s="40" t="str">
        <f>IF(AND('MAPA DE RIESGO'!$Z$50="Baja",'MAPA DE RIESGO'!$AB$50="Menor"),CONCATENATE("R6C",'MAPA DE RIESGO'!$P$50),"")</f>
        <v/>
      </c>
      <c r="U41" s="41" t="str">
        <f>IF(AND('MAPA DE RIESGO'!$Z$51="Baja",'MAPA DE RIESGO'!$AB$51="Menor"),CONCATENATE("R6C",'MAPA DE RIESGO'!$P$51),"")</f>
        <v/>
      </c>
      <c r="V41" s="39" t="str">
        <f>IF(AND('MAPA DE RIESGO'!$Z$46="Baja",'MAPA DE RIESGO'!$AB$46="Moderado"),CONCATENATE("R6C",'MAPA DE RIESGO'!$P$46),"")</f>
        <v/>
      </c>
      <c r="W41" s="40" t="str">
        <f>IF(AND('MAPA DE RIESGO'!$Z$47="Baja",'MAPA DE RIESGO'!$AB$47="Moderado"),CONCATENATE("R6C",'MAPA DE RIESGO'!$P$47),"")</f>
        <v/>
      </c>
      <c r="X41" s="40" t="str">
        <f>IF(AND('MAPA DE RIESGO'!$Z$48="Baja",'MAPA DE RIESGO'!$AB$48="Moderado"),CONCATENATE("R6C",'MAPA DE RIESGO'!$P$48),"")</f>
        <v/>
      </c>
      <c r="Y41" s="40" t="str">
        <f>IF(AND('MAPA DE RIESGO'!$Z$49="Baja",'MAPA DE RIESGO'!$AB$49="Moderado"),CONCATENATE("R6C",'MAPA DE RIESGO'!$P$49),"")</f>
        <v/>
      </c>
      <c r="Z41" s="40" t="str">
        <f>IF(AND('MAPA DE RIESGO'!$Z$50="Baja",'MAPA DE RIESGO'!$AB$50="Moderado"),CONCATENATE("R6C",'MAPA DE RIESGO'!$P$50),"")</f>
        <v/>
      </c>
      <c r="AA41" s="41" t="str">
        <f>IF(AND('MAPA DE RIESGO'!$Z$51="Baja",'MAPA DE RIESGO'!$AB$51="Moderado"),CONCATENATE("R6C",'MAPA DE RIESGO'!$P$51),"")</f>
        <v/>
      </c>
      <c r="AB41" s="23" t="str">
        <f>IF(AND('MAPA DE RIESGO'!$Z$46="Baja",'MAPA DE RIESGO'!$AB$46="Mayor"),CONCATENATE("R6C",'MAPA DE RIESGO'!$P$46),"")</f>
        <v/>
      </c>
      <c r="AC41" s="24" t="str">
        <f>IF(AND('MAPA DE RIESGO'!$Z$47="Baja",'MAPA DE RIESGO'!$AB$47="Mayor"),CONCATENATE("R6C",'MAPA DE RIESGO'!$P$47),"")</f>
        <v/>
      </c>
      <c r="AD41" s="29" t="str">
        <f>IF(AND('MAPA DE RIESGO'!$Z$48="Baja",'MAPA DE RIESGO'!$AB$48="Mayor"),CONCATENATE("R6C",'MAPA DE RIESGO'!$P$48),"")</f>
        <v/>
      </c>
      <c r="AE41" s="29" t="str">
        <f>IF(AND('MAPA DE RIESGO'!$Z$49="Baja",'MAPA DE RIESGO'!$AB$49="Mayor"),CONCATENATE("R6C",'MAPA DE RIESGO'!$P$49),"")</f>
        <v/>
      </c>
      <c r="AF41" s="29" t="str">
        <f>IF(AND('MAPA DE RIESGO'!$Z$50="Baja",'MAPA DE RIESGO'!$AB$50="Mayor"),CONCATENATE("R6C",'MAPA DE RIESGO'!$P$50),"")</f>
        <v/>
      </c>
      <c r="AG41" s="25" t="str">
        <f>IF(AND('MAPA DE RIESGO'!$Z$51="Baja",'MAPA DE RIESGO'!$AB$51="Mayor"),CONCATENATE("R6C",'MAPA DE RIESGO'!$P$51),"")</f>
        <v/>
      </c>
      <c r="AH41" s="26" t="str">
        <f>IF(AND('MAPA DE RIESGO'!$Z$46="Baja",'MAPA DE RIESGO'!$AB$46="Catastrófico"),CONCATENATE("R6C",'MAPA DE RIESGO'!$P$46),"")</f>
        <v/>
      </c>
      <c r="AI41" s="27" t="str">
        <f>IF(AND('MAPA DE RIESGO'!$Z$47="Baja",'MAPA DE RIESGO'!$AB$47="Catastrófico"),CONCATENATE("R6C",'MAPA DE RIESGO'!$P$47),"")</f>
        <v/>
      </c>
      <c r="AJ41" s="27" t="str">
        <f>IF(AND('MAPA DE RIESGO'!$Z$48="Baja",'MAPA DE RIESGO'!$AB$48="Catastrófico"),CONCATENATE("R6C",'MAPA DE RIESGO'!$P$48),"")</f>
        <v/>
      </c>
      <c r="AK41" s="27" t="str">
        <f>IF(AND('MAPA DE RIESGO'!$Z$49="Baja",'MAPA DE RIESGO'!$AB$49="Catastrófico"),CONCATENATE("R6C",'MAPA DE RIESGO'!$P$49),"")</f>
        <v/>
      </c>
      <c r="AL41" s="27" t="str">
        <f>IF(AND('MAPA DE RIESGO'!$Z$50="Baja",'MAPA DE RIESGO'!$AB$50="Catastrófico"),CONCATENATE("R6C",'MAPA DE RIESGO'!$P$50),"")</f>
        <v/>
      </c>
      <c r="AM41" s="28" t="str">
        <f>IF(AND('MAPA DE RIESGO'!$Z$51="Baja",'MAPA DE RIESGO'!$AB$51="Catastrófico"),CONCATENATE("R6C",'MAPA DE RIESGO'!$P$51),"")</f>
        <v/>
      </c>
      <c r="AN41" s="55"/>
      <c r="AO41" s="491"/>
      <c r="AP41" s="492"/>
      <c r="AQ41" s="492"/>
      <c r="AR41" s="492"/>
      <c r="AS41" s="492"/>
      <c r="AT41" s="493"/>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row>
    <row r="42" spans="1:80" ht="15" customHeight="1" x14ac:dyDescent="0.25">
      <c r="A42" s="55"/>
      <c r="B42" s="420"/>
      <c r="C42" s="420"/>
      <c r="D42" s="421"/>
      <c r="E42" s="461"/>
      <c r="F42" s="462"/>
      <c r="G42" s="462"/>
      <c r="H42" s="462"/>
      <c r="I42" s="478"/>
      <c r="J42" s="48" t="str">
        <f>IF(AND('MAPA DE RIESGO'!$Z$52="Baja",'MAPA DE RIESGO'!$AB$52="Leve"),CONCATENATE("R7C",'MAPA DE RIESGO'!$P$52),"")</f>
        <v/>
      </c>
      <c r="K42" s="49" t="str">
        <f>IF(AND('MAPA DE RIESGO'!$Z$53="Baja",'MAPA DE RIESGO'!$AB$53="Leve"),CONCATENATE("R7C",'MAPA DE RIESGO'!$P$53),"")</f>
        <v/>
      </c>
      <c r="L42" s="49" t="str">
        <f>IF(AND('MAPA DE RIESGO'!$Z$54="Baja",'MAPA DE RIESGO'!$AB$54="Leve"),CONCATENATE("R7C",'MAPA DE RIESGO'!$P$54),"")</f>
        <v/>
      </c>
      <c r="M42" s="49" t="str">
        <f>IF(AND('MAPA DE RIESGO'!$Z$55="Baja",'MAPA DE RIESGO'!$AB$55="Leve"),CONCATENATE("R7C",'MAPA DE RIESGO'!$P$55),"")</f>
        <v/>
      </c>
      <c r="N42" s="49" t="str">
        <f>IF(AND('MAPA DE RIESGO'!$Z$56="Baja",'MAPA DE RIESGO'!$AB$56="Leve"),CONCATENATE("R7C",'MAPA DE RIESGO'!$P$56),"")</f>
        <v/>
      </c>
      <c r="O42" s="50" t="str">
        <f>IF(AND('MAPA DE RIESGO'!$Z$57="Baja",'MAPA DE RIESGO'!$AB$57="Leve"),CONCATENATE("R7C",'MAPA DE RIESGO'!$P$57),"")</f>
        <v/>
      </c>
      <c r="P42" s="39" t="str">
        <f>IF(AND('MAPA DE RIESGO'!$Z$52="Baja",'MAPA DE RIESGO'!$AB$52="Menor"),CONCATENATE("R7C",'MAPA DE RIESGO'!$P$52),"")</f>
        <v/>
      </c>
      <c r="Q42" s="40" t="str">
        <f>IF(AND('MAPA DE RIESGO'!$Z$53="Baja",'MAPA DE RIESGO'!$AB$53="Menor"),CONCATENATE("R7C",'MAPA DE RIESGO'!$P$53),"")</f>
        <v/>
      </c>
      <c r="R42" s="40" t="str">
        <f>IF(AND('MAPA DE RIESGO'!$Z$54="Baja",'MAPA DE RIESGO'!$AB$54="Menor"),CONCATENATE("R7C",'MAPA DE RIESGO'!$P$54),"")</f>
        <v/>
      </c>
      <c r="S42" s="40" t="str">
        <f>IF(AND('MAPA DE RIESGO'!$Z$55="Baja",'MAPA DE RIESGO'!$AB$55="Menor"),CONCATENATE("R7C",'MAPA DE RIESGO'!$P$55),"")</f>
        <v/>
      </c>
      <c r="T42" s="40" t="str">
        <f>IF(AND('MAPA DE RIESGO'!$Z$56="Baja",'MAPA DE RIESGO'!$AB$56="Menor"),CONCATENATE("R7C",'MAPA DE RIESGO'!$P$56),"")</f>
        <v/>
      </c>
      <c r="U42" s="41" t="str">
        <f>IF(AND('MAPA DE RIESGO'!$Z$57="Baja",'MAPA DE RIESGO'!$AB$57="Menor"),CONCATENATE("R7C",'MAPA DE RIESGO'!$P$57),"")</f>
        <v/>
      </c>
      <c r="V42" s="39" t="str">
        <f>IF(AND('MAPA DE RIESGO'!$Z$52="Baja",'MAPA DE RIESGO'!$AB$52="Moderado"),CONCATENATE("R7C",'MAPA DE RIESGO'!$P$52),"")</f>
        <v/>
      </c>
      <c r="W42" s="40" t="str">
        <f>IF(AND('MAPA DE RIESGO'!$Z$53="Baja",'MAPA DE RIESGO'!$AB$53="Moderado"),CONCATENATE("R7C",'MAPA DE RIESGO'!$P$53),"")</f>
        <v/>
      </c>
      <c r="X42" s="40" t="str">
        <f>IF(AND('MAPA DE RIESGO'!$Z$54="Baja",'MAPA DE RIESGO'!$AB$54="Moderado"),CONCATENATE("R7C",'MAPA DE RIESGO'!$P$54),"")</f>
        <v/>
      </c>
      <c r="Y42" s="40" t="str">
        <f>IF(AND('MAPA DE RIESGO'!$Z$55="Baja",'MAPA DE RIESGO'!$AB$55="Moderado"),CONCATENATE("R7C",'MAPA DE RIESGO'!$P$55),"")</f>
        <v/>
      </c>
      <c r="Z42" s="40" t="str">
        <f>IF(AND('MAPA DE RIESGO'!$Z$56="Baja",'MAPA DE RIESGO'!$AB$56="Moderado"),CONCATENATE("R7C",'MAPA DE RIESGO'!$P$56),"")</f>
        <v/>
      </c>
      <c r="AA42" s="41" t="str">
        <f>IF(AND('MAPA DE RIESGO'!$Z$57="Baja",'MAPA DE RIESGO'!$AB$57="Moderado"),CONCATENATE("R7C",'MAPA DE RIESGO'!$P$57),"")</f>
        <v/>
      </c>
      <c r="AB42" s="23" t="str">
        <f>IF(AND('MAPA DE RIESGO'!$Z$52="Baja",'MAPA DE RIESGO'!$AB$52="Mayor"),CONCATENATE("R7C",'MAPA DE RIESGO'!$P$52),"")</f>
        <v/>
      </c>
      <c r="AC42" s="24" t="str">
        <f>IF(AND('MAPA DE RIESGO'!$Z$53="Baja",'MAPA DE RIESGO'!$AB$53="Mayor"),CONCATENATE("R7C",'MAPA DE RIESGO'!$P$53),"")</f>
        <v/>
      </c>
      <c r="AD42" s="29" t="str">
        <f>IF(AND('MAPA DE RIESGO'!$Z$54="Baja",'MAPA DE RIESGO'!$AB$54="Mayor"),CONCATENATE("R7C",'MAPA DE RIESGO'!$P$54),"")</f>
        <v/>
      </c>
      <c r="AE42" s="29" t="str">
        <f>IF(AND('MAPA DE RIESGO'!$Z$55="Baja",'MAPA DE RIESGO'!$AB$55="Mayor"),CONCATENATE("R7C",'MAPA DE RIESGO'!$P$55),"")</f>
        <v/>
      </c>
      <c r="AF42" s="29" t="str">
        <f>IF(AND('MAPA DE RIESGO'!$Z$56="Baja",'MAPA DE RIESGO'!$AB$56="Mayor"),CONCATENATE("R7C",'MAPA DE RIESGO'!$P$56),"")</f>
        <v/>
      </c>
      <c r="AG42" s="25" t="str">
        <f>IF(AND('MAPA DE RIESGO'!$Z$57="Baja",'MAPA DE RIESGO'!$AB$57="Mayor"),CONCATENATE("R7C",'MAPA DE RIESGO'!$P$57),"")</f>
        <v/>
      </c>
      <c r="AH42" s="26" t="str">
        <f>IF(AND('MAPA DE RIESGO'!$Z$52="Baja",'MAPA DE RIESGO'!$AB$52="Catastrófico"),CONCATENATE("R7C",'MAPA DE RIESGO'!$P$52),"")</f>
        <v/>
      </c>
      <c r="AI42" s="27" t="str">
        <f>IF(AND('MAPA DE RIESGO'!$Z$53="Baja",'MAPA DE RIESGO'!$AB$53="Catastrófico"),CONCATENATE("R7C",'MAPA DE RIESGO'!$P$53),"")</f>
        <v/>
      </c>
      <c r="AJ42" s="27" t="str">
        <f>IF(AND('MAPA DE RIESGO'!$Z$54="Baja",'MAPA DE RIESGO'!$AB$54="Catastrófico"),CONCATENATE("R7C",'MAPA DE RIESGO'!$P$54),"")</f>
        <v/>
      </c>
      <c r="AK42" s="27" t="str">
        <f>IF(AND('MAPA DE RIESGO'!$Z$55="Baja",'MAPA DE RIESGO'!$AB$55="Catastrófico"),CONCATENATE("R7C",'MAPA DE RIESGO'!$P$55),"")</f>
        <v/>
      </c>
      <c r="AL42" s="27" t="str">
        <f>IF(AND('MAPA DE RIESGO'!$Z$56="Baja",'MAPA DE RIESGO'!$AB$56="Catastrófico"),CONCATENATE("R7C",'MAPA DE RIESGO'!$P$56),"")</f>
        <v/>
      </c>
      <c r="AM42" s="28" t="str">
        <f>IF(AND('MAPA DE RIESGO'!$Z$57="Baja",'MAPA DE RIESGO'!$AB$57="Catastrófico"),CONCATENATE("R7C",'MAPA DE RIESGO'!$P$57),"")</f>
        <v/>
      </c>
      <c r="AN42" s="55"/>
      <c r="AO42" s="491"/>
      <c r="AP42" s="492"/>
      <c r="AQ42" s="492"/>
      <c r="AR42" s="492"/>
      <c r="AS42" s="492"/>
      <c r="AT42" s="493"/>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row>
    <row r="43" spans="1:80" ht="15" customHeight="1" x14ac:dyDescent="0.25">
      <c r="A43" s="55"/>
      <c r="B43" s="420"/>
      <c r="C43" s="420"/>
      <c r="D43" s="421"/>
      <c r="E43" s="461"/>
      <c r="F43" s="462"/>
      <c r="G43" s="462"/>
      <c r="H43" s="462"/>
      <c r="I43" s="478"/>
      <c r="J43" s="48" t="str">
        <f>IF(AND('MAPA DE RIESGO'!$Z$58="Baja",'MAPA DE RIESGO'!$AB$58="Leve"),CONCATENATE("R8C",'MAPA DE RIESGO'!$P$58),"")</f>
        <v/>
      </c>
      <c r="K43" s="49" t="str">
        <f>IF(AND('MAPA DE RIESGO'!$Z$59="Baja",'MAPA DE RIESGO'!$AB$59="Leve"),CONCATENATE("R8C",'MAPA DE RIESGO'!$P$59),"")</f>
        <v/>
      </c>
      <c r="L43" s="49" t="str">
        <f>IF(AND('MAPA DE RIESGO'!$Z$60="Baja",'MAPA DE RIESGO'!$AB$60="Leve"),CONCATENATE("R8C",'MAPA DE RIESGO'!$P$60),"")</f>
        <v/>
      </c>
      <c r="M43" s="49" t="str">
        <f>IF(AND('MAPA DE RIESGO'!$Z$61="Baja",'MAPA DE RIESGO'!$AB$61="Leve"),CONCATENATE("R8C",'MAPA DE RIESGO'!$P$61),"")</f>
        <v/>
      </c>
      <c r="N43" s="49" t="str">
        <f>IF(AND('MAPA DE RIESGO'!$Z$62="Baja",'MAPA DE RIESGO'!$AB$62="Leve"),CONCATENATE("R8C",'MAPA DE RIESGO'!$P$62),"")</f>
        <v/>
      </c>
      <c r="O43" s="50" t="str">
        <f>IF(AND('MAPA DE RIESGO'!$Z$63="Baja",'MAPA DE RIESGO'!$AB$63="Leve"),CONCATENATE("R8C",'MAPA DE RIESGO'!$P$63),"")</f>
        <v/>
      </c>
      <c r="P43" s="39" t="str">
        <f>IF(AND('MAPA DE RIESGO'!$Z$58="Baja",'MAPA DE RIESGO'!$AB$58="Menor"),CONCATENATE("R8C",'MAPA DE RIESGO'!$P$58),"")</f>
        <v/>
      </c>
      <c r="Q43" s="40" t="str">
        <f>IF(AND('MAPA DE RIESGO'!$Z$59="Baja",'MAPA DE RIESGO'!$AB$59="Menor"),CONCATENATE("R8C",'MAPA DE RIESGO'!$P$59),"")</f>
        <v/>
      </c>
      <c r="R43" s="40" t="str">
        <f>IF(AND('MAPA DE RIESGO'!$Z$60="Baja",'MAPA DE RIESGO'!$AB$60="Menor"),CONCATENATE("R8C",'MAPA DE RIESGO'!$P$60),"")</f>
        <v/>
      </c>
      <c r="S43" s="40" t="str">
        <f>IF(AND('MAPA DE RIESGO'!$Z$61="Baja",'MAPA DE RIESGO'!$AB$61="Menor"),CONCATENATE("R8C",'MAPA DE RIESGO'!$P$61),"")</f>
        <v/>
      </c>
      <c r="T43" s="40" t="str">
        <f>IF(AND('MAPA DE RIESGO'!$Z$62="Baja",'MAPA DE RIESGO'!$AB$62="Menor"),CONCATENATE("R8C",'MAPA DE RIESGO'!$P$62),"")</f>
        <v/>
      </c>
      <c r="U43" s="41" t="str">
        <f>IF(AND('MAPA DE RIESGO'!$Z$63="Baja",'MAPA DE RIESGO'!$AB$63="Menor"),CONCATENATE("R8C",'MAPA DE RIESGO'!$P$63),"")</f>
        <v/>
      </c>
      <c r="V43" s="39" t="str">
        <f>IF(AND('MAPA DE RIESGO'!$Z$58="Baja",'MAPA DE RIESGO'!$AB$58="Moderado"),CONCATENATE("R8C",'MAPA DE RIESGO'!$P$58),"")</f>
        <v/>
      </c>
      <c r="W43" s="40" t="str">
        <f>IF(AND('MAPA DE RIESGO'!$Z$59="Baja",'MAPA DE RIESGO'!$AB$59="Moderado"),CONCATENATE("R8C",'MAPA DE RIESGO'!$P$59),"")</f>
        <v/>
      </c>
      <c r="X43" s="40" t="str">
        <f>IF(AND('MAPA DE RIESGO'!$Z$60="Baja",'MAPA DE RIESGO'!$AB$60="Moderado"),CONCATENATE("R8C",'MAPA DE RIESGO'!$P$60),"")</f>
        <v/>
      </c>
      <c r="Y43" s="40" t="str">
        <f>IF(AND('MAPA DE RIESGO'!$Z$61="Baja",'MAPA DE RIESGO'!$AB$61="Moderado"),CONCATENATE("R8C",'MAPA DE RIESGO'!$P$61),"")</f>
        <v/>
      </c>
      <c r="Z43" s="40" t="str">
        <f>IF(AND('MAPA DE RIESGO'!$Z$62="Baja",'MAPA DE RIESGO'!$AB$62="Moderado"),CONCATENATE("R8C",'MAPA DE RIESGO'!$P$62),"")</f>
        <v/>
      </c>
      <c r="AA43" s="41" t="str">
        <f>IF(AND('MAPA DE RIESGO'!$Z$63="Baja",'MAPA DE RIESGO'!$AB$63="Moderado"),CONCATENATE("R8C",'MAPA DE RIESGO'!$P$63),"")</f>
        <v/>
      </c>
      <c r="AB43" s="23" t="str">
        <f>IF(AND('MAPA DE RIESGO'!$Z$58="Baja",'MAPA DE RIESGO'!$AB$58="Mayor"),CONCATENATE("R8C",'MAPA DE RIESGO'!$P$58),"")</f>
        <v/>
      </c>
      <c r="AC43" s="24" t="str">
        <f>IF(AND('MAPA DE RIESGO'!$Z$59="Baja",'MAPA DE RIESGO'!$AB$59="Mayor"),CONCATENATE("R8C",'MAPA DE RIESGO'!$P$59),"")</f>
        <v/>
      </c>
      <c r="AD43" s="29" t="str">
        <f>IF(AND('MAPA DE RIESGO'!$Z$60="Baja",'MAPA DE RIESGO'!$AB$60="Mayor"),CONCATENATE("R8C",'MAPA DE RIESGO'!$P$60),"")</f>
        <v/>
      </c>
      <c r="AE43" s="29" t="str">
        <f>IF(AND('MAPA DE RIESGO'!$Z$61="Baja",'MAPA DE RIESGO'!$AB$61="Mayor"),CONCATENATE("R8C",'MAPA DE RIESGO'!$P$61),"")</f>
        <v/>
      </c>
      <c r="AF43" s="29" t="str">
        <f>IF(AND('MAPA DE RIESGO'!$Z$62="Baja",'MAPA DE RIESGO'!$AB$62="Mayor"),CONCATENATE("R8C",'MAPA DE RIESGO'!$P$62),"")</f>
        <v/>
      </c>
      <c r="AG43" s="25" t="str">
        <f>IF(AND('MAPA DE RIESGO'!$Z$63="Baja",'MAPA DE RIESGO'!$AB$63="Mayor"),CONCATENATE("R8C",'MAPA DE RIESGO'!$P$63),"")</f>
        <v/>
      </c>
      <c r="AH43" s="26" t="str">
        <f>IF(AND('MAPA DE RIESGO'!$Z$58="Baja",'MAPA DE RIESGO'!$AB$58="Catastrófico"),CONCATENATE("R8C",'MAPA DE RIESGO'!$P$58),"")</f>
        <v/>
      </c>
      <c r="AI43" s="27" t="str">
        <f>IF(AND('MAPA DE RIESGO'!$Z$59="Baja",'MAPA DE RIESGO'!$AB$59="Catastrófico"),CONCATENATE("R8C",'MAPA DE RIESGO'!$P$59),"")</f>
        <v/>
      </c>
      <c r="AJ43" s="27" t="str">
        <f>IF(AND('MAPA DE RIESGO'!$Z$60="Baja",'MAPA DE RIESGO'!$AB$60="Catastrófico"),CONCATENATE("R8C",'MAPA DE RIESGO'!$P$60),"")</f>
        <v/>
      </c>
      <c r="AK43" s="27" t="str">
        <f>IF(AND('MAPA DE RIESGO'!$Z$61="Baja",'MAPA DE RIESGO'!$AB$61="Catastrófico"),CONCATENATE("R8C",'MAPA DE RIESGO'!$P$61),"")</f>
        <v/>
      </c>
      <c r="AL43" s="27" t="str">
        <f>IF(AND('MAPA DE RIESGO'!$Z$62="Baja",'MAPA DE RIESGO'!$AB$62="Catastrófico"),CONCATENATE("R8C",'MAPA DE RIESGO'!$P$62),"")</f>
        <v/>
      </c>
      <c r="AM43" s="28" t="str">
        <f>IF(AND('MAPA DE RIESGO'!$Z$63="Baja",'MAPA DE RIESGO'!$AB$63="Catastrófico"),CONCATENATE("R8C",'MAPA DE RIESGO'!$P$63),"")</f>
        <v/>
      </c>
      <c r="AN43" s="55"/>
      <c r="AO43" s="491"/>
      <c r="AP43" s="492"/>
      <c r="AQ43" s="492"/>
      <c r="AR43" s="492"/>
      <c r="AS43" s="492"/>
      <c r="AT43" s="493"/>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row>
    <row r="44" spans="1:80" ht="15" customHeight="1" x14ac:dyDescent="0.25">
      <c r="A44" s="55"/>
      <c r="B44" s="420"/>
      <c r="C44" s="420"/>
      <c r="D44" s="421"/>
      <c r="E44" s="461"/>
      <c r="F44" s="462"/>
      <c r="G44" s="462"/>
      <c r="H44" s="462"/>
      <c r="I44" s="478"/>
      <c r="J44" s="48" t="str">
        <f>IF(AND('MAPA DE RIESGO'!$Z$64="Baja",'MAPA DE RIESGO'!$AB$64="Leve"),CONCATENATE("R9C",'MAPA DE RIESGO'!$P$64),"")</f>
        <v/>
      </c>
      <c r="K44" s="49" t="str">
        <f>IF(AND('MAPA DE RIESGO'!$Z$65="Baja",'MAPA DE RIESGO'!$AB$65="Leve"),CONCATENATE("R9C",'MAPA DE RIESGO'!$P$65),"")</f>
        <v/>
      </c>
      <c r="L44" s="49" t="str">
        <f>IF(AND('MAPA DE RIESGO'!$Z$66="Baja",'MAPA DE RIESGO'!$AB$66="Leve"),CONCATENATE("R9C",'MAPA DE RIESGO'!$P$66),"")</f>
        <v/>
      </c>
      <c r="M44" s="49" t="str">
        <f>IF(AND('MAPA DE RIESGO'!$Z$67="Baja",'MAPA DE RIESGO'!$AB$67="Leve"),CONCATENATE("R9C",'MAPA DE RIESGO'!$P$67),"")</f>
        <v/>
      </c>
      <c r="N44" s="49" t="str">
        <f>IF(AND('MAPA DE RIESGO'!$Z$68="Baja",'MAPA DE RIESGO'!$AB$68="Leve"),CONCATENATE("R9C",'MAPA DE RIESGO'!$P$68),"")</f>
        <v/>
      </c>
      <c r="O44" s="50" t="str">
        <f>IF(AND('MAPA DE RIESGO'!$Z$69="Baja",'MAPA DE RIESGO'!$AB$69="Leve"),CONCATENATE("R9C",'MAPA DE RIESGO'!$P$69),"")</f>
        <v/>
      </c>
      <c r="P44" s="39" t="str">
        <f>IF(AND('MAPA DE RIESGO'!$Z$64="Baja",'MAPA DE RIESGO'!$AB$64="Menor"),CONCATENATE("R9C",'MAPA DE RIESGO'!$P$64),"")</f>
        <v/>
      </c>
      <c r="Q44" s="40" t="str">
        <f>IF(AND('MAPA DE RIESGO'!$Z$65="Baja",'MAPA DE RIESGO'!$AB$65="Menor"),CONCATENATE("R9C",'MAPA DE RIESGO'!$P$65),"")</f>
        <v/>
      </c>
      <c r="R44" s="40" t="str">
        <f>IF(AND('MAPA DE RIESGO'!$Z$66="Baja",'MAPA DE RIESGO'!$AB$66="Menor"),CONCATENATE("R9C",'MAPA DE RIESGO'!$P$66),"")</f>
        <v/>
      </c>
      <c r="S44" s="40" t="str">
        <f>IF(AND('MAPA DE RIESGO'!$Z$67="Baja",'MAPA DE RIESGO'!$AB$67="Menor"),CONCATENATE("R9C",'MAPA DE RIESGO'!$P$67),"")</f>
        <v/>
      </c>
      <c r="T44" s="40" t="str">
        <f>IF(AND('MAPA DE RIESGO'!$Z$68="Baja",'MAPA DE RIESGO'!$AB$68="Menor"),CONCATENATE("R9C",'MAPA DE RIESGO'!$P$68),"")</f>
        <v/>
      </c>
      <c r="U44" s="41" t="str">
        <f>IF(AND('MAPA DE RIESGO'!$Z$69="Baja",'MAPA DE RIESGO'!$AB$69="Menor"),CONCATENATE("R9C",'MAPA DE RIESGO'!$P$69),"")</f>
        <v/>
      </c>
      <c r="V44" s="39" t="str">
        <f>IF(AND('MAPA DE RIESGO'!$Z$64="Baja",'MAPA DE RIESGO'!$AB$64="Moderado"),CONCATENATE("R9C",'MAPA DE RIESGO'!$P$64),"")</f>
        <v/>
      </c>
      <c r="W44" s="40" t="str">
        <f>IF(AND('MAPA DE RIESGO'!$Z$65="Baja",'MAPA DE RIESGO'!$AB$65="Moderado"),CONCATENATE("R9C",'MAPA DE RIESGO'!$P$65),"")</f>
        <v/>
      </c>
      <c r="X44" s="40" t="str">
        <f>IF(AND('MAPA DE RIESGO'!$Z$66="Baja",'MAPA DE RIESGO'!$AB$66="Moderado"),CONCATENATE("R9C",'MAPA DE RIESGO'!$P$66),"")</f>
        <v/>
      </c>
      <c r="Y44" s="40" t="str">
        <f>IF(AND('MAPA DE RIESGO'!$Z$67="Baja",'MAPA DE RIESGO'!$AB$67="Moderado"),CONCATENATE("R9C",'MAPA DE RIESGO'!$P$67),"")</f>
        <v/>
      </c>
      <c r="Z44" s="40" t="str">
        <f>IF(AND('MAPA DE RIESGO'!$Z$68="Baja",'MAPA DE RIESGO'!$AB$68="Moderado"),CONCATENATE("R9C",'MAPA DE RIESGO'!$P$68),"")</f>
        <v/>
      </c>
      <c r="AA44" s="41" t="str">
        <f>IF(AND('MAPA DE RIESGO'!$Z$69="Baja",'MAPA DE RIESGO'!$AB$69="Moderado"),CONCATENATE("R9C",'MAPA DE RIESGO'!$P$69),"")</f>
        <v/>
      </c>
      <c r="AB44" s="23" t="str">
        <f>IF(AND('MAPA DE RIESGO'!$Z$64="Baja",'MAPA DE RIESGO'!$AB$64="Mayor"),CONCATENATE("R9C",'MAPA DE RIESGO'!$P$64),"")</f>
        <v/>
      </c>
      <c r="AC44" s="24" t="str">
        <f>IF(AND('MAPA DE RIESGO'!$Z$65="Baja",'MAPA DE RIESGO'!$AB$65="Mayor"),CONCATENATE("R9C",'MAPA DE RIESGO'!$P$65),"")</f>
        <v/>
      </c>
      <c r="AD44" s="29" t="str">
        <f>IF(AND('MAPA DE RIESGO'!$Z$66="Baja",'MAPA DE RIESGO'!$AB$66="Mayor"),CONCATENATE("R9C",'MAPA DE RIESGO'!$P$66),"")</f>
        <v/>
      </c>
      <c r="AE44" s="29" t="str">
        <f>IF(AND('MAPA DE RIESGO'!$Z$67="Baja",'MAPA DE RIESGO'!$AB$67="Mayor"),CONCATENATE("R9C",'MAPA DE RIESGO'!$P$67),"")</f>
        <v/>
      </c>
      <c r="AF44" s="29" t="str">
        <f>IF(AND('MAPA DE RIESGO'!$Z$68="Baja",'MAPA DE RIESGO'!$AB$68="Mayor"),CONCATENATE("R9C",'MAPA DE RIESGO'!$P$68),"")</f>
        <v/>
      </c>
      <c r="AG44" s="25" t="str">
        <f>IF(AND('MAPA DE RIESGO'!$Z$69="Baja",'MAPA DE RIESGO'!$AB$69="Mayor"),CONCATENATE("R9C",'MAPA DE RIESGO'!$P$69),"")</f>
        <v/>
      </c>
      <c r="AH44" s="26" t="str">
        <f>IF(AND('MAPA DE RIESGO'!$Z$64="Baja",'MAPA DE RIESGO'!$AB$64="Catastrófico"),CONCATENATE("R9C",'MAPA DE RIESGO'!$P$64),"")</f>
        <v/>
      </c>
      <c r="AI44" s="27" t="str">
        <f>IF(AND('MAPA DE RIESGO'!$Z$65="Baja",'MAPA DE RIESGO'!$AB$65="Catastrófico"),CONCATENATE("R9C",'MAPA DE RIESGO'!$P$65),"")</f>
        <v/>
      </c>
      <c r="AJ44" s="27" t="str">
        <f>IF(AND('MAPA DE RIESGO'!$Z$66="Baja",'MAPA DE RIESGO'!$AB$66="Catastrófico"),CONCATENATE("R9C",'MAPA DE RIESGO'!$P$66),"")</f>
        <v/>
      </c>
      <c r="AK44" s="27" t="str">
        <f>IF(AND('MAPA DE RIESGO'!$Z$67="Baja",'MAPA DE RIESGO'!$AB$67="Catastrófico"),CONCATENATE("R9C",'MAPA DE RIESGO'!$P$67),"")</f>
        <v/>
      </c>
      <c r="AL44" s="27" t="str">
        <f>IF(AND('MAPA DE RIESGO'!$Z$68="Baja",'MAPA DE RIESGO'!$AB$68="Catastrófico"),CONCATENATE("R9C",'MAPA DE RIESGO'!$P$68),"")</f>
        <v/>
      </c>
      <c r="AM44" s="28" t="str">
        <f>IF(AND('MAPA DE RIESGO'!$Z$69="Baja",'MAPA DE RIESGO'!$AB$69="Catastrófico"),CONCATENATE("R9C",'MAPA DE RIESGO'!$P$69),"")</f>
        <v/>
      </c>
      <c r="AN44" s="55"/>
      <c r="AO44" s="491"/>
      <c r="AP44" s="492"/>
      <c r="AQ44" s="492"/>
      <c r="AR44" s="492"/>
      <c r="AS44" s="492"/>
      <c r="AT44" s="493"/>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row>
    <row r="45" spans="1:80" ht="15.75" customHeight="1" thickBot="1" x14ac:dyDescent="0.3">
      <c r="A45" s="55"/>
      <c r="B45" s="420"/>
      <c r="C45" s="420"/>
      <c r="D45" s="421"/>
      <c r="E45" s="464"/>
      <c r="F45" s="465"/>
      <c r="G45" s="465"/>
      <c r="H45" s="465"/>
      <c r="I45" s="465"/>
      <c r="J45" s="51" t="str">
        <f>IF(AND('MAPA DE RIESGO'!$Z$70="Baja",'MAPA DE RIESGO'!$AB$70="Leve"),CONCATENATE("R10C",'MAPA DE RIESGO'!$P$70),"")</f>
        <v/>
      </c>
      <c r="K45" s="52" t="str">
        <f>IF(AND('MAPA DE RIESGO'!$Z$71="Baja",'MAPA DE RIESGO'!$AB$71="Leve"),CONCATENATE("R10C",'MAPA DE RIESGO'!$P$71),"")</f>
        <v/>
      </c>
      <c r="L45" s="52" t="str">
        <f>IF(AND('MAPA DE RIESGO'!$Z$72="Baja",'MAPA DE RIESGO'!$AB$72="Leve"),CONCATENATE("R10C",'MAPA DE RIESGO'!$P$72),"")</f>
        <v/>
      </c>
      <c r="M45" s="52" t="str">
        <f>IF(AND('MAPA DE RIESGO'!$Z$73="Baja",'MAPA DE RIESGO'!$AB$73="Leve"),CONCATENATE("R10C",'MAPA DE RIESGO'!$P$73),"")</f>
        <v/>
      </c>
      <c r="N45" s="52" t="str">
        <f>IF(AND('MAPA DE RIESGO'!$Z$74="Baja",'MAPA DE RIESGO'!$AB$74="Leve"),CONCATENATE("R10C",'MAPA DE RIESGO'!$P$74),"")</f>
        <v/>
      </c>
      <c r="O45" s="53" t="str">
        <f>IF(AND('MAPA DE RIESGO'!$Z$75="Baja",'MAPA DE RIESGO'!$AB$75="Leve"),CONCATENATE("R10C",'MAPA DE RIESGO'!$P$75),"")</f>
        <v/>
      </c>
      <c r="P45" s="39" t="str">
        <f>IF(AND('MAPA DE RIESGO'!$Z$70="Baja",'MAPA DE RIESGO'!$AB$70="Menor"),CONCATENATE("R10C",'MAPA DE RIESGO'!$P$70),"")</f>
        <v/>
      </c>
      <c r="Q45" s="40" t="str">
        <f>IF(AND('MAPA DE RIESGO'!$Z$71="Baja",'MAPA DE RIESGO'!$AB$71="Menor"),CONCATENATE("R10C",'MAPA DE RIESGO'!$P$71),"")</f>
        <v/>
      </c>
      <c r="R45" s="40" t="str">
        <f>IF(AND('MAPA DE RIESGO'!$Z$72="Baja",'MAPA DE RIESGO'!$AB$72="Menor"),CONCATENATE("R10C",'MAPA DE RIESGO'!$P$72),"")</f>
        <v/>
      </c>
      <c r="S45" s="40" t="str">
        <f>IF(AND('MAPA DE RIESGO'!$Z$73="Baja",'MAPA DE RIESGO'!$AB$73="Menor"),CONCATENATE("R10C",'MAPA DE RIESGO'!$P$73),"")</f>
        <v/>
      </c>
      <c r="T45" s="40" t="str">
        <f>IF(AND('MAPA DE RIESGO'!$Z$74="Baja",'MAPA DE RIESGO'!$AB$74="Menor"),CONCATENATE("R10C",'MAPA DE RIESGO'!$P$74),"")</f>
        <v/>
      </c>
      <c r="U45" s="41" t="str">
        <f>IF(AND('MAPA DE RIESGO'!$Z$75="Baja",'MAPA DE RIESGO'!$AB$75="Menor"),CONCATENATE("R10C",'MAPA DE RIESGO'!$P$75),"")</f>
        <v/>
      </c>
      <c r="V45" s="42" t="str">
        <f>IF(AND('MAPA DE RIESGO'!$Z$70="Baja",'MAPA DE RIESGO'!$AB$70="Moderado"),CONCATENATE("R10C",'MAPA DE RIESGO'!$P$70),"")</f>
        <v/>
      </c>
      <c r="W45" s="43" t="str">
        <f>IF(AND('MAPA DE RIESGO'!$Z$71="Baja",'MAPA DE RIESGO'!$AB$71="Moderado"),CONCATENATE("R10C",'MAPA DE RIESGO'!$P$71),"")</f>
        <v/>
      </c>
      <c r="X45" s="43" t="str">
        <f>IF(AND('MAPA DE RIESGO'!$Z$72="Baja",'MAPA DE RIESGO'!$AB$72="Moderado"),CONCATENATE("R10C",'MAPA DE RIESGO'!$P$72),"")</f>
        <v/>
      </c>
      <c r="Y45" s="43" t="str">
        <f>IF(AND('MAPA DE RIESGO'!$Z$73="Baja",'MAPA DE RIESGO'!$AB$73="Moderado"),CONCATENATE("R10C",'MAPA DE RIESGO'!$P$73),"")</f>
        <v/>
      </c>
      <c r="Z45" s="43" t="str">
        <f>IF(AND('MAPA DE RIESGO'!$Z$74="Baja",'MAPA DE RIESGO'!$AB$74="Moderado"),CONCATENATE("R10C",'MAPA DE RIESGO'!$P$74),"")</f>
        <v/>
      </c>
      <c r="AA45" s="44" t="str">
        <f>IF(AND('MAPA DE RIESGO'!$Z$75="Baja",'MAPA DE RIESGO'!$AB$75="Moderado"),CONCATENATE("R10C",'MAPA DE RIESGO'!$P$75),"")</f>
        <v/>
      </c>
      <c r="AB45" s="30" t="str">
        <f>IF(AND('MAPA DE RIESGO'!$Z$70="Baja",'MAPA DE RIESGO'!$AB$70="Mayor"),CONCATENATE("R10C",'MAPA DE RIESGO'!$P$70),"")</f>
        <v/>
      </c>
      <c r="AC45" s="31" t="str">
        <f>IF(AND('MAPA DE RIESGO'!$Z$71="Baja",'MAPA DE RIESGO'!$AB$71="Mayor"),CONCATENATE("R10C",'MAPA DE RIESGO'!$P$71),"")</f>
        <v/>
      </c>
      <c r="AD45" s="31" t="str">
        <f>IF(AND('MAPA DE RIESGO'!$Z$72="Baja",'MAPA DE RIESGO'!$AB$72="Mayor"),CONCATENATE("R10C",'MAPA DE RIESGO'!$P$72),"")</f>
        <v/>
      </c>
      <c r="AE45" s="31" t="str">
        <f>IF(AND('MAPA DE RIESGO'!$Z$73="Baja",'MAPA DE RIESGO'!$AB$73="Mayor"),CONCATENATE("R10C",'MAPA DE RIESGO'!$P$73),"")</f>
        <v/>
      </c>
      <c r="AF45" s="31" t="str">
        <f>IF(AND('MAPA DE RIESGO'!$Z$74="Baja",'MAPA DE RIESGO'!$AB$74="Mayor"),CONCATENATE("R10C",'MAPA DE RIESGO'!$P$74),"")</f>
        <v/>
      </c>
      <c r="AG45" s="32" t="str">
        <f>IF(AND('MAPA DE RIESGO'!$Z$75="Baja",'MAPA DE RIESGO'!$AB$75="Mayor"),CONCATENATE("R10C",'MAPA DE RIESGO'!$P$75),"")</f>
        <v/>
      </c>
      <c r="AH45" s="33" t="str">
        <f>IF(AND('MAPA DE RIESGO'!$Z$70="Baja",'MAPA DE RIESGO'!$AB$70="Catastrófico"),CONCATENATE("R10C",'MAPA DE RIESGO'!$P$70),"")</f>
        <v/>
      </c>
      <c r="AI45" s="34" t="str">
        <f>IF(AND('MAPA DE RIESGO'!$Z$71="Baja",'MAPA DE RIESGO'!$AB$71="Catastrófico"),CONCATENATE("R10C",'MAPA DE RIESGO'!$P$71),"")</f>
        <v/>
      </c>
      <c r="AJ45" s="34" t="str">
        <f>IF(AND('MAPA DE RIESGO'!$Z$72="Baja",'MAPA DE RIESGO'!$AB$72="Catastrófico"),CONCATENATE("R10C",'MAPA DE RIESGO'!$P$72),"")</f>
        <v/>
      </c>
      <c r="AK45" s="34" t="str">
        <f>IF(AND('MAPA DE RIESGO'!$Z$73="Baja",'MAPA DE RIESGO'!$AB$73="Catastrófico"),CONCATENATE("R10C",'MAPA DE RIESGO'!$P$73),"")</f>
        <v/>
      </c>
      <c r="AL45" s="34" t="str">
        <f>IF(AND('MAPA DE RIESGO'!$Z$74="Baja",'MAPA DE RIESGO'!$AB$74="Catastrófico"),CONCATENATE("R10C",'MAPA DE RIESGO'!$P$74),"")</f>
        <v/>
      </c>
      <c r="AM45" s="35" t="str">
        <f>IF(AND('MAPA DE RIESGO'!$Z$75="Baja",'MAPA DE RIESGO'!$AB$75="Catastrófico"),CONCATENATE("R10C",'MAPA DE RIESGO'!$P$75),"")</f>
        <v/>
      </c>
      <c r="AN45" s="55"/>
      <c r="AO45" s="494"/>
      <c r="AP45" s="495"/>
      <c r="AQ45" s="495"/>
      <c r="AR45" s="495"/>
      <c r="AS45" s="495"/>
      <c r="AT45" s="496"/>
    </row>
    <row r="46" spans="1:80" ht="46.5" customHeight="1" x14ac:dyDescent="0.35">
      <c r="A46" s="55"/>
      <c r="B46" s="420"/>
      <c r="C46" s="420"/>
      <c r="D46" s="421"/>
      <c r="E46" s="458" t="s">
        <v>104</v>
      </c>
      <c r="F46" s="459"/>
      <c r="G46" s="459"/>
      <c r="H46" s="459"/>
      <c r="I46" s="460"/>
      <c r="J46" s="45" t="str">
        <f>IF(AND('MAPA DE RIESGO'!$Z$16="Muy Baja",'MAPA DE RIESGO'!$AB$16="Leve"),CONCATENATE("R1C",'MAPA DE RIESGO'!$P$16),"")</f>
        <v/>
      </c>
      <c r="K46" s="46" t="str">
        <f>IF(AND('MAPA DE RIESGO'!$Z$17="Muy Baja",'MAPA DE RIESGO'!$AB$17="Leve"),CONCATENATE("R1C",'MAPA DE RIESGO'!$P$17),"")</f>
        <v/>
      </c>
      <c r="L46" s="46" t="str">
        <f>IF(AND('MAPA DE RIESGO'!$Z$18="Muy Baja",'MAPA DE RIESGO'!$AB$18="Leve"),CONCATENATE("R1C",'MAPA DE RIESGO'!$P$18),"")</f>
        <v/>
      </c>
      <c r="M46" s="46" t="str">
        <f>IF(AND('MAPA DE RIESGO'!$Z$19="Muy Baja",'MAPA DE RIESGO'!$AB$19="Leve"),CONCATENATE("R1C",'MAPA DE RIESGO'!$P$19),"")</f>
        <v/>
      </c>
      <c r="N46" s="46" t="str">
        <f>IF(AND('MAPA DE RIESGO'!$Z$20="Muy Baja",'MAPA DE RIESGO'!$AB$20="Leve"),CONCATENATE("R1C",'MAPA DE RIESGO'!$P$20),"")</f>
        <v/>
      </c>
      <c r="O46" s="47" t="str">
        <f>IF(AND('MAPA DE RIESGO'!$Z$21="Muy Baja",'MAPA DE RIESGO'!$AB$21="Leve"),CONCATENATE("R1C",'MAPA DE RIESGO'!$P$21),"")</f>
        <v/>
      </c>
      <c r="P46" s="45" t="str">
        <f>IF(AND('MAPA DE RIESGO'!$Z$16="Muy Baja",'MAPA DE RIESGO'!$AB$16="Menor"),CONCATENATE("R1C",'MAPA DE RIESGO'!$P$16),"")</f>
        <v/>
      </c>
      <c r="Q46" s="46" t="str">
        <f>IF(AND('MAPA DE RIESGO'!$Z$17="Muy Baja",'MAPA DE RIESGO'!$AB$17="Menor"),CONCATENATE("R1C",'MAPA DE RIESGO'!$P$17),"")</f>
        <v/>
      </c>
      <c r="R46" s="46" t="str">
        <f>IF(AND('MAPA DE RIESGO'!$Z$18="Muy Baja",'MAPA DE RIESGO'!$AB$18="Menor"),CONCATENATE("R1C",'MAPA DE RIESGO'!$P$18),"")</f>
        <v/>
      </c>
      <c r="S46" s="46" t="str">
        <f>IF(AND('MAPA DE RIESGO'!$Z$19="Muy Baja",'MAPA DE RIESGO'!$AB$19="Menor"),CONCATENATE("R1C",'MAPA DE RIESGO'!$P$19),"")</f>
        <v/>
      </c>
      <c r="T46" s="46" t="str">
        <f>IF(AND('MAPA DE RIESGO'!$Z$20="Muy Baja",'MAPA DE RIESGO'!$AB$20="Menor"),CONCATENATE("R1C",'MAPA DE RIESGO'!$P$20),"")</f>
        <v/>
      </c>
      <c r="U46" s="47" t="str">
        <f>IF(AND('MAPA DE RIESGO'!$Z$21="Muy Baja",'MAPA DE RIESGO'!$AB$21="Menor"),CONCATENATE("R1C",'MAPA DE RIESGO'!$P$21),"")</f>
        <v/>
      </c>
      <c r="V46" s="36" t="str">
        <f>IF(AND('MAPA DE RIESGO'!$Z$16="Muy Baja",'MAPA DE RIESGO'!$AB$16="Moderado"),CONCATENATE("R1C",'MAPA DE RIESGO'!$P$16),"")</f>
        <v/>
      </c>
      <c r="W46" s="54" t="str">
        <f>IF(AND('MAPA DE RIESGO'!$Z$17="Muy Baja",'MAPA DE RIESGO'!$AB$17="Moderado"),CONCATENATE("R1C",'MAPA DE RIESGO'!$P$17),"")</f>
        <v/>
      </c>
      <c r="X46" s="37" t="str">
        <f>IF(AND('MAPA DE RIESGO'!$Z$18="Muy Baja",'MAPA DE RIESGO'!$AB$18="Moderado"),CONCATENATE("R1C",'MAPA DE RIESGO'!$P$18),"")</f>
        <v/>
      </c>
      <c r="Y46" s="37" t="str">
        <f>IF(AND('MAPA DE RIESGO'!$Z$19="Muy Baja",'MAPA DE RIESGO'!$AB$19="Moderado"),CONCATENATE("R1C",'MAPA DE RIESGO'!$P$19),"")</f>
        <v/>
      </c>
      <c r="Z46" s="37" t="str">
        <f>IF(AND('MAPA DE RIESGO'!$Z$20="Muy Baja",'MAPA DE RIESGO'!$AB$20="Moderado"),CONCATENATE("R1C",'MAPA DE RIESGO'!$P$20),"")</f>
        <v/>
      </c>
      <c r="AA46" s="38" t="str">
        <f>IF(AND('MAPA DE RIESGO'!$Z$21="Muy Baja",'MAPA DE RIESGO'!$AB$21="Moderado"),CONCATENATE("R1C",'MAPA DE RIESGO'!$P$21),"")</f>
        <v/>
      </c>
      <c r="AB46" s="17" t="str">
        <f>IF(AND('MAPA DE RIESGO'!$Z$16="Muy Baja",'MAPA DE RIESGO'!$AB$16="Mayor"),CONCATENATE("R1C",'MAPA DE RIESGO'!$P$16),"")</f>
        <v/>
      </c>
      <c r="AC46" s="18" t="str">
        <f>IF(AND('MAPA DE RIESGO'!$Z$17="Muy Baja",'MAPA DE RIESGO'!$AB$17="Mayor"),CONCATENATE("R1C",'MAPA DE RIESGO'!$P$17),"")</f>
        <v/>
      </c>
      <c r="AD46" s="18" t="str">
        <f>IF(AND('MAPA DE RIESGO'!$Z$18="Muy Baja",'MAPA DE RIESGO'!$AB$18="Mayor"),CONCATENATE("R1C",'MAPA DE RIESGO'!$P$18),"")</f>
        <v/>
      </c>
      <c r="AE46" s="18" t="str">
        <f>IF(AND('MAPA DE RIESGO'!$Z$19="Muy Baja",'MAPA DE RIESGO'!$AB$19="Mayor"),CONCATENATE("R1C",'MAPA DE RIESGO'!$P$19),"")</f>
        <v/>
      </c>
      <c r="AF46" s="18" t="str">
        <f>IF(AND('MAPA DE RIESGO'!$Z$20="Muy Baja",'MAPA DE RIESGO'!$AB$20="Mayor"),CONCATENATE("R1C",'MAPA DE RIESGO'!$P$20),"")</f>
        <v/>
      </c>
      <c r="AG46" s="19" t="str">
        <f>IF(AND('MAPA DE RIESGO'!$Z$21="Muy Baja",'MAPA DE RIESGO'!$AB$21="Mayor"),CONCATENATE("R1C",'MAPA DE RIESGO'!$P$21),"")</f>
        <v/>
      </c>
      <c r="AH46" s="20" t="str">
        <f>IF(AND('MAPA DE RIESGO'!$Z$16="Muy Baja",'MAPA DE RIESGO'!$AB$16="Catastrófico"),CONCATENATE("R1C",'MAPA DE RIESGO'!$P$16),"")</f>
        <v/>
      </c>
      <c r="AI46" s="21" t="str">
        <f>IF(AND('MAPA DE RIESGO'!$Z$17="Muy Baja",'MAPA DE RIESGO'!$AB$17="Catastrófico"),CONCATENATE("R1C",'MAPA DE RIESGO'!$P$17),"")</f>
        <v/>
      </c>
      <c r="AJ46" s="21" t="str">
        <f>IF(AND('MAPA DE RIESGO'!$Z$18="Muy Baja",'MAPA DE RIESGO'!$AB$18="Catastrófico"),CONCATENATE("R1C",'MAPA DE RIESGO'!$P$18),"")</f>
        <v/>
      </c>
      <c r="AK46" s="21" t="str">
        <f>IF(AND('MAPA DE RIESGO'!$Z$19="Muy Baja",'MAPA DE RIESGO'!$AB$19="Catastrófico"),CONCATENATE("R1C",'MAPA DE RIESGO'!$P$19),"")</f>
        <v/>
      </c>
      <c r="AL46" s="21" t="str">
        <f>IF(AND('MAPA DE RIESGO'!$Z$20="Muy Baja",'MAPA DE RIESGO'!$AB$20="Catastrófico"),CONCATENATE("R1C",'MAPA DE RIESGO'!$P$20),"")</f>
        <v/>
      </c>
      <c r="AM46" s="22" t="str">
        <f>IF(AND('MAPA DE RIESGO'!$Z$21="Muy Baja",'MAPA DE RIESGO'!$AB$21="Catastrófico"),CONCATENATE("R1C",'MAPA DE RIESGO'!$P$21),"")</f>
        <v/>
      </c>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ht="46.5" customHeight="1" x14ac:dyDescent="0.25">
      <c r="A47" s="55"/>
      <c r="B47" s="420"/>
      <c r="C47" s="420"/>
      <c r="D47" s="421"/>
      <c r="E47" s="477"/>
      <c r="F47" s="478"/>
      <c r="G47" s="478"/>
      <c r="H47" s="478"/>
      <c r="I47" s="463"/>
      <c r="J47" s="48" t="str">
        <f>IF(AND('MAPA DE RIESGO'!$Z$22="Muy Baja",'MAPA DE RIESGO'!$AB$22="Leve"),CONCATENATE("R2C",'MAPA DE RIESGO'!$P$22),"")</f>
        <v/>
      </c>
      <c r="K47" s="49" t="str">
        <f>IF(AND('MAPA DE RIESGO'!$Z$23="Muy Baja",'MAPA DE RIESGO'!$AB$23="Leve"),CONCATENATE("R2C",'MAPA DE RIESGO'!$P$23),"")</f>
        <v/>
      </c>
      <c r="L47" s="49" t="str">
        <f>IF(AND('MAPA DE RIESGO'!$Z$24="Muy Baja",'MAPA DE RIESGO'!$AB$24="Leve"),CONCATENATE("R2C",'MAPA DE RIESGO'!$P$24),"")</f>
        <v/>
      </c>
      <c r="M47" s="49" t="str">
        <f>IF(AND('MAPA DE RIESGO'!$Z$25="Muy Baja",'MAPA DE RIESGO'!$AB$25="Leve"),CONCATENATE("R2C",'MAPA DE RIESGO'!$P$25),"")</f>
        <v/>
      </c>
      <c r="N47" s="49" t="str">
        <f>IF(AND('MAPA DE RIESGO'!$Z$26="Muy Baja",'MAPA DE RIESGO'!$AB$26="Leve"),CONCATENATE("R2C",'MAPA DE RIESGO'!$P$26),"")</f>
        <v/>
      </c>
      <c r="O47" s="50" t="str">
        <f>IF(AND('MAPA DE RIESGO'!$Z$27="Muy Baja",'MAPA DE RIESGO'!$AB$27="Leve"),CONCATENATE("R2C",'MAPA DE RIESGO'!$P$27),"")</f>
        <v/>
      </c>
      <c r="P47" s="48" t="str">
        <f>IF(AND('MAPA DE RIESGO'!$Z$22="Muy Baja",'MAPA DE RIESGO'!$AB$22="Menor"),CONCATENATE("R2C",'MAPA DE RIESGO'!$P$22),"")</f>
        <v/>
      </c>
      <c r="Q47" s="49" t="str">
        <f>IF(AND('MAPA DE RIESGO'!$Z$23="Muy Baja",'MAPA DE RIESGO'!$AB$23="Menor"),CONCATENATE("R2C",'MAPA DE RIESGO'!$P$23),"")</f>
        <v/>
      </c>
      <c r="R47" s="49" t="str">
        <f>IF(AND('MAPA DE RIESGO'!$Z$24="Muy Baja",'MAPA DE RIESGO'!$AB$24="Menor"),CONCATENATE("R2C",'MAPA DE RIESGO'!$P$24),"")</f>
        <v/>
      </c>
      <c r="S47" s="49" t="str">
        <f>IF(AND('MAPA DE RIESGO'!$Z$25="Muy Baja",'MAPA DE RIESGO'!$AB$25="Menor"),CONCATENATE("R2C",'MAPA DE RIESGO'!$P$25),"")</f>
        <v/>
      </c>
      <c r="T47" s="49" t="str">
        <f>IF(AND('MAPA DE RIESGO'!$Z$26="Muy Baja",'MAPA DE RIESGO'!$AB$26="Menor"),CONCATENATE("R2C",'MAPA DE RIESGO'!$P$26),"")</f>
        <v/>
      </c>
      <c r="U47" s="50" t="str">
        <f>IF(AND('MAPA DE RIESGO'!$Z$27="Muy Baja",'MAPA DE RIESGO'!$AB$27="Menor"),CONCATENATE("R2C",'MAPA DE RIESGO'!$P$27),"")</f>
        <v/>
      </c>
      <c r="V47" s="39" t="str">
        <f>IF(AND('MAPA DE RIESGO'!$Z$22="Muy Baja",'MAPA DE RIESGO'!$AB$22="Moderado"),CONCATENATE("R2C",'MAPA DE RIESGO'!$P$22),"")</f>
        <v/>
      </c>
      <c r="W47" s="40" t="str">
        <f>IF(AND('MAPA DE RIESGO'!$Z$23="Muy Baja",'MAPA DE RIESGO'!$AB$23="Moderado"),CONCATENATE("R2C",'MAPA DE RIESGO'!$P$23),"")</f>
        <v/>
      </c>
      <c r="X47" s="40" t="str">
        <f>IF(AND('MAPA DE RIESGO'!$Z$24="Muy Baja",'MAPA DE RIESGO'!$AB$24="Moderado"),CONCATENATE("R2C",'MAPA DE RIESGO'!$P$24),"")</f>
        <v/>
      </c>
      <c r="Y47" s="40" t="str">
        <f>IF(AND('MAPA DE RIESGO'!$Z$25="Muy Baja",'MAPA DE RIESGO'!$AB$25="Moderado"),CONCATENATE("R2C",'MAPA DE RIESGO'!$P$25),"")</f>
        <v/>
      </c>
      <c r="Z47" s="40" t="str">
        <f>IF(AND('MAPA DE RIESGO'!$Z$26="Muy Baja",'MAPA DE RIESGO'!$AB$26="Moderado"),CONCATENATE("R2C",'MAPA DE RIESGO'!$P$26),"")</f>
        <v/>
      </c>
      <c r="AA47" s="41" t="str">
        <f>IF(AND('MAPA DE RIESGO'!$Z$27="Muy Baja",'MAPA DE RIESGO'!$AB$27="Moderado"),CONCATENATE("R2C",'MAPA DE RIESGO'!$P$27),"")</f>
        <v/>
      </c>
      <c r="AB47" s="23" t="str">
        <f>IF(AND('MAPA DE RIESGO'!$Z$22="Muy Baja",'MAPA DE RIESGO'!$AB$22="Mayor"),CONCATENATE("R2C",'MAPA DE RIESGO'!$P$22),"")</f>
        <v/>
      </c>
      <c r="AC47" s="24" t="str">
        <f>IF(AND('MAPA DE RIESGO'!$Z$23="Muy Baja",'MAPA DE RIESGO'!$AB$23="Mayor"),CONCATENATE("R2C",'MAPA DE RIESGO'!$P$23),"")</f>
        <v/>
      </c>
      <c r="AD47" s="24" t="str">
        <f>IF(AND('MAPA DE RIESGO'!$Z$24="Muy Baja",'MAPA DE RIESGO'!$AB$24="Mayor"),CONCATENATE("R2C",'MAPA DE RIESGO'!$P$24),"")</f>
        <v/>
      </c>
      <c r="AE47" s="24" t="str">
        <f>IF(AND('MAPA DE RIESGO'!$Z$25="Muy Baja",'MAPA DE RIESGO'!$AB$25="Mayor"),CONCATENATE("R2C",'MAPA DE RIESGO'!$P$25),"")</f>
        <v/>
      </c>
      <c r="AF47" s="24" t="str">
        <f>IF(AND('MAPA DE RIESGO'!$Z$26="Muy Baja",'MAPA DE RIESGO'!$AB$26="Mayor"),CONCATENATE("R2C",'MAPA DE RIESGO'!$P$26),"")</f>
        <v/>
      </c>
      <c r="AG47" s="25" t="str">
        <f>IF(AND('MAPA DE RIESGO'!$Z$27="Muy Baja",'MAPA DE RIESGO'!$AB$27="Mayor"),CONCATENATE("R2C",'MAPA DE RIESGO'!$P$27),"")</f>
        <v/>
      </c>
      <c r="AH47" s="26" t="str">
        <f>IF(AND('MAPA DE RIESGO'!$Z$22="Muy Baja",'MAPA DE RIESGO'!$AB$22="Catastrófico"),CONCATENATE("R2C",'MAPA DE RIESGO'!$P$22),"")</f>
        <v/>
      </c>
      <c r="AI47" s="27" t="str">
        <f>IF(AND('MAPA DE RIESGO'!$Z$23="Muy Baja",'MAPA DE RIESGO'!$AB$23="Catastrófico"),CONCATENATE("R2C",'MAPA DE RIESGO'!$P$23),"")</f>
        <v/>
      </c>
      <c r="AJ47" s="27" t="str">
        <f>IF(AND('MAPA DE RIESGO'!$Z$24="Muy Baja",'MAPA DE RIESGO'!$AB$24="Catastrófico"),CONCATENATE("R2C",'MAPA DE RIESGO'!$P$24),"")</f>
        <v/>
      </c>
      <c r="AK47" s="27" t="str">
        <f>IF(AND('MAPA DE RIESGO'!$Z$25="Muy Baja",'MAPA DE RIESGO'!$AB$25="Catastrófico"),CONCATENATE("R2C",'MAPA DE RIESGO'!$P$25),"")</f>
        <v/>
      </c>
      <c r="AL47" s="27" t="str">
        <f>IF(AND('MAPA DE RIESGO'!$Z$26="Muy Baja",'MAPA DE RIESGO'!$AB$26="Catastrófico"),CONCATENATE("R2C",'MAPA DE RIESGO'!$P$26),"")</f>
        <v/>
      </c>
      <c r="AM47" s="28" t="str">
        <f>IF(AND('MAPA DE RIESGO'!$Z$27="Muy Baja",'MAPA DE RIESGO'!$AB$27="Catastrófico"),CONCATENATE("R2C",'MAPA DE RIESGO'!$P$27),"")</f>
        <v/>
      </c>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ht="15" customHeight="1" x14ac:dyDescent="0.25">
      <c r="A48" s="55"/>
      <c r="B48" s="420"/>
      <c r="C48" s="420"/>
      <c r="D48" s="421"/>
      <c r="E48" s="477"/>
      <c r="F48" s="478"/>
      <c r="G48" s="478"/>
      <c r="H48" s="478"/>
      <c r="I48" s="463"/>
      <c r="J48" s="48" t="str">
        <f>IF(AND('MAPA DE RIESGO'!$Z$28="Muy Baja",'MAPA DE RIESGO'!$AB$28="Leve"),CONCATENATE("R3C",'MAPA DE RIESGO'!$P$28),"")</f>
        <v/>
      </c>
      <c r="K48" s="49" t="str">
        <f>IF(AND('MAPA DE RIESGO'!$Z$29="Muy Baja",'MAPA DE RIESGO'!$AB$29="Leve"),CONCATENATE("R3C",'MAPA DE RIESGO'!$P$29),"")</f>
        <v/>
      </c>
      <c r="L48" s="49" t="str">
        <f>IF(AND('MAPA DE RIESGO'!$Z$30="Muy Baja",'MAPA DE RIESGO'!$AB$30="Leve"),CONCATENATE("R3C",'MAPA DE RIESGO'!$P$30),"")</f>
        <v/>
      </c>
      <c r="M48" s="49" t="str">
        <f>IF(AND('MAPA DE RIESGO'!$Z$31="Muy Baja",'MAPA DE RIESGO'!$AB$31="Leve"),CONCATENATE("R3C",'MAPA DE RIESGO'!$P$31),"")</f>
        <v/>
      </c>
      <c r="N48" s="49" t="str">
        <f>IF(AND('MAPA DE RIESGO'!$Z$32="Muy Baja",'MAPA DE RIESGO'!$AB$32="Leve"),CONCATENATE("R3C",'MAPA DE RIESGO'!$P$32),"")</f>
        <v/>
      </c>
      <c r="O48" s="50" t="str">
        <f>IF(AND('MAPA DE RIESGO'!$Z$33="Muy Baja",'MAPA DE RIESGO'!$AB$33="Leve"),CONCATENATE("R3C",'MAPA DE RIESGO'!$P$33),"")</f>
        <v/>
      </c>
      <c r="P48" s="48" t="str">
        <f>IF(AND('MAPA DE RIESGO'!$Z$28="Muy Baja",'MAPA DE RIESGO'!$AB$28="Menor"),CONCATENATE("R3C",'MAPA DE RIESGO'!$P$28),"")</f>
        <v/>
      </c>
      <c r="Q48" s="49" t="str">
        <f>IF(AND('MAPA DE RIESGO'!$Z$29="Muy Baja",'MAPA DE RIESGO'!$AB$29="Menor"),CONCATENATE("R3C",'MAPA DE RIESGO'!$P$29),"")</f>
        <v/>
      </c>
      <c r="R48" s="49" t="str">
        <f>IF(AND('MAPA DE RIESGO'!$Z$30="Muy Baja",'MAPA DE RIESGO'!$AB$30="Menor"),CONCATENATE("R3C",'MAPA DE RIESGO'!$P$30),"")</f>
        <v/>
      </c>
      <c r="S48" s="49" t="str">
        <f>IF(AND('MAPA DE RIESGO'!$Z$31="Muy Baja",'MAPA DE RIESGO'!$AB$31="Menor"),CONCATENATE("R3C",'MAPA DE RIESGO'!$P$31),"")</f>
        <v/>
      </c>
      <c r="T48" s="49" t="str">
        <f>IF(AND('MAPA DE RIESGO'!$Z$32="Muy Baja",'MAPA DE RIESGO'!$AB$32="Menor"),CONCATENATE("R3C",'MAPA DE RIESGO'!$P$32),"")</f>
        <v/>
      </c>
      <c r="U48" s="50" t="str">
        <f>IF(AND('MAPA DE RIESGO'!$Z$33="Muy Baja",'MAPA DE RIESGO'!$AB$33="Menor"),CONCATENATE("R3C",'MAPA DE RIESGO'!$P$33),"")</f>
        <v/>
      </c>
      <c r="V48" s="39" t="str">
        <f>IF(AND('MAPA DE RIESGO'!$Z$28="Muy Baja",'MAPA DE RIESGO'!$AB$28="Moderado"),CONCATENATE("R3C",'MAPA DE RIESGO'!$P$28),"")</f>
        <v/>
      </c>
      <c r="W48" s="40" t="str">
        <f>IF(AND('MAPA DE RIESGO'!$Z$29="Muy Baja",'MAPA DE RIESGO'!$AB$29="Moderado"),CONCATENATE("R3C",'MAPA DE RIESGO'!$P$29),"")</f>
        <v/>
      </c>
      <c r="X48" s="40" t="str">
        <f>IF(AND('MAPA DE RIESGO'!$Z$30="Muy Baja",'MAPA DE RIESGO'!$AB$30="Moderado"),CONCATENATE("R3C",'MAPA DE RIESGO'!$P$30),"")</f>
        <v/>
      </c>
      <c r="Y48" s="40" t="str">
        <f>IF(AND('MAPA DE RIESGO'!$Z$31="Muy Baja",'MAPA DE RIESGO'!$AB$31="Moderado"),CONCATENATE("R3C",'MAPA DE RIESGO'!$P$31),"")</f>
        <v/>
      </c>
      <c r="Z48" s="40" t="str">
        <f>IF(AND('MAPA DE RIESGO'!$Z$32="Muy Baja",'MAPA DE RIESGO'!$AB$32="Moderado"),CONCATENATE("R3C",'MAPA DE RIESGO'!$P$32),"")</f>
        <v/>
      </c>
      <c r="AA48" s="41" t="str">
        <f>IF(AND('MAPA DE RIESGO'!$Z$33="Muy Baja",'MAPA DE RIESGO'!$AB$33="Moderado"),CONCATENATE("R3C",'MAPA DE RIESGO'!$P$33),"")</f>
        <v/>
      </c>
      <c r="AB48" s="23" t="str">
        <f>IF(AND('MAPA DE RIESGO'!$Z$28="Muy Baja",'MAPA DE RIESGO'!$AB$28="Mayor"),CONCATENATE("R3C",'MAPA DE RIESGO'!$P$28),"")</f>
        <v/>
      </c>
      <c r="AC48" s="24" t="str">
        <f>IF(AND('MAPA DE RIESGO'!$Z$29="Muy Baja",'MAPA DE RIESGO'!$AB$29="Mayor"),CONCATENATE("R3C",'MAPA DE RIESGO'!$P$29),"")</f>
        <v/>
      </c>
      <c r="AD48" s="24" t="str">
        <f>IF(AND('MAPA DE RIESGO'!$Z$30="Muy Baja",'MAPA DE RIESGO'!$AB$30="Mayor"),CONCATENATE("R3C",'MAPA DE RIESGO'!$P$30),"")</f>
        <v/>
      </c>
      <c r="AE48" s="24" t="str">
        <f>IF(AND('MAPA DE RIESGO'!$Z$31="Muy Baja",'MAPA DE RIESGO'!$AB$31="Mayor"),CONCATENATE("R3C",'MAPA DE RIESGO'!$P$31),"")</f>
        <v/>
      </c>
      <c r="AF48" s="24" t="str">
        <f>IF(AND('MAPA DE RIESGO'!$Z$32="Muy Baja",'MAPA DE RIESGO'!$AB$32="Mayor"),CONCATENATE("R3C",'MAPA DE RIESGO'!$P$32),"")</f>
        <v/>
      </c>
      <c r="AG48" s="25" t="str">
        <f>IF(AND('MAPA DE RIESGO'!$Z$33="Muy Baja",'MAPA DE RIESGO'!$AB$33="Mayor"),CONCATENATE("R3C",'MAPA DE RIESGO'!$P$33),"")</f>
        <v/>
      </c>
      <c r="AH48" s="26" t="str">
        <f>IF(AND('MAPA DE RIESGO'!$Z$28="Muy Baja",'MAPA DE RIESGO'!$AB$28="Catastrófico"),CONCATENATE("R3C",'MAPA DE RIESGO'!$P$28),"")</f>
        <v/>
      </c>
      <c r="AI48" s="27" t="str">
        <f>IF(AND('MAPA DE RIESGO'!$Z$29="Muy Baja",'MAPA DE RIESGO'!$AB$29="Catastrófico"),CONCATENATE("R3C",'MAPA DE RIESGO'!$P$29),"")</f>
        <v/>
      </c>
      <c r="AJ48" s="27" t="str">
        <f>IF(AND('MAPA DE RIESGO'!$Z$30="Muy Baja",'MAPA DE RIESGO'!$AB$30="Catastrófico"),CONCATENATE("R3C",'MAPA DE RIESGO'!$P$30),"")</f>
        <v/>
      </c>
      <c r="AK48" s="27" t="str">
        <f>IF(AND('MAPA DE RIESGO'!$Z$31="Muy Baja",'MAPA DE RIESGO'!$AB$31="Catastrófico"),CONCATENATE("R3C",'MAPA DE RIESGO'!$P$31),"")</f>
        <v/>
      </c>
      <c r="AL48" s="27" t="str">
        <f>IF(AND('MAPA DE RIESGO'!$Z$32="Muy Baja",'MAPA DE RIESGO'!$AB$32="Catastrófico"),CONCATENATE("R3C",'MAPA DE RIESGO'!$P$32),"")</f>
        <v/>
      </c>
      <c r="AM48" s="28" t="str">
        <f>IF(AND('MAPA DE RIESGO'!$Z$33="Muy Baja",'MAPA DE RIESGO'!$AB$33="Catastrófico"),CONCATENATE("R3C",'MAPA DE RIESGO'!$P$33),"")</f>
        <v/>
      </c>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ht="15" customHeight="1" x14ac:dyDescent="0.25">
      <c r="A49" s="55"/>
      <c r="B49" s="420"/>
      <c r="C49" s="420"/>
      <c r="D49" s="421"/>
      <c r="E49" s="461"/>
      <c r="F49" s="462"/>
      <c r="G49" s="462"/>
      <c r="H49" s="462"/>
      <c r="I49" s="463"/>
      <c r="J49" s="48" t="str">
        <f>IF(AND('MAPA DE RIESGO'!$Z$34="Muy Baja",'MAPA DE RIESGO'!$AB$34="Leve"),CONCATENATE("R4C",'MAPA DE RIESGO'!$P$34),"")</f>
        <v/>
      </c>
      <c r="K49" s="49" t="str">
        <f>IF(AND('MAPA DE RIESGO'!$Z$35="Muy Baja",'MAPA DE RIESGO'!$AB$35="Leve"),CONCATENATE("R4C",'MAPA DE RIESGO'!$P$35),"")</f>
        <v/>
      </c>
      <c r="L49" s="49" t="str">
        <f>IF(AND('MAPA DE RIESGO'!$Z$36="Muy Baja",'MAPA DE RIESGO'!$AB$36="Leve"),CONCATENATE("R4C",'MAPA DE RIESGO'!$P$36),"")</f>
        <v/>
      </c>
      <c r="M49" s="49" t="str">
        <f>IF(AND('MAPA DE RIESGO'!$Z$37="Muy Baja",'MAPA DE RIESGO'!$AB$37="Leve"),CONCATENATE("R4C",'MAPA DE RIESGO'!$P$37),"")</f>
        <v/>
      </c>
      <c r="N49" s="49" t="str">
        <f>IF(AND('MAPA DE RIESGO'!$Z$38="Muy Baja",'MAPA DE RIESGO'!$AB$38="Leve"),CONCATENATE("R4C",'MAPA DE RIESGO'!$P$38),"")</f>
        <v/>
      </c>
      <c r="O49" s="50" t="str">
        <f>IF(AND('MAPA DE RIESGO'!$Z$39="Muy Baja",'MAPA DE RIESGO'!$AB$39="Leve"),CONCATENATE("R4C",'MAPA DE RIESGO'!$P$39),"")</f>
        <v/>
      </c>
      <c r="P49" s="48" t="str">
        <f>IF(AND('MAPA DE RIESGO'!$Z$34="Muy Baja",'MAPA DE RIESGO'!$AB$34="Menor"),CONCATENATE("R4C",'MAPA DE RIESGO'!$P$34),"")</f>
        <v/>
      </c>
      <c r="Q49" s="49" t="str">
        <f>IF(AND('MAPA DE RIESGO'!$Z$35="Muy Baja",'MAPA DE RIESGO'!$AB$35="Menor"),CONCATENATE("R4C",'MAPA DE RIESGO'!$P$35),"")</f>
        <v/>
      </c>
      <c r="R49" s="49" t="str">
        <f>IF(AND('MAPA DE RIESGO'!$Z$36="Muy Baja",'MAPA DE RIESGO'!$AB$36="Menor"),CONCATENATE("R4C",'MAPA DE RIESGO'!$P$36),"")</f>
        <v/>
      </c>
      <c r="S49" s="49" t="str">
        <f>IF(AND('MAPA DE RIESGO'!$Z$37="Muy Baja",'MAPA DE RIESGO'!$AB$37="Menor"),CONCATENATE("R4C",'MAPA DE RIESGO'!$P$37),"")</f>
        <v/>
      </c>
      <c r="T49" s="49" t="str">
        <f>IF(AND('MAPA DE RIESGO'!$Z$38="Muy Baja",'MAPA DE RIESGO'!$AB$38="Menor"),CONCATENATE("R4C",'MAPA DE RIESGO'!$P$38),"")</f>
        <v/>
      </c>
      <c r="U49" s="50" t="str">
        <f>IF(AND('MAPA DE RIESGO'!$Z$39="Muy Baja",'MAPA DE RIESGO'!$AB$39="Menor"),CONCATENATE("R4C",'MAPA DE RIESGO'!$P$39),"")</f>
        <v/>
      </c>
      <c r="V49" s="39" t="str">
        <f>IF(AND('MAPA DE RIESGO'!$Z$34="Muy Baja",'MAPA DE RIESGO'!$AB$34="Moderado"),CONCATENATE("R4C",'MAPA DE RIESGO'!$P$34),"")</f>
        <v/>
      </c>
      <c r="W49" s="40" t="str">
        <f>IF(AND('MAPA DE RIESGO'!$Z$35="Muy Baja",'MAPA DE RIESGO'!$AB$35="Moderado"),CONCATENATE("R4C",'MAPA DE RIESGO'!$P$35),"")</f>
        <v/>
      </c>
      <c r="X49" s="40" t="str">
        <f>IF(AND('MAPA DE RIESGO'!$Z$36="Muy Baja",'MAPA DE RIESGO'!$AB$36="Moderado"),CONCATENATE("R4C",'MAPA DE RIESGO'!$P$36),"")</f>
        <v/>
      </c>
      <c r="Y49" s="40" t="str">
        <f>IF(AND('MAPA DE RIESGO'!$Z$37="Muy Baja",'MAPA DE RIESGO'!$AB$37="Moderado"),CONCATENATE("R4C",'MAPA DE RIESGO'!$P$37),"")</f>
        <v/>
      </c>
      <c r="Z49" s="40" t="str">
        <f>IF(AND('MAPA DE RIESGO'!$Z$38="Muy Baja",'MAPA DE RIESGO'!$AB$38="Moderado"),CONCATENATE("R4C",'MAPA DE RIESGO'!$P$38),"")</f>
        <v/>
      </c>
      <c r="AA49" s="41" t="str">
        <f>IF(AND('MAPA DE RIESGO'!$Z$39="Muy Baja",'MAPA DE RIESGO'!$AB$39="Moderado"),CONCATENATE("R4C",'MAPA DE RIESGO'!$P$39),"")</f>
        <v/>
      </c>
      <c r="AB49" s="23" t="str">
        <f>IF(AND('MAPA DE RIESGO'!$Z$34="Muy Baja",'MAPA DE RIESGO'!$AB$34="Mayor"),CONCATENATE("R4C",'MAPA DE RIESGO'!$P$34),"")</f>
        <v/>
      </c>
      <c r="AC49" s="24" t="str">
        <f>IF(AND('MAPA DE RIESGO'!$Z$35="Muy Baja",'MAPA DE RIESGO'!$AB$35="Mayor"),CONCATENATE("R4C",'MAPA DE RIESGO'!$P$35),"")</f>
        <v/>
      </c>
      <c r="AD49" s="24" t="str">
        <f>IF(AND('MAPA DE RIESGO'!$Z$36="Muy Baja",'MAPA DE RIESGO'!$AB$36="Mayor"),CONCATENATE("R4C",'MAPA DE RIESGO'!$P$36),"")</f>
        <v/>
      </c>
      <c r="AE49" s="24" t="str">
        <f>IF(AND('MAPA DE RIESGO'!$Z$37="Muy Baja",'MAPA DE RIESGO'!$AB$37="Mayor"),CONCATENATE("R4C",'MAPA DE RIESGO'!$P$37),"")</f>
        <v/>
      </c>
      <c r="AF49" s="24" t="str">
        <f>IF(AND('MAPA DE RIESGO'!$Z$38="Muy Baja",'MAPA DE RIESGO'!$AB$38="Mayor"),CONCATENATE("R4C",'MAPA DE RIESGO'!$P$38),"")</f>
        <v/>
      </c>
      <c r="AG49" s="25" t="str">
        <f>IF(AND('MAPA DE RIESGO'!$Z$39="Muy Baja",'MAPA DE RIESGO'!$AB$39="Mayor"),CONCATENATE("R4C",'MAPA DE RIESGO'!$P$39),"")</f>
        <v/>
      </c>
      <c r="AH49" s="26" t="str">
        <f>IF(AND('MAPA DE RIESGO'!$Z$34="Muy Baja",'MAPA DE RIESGO'!$AB$34="Catastrófico"),CONCATENATE("R4C",'MAPA DE RIESGO'!$P$34),"")</f>
        <v/>
      </c>
      <c r="AI49" s="27" t="str">
        <f>IF(AND('MAPA DE RIESGO'!$Z$35="Muy Baja",'MAPA DE RIESGO'!$AB$35="Catastrófico"),CONCATENATE("R4C",'MAPA DE RIESGO'!$P$35),"")</f>
        <v/>
      </c>
      <c r="AJ49" s="27" t="str">
        <f>IF(AND('MAPA DE RIESGO'!$Z$36="Muy Baja",'MAPA DE RIESGO'!$AB$36="Catastrófico"),CONCATENATE("R4C",'MAPA DE RIESGO'!$P$36),"")</f>
        <v/>
      </c>
      <c r="AK49" s="27" t="str">
        <f>IF(AND('MAPA DE RIESGO'!$Z$37="Muy Baja",'MAPA DE RIESGO'!$AB$37="Catastrófico"),CONCATENATE("R4C",'MAPA DE RIESGO'!$P$37),"")</f>
        <v/>
      </c>
      <c r="AL49" s="27" t="str">
        <f>IF(AND('MAPA DE RIESGO'!$Z$38="Muy Baja",'MAPA DE RIESGO'!$AB$38="Catastrófico"),CONCATENATE("R4C",'MAPA DE RIESGO'!$P$38),"")</f>
        <v/>
      </c>
      <c r="AM49" s="28" t="str">
        <f>IF(AND('MAPA DE RIESGO'!$Z$39="Muy Baja",'MAPA DE RIESGO'!$AB$39="Catastrófico"),CONCATENATE("R4C",'MAPA DE RIESGO'!$P$39),"")</f>
        <v/>
      </c>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ht="15" customHeight="1" x14ac:dyDescent="0.25">
      <c r="A50" s="55"/>
      <c r="B50" s="420"/>
      <c r="C50" s="420"/>
      <c r="D50" s="421"/>
      <c r="E50" s="461"/>
      <c r="F50" s="462"/>
      <c r="G50" s="462"/>
      <c r="H50" s="462"/>
      <c r="I50" s="463"/>
      <c r="J50" s="48" t="str">
        <f>IF(AND('MAPA DE RIESGO'!$Z$40="Muy Baja",'MAPA DE RIESGO'!$AB$40="Leve"),CONCATENATE("R5C",'MAPA DE RIESGO'!$P$40),"")</f>
        <v/>
      </c>
      <c r="K50" s="49" t="str">
        <f>IF(AND('MAPA DE RIESGO'!$Z$41="Muy Baja",'MAPA DE RIESGO'!$AB$41="Leve"),CONCATENATE("R5C",'MAPA DE RIESGO'!$P$41),"")</f>
        <v/>
      </c>
      <c r="L50" s="49" t="str">
        <f>IF(AND('MAPA DE RIESGO'!$Z$42="Muy Baja",'MAPA DE RIESGO'!$AB$42="Leve"),CONCATENATE("R5C",'MAPA DE RIESGO'!$P$42),"")</f>
        <v/>
      </c>
      <c r="M50" s="49" t="str">
        <f>IF(AND('MAPA DE RIESGO'!$Z$43="Muy Baja",'MAPA DE RIESGO'!$AB$43="Leve"),CONCATENATE("R5C",'MAPA DE RIESGO'!$P$43),"")</f>
        <v/>
      </c>
      <c r="N50" s="49" t="str">
        <f>IF(AND('MAPA DE RIESGO'!$Z$44="Muy Baja",'MAPA DE RIESGO'!$AB$44="Leve"),CONCATENATE("R5C",'MAPA DE RIESGO'!$P$44),"")</f>
        <v/>
      </c>
      <c r="O50" s="50" t="str">
        <f>IF(AND('MAPA DE RIESGO'!$Z$45="Muy Baja",'MAPA DE RIESGO'!$AB$45="Leve"),CONCATENATE("R5C",'MAPA DE RIESGO'!$P$45),"")</f>
        <v/>
      </c>
      <c r="P50" s="48" t="str">
        <f>IF(AND('MAPA DE RIESGO'!$Z$40="Muy Baja",'MAPA DE RIESGO'!$AB$40="Menor"),CONCATENATE("R5C",'MAPA DE RIESGO'!$P$40),"")</f>
        <v/>
      </c>
      <c r="Q50" s="49" t="str">
        <f>IF(AND('MAPA DE RIESGO'!$Z$41="Muy Baja",'MAPA DE RIESGO'!$AB$41="Menor"),CONCATENATE("R5C",'MAPA DE RIESGO'!$P$41),"")</f>
        <v/>
      </c>
      <c r="R50" s="49" t="str">
        <f>IF(AND('MAPA DE RIESGO'!$Z$42="Muy Baja",'MAPA DE RIESGO'!$AB$42="Menor"),CONCATENATE("R5C",'MAPA DE RIESGO'!$P$42),"")</f>
        <v/>
      </c>
      <c r="S50" s="49" t="str">
        <f>IF(AND('MAPA DE RIESGO'!$Z$43="Muy Baja",'MAPA DE RIESGO'!$AB$43="Menor"),CONCATENATE("R5C",'MAPA DE RIESGO'!$P$43),"")</f>
        <v/>
      </c>
      <c r="T50" s="49" t="str">
        <f>IF(AND('MAPA DE RIESGO'!$Z$44="Muy Baja",'MAPA DE RIESGO'!$AB$44="Menor"),CONCATENATE("R5C",'MAPA DE RIESGO'!$P$44),"")</f>
        <v/>
      </c>
      <c r="U50" s="50" t="str">
        <f>IF(AND('MAPA DE RIESGO'!$Z$45="Muy Baja",'MAPA DE RIESGO'!$AB$45="Menor"),CONCATENATE("R5C",'MAPA DE RIESGO'!$P$45),"")</f>
        <v/>
      </c>
      <c r="V50" s="39" t="str">
        <f>IF(AND('MAPA DE RIESGO'!$Z$40="Muy Baja",'MAPA DE RIESGO'!$AB$40="Moderado"),CONCATENATE("R5C",'MAPA DE RIESGO'!$P$40),"")</f>
        <v/>
      </c>
      <c r="W50" s="40" t="str">
        <f>IF(AND('MAPA DE RIESGO'!$Z$41="Muy Baja",'MAPA DE RIESGO'!$AB$41="Moderado"),CONCATENATE("R5C",'MAPA DE RIESGO'!$P$41),"")</f>
        <v/>
      </c>
      <c r="X50" s="40" t="str">
        <f>IF(AND('MAPA DE RIESGO'!$Z$42="Muy Baja",'MAPA DE RIESGO'!$AB$42="Moderado"),CONCATENATE("R5C",'MAPA DE RIESGO'!$P$42),"")</f>
        <v/>
      </c>
      <c r="Y50" s="40" t="str">
        <f>IF(AND('MAPA DE RIESGO'!$Z$43="Muy Baja",'MAPA DE RIESGO'!$AB$43="Moderado"),CONCATENATE("R5C",'MAPA DE RIESGO'!$P$43),"")</f>
        <v/>
      </c>
      <c r="Z50" s="40" t="str">
        <f>IF(AND('MAPA DE RIESGO'!$Z$44="Muy Baja",'MAPA DE RIESGO'!$AB$44="Moderado"),CONCATENATE("R5C",'MAPA DE RIESGO'!$P$44),"")</f>
        <v/>
      </c>
      <c r="AA50" s="41" t="str">
        <f>IF(AND('MAPA DE RIESGO'!$Z$45="Muy Baja",'MAPA DE RIESGO'!$AB$45="Moderado"),CONCATENATE("R5C",'MAPA DE RIESGO'!$P$45),"")</f>
        <v/>
      </c>
      <c r="AB50" s="23" t="str">
        <f>IF(AND('MAPA DE RIESGO'!$Z$40="Muy Baja",'MAPA DE RIESGO'!$AB$40="Mayor"),CONCATENATE("R5C",'MAPA DE RIESGO'!$P$40),"")</f>
        <v/>
      </c>
      <c r="AC50" s="24" t="str">
        <f>IF(AND('MAPA DE RIESGO'!$Z$41="Muy Baja",'MAPA DE RIESGO'!$AB$41="Mayor"),CONCATENATE("R5C",'MAPA DE RIESGO'!$P$41),"")</f>
        <v/>
      </c>
      <c r="AD50" s="29" t="str">
        <f>IF(AND('MAPA DE RIESGO'!$Z$42="Muy Baja",'MAPA DE RIESGO'!$AB$42="Mayor"),CONCATENATE("R5C",'MAPA DE RIESGO'!$P$42),"")</f>
        <v/>
      </c>
      <c r="AE50" s="29" t="str">
        <f>IF(AND('MAPA DE RIESGO'!$Z$43="Muy Baja",'MAPA DE RIESGO'!$AB$43="Mayor"),CONCATENATE("R5C",'MAPA DE RIESGO'!$P$43),"")</f>
        <v/>
      </c>
      <c r="AF50" s="29" t="str">
        <f>IF(AND('MAPA DE RIESGO'!$Z$44="Muy Baja",'MAPA DE RIESGO'!$AB$44="Mayor"),CONCATENATE("R5C",'MAPA DE RIESGO'!$P$44),"")</f>
        <v/>
      </c>
      <c r="AG50" s="25" t="str">
        <f>IF(AND('MAPA DE RIESGO'!$Z$45="Muy Baja",'MAPA DE RIESGO'!$AB$45="Mayor"),CONCATENATE("R5C",'MAPA DE RIESGO'!$P$45),"")</f>
        <v/>
      </c>
      <c r="AH50" s="26" t="str">
        <f>IF(AND('MAPA DE RIESGO'!$Z$40="Muy Baja",'MAPA DE RIESGO'!$AB$40="Catastrófico"),CONCATENATE("R5C",'MAPA DE RIESGO'!$P$40),"")</f>
        <v/>
      </c>
      <c r="AI50" s="27" t="str">
        <f>IF(AND('MAPA DE RIESGO'!$Z$41="Muy Baja",'MAPA DE RIESGO'!$AB$41="Catastrófico"),CONCATENATE("R5C",'MAPA DE RIESGO'!$P$41),"")</f>
        <v/>
      </c>
      <c r="AJ50" s="27" t="str">
        <f>IF(AND('MAPA DE RIESGO'!$Z$42="Muy Baja",'MAPA DE RIESGO'!$AB$42="Catastrófico"),CONCATENATE("R5C",'MAPA DE RIESGO'!$P$42),"")</f>
        <v/>
      </c>
      <c r="AK50" s="27" t="str">
        <f>IF(AND('MAPA DE RIESGO'!$Z$43="Muy Baja",'MAPA DE RIESGO'!$AB$43="Catastrófico"),CONCATENATE("R5C",'MAPA DE RIESGO'!$P$43),"")</f>
        <v/>
      </c>
      <c r="AL50" s="27" t="str">
        <f>IF(AND('MAPA DE RIESGO'!$Z$44="Muy Baja",'MAPA DE RIESGO'!$AB$44="Catastrófico"),CONCATENATE("R5C",'MAPA DE RIESGO'!$P$44),"")</f>
        <v/>
      </c>
      <c r="AM50" s="28" t="str">
        <f>IF(AND('MAPA DE RIESGO'!$Z$45="Muy Baja",'MAPA DE RIESGO'!$AB$45="Catastrófico"),CONCATENATE("R5C",'MAPA DE RIESGO'!$P$45),"")</f>
        <v/>
      </c>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 customHeight="1" x14ac:dyDescent="0.25">
      <c r="A51" s="55"/>
      <c r="B51" s="420"/>
      <c r="C51" s="420"/>
      <c r="D51" s="421"/>
      <c r="E51" s="461"/>
      <c r="F51" s="462"/>
      <c r="G51" s="462"/>
      <c r="H51" s="462"/>
      <c r="I51" s="463"/>
      <c r="J51" s="48" t="str">
        <f>IF(AND('MAPA DE RIESGO'!$Z$46="Muy Baja",'MAPA DE RIESGO'!$AB$46="Leve"),CONCATENATE("R6C",'MAPA DE RIESGO'!$P$46),"")</f>
        <v/>
      </c>
      <c r="K51" s="49" t="str">
        <f>IF(AND('MAPA DE RIESGO'!$Z$47="Muy Baja",'MAPA DE RIESGO'!$AB$47="Leve"),CONCATENATE("R6C",'MAPA DE RIESGO'!$P$47),"")</f>
        <v/>
      </c>
      <c r="L51" s="49" t="str">
        <f>IF(AND('MAPA DE RIESGO'!$Z$48="Muy Baja",'MAPA DE RIESGO'!$AB$48="Leve"),CONCATENATE("R6C",'MAPA DE RIESGO'!$P$48),"")</f>
        <v/>
      </c>
      <c r="M51" s="49" t="str">
        <f>IF(AND('MAPA DE RIESGO'!$Z$49="Muy Baja",'MAPA DE RIESGO'!$AB$49="Leve"),CONCATENATE("R6C",'MAPA DE RIESGO'!$P$49),"")</f>
        <v/>
      </c>
      <c r="N51" s="49" t="str">
        <f>IF(AND('MAPA DE RIESGO'!$Z$50="Muy Baja",'MAPA DE RIESGO'!$AB$50="Leve"),CONCATENATE("R6C",'MAPA DE RIESGO'!$P$50),"")</f>
        <v/>
      </c>
      <c r="O51" s="50" t="str">
        <f>IF(AND('MAPA DE RIESGO'!$Z$51="Muy Baja",'MAPA DE RIESGO'!$AB$51="Leve"),CONCATENATE("R6C",'MAPA DE RIESGO'!$P$51),"")</f>
        <v/>
      </c>
      <c r="P51" s="48" t="str">
        <f>IF(AND('MAPA DE RIESGO'!$Z$46="Muy Baja",'MAPA DE RIESGO'!$AB$46="Menor"),CONCATENATE("R6C",'MAPA DE RIESGO'!$P$46),"")</f>
        <v/>
      </c>
      <c r="Q51" s="49" t="str">
        <f>IF(AND('MAPA DE RIESGO'!$Z$47="Muy Baja",'MAPA DE RIESGO'!$AB$47="Menor"),CONCATENATE("R6C",'MAPA DE RIESGO'!$P$47),"")</f>
        <v/>
      </c>
      <c r="R51" s="49" t="str">
        <f>IF(AND('MAPA DE RIESGO'!$Z$48="Muy Baja",'MAPA DE RIESGO'!$AB$48="Menor"),CONCATENATE("R6C",'MAPA DE RIESGO'!$P$48),"")</f>
        <v/>
      </c>
      <c r="S51" s="49" t="str">
        <f>IF(AND('MAPA DE RIESGO'!$Z$49="Muy Baja",'MAPA DE RIESGO'!$AB$49="Menor"),CONCATENATE("R6C",'MAPA DE RIESGO'!$P$49),"")</f>
        <v/>
      </c>
      <c r="T51" s="49" t="str">
        <f>IF(AND('MAPA DE RIESGO'!$Z$50="Muy Baja",'MAPA DE RIESGO'!$AB$50="Menor"),CONCATENATE("R6C",'MAPA DE RIESGO'!$P$50),"")</f>
        <v/>
      </c>
      <c r="U51" s="50" t="str">
        <f>IF(AND('MAPA DE RIESGO'!$Z$51="Muy Baja",'MAPA DE RIESGO'!$AB$51="Menor"),CONCATENATE("R6C",'MAPA DE RIESGO'!$P$51),"")</f>
        <v/>
      </c>
      <c r="V51" s="39" t="str">
        <f>IF(AND('MAPA DE RIESGO'!$Z$46="Muy Baja",'MAPA DE RIESGO'!$AB$46="Moderado"),CONCATENATE("R6C",'MAPA DE RIESGO'!$P$46),"")</f>
        <v/>
      </c>
      <c r="W51" s="40" t="str">
        <f>IF(AND('MAPA DE RIESGO'!$Z$47="Muy Baja",'MAPA DE RIESGO'!$AB$47="Moderado"),CONCATENATE("R6C",'MAPA DE RIESGO'!$P$47),"")</f>
        <v/>
      </c>
      <c r="X51" s="40" t="str">
        <f>IF(AND('MAPA DE RIESGO'!$Z$48="Muy Baja",'MAPA DE RIESGO'!$AB$48="Moderado"),CONCATENATE("R6C",'MAPA DE RIESGO'!$P$48),"")</f>
        <v/>
      </c>
      <c r="Y51" s="40" t="str">
        <f>IF(AND('MAPA DE RIESGO'!$Z$49="Muy Baja",'MAPA DE RIESGO'!$AB$49="Moderado"),CONCATENATE("R6C",'MAPA DE RIESGO'!$P$49),"")</f>
        <v/>
      </c>
      <c r="Z51" s="40" t="str">
        <f>IF(AND('MAPA DE RIESGO'!$Z$50="Muy Baja",'MAPA DE RIESGO'!$AB$50="Moderado"),CONCATENATE("R6C",'MAPA DE RIESGO'!$P$50),"")</f>
        <v/>
      </c>
      <c r="AA51" s="41" t="str">
        <f>IF(AND('MAPA DE RIESGO'!$Z$51="Muy Baja",'MAPA DE RIESGO'!$AB$51="Moderado"),CONCATENATE("R6C",'MAPA DE RIESGO'!$P$51),"")</f>
        <v/>
      </c>
      <c r="AB51" s="23" t="str">
        <f>IF(AND('MAPA DE RIESGO'!$Z$46="Muy Baja",'MAPA DE RIESGO'!$AB$46="Mayor"),CONCATENATE("R6C",'MAPA DE RIESGO'!$P$46),"")</f>
        <v/>
      </c>
      <c r="AC51" s="24" t="str">
        <f>IF(AND('MAPA DE RIESGO'!$Z$47="Muy Baja",'MAPA DE RIESGO'!$AB$47="Mayor"),CONCATENATE("R6C",'MAPA DE RIESGO'!$P$47),"")</f>
        <v/>
      </c>
      <c r="AD51" s="29" t="str">
        <f>IF(AND('MAPA DE RIESGO'!$Z$48="Muy Baja",'MAPA DE RIESGO'!$AB$48="Mayor"),CONCATENATE("R6C",'MAPA DE RIESGO'!$P$48),"")</f>
        <v/>
      </c>
      <c r="AE51" s="29" t="str">
        <f>IF(AND('MAPA DE RIESGO'!$Z$49="Muy Baja",'MAPA DE RIESGO'!$AB$49="Mayor"),CONCATENATE("R6C",'MAPA DE RIESGO'!$P$49),"")</f>
        <v/>
      </c>
      <c r="AF51" s="29" t="str">
        <f>IF(AND('MAPA DE RIESGO'!$Z$50="Muy Baja",'MAPA DE RIESGO'!$AB$50="Mayor"),CONCATENATE("R6C",'MAPA DE RIESGO'!$P$50),"")</f>
        <v/>
      </c>
      <c r="AG51" s="25" t="str">
        <f>IF(AND('MAPA DE RIESGO'!$Z$51="Muy Baja",'MAPA DE RIESGO'!$AB$51="Mayor"),CONCATENATE("R6C",'MAPA DE RIESGO'!$P$51),"")</f>
        <v/>
      </c>
      <c r="AH51" s="26" t="str">
        <f>IF(AND('MAPA DE RIESGO'!$Z$46="Muy Baja",'MAPA DE RIESGO'!$AB$46="Catastrófico"),CONCATENATE("R6C",'MAPA DE RIESGO'!$P$46),"")</f>
        <v/>
      </c>
      <c r="AI51" s="27" t="str">
        <f>IF(AND('MAPA DE RIESGO'!$Z$47="Muy Baja",'MAPA DE RIESGO'!$AB$47="Catastrófico"),CONCATENATE("R6C",'MAPA DE RIESGO'!$P$47),"")</f>
        <v/>
      </c>
      <c r="AJ51" s="27" t="str">
        <f>IF(AND('MAPA DE RIESGO'!$Z$48="Muy Baja",'MAPA DE RIESGO'!$AB$48="Catastrófico"),CONCATENATE("R6C",'MAPA DE RIESGO'!$P$48),"")</f>
        <v/>
      </c>
      <c r="AK51" s="27" t="str">
        <f>IF(AND('MAPA DE RIESGO'!$Z$49="Muy Baja",'MAPA DE RIESGO'!$AB$49="Catastrófico"),CONCATENATE("R6C",'MAPA DE RIESGO'!$P$49),"")</f>
        <v/>
      </c>
      <c r="AL51" s="27" t="str">
        <f>IF(AND('MAPA DE RIESGO'!$Z$50="Muy Baja",'MAPA DE RIESGO'!$AB$50="Catastrófico"),CONCATENATE("R6C",'MAPA DE RIESGO'!$P$50),"")</f>
        <v/>
      </c>
      <c r="AM51" s="28" t="str">
        <f>IF(AND('MAPA DE RIESGO'!$Z$51="Muy Baja",'MAPA DE RIESGO'!$AB$51="Catastrófico"),CONCATENATE("R6C",'MAPA DE RIESGO'!$P$51),"")</f>
        <v/>
      </c>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ht="15" customHeight="1" x14ac:dyDescent="0.25">
      <c r="A52" s="55"/>
      <c r="B52" s="420"/>
      <c r="C52" s="420"/>
      <c r="D52" s="421"/>
      <c r="E52" s="461"/>
      <c r="F52" s="462"/>
      <c r="G52" s="462"/>
      <c r="H52" s="462"/>
      <c r="I52" s="463"/>
      <c r="J52" s="48" t="str">
        <f>IF(AND('MAPA DE RIESGO'!$Z$52="Muy Baja",'MAPA DE RIESGO'!$AB$52="Leve"),CONCATENATE("R7C",'MAPA DE RIESGO'!$P$52),"")</f>
        <v/>
      </c>
      <c r="K52" s="49" t="str">
        <f>IF(AND('MAPA DE RIESGO'!$Z$53="Muy Baja",'MAPA DE RIESGO'!$AB$53="Leve"),CONCATENATE("R7C",'MAPA DE RIESGO'!$P$53),"")</f>
        <v/>
      </c>
      <c r="L52" s="49" t="str">
        <f>IF(AND('MAPA DE RIESGO'!$Z$54="Muy Baja",'MAPA DE RIESGO'!$AB$54="Leve"),CONCATENATE("R7C",'MAPA DE RIESGO'!$P$54),"")</f>
        <v/>
      </c>
      <c r="M52" s="49" t="str">
        <f>IF(AND('MAPA DE RIESGO'!$Z$55="Muy Baja",'MAPA DE RIESGO'!$AB$55="Leve"),CONCATENATE("R7C",'MAPA DE RIESGO'!$P$55),"")</f>
        <v/>
      </c>
      <c r="N52" s="49" t="str">
        <f>IF(AND('MAPA DE RIESGO'!$Z$56="Muy Baja",'MAPA DE RIESGO'!$AB$56="Leve"),CONCATENATE("R7C",'MAPA DE RIESGO'!$P$56),"")</f>
        <v/>
      </c>
      <c r="O52" s="50" t="str">
        <f>IF(AND('MAPA DE RIESGO'!$Z$57="Muy Baja",'MAPA DE RIESGO'!$AB$57="Leve"),CONCATENATE("R7C",'MAPA DE RIESGO'!$P$57),"")</f>
        <v/>
      </c>
      <c r="P52" s="48" t="str">
        <f>IF(AND('MAPA DE RIESGO'!$Z$52="Muy Baja",'MAPA DE RIESGO'!$AB$52="Menor"),CONCATENATE("R7C",'MAPA DE RIESGO'!$P$52),"")</f>
        <v/>
      </c>
      <c r="Q52" s="49" t="str">
        <f>IF(AND('MAPA DE RIESGO'!$Z$53="Muy Baja",'MAPA DE RIESGO'!$AB$53="Menor"),CONCATENATE("R7C",'MAPA DE RIESGO'!$P$53),"")</f>
        <v/>
      </c>
      <c r="R52" s="49" t="str">
        <f>IF(AND('MAPA DE RIESGO'!$Z$54="Muy Baja",'MAPA DE RIESGO'!$AB$54="Menor"),CONCATENATE("R7C",'MAPA DE RIESGO'!$P$54),"")</f>
        <v/>
      </c>
      <c r="S52" s="49" t="str">
        <f>IF(AND('MAPA DE RIESGO'!$Z$55="Muy Baja",'MAPA DE RIESGO'!$AB$55="Menor"),CONCATENATE("R7C",'MAPA DE RIESGO'!$P$55),"")</f>
        <v/>
      </c>
      <c r="T52" s="49" t="str">
        <f>IF(AND('MAPA DE RIESGO'!$Z$56="Muy Baja",'MAPA DE RIESGO'!$AB$56="Menor"),CONCATENATE("R7C",'MAPA DE RIESGO'!$P$56),"")</f>
        <v/>
      </c>
      <c r="U52" s="50" t="str">
        <f>IF(AND('MAPA DE RIESGO'!$Z$57="Muy Baja",'MAPA DE RIESGO'!$AB$57="Menor"),CONCATENATE("R7C",'MAPA DE RIESGO'!$P$57),"")</f>
        <v/>
      </c>
      <c r="V52" s="39" t="str">
        <f>IF(AND('MAPA DE RIESGO'!$Z$52="Muy Baja",'MAPA DE RIESGO'!$AB$52="Moderado"),CONCATENATE("R7C",'MAPA DE RIESGO'!$P$52),"")</f>
        <v/>
      </c>
      <c r="W52" s="40" t="str">
        <f>IF(AND('MAPA DE RIESGO'!$Z$53="Muy Baja",'MAPA DE RIESGO'!$AB$53="Moderado"),CONCATENATE("R7C",'MAPA DE RIESGO'!$P$53),"")</f>
        <v/>
      </c>
      <c r="X52" s="40" t="str">
        <f>IF(AND('MAPA DE RIESGO'!$Z$54="Muy Baja",'MAPA DE RIESGO'!$AB$54="Moderado"),CONCATENATE("R7C",'MAPA DE RIESGO'!$P$54),"")</f>
        <v/>
      </c>
      <c r="Y52" s="40" t="str">
        <f>IF(AND('MAPA DE RIESGO'!$Z$55="Muy Baja",'MAPA DE RIESGO'!$AB$55="Moderado"),CONCATENATE("R7C",'MAPA DE RIESGO'!$P$55),"")</f>
        <v/>
      </c>
      <c r="Z52" s="40" t="str">
        <f>IF(AND('MAPA DE RIESGO'!$Z$56="Muy Baja",'MAPA DE RIESGO'!$AB$56="Moderado"),CONCATENATE("R7C",'MAPA DE RIESGO'!$P$56),"")</f>
        <v/>
      </c>
      <c r="AA52" s="41" t="str">
        <f>IF(AND('MAPA DE RIESGO'!$Z$57="Muy Baja",'MAPA DE RIESGO'!$AB$57="Moderado"),CONCATENATE("R7C",'MAPA DE RIESGO'!$P$57),"")</f>
        <v/>
      </c>
      <c r="AB52" s="23" t="str">
        <f>IF(AND('MAPA DE RIESGO'!$Z$52="Muy Baja",'MAPA DE RIESGO'!$AB$52="Mayor"),CONCATENATE("R7C",'MAPA DE RIESGO'!$P$52),"")</f>
        <v/>
      </c>
      <c r="AC52" s="24" t="str">
        <f>IF(AND('MAPA DE RIESGO'!$Z$53="Muy Baja",'MAPA DE RIESGO'!$AB$53="Mayor"),CONCATENATE("R7C",'MAPA DE RIESGO'!$P$53),"")</f>
        <v/>
      </c>
      <c r="AD52" s="29" t="str">
        <f>IF(AND('MAPA DE RIESGO'!$Z$54="Muy Baja",'MAPA DE RIESGO'!$AB$54="Mayor"),CONCATENATE("R7C",'MAPA DE RIESGO'!$P$54),"")</f>
        <v/>
      </c>
      <c r="AE52" s="29" t="str">
        <f>IF(AND('MAPA DE RIESGO'!$Z$55="Muy Baja",'MAPA DE RIESGO'!$AB$55="Mayor"),CONCATENATE("R7C",'MAPA DE RIESGO'!$P$55),"")</f>
        <v/>
      </c>
      <c r="AF52" s="29" t="str">
        <f>IF(AND('MAPA DE RIESGO'!$Z$56="Muy Baja",'MAPA DE RIESGO'!$AB$56="Mayor"),CONCATENATE("R7C",'MAPA DE RIESGO'!$P$56),"")</f>
        <v/>
      </c>
      <c r="AG52" s="25" t="str">
        <f>IF(AND('MAPA DE RIESGO'!$Z$57="Muy Baja",'MAPA DE RIESGO'!$AB$57="Mayor"),CONCATENATE("R7C",'MAPA DE RIESGO'!$P$57),"")</f>
        <v/>
      </c>
      <c r="AH52" s="26" t="str">
        <f>IF(AND('MAPA DE RIESGO'!$Z$52="Muy Baja",'MAPA DE RIESGO'!$AB$52="Catastrófico"),CONCATENATE("R7C",'MAPA DE RIESGO'!$P$52),"")</f>
        <v/>
      </c>
      <c r="AI52" s="27" t="str">
        <f>IF(AND('MAPA DE RIESGO'!$Z$53="Muy Baja",'MAPA DE RIESGO'!$AB$53="Catastrófico"),CONCATENATE("R7C",'MAPA DE RIESGO'!$P$53),"")</f>
        <v/>
      </c>
      <c r="AJ52" s="27" t="str">
        <f>IF(AND('MAPA DE RIESGO'!$Z$54="Muy Baja",'MAPA DE RIESGO'!$AB$54="Catastrófico"),CONCATENATE("R7C",'MAPA DE RIESGO'!$P$54),"")</f>
        <v/>
      </c>
      <c r="AK52" s="27" t="str">
        <f>IF(AND('MAPA DE RIESGO'!$Z$55="Muy Baja",'MAPA DE RIESGO'!$AB$55="Catastrófico"),CONCATENATE("R7C",'MAPA DE RIESGO'!$P$55),"")</f>
        <v/>
      </c>
      <c r="AL52" s="27" t="str">
        <f>IF(AND('MAPA DE RIESGO'!$Z$56="Muy Baja",'MAPA DE RIESGO'!$AB$56="Catastrófico"),CONCATENATE("R7C",'MAPA DE RIESGO'!$P$56),"")</f>
        <v/>
      </c>
      <c r="AM52" s="28" t="str">
        <f>IF(AND('MAPA DE RIESGO'!$Z$57="Muy Baja",'MAPA DE RIESGO'!$AB$57="Catastrófico"),CONCATENATE("R7C",'MAPA DE RIESGO'!$P$57),"")</f>
        <v/>
      </c>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x14ac:dyDescent="0.25">
      <c r="A53" s="55"/>
      <c r="B53" s="420"/>
      <c r="C53" s="420"/>
      <c r="D53" s="421"/>
      <c r="E53" s="461"/>
      <c r="F53" s="462"/>
      <c r="G53" s="462"/>
      <c r="H53" s="462"/>
      <c r="I53" s="463"/>
      <c r="J53" s="48" t="str">
        <f>IF(AND('MAPA DE RIESGO'!$Z$58="Muy Baja",'MAPA DE RIESGO'!$AB$58="Leve"),CONCATENATE("R8C",'MAPA DE RIESGO'!$P$58),"")</f>
        <v/>
      </c>
      <c r="K53" s="49" t="str">
        <f>IF(AND('MAPA DE RIESGO'!$Z$59="Muy Baja",'MAPA DE RIESGO'!$AB$59="Leve"),CONCATENATE("R8C",'MAPA DE RIESGO'!$P$59),"")</f>
        <v/>
      </c>
      <c r="L53" s="49" t="str">
        <f>IF(AND('MAPA DE RIESGO'!$Z$60="Muy Baja",'MAPA DE RIESGO'!$AB$60="Leve"),CONCATENATE("R8C",'MAPA DE RIESGO'!$P$60),"")</f>
        <v/>
      </c>
      <c r="M53" s="49" t="str">
        <f>IF(AND('MAPA DE RIESGO'!$Z$61="Muy Baja",'MAPA DE RIESGO'!$AB$61="Leve"),CONCATENATE("R8C",'MAPA DE RIESGO'!$P$61),"")</f>
        <v/>
      </c>
      <c r="N53" s="49" t="str">
        <f>IF(AND('MAPA DE RIESGO'!$Z$62="Muy Baja",'MAPA DE RIESGO'!$AB$62="Leve"),CONCATENATE("R8C",'MAPA DE RIESGO'!$P$62),"")</f>
        <v/>
      </c>
      <c r="O53" s="50" t="str">
        <f>IF(AND('MAPA DE RIESGO'!$Z$63="Muy Baja",'MAPA DE RIESGO'!$AB$63="Leve"),CONCATENATE("R8C",'MAPA DE RIESGO'!$P$63),"")</f>
        <v/>
      </c>
      <c r="P53" s="48" t="str">
        <f>IF(AND('MAPA DE RIESGO'!$Z$58="Muy Baja",'MAPA DE RIESGO'!$AB$58="Menor"),CONCATENATE("R8C",'MAPA DE RIESGO'!$P$58),"")</f>
        <v/>
      </c>
      <c r="Q53" s="49" t="str">
        <f>IF(AND('MAPA DE RIESGO'!$Z$59="Muy Baja",'MAPA DE RIESGO'!$AB$59="Menor"),CONCATENATE("R8C",'MAPA DE RIESGO'!$P$59),"")</f>
        <v/>
      </c>
      <c r="R53" s="49" t="str">
        <f>IF(AND('MAPA DE RIESGO'!$Z$60="Muy Baja",'MAPA DE RIESGO'!$AB$60="Menor"),CONCATENATE("R8C",'MAPA DE RIESGO'!$P$60),"")</f>
        <v/>
      </c>
      <c r="S53" s="49" t="str">
        <f>IF(AND('MAPA DE RIESGO'!$Z$61="Muy Baja",'MAPA DE RIESGO'!$AB$61="Menor"),CONCATENATE("R8C",'MAPA DE RIESGO'!$P$61),"")</f>
        <v/>
      </c>
      <c r="T53" s="49" t="str">
        <f>IF(AND('MAPA DE RIESGO'!$Z$62="Muy Baja",'MAPA DE RIESGO'!$AB$62="Menor"),CONCATENATE("R8C",'MAPA DE RIESGO'!$P$62),"")</f>
        <v/>
      </c>
      <c r="U53" s="50" t="str">
        <f>IF(AND('MAPA DE RIESGO'!$Z$63="Muy Baja",'MAPA DE RIESGO'!$AB$63="Menor"),CONCATENATE("R8C",'MAPA DE RIESGO'!$P$63),"")</f>
        <v/>
      </c>
      <c r="V53" s="39" t="str">
        <f>IF(AND('MAPA DE RIESGO'!$Z$58="Muy Baja",'MAPA DE RIESGO'!$AB$58="Moderado"),CONCATENATE("R8C",'MAPA DE RIESGO'!$P$58),"")</f>
        <v/>
      </c>
      <c r="W53" s="40" t="str">
        <f>IF(AND('MAPA DE RIESGO'!$Z$59="Muy Baja",'MAPA DE RIESGO'!$AB$59="Moderado"),CONCATENATE("R8C",'MAPA DE RIESGO'!$P$59),"")</f>
        <v/>
      </c>
      <c r="X53" s="40" t="str">
        <f>IF(AND('MAPA DE RIESGO'!$Z$60="Muy Baja",'MAPA DE RIESGO'!$AB$60="Moderado"),CONCATENATE("R8C",'MAPA DE RIESGO'!$P$60),"")</f>
        <v/>
      </c>
      <c r="Y53" s="40" t="str">
        <f>IF(AND('MAPA DE RIESGO'!$Z$61="Muy Baja",'MAPA DE RIESGO'!$AB$61="Moderado"),CONCATENATE("R8C",'MAPA DE RIESGO'!$P$61),"")</f>
        <v/>
      </c>
      <c r="Z53" s="40" t="str">
        <f>IF(AND('MAPA DE RIESGO'!$Z$62="Muy Baja",'MAPA DE RIESGO'!$AB$62="Moderado"),CONCATENATE("R8C",'MAPA DE RIESGO'!$P$62),"")</f>
        <v/>
      </c>
      <c r="AA53" s="41" t="str">
        <f>IF(AND('MAPA DE RIESGO'!$Z$63="Muy Baja",'MAPA DE RIESGO'!$AB$63="Moderado"),CONCATENATE("R8C",'MAPA DE RIESGO'!$P$63),"")</f>
        <v/>
      </c>
      <c r="AB53" s="23" t="str">
        <f>IF(AND('MAPA DE RIESGO'!$Z$58="Muy Baja",'MAPA DE RIESGO'!$AB$58="Mayor"),CONCATENATE("R8C",'MAPA DE RIESGO'!$P$58),"")</f>
        <v/>
      </c>
      <c r="AC53" s="24" t="str">
        <f>IF(AND('MAPA DE RIESGO'!$Z$59="Muy Baja",'MAPA DE RIESGO'!$AB$59="Mayor"),CONCATENATE("R8C",'MAPA DE RIESGO'!$P$59),"")</f>
        <v/>
      </c>
      <c r="AD53" s="29" t="str">
        <f>IF(AND('MAPA DE RIESGO'!$Z$60="Muy Baja",'MAPA DE RIESGO'!$AB$60="Mayor"),CONCATENATE("R8C",'MAPA DE RIESGO'!$P$60),"")</f>
        <v/>
      </c>
      <c r="AE53" s="29" t="str">
        <f>IF(AND('MAPA DE RIESGO'!$Z$61="Muy Baja",'MAPA DE RIESGO'!$AB$61="Mayor"),CONCATENATE("R8C",'MAPA DE RIESGO'!$P$61),"")</f>
        <v/>
      </c>
      <c r="AF53" s="29" t="str">
        <f>IF(AND('MAPA DE RIESGO'!$Z$62="Muy Baja",'MAPA DE RIESGO'!$AB$62="Mayor"),CONCATENATE("R8C",'MAPA DE RIESGO'!$P$62),"")</f>
        <v/>
      </c>
      <c r="AG53" s="25" t="str">
        <f>IF(AND('MAPA DE RIESGO'!$Z$63="Muy Baja",'MAPA DE RIESGO'!$AB$63="Mayor"),CONCATENATE("R8C",'MAPA DE RIESGO'!$P$63),"")</f>
        <v/>
      </c>
      <c r="AH53" s="26" t="str">
        <f>IF(AND('MAPA DE RIESGO'!$Z$58="Muy Baja",'MAPA DE RIESGO'!$AB$58="Catastrófico"),CONCATENATE("R8C",'MAPA DE RIESGO'!$P$58),"")</f>
        <v/>
      </c>
      <c r="AI53" s="27" t="str">
        <f>IF(AND('MAPA DE RIESGO'!$Z$59="Muy Baja",'MAPA DE RIESGO'!$AB$59="Catastrófico"),CONCATENATE("R8C",'MAPA DE RIESGO'!$P$59),"")</f>
        <v/>
      </c>
      <c r="AJ53" s="27" t="str">
        <f>IF(AND('MAPA DE RIESGO'!$Z$60="Muy Baja",'MAPA DE RIESGO'!$AB$60="Catastrófico"),CONCATENATE("R8C",'MAPA DE RIESGO'!$P$60),"")</f>
        <v/>
      </c>
      <c r="AK53" s="27" t="str">
        <f>IF(AND('MAPA DE RIESGO'!$Z$61="Muy Baja",'MAPA DE RIESGO'!$AB$61="Catastrófico"),CONCATENATE("R8C",'MAPA DE RIESGO'!$P$61),"")</f>
        <v/>
      </c>
      <c r="AL53" s="27" t="str">
        <f>IF(AND('MAPA DE RIESGO'!$Z$62="Muy Baja",'MAPA DE RIESGO'!$AB$62="Catastrófico"),CONCATENATE("R8C",'MAPA DE RIESGO'!$P$62),"")</f>
        <v/>
      </c>
      <c r="AM53" s="28" t="str">
        <f>IF(AND('MAPA DE RIESGO'!$Z$63="Muy Baja",'MAPA DE RIESGO'!$AB$63="Catastrófico"),CONCATENATE("R8C",'MAPA DE RIESGO'!$P$63),"")</f>
        <v/>
      </c>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x14ac:dyDescent="0.25">
      <c r="A54" s="55"/>
      <c r="B54" s="420"/>
      <c r="C54" s="420"/>
      <c r="D54" s="421"/>
      <c r="E54" s="461"/>
      <c r="F54" s="462"/>
      <c r="G54" s="462"/>
      <c r="H54" s="462"/>
      <c r="I54" s="463"/>
      <c r="J54" s="48" t="str">
        <f>IF(AND('MAPA DE RIESGO'!$Z$64="Muy Baja",'MAPA DE RIESGO'!$AB$64="Leve"),CONCATENATE("R9C",'MAPA DE RIESGO'!$P$64),"")</f>
        <v/>
      </c>
      <c r="K54" s="49" t="str">
        <f>IF(AND('MAPA DE RIESGO'!$Z$65="Muy Baja",'MAPA DE RIESGO'!$AB$65="Leve"),CONCATENATE("R9C",'MAPA DE RIESGO'!$P$65),"")</f>
        <v/>
      </c>
      <c r="L54" s="49" t="str">
        <f>IF(AND('MAPA DE RIESGO'!$Z$66="Muy Baja",'MAPA DE RIESGO'!$AB$66="Leve"),CONCATENATE("R9C",'MAPA DE RIESGO'!$P$66),"")</f>
        <v/>
      </c>
      <c r="M54" s="49" t="str">
        <f>IF(AND('MAPA DE RIESGO'!$Z$67="Muy Baja",'MAPA DE RIESGO'!$AB$67="Leve"),CONCATENATE("R9C",'MAPA DE RIESGO'!$P$67),"")</f>
        <v/>
      </c>
      <c r="N54" s="49" t="str">
        <f>IF(AND('MAPA DE RIESGO'!$Z$68="Muy Baja",'MAPA DE RIESGO'!$AB$68="Leve"),CONCATENATE("R9C",'MAPA DE RIESGO'!$P$68),"")</f>
        <v/>
      </c>
      <c r="O54" s="50" t="str">
        <f>IF(AND('MAPA DE RIESGO'!$Z$69="Muy Baja",'MAPA DE RIESGO'!$AB$69="Leve"),CONCATENATE("R9C",'MAPA DE RIESGO'!$P$69),"")</f>
        <v/>
      </c>
      <c r="P54" s="48" t="str">
        <f>IF(AND('MAPA DE RIESGO'!$Z$64="Muy Baja",'MAPA DE RIESGO'!$AB$64="Menor"),CONCATENATE("R9C",'MAPA DE RIESGO'!$P$64),"")</f>
        <v/>
      </c>
      <c r="Q54" s="49" t="str">
        <f>IF(AND('MAPA DE RIESGO'!$Z$65="Muy Baja",'MAPA DE RIESGO'!$AB$65="Menor"),CONCATENATE("R9C",'MAPA DE RIESGO'!$P$65),"")</f>
        <v/>
      </c>
      <c r="R54" s="49" t="str">
        <f>IF(AND('MAPA DE RIESGO'!$Z$66="Muy Baja",'MAPA DE RIESGO'!$AB$66="Menor"),CONCATENATE("R9C",'MAPA DE RIESGO'!$P$66),"")</f>
        <v/>
      </c>
      <c r="S54" s="49" t="str">
        <f>IF(AND('MAPA DE RIESGO'!$Z$67="Muy Baja",'MAPA DE RIESGO'!$AB$67="Menor"),CONCATENATE("R9C",'MAPA DE RIESGO'!$P$67),"")</f>
        <v/>
      </c>
      <c r="T54" s="49" t="str">
        <f>IF(AND('MAPA DE RIESGO'!$Z$68="Muy Baja",'MAPA DE RIESGO'!$AB$68="Menor"),CONCATENATE("R9C",'MAPA DE RIESGO'!$P$68),"")</f>
        <v/>
      </c>
      <c r="U54" s="50" t="str">
        <f>IF(AND('MAPA DE RIESGO'!$Z$69="Muy Baja",'MAPA DE RIESGO'!$AB$69="Menor"),CONCATENATE("R9C",'MAPA DE RIESGO'!$P$69),"")</f>
        <v/>
      </c>
      <c r="V54" s="39" t="str">
        <f>IF(AND('MAPA DE RIESGO'!$Z$64="Muy Baja",'MAPA DE RIESGO'!$AB$64="Moderado"),CONCATENATE("R9C",'MAPA DE RIESGO'!$P$64),"")</f>
        <v/>
      </c>
      <c r="W54" s="40" t="str">
        <f>IF(AND('MAPA DE RIESGO'!$Z$65="Muy Baja",'MAPA DE RIESGO'!$AB$65="Moderado"),CONCATENATE("R9C",'MAPA DE RIESGO'!$P$65),"")</f>
        <v/>
      </c>
      <c r="X54" s="40" t="str">
        <f>IF(AND('MAPA DE RIESGO'!$Z$66="Muy Baja",'MAPA DE RIESGO'!$AB$66="Moderado"),CONCATENATE("R9C",'MAPA DE RIESGO'!$P$66),"")</f>
        <v/>
      </c>
      <c r="Y54" s="40" t="str">
        <f>IF(AND('MAPA DE RIESGO'!$Z$67="Muy Baja",'MAPA DE RIESGO'!$AB$67="Moderado"),CONCATENATE("R9C",'MAPA DE RIESGO'!$P$67),"")</f>
        <v/>
      </c>
      <c r="Z54" s="40" t="str">
        <f>IF(AND('MAPA DE RIESGO'!$Z$68="Muy Baja",'MAPA DE RIESGO'!$AB$68="Moderado"),CONCATENATE("R9C",'MAPA DE RIESGO'!$P$68),"")</f>
        <v/>
      </c>
      <c r="AA54" s="41" t="str">
        <f>IF(AND('MAPA DE RIESGO'!$Z$69="Muy Baja",'MAPA DE RIESGO'!$AB$69="Moderado"),CONCATENATE("R9C",'MAPA DE RIESGO'!$P$69),"")</f>
        <v/>
      </c>
      <c r="AB54" s="23" t="str">
        <f>IF(AND('MAPA DE RIESGO'!$Z$64="Muy Baja",'MAPA DE RIESGO'!$AB$64="Mayor"),CONCATENATE("R9C",'MAPA DE RIESGO'!$P$64),"")</f>
        <v/>
      </c>
      <c r="AC54" s="24" t="str">
        <f>IF(AND('MAPA DE RIESGO'!$Z$65="Muy Baja",'MAPA DE RIESGO'!$AB$65="Mayor"),CONCATENATE("R9C",'MAPA DE RIESGO'!$P$65),"")</f>
        <v/>
      </c>
      <c r="AD54" s="29" t="str">
        <f>IF(AND('MAPA DE RIESGO'!$Z$66="Muy Baja",'MAPA DE RIESGO'!$AB$66="Mayor"),CONCATENATE("R9C",'MAPA DE RIESGO'!$P$66),"")</f>
        <v/>
      </c>
      <c r="AE54" s="29" t="str">
        <f>IF(AND('MAPA DE RIESGO'!$Z$67="Muy Baja",'MAPA DE RIESGO'!$AB$67="Mayor"),CONCATENATE("R9C",'MAPA DE RIESGO'!$P$67),"")</f>
        <v/>
      </c>
      <c r="AF54" s="29" t="str">
        <f>IF(AND('MAPA DE RIESGO'!$Z$68="Muy Baja",'MAPA DE RIESGO'!$AB$68="Mayor"),CONCATENATE("R9C",'MAPA DE RIESGO'!$P$68),"")</f>
        <v/>
      </c>
      <c r="AG54" s="25" t="str">
        <f>IF(AND('MAPA DE RIESGO'!$Z$69="Muy Baja",'MAPA DE RIESGO'!$AB$69="Mayor"),CONCATENATE("R9C",'MAPA DE RIESGO'!$P$69),"")</f>
        <v/>
      </c>
      <c r="AH54" s="26" t="str">
        <f>IF(AND('MAPA DE RIESGO'!$Z$64="Muy Baja",'MAPA DE RIESGO'!$AB$64="Catastrófico"),CONCATENATE("R9C",'MAPA DE RIESGO'!$P$64),"")</f>
        <v/>
      </c>
      <c r="AI54" s="27" t="str">
        <f>IF(AND('MAPA DE RIESGO'!$Z$65="Muy Baja",'MAPA DE RIESGO'!$AB$65="Catastrófico"),CONCATENATE("R9C",'MAPA DE RIESGO'!$P$65),"")</f>
        <v/>
      </c>
      <c r="AJ54" s="27" t="str">
        <f>IF(AND('MAPA DE RIESGO'!$Z$66="Muy Baja",'MAPA DE RIESGO'!$AB$66="Catastrófico"),CONCATENATE("R9C",'MAPA DE RIESGO'!$P$66),"")</f>
        <v/>
      </c>
      <c r="AK54" s="27" t="str">
        <f>IF(AND('MAPA DE RIESGO'!$Z$67="Muy Baja",'MAPA DE RIESGO'!$AB$67="Catastrófico"),CONCATENATE("R9C",'MAPA DE RIESGO'!$P$67),"")</f>
        <v/>
      </c>
      <c r="AL54" s="27" t="str">
        <f>IF(AND('MAPA DE RIESGO'!$Z$68="Muy Baja",'MAPA DE RIESGO'!$AB$68="Catastrófico"),CONCATENATE("R9C",'MAPA DE RIESGO'!$P$68),"")</f>
        <v/>
      </c>
      <c r="AM54" s="28" t="str">
        <f>IF(AND('MAPA DE RIESGO'!$Z$69="Muy Baja",'MAPA DE RIESGO'!$AB$69="Catastrófico"),CONCATENATE("R9C",'MAPA DE RIESGO'!$P$69),"")</f>
        <v/>
      </c>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ht="15.75" customHeight="1" thickBot="1" x14ac:dyDescent="0.3">
      <c r="A55" s="55"/>
      <c r="B55" s="420"/>
      <c r="C55" s="420"/>
      <c r="D55" s="421"/>
      <c r="E55" s="464"/>
      <c r="F55" s="465"/>
      <c r="G55" s="465"/>
      <c r="H55" s="465"/>
      <c r="I55" s="466"/>
      <c r="J55" s="51" t="str">
        <f>IF(AND('MAPA DE RIESGO'!$Z$70="Muy Baja",'MAPA DE RIESGO'!$AB$70="Leve"),CONCATENATE("R10C",'MAPA DE RIESGO'!$P$70),"")</f>
        <v/>
      </c>
      <c r="K55" s="52" t="str">
        <f>IF(AND('MAPA DE RIESGO'!$Z$71="Muy Baja",'MAPA DE RIESGO'!$AB$71="Leve"),CONCATENATE("R10C",'MAPA DE RIESGO'!$P$71),"")</f>
        <v/>
      </c>
      <c r="L55" s="52" t="str">
        <f>IF(AND('MAPA DE RIESGO'!$Z$72="Muy Baja",'MAPA DE RIESGO'!$AB$72="Leve"),CONCATENATE("R10C",'MAPA DE RIESGO'!$P$72),"")</f>
        <v/>
      </c>
      <c r="M55" s="52" t="str">
        <f>IF(AND('MAPA DE RIESGO'!$Z$73="Muy Baja",'MAPA DE RIESGO'!$AB$73="Leve"),CONCATENATE("R10C",'MAPA DE RIESGO'!$P$73),"")</f>
        <v/>
      </c>
      <c r="N55" s="52" t="str">
        <f>IF(AND('MAPA DE RIESGO'!$Z$74="Muy Baja",'MAPA DE RIESGO'!$AB$74="Leve"),CONCATENATE("R10C",'MAPA DE RIESGO'!$P$74),"")</f>
        <v/>
      </c>
      <c r="O55" s="53" t="str">
        <f>IF(AND('MAPA DE RIESGO'!$Z$75="Muy Baja",'MAPA DE RIESGO'!$AB$75="Leve"),CONCATENATE("R10C",'MAPA DE RIESGO'!$P$75),"")</f>
        <v/>
      </c>
      <c r="P55" s="51" t="str">
        <f>IF(AND('MAPA DE RIESGO'!$Z$70="Muy Baja",'MAPA DE RIESGO'!$AB$70="Menor"),CONCATENATE("R10C",'MAPA DE RIESGO'!$P$70),"")</f>
        <v/>
      </c>
      <c r="Q55" s="52" t="str">
        <f>IF(AND('MAPA DE RIESGO'!$Z$71="Muy Baja",'MAPA DE RIESGO'!$AB$71="Menor"),CONCATENATE("R10C",'MAPA DE RIESGO'!$P$71),"")</f>
        <v/>
      </c>
      <c r="R55" s="52" t="str">
        <f>IF(AND('MAPA DE RIESGO'!$Z$72="Muy Baja",'MAPA DE RIESGO'!$AB$72="Menor"),CONCATENATE("R10C",'MAPA DE RIESGO'!$P$72),"")</f>
        <v/>
      </c>
      <c r="S55" s="52" t="str">
        <f>IF(AND('MAPA DE RIESGO'!$Z$73="Muy Baja",'MAPA DE RIESGO'!$AB$73="Menor"),CONCATENATE("R10C",'MAPA DE RIESGO'!$P$73),"")</f>
        <v/>
      </c>
      <c r="T55" s="52" t="str">
        <f>IF(AND('MAPA DE RIESGO'!$Z$74="Muy Baja",'MAPA DE RIESGO'!$AB$74="Menor"),CONCATENATE("R10C",'MAPA DE RIESGO'!$P$74),"")</f>
        <v/>
      </c>
      <c r="U55" s="53" t="str">
        <f>IF(AND('MAPA DE RIESGO'!$Z$75="Muy Baja",'MAPA DE RIESGO'!$AB$75="Menor"),CONCATENATE("R10C",'MAPA DE RIESGO'!$P$75),"")</f>
        <v/>
      </c>
      <c r="V55" s="42" t="str">
        <f>IF(AND('MAPA DE RIESGO'!$Z$70="Muy Baja",'MAPA DE RIESGO'!$AB$70="Moderado"),CONCATENATE("R10C",'MAPA DE RIESGO'!$P$70),"")</f>
        <v/>
      </c>
      <c r="W55" s="43" t="str">
        <f>IF(AND('MAPA DE RIESGO'!$Z$71="Muy Baja",'MAPA DE RIESGO'!$AB$71="Moderado"),CONCATENATE("R10C",'MAPA DE RIESGO'!$P$71),"")</f>
        <v/>
      </c>
      <c r="X55" s="43" t="str">
        <f>IF(AND('MAPA DE RIESGO'!$Z$72="Muy Baja",'MAPA DE RIESGO'!$AB$72="Moderado"),CONCATENATE("R10C",'MAPA DE RIESGO'!$P$72),"")</f>
        <v/>
      </c>
      <c r="Y55" s="43" t="str">
        <f>IF(AND('MAPA DE RIESGO'!$Z$73="Muy Baja",'MAPA DE RIESGO'!$AB$73="Moderado"),CONCATENATE("R10C",'MAPA DE RIESGO'!$P$73),"")</f>
        <v/>
      </c>
      <c r="Z55" s="43" t="str">
        <f>IF(AND('MAPA DE RIESGO'!$Z$74="Muy Baja",'MAPA DE RIESGO'!$AB$74="Moderado"),CONCATENATE("R10C",'MAPA DE RIESGO'!$P$74),"")</f>
        <v/>
      </c>
      <c r="AA55" s="44" t="str">
        <f>IF(AND('MAPA DE RIESGO'!$Z$75="Muy Baja",'MAPA DE RIESGO'!$AB$75="Moderado"),CONCATENATE("R10C",'MAPA DE RIESGO'!$P$75),"")</f>
        <v/>
      </c>
      <c r="AB55" s="30" t="str">
        <f>IF(AND('MAPA DE RIESGO'!$Z$70="Muy Baja",'MAPA DE RIESGO'!$AB$70="Mayor"),CONCATENATE("R10C",'MAPA DE RIESGO'!$P$70),"")</f>
        <v/>
      </c>
      <c r="AC55" s="31" t="str">
        <f>IF(AND('MAPA DE RIESGO'!$Z$71="Muy Baja",'MAPA DE RIESGO'!$AB$71="Mayor"),CONCATENATE("R10C",'MAPA DE RIESGO'!$P$71),"")</f>
        <v/>
      </c>
      <c r="AD55" s="31" t="str">
        <f>IF(AND('MAPA DE RIESGO'!$Z$72="Muy Baja",'MAPA DE RIESGO'!$AB$72="Mayor"),CONCATENATE("R10C",'MAPA DE RIESGO'!$P$72),"")</f>
        <v/>
      </c>
      <c r="AE55" s="31" t="str">
        <f>IF(AND('MAPA DE RIESGO'!$Z$73="Muy Baja",'MAPA DE RIESGO'!$AB$73="Mayor"),CONCATENATE("R10C",'MAPA DE RIESGO'!$P$73),"")</f>
        <v/>
      </c>
      <c r="AF55" s="31" t="str">
        <f>IF(AND('MAPA DE RIESGO'!$Z$74="Muy Baja",'MAPA DE RIESGO'!$AB$74="Mayor"),CONCATENATE("R10C",'MAPA DE RIESGO'!$P$74),"")</f>
        <v/>
      </c>
      <c r="AG55" s="32" t="str">
        <f>IF(AND('MAPA DE RIESGO'!$Z$75="Muy Baja",'MAPA DE RIESGO'!$AB$75="Mayor"),CONCATENATE("R10C",'MAPA DE RIESGO'!$P$75),"")</f>
        <v/>
      </c>
      <c r="AH55" s="33" t="str">
        <f>IF(AND('MAPA DE RIESGO'!$Z$70="Muy Baja",'MAPA DE RIESGO'!$AB$70="Catastrófico"),CONCATENATE("R10C",'MAPA DE RIESGO'!$P$70),"")</f>
        <v/>
      </c>
      <c r="AI55" s="34" t="str">
        <f>IF(AND('MAPA DE RIESGO'!$Z$71="Muy Baja",'MAPA DE RIESGO'!$AB$71="Catastrófico"),CONCATENATE("R10C",'MAPA DE RIESGO'!$P$71),"")</f>
        <v/>
      </c>
      <c r="AJ55" s="34" t="str">
        <f>IF(AND('MAPA DE RIESGO'!$Z$72="Muy Baja",'MAPA DE RIESGO'!$AB$72="Catastrófico"),CONCATENATE("R10C",'MAPA DE RIESGO'!$P$72),"")</f>
        <v/>
      </c>
      <c r="AK55" s="34" t="str">
        <f>IF(AND('MAPA DE RIESGO'!$Z$73="Muy Baja",'MAPA DE RIESGO'!$AB$73="Catastrófico"),CONCATENATE("R10C",'MAPA DE RIESGO'!$P$73),"")</f>
        <v/>
      </c>
      <c r="AL55" s="34" t="str">
        <f>IF(AND('MAPA DE RIESGO'!$Z$74="Muy Baja",'MAPA DE RIESGO'!$AB$74="Catastrófico"),CONCATENATE("R10C",'MAPA DE RIESGO'!$P$74),"")</f>
        <v/>
      </c>
      <c r="AM55" s="35" t="str">
        <f>IF(AND('MAPA DE RIESGO'!$Z$75="Muy Baja",'MAPA DE RIESGO'!$AB$75="Catastrófico"),CONCATENATE("R10C",'MAPA DE RIESGO'!$P$75),"")</f>
        <v/>
      </c>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x14ac:dyDescent="0.25">
      <c r="A56" s="55"/>
      <c r="B56" s="55"/>
      <c r="C56" s="55"/>
      <c r="D56" s="55"/>
      <c r="E56" s="55"/>
      <c r="F56" s="55"/>
      <c r="G56" s="55"/>
      <c r="H56" s="55"/>
      <c r="I56" s="55"/>
      <c r="J56" s="458" t="s">
        <v>103</v>
      </c>
      <c r="K56" s="459"/>
      <c r="L56" s="459"/>
      <c r="M56" s="459"/>
      <c r="N56" s="459"/>
      <c r="O56" s="460"/>
      <c r="P56" s="458" t="s">
        <v>102</v>
      </c>
      <c r="Q56" s="459"/>
      <c r="R56" s="459"/>
      <c r="S56" s="459"/>
      <c r="T56" s="459"/>
      <c r="U56" s="460"/>
      <c r="V56" s="458" t="s">
        <v>101</v>
      </c>
      <c r="W56" s="459"/>
      <c r="X56" s="459"/>
      <c r="Y56" s="459"/>
      <c r="Z56" s="459"/>
      <c r="AA56" s="460"/>
      <c r="AB56" s="458" t="s">
        <v>100</v>
      </c>
      <c r="AC56" s="467"/>
      <c r="AD56" s="459"/>
      <c r="AE56" s="459"/>
      <c r="AF56" s="459"/>
      <c r="AG56" s="460"/>
      <c r="AH56" s="458" t="s">
        <v>99</v>
      </c>
      <c r="AI56" s="459"/>
      <c r="AJ56" s="459"/>
      <c r="AK56" s="459"/>
      <c r="AL56" s="459"/>
      <c r="AM56" s="460"/>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x14ac:dyDescent="0.25">
      <c r="A57" s="55"/>
      <c r="B57" s="55"/>
      <c r="C57" s="55"/>
      <c r="D57" s="55"/>
      <c r="E57" s="55"/>
      <c r="F57" s="55"/>
      <c r="G57" s="55"/>
      <c r="H57" s="55"/>
      <c r="I57" s="55"/>
      <c r="J57" s="461"/>
      <c r="K57" s="462"/>
      <c r="L57" s="462"/>
      <c r="M57" s="462"/>
      <c r="N57" s="462"/>
      <c r="O57" s="463"/>
      <c r="P57" s="461"/>
      <c r="Q57" s="462"/>
      <c r="R57" s="462"/>
      <c r="S57" s="462"/>
      <c r="T57" s="462"/>
      <c r="U57" s="463"/>
      <c r="V57" s="461"/>
      <c r="W57" s="462"/>
      <c r="X57" s="462"/>
      <c r="Y57" s="462"/>
      <c r="Z57" s="462"/>
      <c r="AA57" s="463"/>
      <c r="AB57" s="461"/>
      <c r="AC57" s="462"/>
      <c r="AD57" s="462"/>
      <c r="AE57" s="462"/>
      <c r="AF57" s="462"/>
      <c r="AG57" s="463"/>
      <c r="AH57" s="461"/>
      <c r="AI57" s="462"/>
      <c r="AJ57" s="462"/>
      <c r="AK57" s="462"/>
      <c r="AL57" s="462"/>
      <c r="AM57" s="463"/>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x14ac:dyDescent="0.25">
      <c r="A58" s="55"/>
      <c r="B58" s="55"/>
      <c r="C58" s="55"/>
      <c r="D58" s="55"/>
      <c r="E58" s="55"/>
      <c r="F58" s="55"/>
      <c r="G58" s="55"/>
      <c r="H58" s="55"/>
      <c r="I58" s="55"/>
      <c r="J58" s="461"/>
      <c r="K58" s="462"/>
      <c r="L58" s="462"/>
      <c r="M58" s="462"/>
      <c r="N58" s="462"/>
      <c r="O58" s="463"/>
      <c r="P58" s="461"/>
      <c r="Q58" s="462"/>
      <c r="R58" s="462"/>
      <c r="S58" s="462"/>
      <c r="T58" s="462"/>
      <c r="U58" s="463"/>
      <c r="V58" s="461"/>
      <c r="W58" s="462"/>
      <c r="X58" s="462"/>
      <c r="Y58" s="462"/>
      <c r="Z58" s="462"/>
      <c r="AA58" s="463"/>
      <c r="AB58" s="461"/>
      <c r="AC58" s="462"/>
      <c r="AD58" s="462"/>
      <c r="AE58" s="462"/>
      <c r="AF58" s="462"/>
      <c r="AG58" s="463"/>
      <c r="AH58" s="461"/>
      <c r="AI58" s="462"/>
      <c r="AJ58" s="462"/>
      <c r="AK58" s="462"/>
      <c r="AL58" s="462"/>
      <c r="AM58" s="463"/>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x14ac:dyDescent="0.25">
      <c r="A59" s="55"/>
      <c r="B59" s="55"/>
      <c r="C59" s="55"/>
      <c r="D59" s="55"/>
      <c r="E59" s="55"/>
      <c r="F59" s="55"/>
      <c r="G59" s="55"/>
      <c r="H59" s="55"/>
      <c r="I59" s="55"/>
      <c r="J59" s="461"/>
      <c r="K59" s="462"/>
      <c r="L59" s="462"/>
      <c r="M59" s="462"/>
      <c r="N59" s="462"/>
      <c r="O59" s="463"/>
      <c r="P59" s="461"/>
      <c r="Q59" s="462"/>
      <c r="R59" s="462"/>
      <c r="S59" s="462"/>
      <c r="T59" s="462"/>
      <c r="U59" s="463"/>
      <c r="V59" s="461"/>
      <c r="W59" s="462"/>
      <c r="X59" s="462"/>
      <c r="Y59" s="462"/>
      <c r="Z59" s="462"/>
      <c r="AA59" s="463"/>
      <c r="AB59" s="461"/>
      <c r="AC59" s="462"/>
      <c r="AD59" s="462"/>
      <c r="AE59" s="462"/>
      <c r="AF59" s="462"/>
      <c r="AG59" s="463"/>
      <c r="AH59" s="461"/>
      <c r="AI59" s="462"/>
      <c r="AJ59" s="462"/>
      <c r="AK59" s="462"/>
      <c r="AL59" s="462"/>
      <c r="AM59" s="463"/>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x14ac:dyDescent="0.25">
      <c r="A60" s="55"/>
      <c r="B60" s="55"/>
      <c r="C60" s="55"/>
      <c r="D60" s="55"/>
      <c r="E60" s="55"/>
      <c r="F60" s="55"/>
      <c r="G60" s="55"/>
      <c r="H60" s="55"/>
      <c r="I60" s="55"/>
      <c r="J60" s="461"/>
      <c r="K60" s="462"/>
      <c r="L60" s="462"/>
      <c r="M60" s="462"/>
      <c r="N60" s="462"/>
      <c r="O60" s="463"/>
      <c r="P60" s="461"/>
      <c r="Q60" s="462"/>
      <c r="R60" s="462"/>
      <c r="S60" s="462"/>
      <c r="T60" s="462"/>
      <c r="U60" s="463"/>
      <c r="V60" s="461"/>
      <c r="W60" s="462"/>
      <c r="X60" s="462"/>
      <c r="Y60" s="462"/>
      <c r="Z60" s="462"/>
      <c r="AA60" s="463"/>
      <c r="AB60" s="461"/>
      <c r="AC60" s="462"/>
      <c r="AD60" s="462"/>
      <c r="AE60" s="462"/>
      <c r="AF60" s="462"/>
      <c r="AG60" s="463"/>
      <c r="AH60" s="461"/>
      <c r="AI60" s="462"/>
      <c r="AJ60" s="462"/>
      <c r="AK60" s="462"/>
      <c r="AL60" s="462"/>
      <c r="AM60" s="463"/>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ht="15.75" thickBot="1" x14ac:dyDescent="0.3">
      <c r="A61" s="55"/>
      <c r="B61" s="55"/>
      <c r="C61" s="55"/>
      <c r="D61" s="55"/>
      <c r="E61" s="55"/>
      <c r="F61" s="55"/>
      <c r="G61" s="55"/>
      <c r="H61" s="55"/>
      <c r="I61" s="55"/>
      <c r="J61" s="464"/>
      <c r="K61" s="465"/>
      <c r="L61" s="465"/>
      <c r="M61" s="465"/>
      <c r="N61" s="465"/>
      <c r="O61" s="466"/>
      <c r="P61" s="464"/>
      <c r="Q61" s="465"/>
      <c r="R61" s="465"/>
      <c r="S61" s="465"/>
      <c r="T61" s="465"/>
      <c r="U61" s="466"/>
      <c r="V61" s="464"/>
      <c r="W61" s="465"/>
      <c r="X61" s="465"/>
      <c r="Y61" s="465"/>
      <c r="Z61" s="465"/>
      <c r="AA61" s="466"/>
      <c r="AB61" s="464"/>
      <c r="AC61" s="465"/>
      <c r="AD61" s="465"/>
      <c r="AE61" s="465"/>
      <c r="AF61" s="465"/>
      <c r="AG61" s="466"/>
      <c r="AH61" s="464"/>
      <c r="AI61" s="465"/>
      <c r="AJ61" s="465"/>
      <c r="AK61" s="465"/>
      <c r="AL61" s="465"/>
      <c r="AM61" s="466"/>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x14ac:dyDescent="0.2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row>
    <row r="63" spans="1:80" ht="15" customHeight="1" x14ac:dyDescent="0.25">
      <c r="A63" s="55"/>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5"/>
      <c r="AV63" s="55"/>
      <c r="AW63" s="55"/>
      <c r="AX63" s="55"/>
      <c r="AY63" s="55"/>
      <c r="AZ63" s="55"/>
      <c r="BA63" s="55"/>
      <c r="BB63" s="55"/>
      <c r="BC63" s="55"/>
      <c r="BD63" s="55"/>
      <c r="BE63" s="55"/>
      <c r="BF63" s="55"/>
      <c r="BG63" s="55"/>
      <c r="BH63" s="55"/>
    </row>
    <row r="64" spans="1:80" ht="15" customHeight="1" x14ac:dyDescent="0.25">
      <c r="A64" s="55"/>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5"/>
      <c r="AV64" s="55"/>
      <c r="AW64" s="55"/>
      <c r="AX64" s="55"/>
      <c r="AY64" s="55"/>
      <c r="AZ64" s="55"/>
      <c r="BA64" s="55"/>
      <c r="BB64" s="55"/>
      <c r="BC64" s="55"/>
      <c r="BD64" s="55"/>
      <c r="BE64" s="55"/>
      <c r="BF64" s="55"/>
      <c r="BG64" s="55"/>
      <c r="BH64" s="55"/>
    </row>
    <row r="65" spans="1:60"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row>
    <row r="66" spans="1:60" x14ac:dyDescent="0.2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row>
    <row r="67" spans="1:60" x14ac:dyDescent="0.2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row>
    <row r="68" spans="1:60" x14ac:dyDescent="0.2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row>
    <row r="69" spans="1:60" x14ac:dyDescent="0.2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row>
    <row r="70" spans="1:60" x14ac:dyDescent="0.2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row>
    <row r="71" spans="1:60"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row>
    <row r="72" spans="1:60"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row>
    <row r="73" spans="1:60"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row>
    <row r="74" spans="1:60"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row>
    <row r="75" spans="1:60"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row>
    <row r="76" spans="1:60"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row>
    <row r="77" spans="1:60" x14ac:dyDescent="0.2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row>
    <row r="78" spans="1:60" x14ac:dyDescent="0.2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row>
    <row r="79" spans="1:60"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row>
    <row r="80" spans="1:60"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row>
    <row r="81" spans="1:60" x14ac:dyDescent="0.2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row>
    <row r="82" spans="1:60" x14ac:dyDescent="0.2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row>
    <row r="83" spans="1:60"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row>
    <row r="84" spans="1:60" x14ac:dyDescent="0.2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row>
    <row r="85" spans="1:60"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row>
    <row r="86" spans="1:60" x14ac:dyDescent="0.2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row>
    <row r="87" spans="1:60" x14ac:dyDescent="0.2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row>
    <row r="88" spans="1:60" x14ac:dyDescent="0.2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row>
    <row r="89" spans="1:60" x14ac:dyDescent="0.2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row>
    <row r="90" spans="1:60" x14ac:dyDescent="0.2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row>
    <row r="91" spans="1:60" x14ac:dyDescent="0.2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row>
    <row r="92" spans="1:60" x14ac:dyDescent="0.2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row>
    <row r="93" spans="1:60" x14ac:dyDescent="0.2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row>
    <row r="94" spans="1:60" x14ac:dyDescent="0.2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row>
    <row r="95" spans="1:60" x14ac:dyDescent="0.2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row>
    <row r="96" spans="1:60" x14ac:dyDescent="0.2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row>
    <row r="97" spans="1:60" x14ac:dyDescent="0.2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row>
    <row r="98" spans="1:60" x14ac:dyDescent="0.2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row>
    <row r="99" spans="1:60" x14ac:dyDescent="0.2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row>
    <row r="100" spans="1:60"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row>
    <row r="101" spans="1:60" x14ac:dyDescent="0.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row>
    <row r="102" spans="1:60" x14ac:dyDescent="0.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row>
    <row r="103" spans="1:60" x14ac:dyDescent="0.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row>
    <row r="104" spans="1:60" x14ac:dyDescent="0.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row>
    <row r="105" spans="1:60" x14ac:dyDescent="0.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row>
    <row r="106" spans="1:60" x14ac:dyDescent="0.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row>
    <row r="107" spans="1:60" x14ac:dyDescent="0.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row>
    <row r="108" spans="1:60" x14ac:dyDescent="0.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row>
    <row r="109" spans="1:60" x14ac:dyDescent="0.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row>
    <row r="110" spans="1:60" x14ac:dyDescent="0.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row>
    <row r="111" spans="1:60" x14ac:dyDescent="0.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row>
    <row r="112" spans="1:60"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row>
    <row r="113" spans="1:60"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row>
    <row r="114" spans="1:60"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row>
    <row r="115" spans="1:60"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row>
    <row r="116" spans="1:60"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row>
    <row r="117" spans="1:60"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row>
    <row r="118" spans="1:60"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row>
    <row r="119" spans="1:60"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row>
    <row r="120" spans="1:60"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row>
    <row r="121" spans="1:60"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row>
    <row r="122" spans="1:60" x14ac:dyDescent="0.25">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row>
    <row r="123" spans="1:60" x14ac:dyDescent="0.25">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row>
    <row r="124" spans="1:60" x14ac:dyDescent="0.25">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row>
    <row r="125" spans="1:60" x14ac:dyDescent="0.25">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row>
    <row r="126" spans="1:60" x14ac:dyDescent="0.25">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row>
    <row r="127" spans="1:60" x14ac:dyDescent="0.25">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row>
    <row r="128" spans="1:60" x14ac:dyDescent="0.25">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row>
    <row r="129" spans="1:60" x14ac:dyDescent="0.25">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row>
    <row r="130" spans="1:60" x14ac:dyDescent="0.25">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row>
    <row r="131" spans="1:60" x14ac:dyDescent="0.25">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row>
    <row r="132" spans="1:60" x14ac:dyDescent="0.25">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row>
    <row r="133" spans="1:60" x14ac:dyDescent="0.25">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row>
    <row r="134" spans="1:60" x14ac:dyDescent="0.25">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row>
    <row r="135" spans="1:60" x14ac:dyDescent="0.25">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row>
    <row r="136" spans="1:60" x14ac:dyDescent="0.25">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row>
    <row r="137" spans="1:60" x14ac:dyDescent="0.25">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row>
    <row r="138" spans="1:60" x14ac:dyDescent="0.25">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row>
    <row r="139" spans="1:60" x14ac:dyDescent="0.25">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c r="BF139" s="55"/>
      <c r="BG139" s="55"/>
      <c r="BH139" s="55"/>
    </row>
    <row r="140" spans="1:60" x14ac:dyDescent="0.25">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row>
    <row r="141" spans="1:60" x14ac:dyDescent="0.25">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row>
    <row r="142" spans="1:60" x14ac:dyDescent="0.25">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row>
    <row r="143" spans="1:60" x14ac:dyDescent="0.25">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row>
    <row r="144" spans="1:60" x14ac:dyDescent="0.25">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c r="BG144" s="55"/>
      <c r="BH144" s="55"/>
    </row>
    <row r="145" spans="1:60" x14ac:dyDescent="0.25">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55"/>
    </row>
    <row r="146" spans="1:60" x14ac:dyDescent="0.25">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55"/>
    </row>
    <row r="147" spans="1:60" x14ac:dyDescent="0.25">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c r="BF147" s="55"/>
      <c r="BG147" s="55"/>
      <c r="BH147" s="55"/>
    </row>
    <row r="148" spans="1:60" x14ac:dyDescent="0.25">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55"/>
    </row>
    <row r="149" spans="1:60" x14ac:dyDescent="0.25">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c r="BF149" s="55"/>
      <c r="BG149" s="55"/>
      <c r="BH149" s="55"/>
    </row>
    <row r="150" spans="1:60" x14ac:dyDescent="0.25">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row>
    <row r="151" spans="1:60" x14ac:dyDescent="0.25">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c r="BF151" s="55"/>
      <c r="BG151" s="55"/>
      <c r="BH151" s="55"/>
    </row>
    <row r="152" spans="1:60" x14ac:dyDescent="0.25">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row>
    <row r="153" spans="1:60" x14ac:dyDescent="0.25">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row>
    <row r="154" spans="1:60" x14ac:dyDescent="0.25">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row>
    <row r="155" spans="1:60" x14ac:dyDescent="0.25">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row>
    <row r="156" spans="1:60" x14ac:dyDescent="0.25">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row>
    <row r="157" spans="1:60" x14ac:dyDescent="0.25">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row>
    <row r="158" spans="1:60" x14ac:dyDescent="0.25">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c r="BH158" s="55"/>
    </row>
    <row r="159" spans="1:60" x14ac:dyDescent="0.25">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row>
    <row r="160" spans="1:60" x14ac:dyDescent="0.25">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row>
    <row r="161" spans="1:60" x14ac:dyDescent="0.25">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row>
    <row r="162" spans="1:60" x14ac:dyDescent="0.25">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row>
    <row r="163" spans="1:60" x14ac:dyDescent="0.25">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row>
    <row r="164" spans="1:60" x14ac:dyDescent="0.25">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c r="BH164" s="55"/>
    </row>
    <row r="165" spans="1:60" x14ac:dyDescent="0.25">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row>
    <row r="166" spans="1:60" x14ac:dyDescent="0.25">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row>
    <row r="167" spans="1:60" x14ac:dyDescent="0.25">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row>
    <row r="168" spans="1:60" x14ac:dyDescent="0.25">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row>
    <row r="169" spans="1:60" x14ac:dyDescent="0.25">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row>
    <row r="170" spans="1:60" x14ac:dyDescent="0.25">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row>
    <row r="171" spans="1:60" x14ac:dyDescent="0.25">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row>
    <row r="172" spans="1:60" x14ac:dyDescent="0.25">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row>
    <row r="173" spans="1:60" x14ac:dyDescent="0.25">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row>
    <row r="174" spans="1:60" x14ac:dyDescent="0.25">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c r="BG174" s="55"/>
      <c r="BH174" s="55"/>
    </row>
    <row r="175" spans="1:60" x14ac:dyDescent="0.25">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row>
    <row r="176" spans="1:60" x14ac:dyDescent="0.25">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row>
    <row r="177" spans="1:60" x14ac:dyDescent="0.25">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row>
    <row r="178" spans="1:60" x14ac:dyDescent="0.25">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row>
    <row r="179" spans="1:60" x14ac:dyDescent="0.25">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row>
    <row r="180" spans="1:60" x14ac:dyDescent="0.25">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row>
    <row r="181" spans="1:60" x14ac:dyDescent="0.25">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row>
    <row r="182" spans="1:60" x14ac:dyDescent="0.25">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row>
    <row r="183" spans="1:60" x14ac:dyDescent="0.25">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row>
    <row r="184" spans="1:60" x14ac:dyDescent="0.25">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55"/>
    </row>
    <row r="185" spans="1:60" x14ac:dyDescent="0.25">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row>
    <row r="186" spans="1:60" x14ac:dyDescent="0.25">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row>
    <row r="187" spans="1:60" x14ac:dyDescent="0.25">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row>
    <row r="188" spans="1:60" x14ac:dyDescent="0.25">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row>
    <row r="189" spans="1:60" x14ac:dyDescent="0.25">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row>
    <row r="190" spans="1:60" x14ac:dyDescent="0.25">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row>
    <row r="191" spans="1:60" x14ac:dyDescent="0.25">
      <c r="A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55"/>
    </row>
    <row r="192" spans="1:60" x14ac:dyDescent="0.25">
      <c r="A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row>
    <row r="193" spans="1:60" x14ac:dyDescent="0.25">
      <c r="A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row>
    <row r="194" spans="1:60" x14ac:dyDescent="0.25">
      <c r="A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row>
    <row r="195" spans="1:60" x14ac:dyDescent="0.25">
      <c r="A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row>
    <row r="196" spans="1:60" x14ac:dyDescent="0.25">
      <c r="A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row>
    <row r="197" spans="1:60" x14ac:dyDescent="0.25">
      <c r="A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c r="BF197" s="55"/>
      <c r="BG197" s="55"/>
      <c r="BH197" s="55"/>
    </row>
    <row r="198" spans="1:60" x14ac:dyDescent="0.25">
      <c r="A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c r="BF198" s="55"/>
      <c r="BG198" s="55"/>
      <c r="BH198" s="55"/>
    </row>
    <row r="199" spans="1:60" x14ac:dyDescent="0.25">
      <c r="A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c r="BF199" s="55"/>
      <c r="BG199" s="55"/>
      <c r="BH199" s="55"/>
    </row>
    <row r="200" spans="1:60" x14ac:dyDescent="0.25">
      <c r="A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c r="BF200" s="55"/>
      <c r="BG200" s="55"/>
      <c r="BH200" s="55"/>
    </row>
    <row r="201" spans="1:60" x14ac:dyDescent="0.25">
      <c r="A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c r="BF201" s="55"/>
      <c r="BG201" s="55"/>
      <c r="BH201" s="55"/>
    </row>
    <row r="202" spans="1:60" x14ac:dyDescent="0.25">
      <c r="A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c r="BF202" s="55"/>
      <c r="BG202" s="55"/>
      <c r="BH202" s="55"/>
    </row>
    <row r="203" spans="1:60" x14ac:dyDescent="0.25">
      <c r="A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c r="BF203" s="55"/>
      <c r="BG203" s="55"/>
      <c r="BH203" s="55"/>
    </row>
    <row r="204" spans="1:60" x14ac:dyDescent="0.25">
      <c r="A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c r="BF204" s="55"/>
      <c r="BG204" s="55"/>
      <c r="BH204" s="55"/>
    </row>
    <row r="205" spans="1:60" x14ac:dyDescent="0.25">
      <c r="A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c r="BF205" s="55"/>
      <c r="BG205" s="55"/>
      <c r="BH205" s="55"/>
    </row>
    <row r="206" spans="1:60" x14ac:dyDescent="0.25">
      <c r="A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c r="BF206" s="55"/>
      <c r="BG206" s="55"/>
      <c r="BH206" s="55"/>
    </row>
    <row r="207" spans="1:60" x14ac:dyDescent="0.25">
      <c r="A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c r="BF207" s="55"/>
      <c r="BG207" s="55"/>
      <c r="BH207" s="55"/>
    </row>
    <row r="208" spans="1:60" x14ac:dyDescent="0.25">
      <c r="A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c r="BF208" s="55"/>
      <c r="BG208" s="55"/>
      <c r="BH208" s="55"/>
    </row>
    <row r="209" spans="1:60" x14ac:dyDescent="0.25">
      <c r="A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c r="BF209" s="55"/>
      <c r="BG209" s="55"/>
      <c r="BH209" s="55"/>
    </row>
    <row r="210" spans="1:60" x14ac:dyDescent="0.25">
      <c r="A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c r="BF210" s="55"/>
      <c r="BG210" s="55"/>
      <c r="BH210" s="55"/>
    </row>
    <row r="211" spans="1:60" x14ac:dyDescent="0.25">
      <c r="A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c r="BH211" s="55"/>
    </row>
    <row r="212" spans="1:60" x14ac:dyDescent="0.25">
      <c r="A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c r="BC212" s="55"/>
      <c r="BD212" s="55"/>
      <c r="BE212" s="55"/>
      <c r="BF212" s="55"/>
      <c r="BG212" s="55"/>
      <c r="BH212" s="55"/>
    </row>
    <row r="213" spans="1:60" x14ac:dyDescent="0.25">
      <c r="A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c r="BB213" s="55"/>
      <c r="BC213" s="55"/>
      <c r="BD213" s="55"/>
      <c r="BE213" s="55"/>
      <c r="BF213" s="55"/>
      <c r="BG213" s="55"/>
      <c r="BH213" s="55"/>
    </row>
    <row r="214" spans="1:60" x14ac:dyDescent="0.25">
      <c r="A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c r="BH214" s="55"/>
    </row>
    <row r="215" spans="1:60" x14ac:dyDescent="0.25">
      <c r="A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c r="AR215" s="55"/>
      <c r="AS215" s="55"/>
      <c r="AT215" s="55"/>
      <c r="AU215" s="55"/>
      <c r="AV215" s="55"/>
      <c r="AW215" s="55"/>
      <c r="AX215" s="55"/>
      <c r="AY215" s="55"/>
      <c r="AZ215" s="55"/>
      <c r="BA215" s="55"/>
      <c r="BB215" s="55"/>
      <c r="BC215" s="55"/>
      <c r="BD215" s="55"/>
      <c r="BE215" s="55"/>
      <c r="BF215" s="55"/>
      <c r="BG215" s="55"/>
      <c r="BH215" s="55"/>
    </row>
    <row r="216" spans="1:60" x14ac:dyDescent="0.25">
      <c r="A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c r="BB216" s="55"/>
      <c r="BC216" s="55"/>
      <c r="BD216" s="55"/>
      <c r="BE216" s="55"/>
      <c r="BF216" s="55"/>
      <c r="BG216" s="55"/>
      <c r="BH216" s="55"/>
    </row>
    <row r="217" spans="1:60" x14ac:dyDescent="0.25">
      <c r="A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c r="BC217" s="55"/>
      <c r="BD217" s="55"/>
      <c r="BE217" s="55"/>
      <c r="BF217" s="55"/>
      <c r="BG217" s="55"/>
      <c r="BH217" s="55"/>
    </row>
    <row r="218" spans="1:60" x14ac:dyDescent="0.25">
      <c r="A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c r="BB218" s="55"/>
      <c r="BC218" s="55"/>
      <c r="BD218" s="55"/>
      <c r="BE218" s="55"/>
      <c r="BF218" s="55"/>
      <c r="BG218" s="55"/>
      <c r="BH218" s="55"/>
    </row>
    <row r="219" spans="1:60" x14ac:dyDescent="0.25">
      <c r="A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c r="BB219" s="55"/>
      <c r="BC219" s="55"/>
      <c r="BD219" s="55"/>
      <c r="BE219" s="55"/>
      <c r="BF219" s="55"/>
      <c r="BG219" s="55"/>
      <c r="BH219" s="55"/>
    </row>
    <row r="220" spans="1:60" x14ac:dyDescent="0.25">
      <c r="A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c r="AZ220" s="55"/>
      <c r="BA220" s="55"/>
      <c r="BB220" s="55"/>
      <c r="BC220" s="55"/>
      <c r="BD220" s="55"/>
      <c r="BE220" s="55"/>
      <c r="BF220" s="55"/>
      <c r="BG220" s="55"/>
      <c r="BH220" s="55"/>
    </row>
    <row r="221" spans="1:60" x14ac:dyDescent="0.25">
      <c r="A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c r="BB221" s="55"/>
      <c r="BC221" s="55"/>
      <c r="BD221" s="55"/>
      <c r="BE221" s="55"/>
      <c r="BF221" s="55"/>
      <c r="BG221" s="55"/>
      <c r="BH221" s="55"/>
    </row>
    <row r="222" spans="1:60" x14ac:dyDescent="0.25">
      <c r="A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row>
    <row r="223" spans="1:60" x14ac:dyDescent="0.25">
      <c r="A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c r="BB223" s="55"/>
      <c r="BC223" s="55"/>
      <c r="BD223" s="55"/>
      <c r="BE223" s="55"/>
      <c r="BF223" s="55"/>
      <c r="BG223" s="55"/>
      <c r="BH223" s="55"/>
    </row>
    <row r="224" spans="1:60" x14ac:dyDescent="0.25">
      <c r="A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c r="BB224" s="55"/>
      <c r="BC224" s="55"/>
      <c r="BD224" s="55"/>
      <c r="BE224" s="55"/>
      <c r="BF224" s="55"/>
      <c r="BG224" s="55"/>
      <c r="BH224" s="55"/>
    </row>
    <row r="225" spans="1:60" x14ac:dyDescent="0.25">
      <c r="A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c r="BC225" s="55"/>
      <c r="BD225" s="55"/>
      <c r="BE225" s="55"/>
      <c r="BF225" s="55"/>
      <c r="BG225" s="55"/>
      <c r="BH225" s="55"/>
    </row>
    <row r="226" spans="1:60" x14ac:dyDescent="0.25">
      <c r="A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c r="BG226" s="55"/>
      <c r="BH226" s="55"/>
    </row>
    <row r="227" spans="1:60" x14ac:dyDescent="0.25">
      <c r="A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55"/>
    </row>
    <row r="228" spans="1:60" x14ac:dyDescent="0.25">
      <c r="A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c r="BC228" s="55"/>
      <c r="BD228" s="55"/>
      <c r="BE228" s="55"/>
      <c r="BF228" s="55"/>
      <c r="BG228" s="55"/>
      <c r="BH228" s="55"/>
    </row>
    <row r="229" spans="1:60" x14ac:dyDescent="0.25">
      <c r="A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c r="BB229" s="55"/>
      <c r="BC229" s="55"/>
      <c r="BD229" s="55"/>
      <c r="BE229" s="55"/>
      <c r="BF229" s="55"/>
      <c r="BG229" s="55"/>
      <c r="BH229" s="55"/>
    </row>
    <row r="230" spans="1:60" x14ac:dyDescent="0.25">
      <c r="A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c r="BB230" s="55"/>
      <c r="BC230" s="55"/>
      <c r="BD230" s="55"/>
      <c r="BE230" s="55"/>
      <c r="BF230" s="55"/>
      <c r="BG230" s="55"/>
      <c r="BH230" s="55"/>
    </row>
    <row r="231" spans="1:60" x14ac:dyDescent="0.25">
      <c r="A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c r="BC231" s="55"/>
      <c r="BD231" s="55"/>
      <c r="BE231" s="55"/>
      <c r="BF231" s="55"/>
      <c r="BG231" s="55"/>
      <c r="BH231" s="55"/>
    </row>
    <row r="232" spans="1:60" x14ac:dyDescent="0.25">
      <c r="A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c r="BC232" s="55"/>
      <c r="BD232" s="55"/>
      <c r="BE232" s="55"/>
      <c r="BF232" s="55"/>
      <c r="BG232" s="55"/>
      <c r="BH232" s="55"/>
    </row>
    <row r="233" spans="1:60" x14ac:dyDescent="0.25">
      <c r="A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c r="BC233" s="55"/>
      <c r="BD233" s="55"/>
      <c r="BE233" s="55"/>
      <c r="BF233" s="55"/>
      <c r="BG233" s="55"/>
      <c r="BH233" s="55"/>
    </row>
    <row r="234" spans="1:60" x14ac:dyDescent="0.25">
      <c r="A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c r="BH234" s="55"/>
    </row>
    <row r="235" spans="1:60" x14ac:dyDescent="0.25">
      <c r="A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c r="BB235" s="55"/>
      <c r="BC235" s="55"/>
      <c r="BD235" s="55"/>
      <c r="BE235" s="55"/>
      <c r="BF235" s="55"/>
      <c r="BG235" s="55"/>
      <c r="BH235" s="55"/>
    </row>
    <row r="236" spans="1:60" x14ac:dyDescent="0.25">
      <c r="A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c r="BB236" s="55"/>
      <c r="BC236" s="55"/>
      <c r="BD236" s="55"/>
      <c r="BE236" s="55"/>
      <c r="BF236" s="55"/>
      <c r="BG236" s="55"/>
      <c r="BH236" s="55"/>
    </row>
    <row r="237" spans="1:60" x14ac:dyDescent="0.25">
      <c r="A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55"/>
      <c r="BC237" s="55"/>
      <c r="BD237" s="55"/>
      <c r="BE237" s="55"/>
      <c r="BF237" s="55"/>
      <c r="BG237" s="55"/>
      <c r="BH237" s="55"/>
    </row>
    <row r="238" spans="1:60" x14ac:dyDescent="0.25">
      <c r="A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c r="BB238" s="55"/>
      <c r="BC238" s="55"/>
      <c r="BD238" s="55"/>
      <c r="BE238" s="55"/>
      <c r="BF238" s="55"/>
      <c r="BG238" s="55"/>
      <c r="BH238" s="55"/>
    </row>
    <row r="239" spans="1:60" x14ac:dyDescent="0.25">
      <c r="A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55"/>
      <c r="AL239" s="55"/>
      <c r="AM239" s="55"/>
      <c r="AN239" s="55"/>
      <c r="AO239" s="55"/>
      <c r="AP239" s="55"/>
      <c r="AQ239" s="55"/>
      <c r="AR239" s="55"/>
      <c r="AS239" s="55"/>
      <c r="AT239" s="55"/>
      <c r="AU239" s="55"/>
      <c r="AV239" s="55"/>
      <c r="AW239" s="55"/>
      <c r="AX239" s="55"/>
      <c r="AY239" s="55"/>
      <c r="AZ239" s="55"/>
      <c r="BA239" s="55"/>
      <c r="BB239" s="55"/>
      <c r="BC239" s="55"/>
      <c r="BD239" s="55"/>
      <c r="BE239" s="55"/>
      <c r="BF239" s="55"/>
      <c r="BG239" s="55"/>
      <c r="BH239" s="55"/>
    </row>
    <row r="240" spans="1:60" x14ac:dyDescent="0.25">
      <c r="A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c r="AM240" s="55"/>
      <c r="AN240" s="55"/>
      <c r="AO240" s="55"/>
      <c r="AP240" s="55"/>
      <c r="AQ240" s="55"/>
      <c r="AR240" s="55"/>
      <c r="AS240" s="55"/>
      <c r="AT240" s="55"/>
      <c r="AU240" s="55"/>
      <c r="AV240" s="55"/>
      <c r="AW240" s="55"/>
      <c r="AX240" s="55"/>
      <c r="AY240" s="55"/>
      <c r="AZ240" s="55"/>
      <c r="BA240" s="55"/>
      <c r="BB240" s="55"/>
      <c r="BC240" s="55"/>
      <c r="BD240" s="55"/>
      <c r="BE240" s="55"/>
      <c r="BF240" s="55"/>
      <c r="BG240" s="55"/>
      <c r="BH240" s="55"/>
    </row>
    <row r="241" spans="1:60" x14ac:dyDescent="0.25">
      <c r="A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c r="AZ241" s="55"/>
      <c r="BA241" s="55"/>
      <c r="BB241" s="55"/>
      <c r="BC241" s="55"/>
      <c r="BD241" s="55"/>
      <c r="BE241" s="55"/>
      <c r="BF241" s="55"/>
      <c r="BG241" s="55"/>
      <c r="BH241" s="55"/>
    </row>
    <row r="242" spans="1:60" x14ac:dyDescent="0.25">
      <c r="A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c r="AM242" s="55"/>
      <c r="AN242" s="55"/>
      <c r="AO242" s="55"/>
      <c r="AP242" s="55"/>
      <c r="AQ242" s="55"/>
      <c r="AR242" s="55"/>
      <c r="AS242" s="55"/>
      <c r="AT242" s="55"/>
      <c r="AU242" s="55"/>
      <c r="AV242" s="55"/>
      <c r="AW242" s="55"/>
      <c r="AX242" s="55"/>
      <c r="AY242" s="55"/>
      <c r="AZ242" s="55"/>
      <c r="BA242" s="55"/>
      <c r="BB242" s="55"/>
      <c r="BC242" s="55"/>
      <c r="BD242" s="55"/>
      <c r="BE242" s="55"/>
      <c r="BF242" s="55"/>
      <c r="BG242" s="55"/>
      <c r="BH242" s="55"/>
    </row>
    <row r="243" spans="1:60" x14ac:dyDescent="0.25">
      <c r="A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c r="AY243" s="55"/>
      <c r="AZ243" s="55"/>
      <c r="BA243" s="55"/>
      <c r="BB243" s="55"/>
      <c r="BC243" s="55"/>
      <c r="BD243" s="55"/>
      <c r="BE243" s="55"/>
      <c r="BF243" s="55"/>
      <c r="BG243" s="55"/>
      <c r="BH243" s="55"/>
    </row>
    <row r="244" spans="1:60" x14ac:dyDescent="0.25">
      <c r="A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c r="BB244" s="55"/>
      <c r="BC244" s="55"/>
      <c r="BD244" s="55"/>
      <c r="BE244" s="55"/>
      <c r="BF244" s="55"/>
      <c r="BG244" s="55"/>
      <c r="BH244" s="55"/>
    </row>
    <row r="245" spans="1:60" x14ac:dyDescent="0.25">
      <c r="A245" s="55"/>
    </row>
    <row r="246" spans="1:60" x14ac:dyDescent="0.25">
      <c r="A246" s="55"/>
    </row>
    <row r="247" spans="1:60" x14ac:dyDescent="0.25">
      <c r="A247" s="55"/>
    </row>
    <row r="248" spans="1:60" x14ac:dyDescent="0.25">
      <c r="A248" s="55"/>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K56"/>
  <sheetViews>
    <sheetView showRowColHeaders="0" zoomScale="90" zoomScaleNormal="90" workbookViewId="0"/>
  </sheetViews>
  <sheetFormatPr baseColWidth="10" defaultColWidth="10.85546875" defaultRowHeight="16.5" x14ac:dyDescent="0.3"/>
  <cols>
    <col min="1" max="1" width="10.85546875" style="92"/>
    <col min="2" max="2" width="24.28515625" style="92" customWidth="1" collapsed="1"/>
    <col min="3" max="3" width="70.28515625" style="92" customWidth="1" collapsed="1"/>
    <col min="4" max="4" width="29.7109375" style="92" customWidth="1" collapsed="1"/>
    <col min="5" max="16384" width="10.85546875" style="92"/>
  </cols>
  <sheetData>
    <row r="1" spans="1:37" ht="17.25" thickBot="1" x14ac:dyDescent="0.35">
      <c r="A1" s="6"/>
      <c r="B1" s="6"/>
      <c r="C1" s="6"/>
    </row>
    <row r="2" spans="1:37" ht="18.399999999999999" customHeight="1" thickBot="1" x14ac:dyDescent="0.35">
      <c r="A2" s="6"/>
      <c r="B2" s="506" t="s">
        <v>239</v>
      </c>
      <c r="C2" s="507"/>
      <c r="D2" s="508"/>
      <c r="E2" s="6"/>
      <c r="F2" s="6"/>
      <c r="G2" s="6"/>
      <c r="H2" s="6"/>
      <c r="I2" s="6"/>
      <c r="J2" s="6"/>
      <c r="K2" s="6"/>
      <c r="L2" s="6"/>
      <c r="M2" s="6"/>
      <c r="N2" s="6"/>
      <c r="O2" s="6"/>
      <c r="P2" s="6"/>
      <c r="Q2" s="6"/>
      <c r="R2" s="6"/>
      <c r="S2" s="6"/>
      <c r="T2" s="6"/>
      <c r="U2" s="6"/>
      <c r="V2" s="6"/>
      <c r="W2" s="6"/>
      <c r="X2" s="6"/>
      <c r="Y2" s="6"/>
      <c r="Z2" s="6"/>
      <c r="AA2" s="6"/>
      <c r="AB2" s="6"/>
      <c r="AC2" s="6"/>
      <c r="AD2" s="6"/>
      <c r="AE2" s="6"/>
    </row>
    <row r="3" spans="1:37" ht="16.5" customHeight="1" thickBot="1" x14ac:dyDescent="0.3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row>
    <row r="4" spans="1:37" ht="21" thickBot="1" x14ac:dyDescent="0.35">
      <c r="A4" s="6"/>
      <c r="B4" s="139"/>
      <c r="C4" s="140" t="s">
        <v>50</v>
      </c>
      <c r="D4" s="141" t="s">
        <v>4</v>
      </c>
      <c r="E4" s="6"/>
      <c r="F4" s="6"/>
      <c r="G4" s="6"/>
      <c r="H4" s="6"/>
      <c r="I4" s="6"/>
      <c r="J4" s="6"/>
      <c r="K4" s="6"/>
      <c r="L4" s="6"/>
      <c r="M4" s="6"/>
      <c r="N4" s="6"/>
      <c r="O4" s="6"/>
      <c r="P4" s="6"/>
      <c r="Q4" s="6"/>
      <c r="R4" s="6"/>
      <c r="S4" s="6"/>
      <c r="T4" s="6"/>
      <c r="U4" s="6"/>
      <c r="V4" s="6"/>
      <c r="W4" s="6"/>
      <c r="X4" s="6"/>
      <c r="Y4" s="6"/>
      <c r="Z4" s="6"/>
      <c r="AA4" s="6"/>
      <c r="AB4" s="6"/>
      <c r="AC4" s="6"/>
      <c r="AD4" s="6"/>
      <c r="AE4" s="6"/>
    </row>
    <row r="5" spans="1:37" ht="40.5" x14ac:dyDescent="0.3">
      <c r="A5" s="6"/>
      <c r="B5" s="142" t="s">
        <v>49</v>
      </c>
      <c r="C5" s="143" t="s">
        <v>93</v>
      </c>
      <c r="D5" s="144">
        <v>0.2</v>
      </c>
      <c r="E5" s="6"/>
      <c r="F5" s="6"/>
      <c r="G5" s="6"/>
      <c r="H5" s="6"/>
      <c r="I5" s="6"/>
      <c r="J5" s="6"/>
      <c r="K5" s="6"/>
      <c r="L5" s="6"/>
      <c r="M5" s="6"/>
      <c r="N5" s="6"/>
      <c r="O5" s="6"/>
      <c r="P5" s="6"/>
      <c r="Q5" s="6"/>
      <c r="R5" s="6"/>
      <c r="S5" s="6"/>
      <c r="T5" s="6"/>
      <c r="U5" s="6"/>
      <c r="V5" s="6"/>
      <c r="W5" s="6"/>
      <c r="X5" s="6"/>
      <c r="Y5" s="6"/>
      <c r="Z5" s="6"/>
      <c r="AA5" s="6"/>
      <c r="AB5" s="6"/>
      <c r="AC5" s="6"/>
      <c r="AD5" s="6"/>
      <c r="AE5" s="6"/>
    </row>
    <row r="6" spans="1:37" ht="40.5" x14ac:dyDescent="0.3">
      <c r="A6" s="6"/>
      <c r="B6" s="145" t="s">
        <v>51</v>
      </c>
      <c r="C6" s="146" t="s">
        <v>94</v>
      </c>
      <c r="D6" s="147">
        <v>0.4</v>
      </c>
      <c r="E6" s="6"/>
      <c r="F6" s="6"/>
      <c r="G6" s="6"/>
      <c r="H6" s="6"/>
      <c r="I6" s="6"/>
      <c r="J6" s="6"/>
      <c r="K6" s="6"/>
      <c r="L6" s="6"/>
      <c r="M6" s="6"/>
      <c r="N6" s="6"/>
      <c r="O6" s="6"/>
      <c r="P6" s="6"/>
      <c r="Q6" s="6"/>
      <c r="R6" s="6"/>
      <c r="S6" s="6"/>
      <c r="T6" s="6"/>
      <c r="U6" s="6"/>
      <c r="V6" s="6"/>
      <c r="W6" s="6"/>
      <c r="X6" s="6"/>
      <c r="Y6" s="6"/>
      <c r="Z6" s="6"/>
      <c r="AA6" s="6"/>
      <c r="AB6" s="6"/>
      <c r="AC6" s="6"/>
      <c r="AD6" s="6"/>
      <c r="AE6" s="6"/>
    </row>
    <row r="7" spans="1:37" ht="40.5" x14ac:dyDescent="0.3">
      <c r="A7" s="6"/>
      <c r="B7" s="148" t="s">
        <v>98</v>
      </c>
      <c r="C7" s="146" t="s">
        <v>95</v>
      </c>
      <c r="D7" s="147">
        <v>0.6</v>
      </c>
      <c r="E7" s="6"/>
      <c r="F7" s="6"/>
      <c r="G7" s="6"/>
      <c r="H7" s="6"/>
      <c r="I7" s="6"/>
      <c r="J7" s="6"/>
      <c r="K7" s="6"/>
      <c r="L7" s="6"/>
      <c r="M7" s="6"/>
      <c r="N7" s="6"/>
      <c r="O7" s="6"/>
      <c r="P7" s="6"/>
      <c r="Q7" s="6"/>
      <c r="R7" s="6"/>
      <c r="S7" s="6"/>
      <c r="T7" s="6"/>
      <c r="U7" s="6"/>
      <c r="V7" s="6"/>
      <c r="W7" s="6"/>
      <c r="X7" s="6"/>
      <c r="Y7" s="6"/>
      <c r="Z7" s="6"/>
      <c r="AA7" s="6"/>
      <c r="AB7" s="6"/>
      <c r="AC7" s="6"/>
      <c r="AD7" s="6"/>
      <c r="AE7" s="6"/>
    </row>
    <row r="8" spans="1:37" ht="40.5" x14ac:dyDescent="0.3">
      <c r="A8" s="6"/>
      <c r="B8" s="149" t="s">
        <v>6</v>
      </c>
      <c r="C8" s="146" t="s">
        <v>96</v>
      </c>
      <c r="D8" s="147">
        <v>0.8</v>
      </c>
      <c r="E8" s="6"/>
      <c r="F8" s="6"/>
      <c r="G8" s="6"/>
      <c r="H8" s="6"/>
      <c r="I8" s="6"/>
      <c r="J8" s="6"/>
      <c r="K8" s="6"/>
      <c r="L8" s="6"/>
      <c r="M8" s="6"/>
      <c r="N8" s="6"/>
      <c r="O8" s="6"/>
      <c r="P8" s="6"/>
      <c r="Q8" s="6"/>
      <c r="R8" s="6"/>
      <c r="S8" s="6"/>
      <c r="T8" s="6"/>
      <c r="U8" s="6"/>
      <c r="V8" s="6"/>
      <c r="W8" s="6"/>
      <c r="X8" s="6"/>
      <c r="Y8" s="6"/>
      <c r="Z8" s="6"/>
      <c r="AA8" s="6"/>
      <c r="AB8" s="6"/>
      <c r="AC8" s="6"/>
      <c r="AD8" s="6"/>
      <c r="AE8" s="6"/>
    </row>
    <row r="9" spans="1:37" ht="41.25" thickBot="1" x14ac:dyDescent="0.35">
      <c r="A9" s="6"/>
      <c r="B9" s="150" t="s">
        <v>52</v>
      </c>
      <c r="C9" s="151" t="s">
        <v>97</v>
      </c>
      <c r="D9" s="152">
        <v>1</v>
      </c>
      <c r="E9" s="6"/>
      <c r="F9" s="6"/>
      <c r="G9" s="6"/>
      <c r="H9" s="6"/>
      <c r="I9" s="6"/>
      <c r="J9" s="6"/>
      <c r="K9" s="6"/>
      <c r="L9" s="6"/>
      <c r="M9" s="6"/>
      <c r="N9" s="6"/>
      <c r="O9" s="6"/>
      <c r="P9" s="6"/>
      <c r="Q9" s="6"/>
      <c r="R9" s="6"/>
      <c r="S9" s="6"/>
      <c r="T9" s="6"/>
      <c r="U9" s="6"/>
      <c r="V9" s="6"/>
      <c r="W9" s="6"/>
      <c r="X9" s="6"/>
      <c r="Y9" s="6"/>
      <c r="Z9" s="6"/>
      <c r="AA9" s="6"/>
      <c r="AB9" s="6"/>
      <c r="AC9" s="6"/>
      <c r="AD9" s="6"/>
      <c r="AE9" s="6"/>
    </row>
    <row r="10" spans="1:37" x14ac:dyDescent="0.3">
      <c r="A10" s="6"/>
      <c r="B10" s="129"/>
      <c r="C10" s="129"/>
      <c r="D10" s="129"/>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row>
    <row r="11" spans="1:37" x14ac:dyDescent="0.3">
      <c r="A11" s="6"/>
      <c r="B11" s="71"/>
      <c r="C11" s="129"/>
      <c r="D11" s="129"/>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row>
    <row r="12" spans="1:37" x14ac:dyDescent="0.3">
      <c r="A12" s="6"/>
      <c r="B12" s="129"/>
      <c r="C12" s="129"/>
      <c r="D12" s="129"/>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row>
    <row r="13" spans="1:37" x14ac:dyDescent="0.3">
      <c r="A13" s="6"/>
      <c r="B13" s="129"/>
      <c r="C13" s="129"/>
      <c r="D13" s="129"/>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row>
    <row r="14" spans="1:37" x14ac:dyDescent="0.3">
      <c r="A14" s="6"/>
      <c r="B14" s="129"/>
      <c r="C14" s="129"/>
      <c r="D14" s="129"/>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row>
    <row r="15" spans="1:37" x14ac:dyDescent="0.3">
      <c r="A15" s="6"/>
      <c r="B15" s="129"/>
      <c r="C15" s="129"/>
      <c r="D15" s="129"/>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row>
    <row r="16" spans="1:37" x14ac:dyDescent="0.3">
      <c r="A16" s="6"/>
      <c r="B16" s="129"/>
      <c r="C16" s="129"/>
      <c r="D16" s="129"/>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row>
    <row r="17" spans="1:37" x14ac:dyDescent="0.3">
      <c r="A17" s="6"/>
      <c r="B17" s="129"/>
      <c r="C17" s="129"/>
      <c r="D17" s="129"/>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row>
    <row r="18" spans="1:37" x14ac:dyDescent="0.3">
      <c r="A18" s="6"/>
      <c r="B18" s="129"/>
      <c r="C18" s="129"/>
      <c r="D18" s="129"/>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row>
    <row r="19" spans="1:37" x14ac:dyDescent="0.3">
      <c r="A19" s="6"/>
      <c r="B19" s="129"/>
      <c r="C19" s="129"/>
      <c r="D19" s="129"/>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row>
    <row r="20" spans="1:37" x14ac:dyDescent="0.3">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row>
    <row r="21" spans="1:37" x14ac:dyDescent="0.3">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row>
    <row r="22" spans="1:37" x14ac:dyDescent="0.3">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row>
    <row r="23" spans="1:37" x14ac:dyDescent="0.3">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row>
    <row r="24" spans="1:37" x14ac:dyDescent="0.3">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row>
    <row r="25" spans="1:37" x14ac:dyDescent="0.3">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row>
    <row r="26" spans="1:37" x14ac:dyDescent="0.3">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row>
    <row r="27" spans="1:37" x14ac:dyDescent="0.3">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row>
    <row r="28" spans="1:37" x14ac:dyDescent="0.3">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1:37" x14ac:dyDescent="0.3">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1:37" x14ac:dyDescent="0.3">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1:37" x14ac:dyDescent="0.3">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1:37" x14ac:dyDescent="0.3">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x14ac:dyDescent="0.3">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x14ac:dyDescent="0.3">
      <c r="A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row>
    <row r="35" spans="1:37" x14ac:dyDescent="0.3">
      <c r="A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row>
    <row r="36" spans="1:37" x14ac:dyDescent="0.3">
      <c r="A36" s="6"/>
    </row>
    <row r="37" spans="1:37" x14ac:dyDescent="0.3">
      <c r="A37" s="6"/>
    </row>
    <row r="38" spans="1:37" x14ac:dyDescent="0.3">
      <c r="A38" s="6"/>
    </row>
    <row r="39" spans="1:37" x14ac:dyDescent="0.3">
      <c r="A39" s="6"/>
    </row>
    <row r="40" spans="1:37" x14ac:dyDescent="0.3">
      <c r="A40" s="6"/>
    </row>
    <row r="41" spans="1:37" x14ac:dyDescent="0.3">
      <c r="A41" s="6"/>
    </row>
    <row r="42" spans="1:37" x14ac:dyDescent="0.3">
      <c r="A42" s="6"/>
    </row>
    <row r="43" spans="1:37" x14ac:dyDescent="0.3">
      <c r="A43" s="6"/>
    </row>
    <row r="44" spans="1:37" x14ac:dyDescent="0.3">
      <c r="A44" s="6"/>
    </row>
    <row r="45" spans="1:37" x14ac:dyDescent="0.3">
      <c r="A45" s="6"/>
    </row>
    <row r="46" spans="1:37" x14ac:dyDescent="0.3">
      <c r="A46" s="6"/>
    </row>
    <row r="47" spans="1:37" x14ac:dyDescent="0.3">
      <c r="A47" s="6"/>
    </row>
    <row r="48" spans="1:37" x14ac:dyDescent="0.3">
      <c r="A48" s="6"/>
    </row>
    <row r="49" spans="1:1" x14ac:dyDescent="0.3">
      <c r="A49" s="6"/>
    </row>
    <row r="50" spans="1:1" x14ac:dyDescent="0.3">
      <c r="A50" s="6"/>
    </row>
    <row r="51" spans="1:1" x14ac:dyDescent="0.3">
      <c r="A51" s="6"/>
    </row>
    <row r="52" spans="1:1" x14ac:dyDescent="0.3">
      <c r="A52" s="6"/>
    </row>
    <row r="53" spans="1:1" x14ac:dyDescent="0.3">
      <c r="A53" s="6"/>
    </row>
    <row r="54" spans="1:1" x14ac:dyDescent="0.3">
      <c r="A54" s="6"/>
    </row>
    <row r="55" spans="1:1" x14ac:dyDescent="0.3">
      <c r="A55" s="6"/>
    </row>
    <row r="56" spans="1:1" x14ac:dyDescent="0.3">
      <c r="A56" s="6"/>
    </row>
  </sheetData>
  <mergeCells count="1">
    <mergeCell ref="B2:D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U233"/>
  <sheetViews>
    <sheetView showRowColHeaders="0" zoomScale="60" zoomScaleNormal="60" workbookViewId="0"/>
  </sheetViews>
  <sheetFormatPr baseColWidth="10" defaultColWidth="10.85546875" defaultRowHeight="16.5" x14ac:dyDescent="0.3"/>
  <cols>
    <col min="1" max="1" width="10.85546875" style="92"/>
    <col min="2" max="2" width="40.42578125" style="92" customWidth="1" collapsed="1"/>
    <col min="3" max="3" width="74.7109375" style="92" customWidth="1" collapsed="1"/>
    <col min="4" max="4" width="135" style="92" bestFit="1" customWidth="1" collapsed="1"/>
    <col min="5" max="5" width="144.7109375" style="92" bestFit="1" customWidth="1" collapsed="1"/>
    <col min="6" max="16384" width="10.85546875" style="92"/>
  </cols>
  <sheetData>
    <row r="1" spans="1:21" ht="17.25" thickBot="1" x14ac:dyDescent="0.35"/>
    <row r="2" spans="1:21" ht="30.75" thickBot="1" x14ac:dyDescent="0.35">
      <c r="A2" s="6"/>
      <c r="B2" s="509" t="s">
        <v>240</v>
      </c>
      <c r="C2" s="510"/>
      <c r="D2" s="510"/>
      <c r="E2" s="6"/>
      <c r="F2" s="6"/>
      <c r="G2" s="6"/>
      <c r="H2" s="6"/>
      <c r="I2" s="6"/>
      <c r="J2" s="6"/>
      <c r="K2" s="6"/>
      <c r="L2" s="6"/>
      <c r="M2" s="6"/>
      <c r="N2" s="6"/>
      <c r="O2" s="6"/>
      <c r="P2" s="6"/>
      <c r="Q2" s="6"/>
      <c r="R2" s="6"/>
      <c r="S2" s="6"/>
      <c r="T2" s="6"/>
      <c r="U2" s="6"/>
    </row>
    <row r="3" spans="1:21" ht="24.4" customHeight="1" thickBot="1" x14ac:dyDescent="0.35">
      <c r="A3" s="6"/>
      <c r="B3" s="6"/>
      <c r="C3" s="6"/>
      <c r="D3" s="6"/>
      <c r="E3" s="6"/>
      <c r="F3" s="6"/>
      <c r="G3" s="6"/>
      <c r="H3" s="6"/>
      <c r="I3" s="6"/>
      <c r="J3" s="6"/>
      <c r="K3" s="6"/>
      <c r="L3" s="6"/>
      <c r="M3" s="6"/>
      <c r="N3" s="6"/>
      <c r="O3" s="6"/>
      <c r="P3" s="6"/>
      <c r="Q3" s="6"/>
      <c r="R3" s="6"/>
      <c r="S3" s="6"/>
      <c r="T3" s="6"/>
      <c r="U3" s="6"/>
    </row>
    <row r="4" spans="1:21" ht="27.75" thickBot="1" x14ac:dyDescent="0.35">
      <c r="A4" s="6"/>
      <c r="B4" s="153"/>
      <c r="C4" s="154" t="s">
        <v>53</v>
      </c>
      <c r="D4" s="155" t="s">
        <v>54</v>
      </c>
      <c r="E4" s="6"/>
      <c r="F4" s="6"/>
      <c r="G4" s="6"/>
      <c r="H4" s="6"/>
      <c r="I4" s="6"/>
      <c r="J4" s="6"/>
      <c r="K4" s="6"/>
      <c r="L4" s="6"/>
      <c r="M4" s="6"/>
      <c r="N4" s="6"/>
      <c r="O4" s="6"/>
      <c r="P4" s="6"/>
      <c r="Q4" s="6"/>
      <c r="R4" s="6"/>
      <c r="S4" s="6"/>
      <c r="T4" s="6"/>
      <c r="U4" s="6"/>
    </row>
    <row r="5" spans="1:21" ht="27" x14ac:dyDescent="0.3">
      <c r="A5" s="130" t="s">
        <v>75</v>
      </c>
      <c r="B5" s="156" t="s">
        <v>92</v>
      </c>
      <c r="C5" s="157" t="s">
        <v>138</v>
      </c>
      <c r="D5" s="158" t="s">
        <v>88</v>
      </c>
      <c r="E5" s="6"/>
      <c r="F5" s="6"/>
      <c r="G5" s="6"/>
      <c r="H5" s="6"/>
      <c r="I5" s="6"/>
      <c r="J5" s="6"/>
      <c r="K5" s="6"/>
      <c r="L5" s="6"/>
      <c r="M5" s="6"/>
      <c r="N5" s="6"/>
      <c r="O5" s="6"/>
      <c r="P5" s="6"/>
      <c r="Q5" s="6"/>
      <c r="R5" s="6"/>
      <c r="S5" s="6"/>
      <c r="T5" s="6"/>
      <c r="U5" s="6"/>
    </row>
    <row r="6" spans="1:21" ht="54" x14ac:dyDescent="0.3">
      <c r="A6" s="130" t="s">
        <v>76</v>
      </c>
      <c r="B6" s="159" t="s">
        <v>56</v>
      </c>
      <c r="C6" s="160" t="s">
        <v>84</v>
      </c>
      <c r="D6" s="161" t="s">
        <v>89</v>
      </c>
      <c r="E6" s="6"/>
      <c r="F6" s="6"/>
      <c r="G6" s="6"/>
      <c r="H6" s="6"/>
      <c r="I6" s="6"/>
      <c r="J6" s="6"/>
      <c r="K6" s="6"/>
      <c r="L6" s="6"/>
      <c r="M6" s="6"/>
      <c r="N6" s="6"/>
      <c r="O6" s="6"/>
      <c r="P6" s="6"/>
      <c r="Q6" s="6"/>
      <c r="R6" s="6"/>
      <c r="S6" s="6"/>
      <c r="T6" s="6"/>
      <c r="U6" s="6"/>
    </row>
    <row r="7" spans="1:21" ht="54" x14ac:dyDescent="0.3">
      <c r="A7" s="130" t="s">
        <v>73</v>
      </c>
      <c r="B7" s="162" t="s">
        <v>57</v>
      </c>
      <c r="C7" s="160" t="s">
        <v>85</v>
      </c>
      <c r="D7" s="161" t="s">
        <v>91</v>
      </c>
      <c r="E7" s="6"/>
      <c r="F7" s="6"/>
      <c r="G7" s="6"/>
      <c r="H7" s="6"/>
      <c r="I7" s="6"/>
      <c r="J7" s="6"/>
      <c r="K7" s="6"/>
      <c r="L7" s="6"/>
      <c r="M7" s="6"/>
      <c r="N7" s="6"/>
      <c r="O7" s="6"/>
      <c r="P7" s="6"/>
      <c r="Q7" s="6"/>
      <c r="R7" s="6"/>
      <c r="S7" s="6"/>
      <c r="T7" s="6"/>
      <c r="U7" s="6"/>
    </row>
    <row r="8" spans="1:21" ht="54" x14ac:dyDescent="0.3">
      <c r="A8" s="130" t="s">
        <v>7</v>
      </c>
      <c r="B8" s="163" t="s">
        <v>58</v>
      </c>
      <c r="C8" s="160" t="s">
        <v>86</v>
      </c>
      <c r="D8" s="161" t="s">
        <v>90</v>
      </c>
      <c r="E8" s="6"/>
      <c r="F8" s="6"/>
      <c r="G8" s="6"/>
      <c r="H8" s="6"/>
      <c r="I8" s="6"/>
      <c r="J8" s="6"/>
      <c r="K8" s="6"/>
      <c r="L8" s="6"/>
      <c r="M8" s="6"/>
      <c r="N8" s="6"/>
      <c r="O8" s="6"/>
      <c r="P8" s="6"/>
      <c r="Q8" s="6"/>
      <c r="R8" s="6"/>
      <c r="S8" s="6"/>
      <c r="T8" s="6"/>
      <c r="U8" s="6"/>
    </row>
    <row r="9" spans="1:21" ht="54.75" thickBot="1" x14ac:dyDescent="0.35">
      <c r="A9" s="130" t="s">
        <v>77</v>
      </c>
      <c r="B9" s="164" t="s">
        <v>59</v>
      </c>
      <c r="C9" s="165" t="s">
        <v>87</v>
      </c>
      <c r="D9" s="166" t="s">
        <v>109</v>
      </c>
      <c r="E9" s="6"/>
      <c r="F9" s="6"/>
      <c r="G9" s="6"/>
      <c r="H9" s="6"/>
      <c r="I9" s="6"/>
      <c r="J9" s="6"/>
      <c r="K9" s="6"/>
      <c r="L9" s="6"/>
      <c r="M9" s="6"/>
      <c r="N9" s="6"/>
      <c r="O9" s="6"/>
      <c r="P9" s="6"/>
      <c r="Q9" s="6"/>
      <c r="R9" s="6"/>
      <c r="S9" s="6"/>
      <c r="T9" s="6"/>
      <c r="U9" s="6"/>
    </row>
    <row r="10" spans="1:21" ht="20.25" x14ac:dyDescent="0.3">
      <c r="A10" s="130"/>
      <c r="B10" s="130"/>
      <c r="C10" s="86"/>
      <c r="D10" s="69"/>
      <c r="E10" s="6"/>
      <c r="F10" s="6"/>
      <c r="G10" s="6"/>
      <c r="H10" s="6"/>
      <c r="I10" s="6"/>
      <c r="J10" s="6"/>
      <c r="K10" s="6"/>
      <c r="L10" s="6"/>
      <c r="M10" s="6"/>
      <c r="N10" s="6"/>
      <c r="O10" s="6"/>
      <c r="P10" s="6"/>
      <c r="Q10" s="6"/>
      <c r="R10" s="6"/>
      <c r="S10" s="6"/>
      <c r="T10" s="6"/>
      <c r="U10" s="6"/>
    </row>
    <row r="11" spans="1:21" x14ac:dyDescent="0.3">
      <c r="A11" s="130"/>
      <c r="B11" s="70"/>
      <c r="C11" s="70"/>
      <c r="D11" s="70"/>
      <c r="E11" s="6"/>
      <c r="F11" s="6"/>
      <c r="G11" s="6"/>
      <c r="H11" s="6"/>
      <c r="I11" s="6"/>
      <c r="J11" s="6"/>
      <c r="K11" s="6"/>
      <c r="L11" s="6"/>
      <c r="M11" s="6"/>
      <c r="N11" s="6"/>
      <c r="O11" s="6"/>
      <c r="P11" s="6"/>
      <c r="Q11" s="6"/>
      <c r="R11" s="6"/>
      <c r="S11" s="6"/>
      <c r="T11" s="6"/>
      <c r="U11" s="6"/>
    </row>
    <row r="12" spans="1:21" x14ac:dyDescent="0.3">
      <c r="A12" s="130"/>
      <c r="B12" s="130" t="s">
        <v>82</v>
      </c>
      <c r="C12" s="130" t="s">
        <v>126</v>
      </c>
      <c r="D12" s="130" t="s">
        <v>133</v>
      </c>
      <c r="E12" s="6"/>
      <c r="F12" s="6"/>
      <c r="G12" s="6"/>
      <c r="H12" s="6"/>
      <c r="I12" s="6"/>
      <c r="J12" s="6"/>
      <c r="K12" s="6"/>
      <c r="L12" s="6"/>
      <c r="M12" s="6"/>
      <c r="N12" s="6"/>
      <c r="O12" s="6"/>
      <c r="P12" s="6"/>
      <c r="Q12" s="6"/>
      <c r="R12" s="6"/>
      <c r="S12" s="6"/>
      <c r="T12" s="6"/>
      <c r="U12" s="6"/>
    </row>
    <row r="13" spans="1:21" x14ac:dyDescent="0.3">
      <c r="A13" s="130"/>
      <c r="B13" s="130" t="s">
        <v>80</v>
      </c>
      <c r="C13" s="130" t="s">
        <v>130</v>
      </c>
      <c r="D13" s="130" t="s">
        <v>134</v>
      </c>
      <c r="E13" s="6"/>
      <c r="F13" s="6"/>
      <c r="G13" s="6"/>
      <c r="H13" s="6"/>
      <c r="I13" s="6"/>
      <c r="J13" s="6"/>
      <c r="K13" s="6"/>
      <c r="L13" s="6"/>
      <c r="M13" s="6"/>
      <c r="N13" s="6"/>
      <c r="O13" s="6"/>
      <c r="P13" s="6"/>
      <c r="Q13" s="6"/>
      <c r="R13" s="6"/>
      <c r="S13" s="6"/>
      <c r="T13" s="6"/>
      <c r="U13" s="6"/>
    </row>
    <row r="14" spans="1:21" x14ac:dyDescent="0.3">
      <c r="A14" s="130"/>
      <c r="B14" s="130"/>
      <c r="C14" s="130" t="s">
        <v>129</v>
      </c>
      <c r="D14" s="130" t="s">
        <v>135</v>
      </c>
      <c r="E14" s="6"/>
      <c r="F14" s="6"/>
      <c r="G14" s="6"/>
      <c r="H14" s="6"/>
      <c r="I14" s="6"/>
      <c r="J14" s="6"/>
      <c r="K14" s="6"/>
      <c r="L14" s="6"/>
      <c r="M14" s="6"/>
      <c r="N14" s="6"/>
      <c r="O14" s="6"/>
      <c r="P14" s="6"/>
      <c r="Q14" s="6"/>
      <c r="R14" s="6"/>
      <c r="S14" s="6"/>
      <c r="T14" s="6"/>
      <c r="U14" s="6"/>
    </row>
    <row r="15" spans="1:21" x14ac:dyDescent="0.3">
      <c r="A15" s="130"/>
      <c r="B15" s="130"/>
      <c r="C15" s="130" t="s">
        <v>131</v>
      </c>
      <c r="D15" s="130" t="s">
        <v>136</v>
      </c>
      <c r="E15" s="6"/>
      <c r="F15" s="6"/>
      <c r="G15" s="6"/>
      <c r="H15" s="6"/>
      <c r="I15" s="6"/>
      <c r="J15" s="6"/>
      <c r="K15" s="6"/>
      <c r="L15" s="6"/>
      <c r="M15" s="6"/>
      <c r="N15" s="6"/>
      <c r="O15" s="6"/>
      <c r="P15" s="6"/>
      <c r="Q15" s="6"/>
      <c r="R15" s="6"/>
      <c r="S15" s="6"/>
      <c r="T15" s="6"/>
      <c r="U15" s="6"/>
    </row>
    <row r="16" spans="1:21" x14ac:dyDescent="0.3">
      <c r="A16" s="130"/>
      <c r="B16" s="130"/>
      <c r="C16" s="130" t="s">
        <v>132</v>
      </c>
      <c r="D16" s="130" t="s">
        <v>137</v>
      </c>
      <c r="E16" s="6"/>
      <c r="F16" s="6"/>
      <c r="G16" s="6"/>
      <c r="H16" s="6"/>
      <c r="I16" s="6"/>
      <c r="J16" s="6"/>
      <c r="K16" s="6"/>
      <c r="L16" s="6"/>
      <c r="M16" s="6"/>
      <c r="N16" s="6"/>
      <c r="O16" s="6"/>
      <c r="P16" s="6"/>
      <c r="Q16" s="6"/>
      <c r="R16" s="6"/>
      <c r="S16" s="6"/>
      <c r="T16" s="6"/>
      <c r="U16" s="6"/>
    </row>
    <row r="17" spans="1:15" x14ac:dyDescent="0.3">
      <c r="A17" s="130"/>
      <c r="B17" s="130"/>
      <c r="C17" s="6"/>
      <c r="D17" s="130"/>
      <c r="E17" s="6"/>
      <c r="F17" s="6"/>
      <c r="G17" s="6"/>
      <c r="H17" s="6"/>
      <c r="I17" s="6"/>
      <c r="J17" s="6"/>
      <c r="K17" s="6"/>
      <c r="L17" s="6"/>
      <c r="M17" s="6"/>
      <c r="N17" s="6"/>
      <c r="O17" s="6"/>
    </row>
    <row r="18" spans="1:15" x14ac:dyDescent="0.3">
      <c r="A18" s="130"/>
      <c r="B18" s="130"/>
      <c r="C18" s="6"/>
      <c r="D18" s="130"/>
      <c r="E18" s="6"/>
      <c r="F18" s="6"/>
      <c r="G18" s="6"/>
      <c r="H18" s="6"/>
      <c r="I18" s="6"/>
      <c r="J18" s="6"/>
      <c r="K18" s="6"/>
      <c r="L18" s="6"/>
      <c r="M18" s="6"/>
      <c r="N18" s="6"/>
      <c r="O18" s="6"/>
    </row>
    <row r="19" spans="1:15" x14ac:dyDescent="0.3">
      <c r="A19" s="130"/>
      <c r="B19" s="129"/>
      <c r="C19" s="6"/>
      <c r="D19" s="129"/>
      <c r="E19" s="6"/>
      <c r="F19" s="6"/>
      <c r="G19" s="6"/>
      <c r="H19" s="6"/>
      <c r="I19" s="6"/>
      <c r="J19" s="6"/>
      <c r="K19" s="6"/>
      <c r="L19" s="6"/>
      <c r="M19" s="6"/>
      <c r="N19" s="6"/>
      <c r="O19" s="6"/>
    </row>
    <row r="20" spans="1:15" x14ac:dyDescent="0.3">
      <c r="A20" s="130"/>
      <c r="B20" s="129"/>
      <c r="C20" s="6"/>
      <c r="D20" s="129"/>
      <c r="E20" s="6"/>
      <c r="F20" s="6"/>
      <c r="G20" s="6"/>
      <c r="H20" s="6"/>
      <c r="I20" s="6"/>
      <c r="J20" s="6"/>
      <c r="K20" s="6"/>
      <c r="L20" s="6"/>
      <c r="M20" s="6"/>
      <c r="N20" s="6"/>
      <c r="O20" s="6"/>
    </row>
    <row r="21" spans="1:15" x14ac:dyDescent="0.3">
      <c r="A21" s="130"/>
      <c r="B21" s="129"/>
      <c r="C21" s="6"/>
      <c r="D21" s="129"/>
      <c r="E21" s="6"/>
      <c r="F21" s="6"/>
      <c r="G21" s="6"/>
      <c r="H21" s="6"/>
      <c r="I21" s="6"/>
      <c r="J21" s="6"/>
      <c r="K21" s="6"/>
      <c r="L21" s="6"/>
      <c r="M21" s="6"/>
      <c r="N21" s="6"/>
      <c r="O21" s="6"/>
    </row>
    <row r="22" spans="1:15" x14ac:dyDescent="0.3">
      <c r="A22" s="130"/>
      <c r="B22" s="129"/>
      <c r="C22" s="6"/>
      <c r="D22" s="129"/>
      <c r="E22" s="6"/>
      <c r="F22" s="6"/>
      <c r="G22" s="6"/>
      <c r="H22" s="6"/>
      <c r="I22" s="6"/>
      <c r="J22" s="6"/>
      <c r="K22" s="6"/>
      <c r="L22" s="6"/>
      <c r="M22" s="6"/>
      <c r="N22" s="6"/>
      <c r="O22" s="6"/>
    </row>
    <row r="23" spans="1:15" ht="20.25" x14ac:dyDescent="0.3">
      <c r="A23" s="130"/>
      <c r="B23" s="130"/>
      <c r="C23" s="86"/>
      <c r="D23" s="69"/>
      <c r="E23" s="6"/>
      <c r="F23" s="6"/>
      <c r="G23" s="6"/>
      <c r="H23" s="6"/>
      <c r="I23" s="6"/>
      <c r="J23" s="6"/>
      <c r="K23" s="6"/>
      <c r="L23" s="6"/>
      <c r="M23" s="6"/>
      <c r="N23" s="6"/>
      <c r="O23" s="6"/>
    </row>
    <row r="24" spans="1:15" ht="20.25" x14ac:dyDescent="0.3">
      <c r="A24" s="130"/>
      <c r="B24" s="130"/>
      <c r="C24" s="86"/>
      <c r="D24" s="69"/>
      <c r="E24" s="6"/>
      <c r="F24" s="6"/>
      <c r="G24" s="6"/>
      <c r="H24" s="6"/>
      <c r="I24" s="6"/>
      <c r="J24" s="6"/>
      <c r="K24" s="6"/>
      <c r="L24" s="6"/>
      <c r="M24" s="6"/>
      <c r="N24" s="6"/>
      <c r="O24" s="6"/>
    </row>
    <row r="25" spans="1:15" ht="20.25" x14ac:dyDescent="0.3">
      <c r="A25" s="130"/>
      <c r="B25" s="130"/>
      <c r="C25" s="86"/>
      <c r="D25" s="69"/>
      <c r="E25" s="6"/>
      <c r="F25" s="6"/>
      <c r="G25" s="6"/>
      <c r="H25" s="6"/>
      <c r="I25" s="6"/>
      <c r="J25" s="6"/>
      <c r="K25" s="6"/>
      <c r="L25" s="6"/>
      <c r="M25" s="6"/>
      <c r="N25" s="6"/>
      <c r="O25" s="6"/>
    </row>
    <row r="26" spans="1:15" ht="20.25" x14ac:dyDescent="0.3">
      <c r="A26" s="130"/>
      <c r="B26" s="130"/>
      <c r="C26" s="86"/>
      <c r="D26" s="69"/>
      <c r="E26" s="6"/>
      <c r="F26" s="6"/>
      <c r="G26" s="6"/>
      <c r="H26" s="6"/>
      <c r="I26" s="6"/>
      <c r="J26" s="6"/>
      <c r="K26" s="6"/>
      <c r="L26" s="6"/>
      <c r="M26" s="6"/>
      <c r="N26" s="6"/>
      <c r="O26" s="6"/>
    </row>
    <row r="27" spans="1:15" ht="20.25" x14ac:dyDescent="0.3">
      <c r="A27" s="130"/>
      <c r="B27" s="130"/>
      <c r="C27" s="86"/>
      <c r="D27" s="69"/>
      <c r="E27" s="6"/>
      <c r="F27" s="6"/>
      <c r="G27" s="6"/>
      <c r="H27" s="6"/>
      <c r="I27" s="6"/>
      <c r="J27" s="6"/>
      <c r="K27" s="6"/>
      <c r="L27" s="6"/>
      <c r="M27" s="6"/>
      <c r="N27" s="6"/>
      <c r="O27" s="6"/>
    </row>
    <row r="28" spans="1:15" ht="20.25" x14ac:dyDescent="0.3">
      <c r="A28" s="130"/>
      <c r="B28" s="130"/>
      <c r="C28" s="86"/>
      <c r="D28" s="69"/>
      <c r="E28" s="6"/>
      <c r="F28" s="6"/>
      <c r="G28" s="6"/>
      <c r="H28" s="6"/>
      <c r="I28" s="6"/>
      <c r="J28" s="6"/>
      <c r="K28" s="6"/>
      <c r="L28" s="6"/>
      <c r="M28" s="6"/>
      <c r="N28" s="6"/>
      <c r="O28" s="6"/>
    </row>
    <row r="29" spans="1:15" ht="20.25" x14ac:dyDescent="0.3">
      <c r="A29" s="130"/>
      <c r="B29" s="130"/>
      <c r="C29" s="86"/>
      <c r="D29" s="69"/>
      <c r="E29" s="6"/>
      <c r="F29" s="6"/>
      <c r="G29" s="6"/>
      <c r="H29" s="6"/>
      <c r="I29" s="6"/>
      <c r="J29" s="6"/>
      <c r="K29" s="6"/>
      <c r="L29" s="6"/>
      <c r="M29" s="6"/>
      <c r="N29" s="6"/>
      <c r="O29" s="6"/>
    </row>
    <row r="30" spans="1:15" ht="20.25" x14ac:dyDescent="0.3">
      <c r="A30" s="130"/>
      <c r="B30" s="130"/>
      <c r="C30" s="86"/>
      <c r="D30" s="69"/>
      <c r="E30" s="6"/>
      <c r="F30" s="6"/>
      <c r="G30" s="6"/>
      <c r="H30" s="6"/>
      <c r="I30" s="6"/>
      <c r="J30" s="6"/>
      <c r="K30" s="6"/>
      <c r="L30" s="6"/>
      <c r="M30" s="6"/>
      <c r="N30" s="6"/>
      <c r="O30" s="6"/>
    </row>
    <row r="31" spans="1:15" ht="20.25" x14ac:dyDescent="0.3">
      <c r="A31" s="130"/>
      <c r="B31" s="130"/>
      <c r="C31" s="86"/>
      <c r="D31" s="69"/>
      <c r="E31" s="6"/>
      <c r="F31" s="6"/>
      <c r="G31" s="6"/>
      <c r="H31" s="6"/>
      <c r="I31" s="6"/>
      <c r="J31" s="6"/>
      <c r="K31" s="6"/>
      <c r="L31" s="6"/>
      <c r="M31" s="6"/>
      <c r="N31" s="6"/>
      <c r="O31" s="6"/>
    </row>
    <row r="32" spans="1:15" ht="20.25" x14ac:dyDescent="0.3">
      <c r="A32" s="130"/>
      <c r="B32" s="130"/>
      <c r="C32" s="86"/>
      <c r="D32" s="69"/>
      <c r="E32" s="6"/>
      <c r="F32" s="6"/>
      <c r="G32" s="6"/>
      <c r="H32" s="6"/>
      <c r="I32" s="6"/>
      <c r="J32" s="6"/>
      <c r="K32" s="6"/>
      <c r="L32" s="6"/>
      <c r="M32" s="6"/>
      <c r="N32" s="6"/>
      <c r="O32" s="6"/>
    </row>
    <row r="33" spans="1:15" ht="20.25" x14ac:dyDescent="0.3">
      <c r="A33" s="130"/>
      <c r="B33" s="130"/>
      <c r="C33" s="86"/>
      <c r="D33" s="69"/>
      <c r="E33" s="6"/>
      <c r="F33" s="6"/>
      <c r="G33" s="6"/>
      <c r="H33" s="6"/>
      <c r="I33" s="6"/>
      <c r="J33" s="6"/>
      <c r="K33" s="6"/>
      <c r="L33" s="6"/>
      <c r="M33" s="6"/>
      <c r="N33" s="6"/>
      <c r="O33" s="6"/>
    </row>
    <row r="34" spans="1:15" ht="20.25" x14ac:dyDescent="0.3">
      <c r="A34" s="130"/>
      <c r="B34" s="130"/>
      <c r="C34" s="86"/>
      <c r="D34" s="69"/>
      <c r="E34" s="6"/>
      <c r="F34" s="6"/>
      <c r="G34" s="6"/>
      <c r="H34" s="6"/>
      <c r="I34" s="6"/>
      <c r="J34" s="6"/>
      <c r="K34" s="6"/>
      <c r="L34" s="6"/>
      <c r="M34" s="6"/>
      <c r="N34" s="6"/>
      <c r="O34" s="6"/>
    </row>
    <row r="35" spans="1:15" ht="20.25" x14ac:dyDescent="0.3">
      <c r="A35" s="130"/>
      <c r="B35" s="130"/>
      <c r="C35" s="86"/>
      <c r="D35" s="69"/>
      <c r="E35" s="6"/>
      <c r="F35" s="6"/>
      <c r="G35" s="6"/>
      <c r="H35" s="6"/>
      <c r="I35" s="6"/>
      <c r="J35" s="6"/>
      <c r="K35" s="6"/>
      <c r="L35" s="6"/>
      <c r="M35" s="6"/>
      <c r="N35" s="6"/>
      <c r="O35" s="6"/>
    </row>
    <row r="36" spans="1:15" ht="20.25" x14ac:dyDescent="0.3">
      <c r="A36" s="130"/>
      <c r="B36" s="130"/>
      <c r="C36" s="86"/>
      <c r="D36" s="69"/>
      <c r="E36" s="6"/>
      <c r="F36" s="6"/>
      <c r="G36" s="6"/>
      <c r="H36" s="6"/>
      <c r="I36" s="6"/>
      <c r="J36" s="6"/>
      <c r="K36" s="6"/>
      <c r="L36" s="6"/>
      <c r="M36" s="6"/>
      <c r="N36" s="6"/>
      <c r="O36" s="6"/>
    </row>
    <row r="37" spans="1:15" ht="20.25" x14ac:dyDescent="0.3">
      <c r="A37" s="130"/>
      <c r="B37" s="130"/>
      <c r="C37" s="86"/>
      <c r="D37" s="69"/>
      <c r="E37" s="6"/>
      <c r="F37" s="6"/>
      <c r="G37" s="6"/>
      <c r="H37" s="6"/>
      <c r="I37" s="6"/>
      <c r="J37" s="6"/>
      <c r="K37" s="6"/>
      <c r="L37" s="6"/>
      <c r="M37" s="6"/>
      <c r="N37" s="6"/>
      <c r="O37" s="6"/>
    </row>
    <row r="38" spans="1:15" ht="20.25" x14ac:dyDescent="0.3">
      <c r="A38" s="130"/>
      <c r="B38" s="130"/>
      <c r="C38" s="86"/>
      <c r="D38" s="69"/>
      <c r="E38" s="6"/>
      <c r="F38" s="6"/>
      <c r="G38" s="6"/>
      <c r="H38" s="6"/>
      <c r="I38" s="6"/>
      <c r="J38" s="6"/>
      <c r="K38" s="6"/>
      <c r="L38" s="6"/>
      <c r="M38" s="6"/>
      <c r="N38" s="6"/>
      <c r="O38" s="6"/>
    </row>
    <row r="39" spans="1:15" ht="20.25" x14ac:dyDescent="0.3">
      <c r="A39" s="130"/>
      <c r="B39" s="130"/>
      <c r="C39" s="86"/>
      <c r="D39" s="69"/>
      <c r="E39" s="6"/>
      <c r="F39" s="6"/>
      <c r="G39" s="6"/>
      <c r="H39" s="6"/>
      <c r="I39" s="6"/>
      <c r="J39" s="6"/>
      <c r="K39" s="6"/>
      <c r="L39" s="6"/>
      <c r="M39" s="6"/>
      <c r="N39" s="6"/>
      <c r="O39" s="6"/>
    </row>
    <row r="40" spans="1:15" ht="20.25" x14ac:dyDescent="0.3">
      <c r="A40" s="130"/>
      <c r="B40" s="130"/>
      <c r="C40" s="86"/>
      <c r="D40" s="69"/>
      <c r="E40" s="6"/>
      <c r="F40" s="6"/>
      <c r="G40" s="6"/>
      <c r="H40" s="6"/>
      <c r="I40" s="6"/>
      <c r="J40" s="6"/>
      <c r="K40" s="6"/>
      <c r="L40" s="6"/>
      <c r="M40" s="6"/>
      <c r="N40" s="6"/>
      <c r="O40" s="6"/>
    </row>
    <row r="41" spans="1:15" ht="20.25" x14ac:dyDescent="0.3">
      <c r="A41" s="130"/>
      <c r="B41" s="130"/>
      <c r="C41" s="86"/>
      <c r="D41" s="69"/>
      <c r="E41" s="6"/>
      <c r="F41" s="6"/>
      <c r="G41" s="6"/>
      <c r="H41" s="6"/>
      <c r="I41" s="6"/>
      <c r="J41" s="6"/>
      <c r="K41" s="6"/>
      <c r="L41" s="6"/>
      <c r="M41" s="6"/>
      <c r="N41" s="6"/>
      <c r="O41" s="6"/>
    </row>
    <row r="42" spans="1:15" ht="20.25" x14ac:dyDescent="0.3">
      <c r="A42" s="130"/>
      <c r="B42" s="130"/>
      <c r="C42" s="86"/>
      <c r="D42" s="69"/>
      <c r="E42" s="6"/>
      <c r="F42" s="6"/>
      <c r="G42" s="6"/>
      <c r="H42" s="6"/>
      <c r="I42" s="6"/>
      <c r="J42" s="6"/>
      <c r="K42" s="6"/>
      <c r="L42" s="6"/>
      <c r="M42" s="6"/>
      <c r="N42" s="6"/>
      <c r="O42" s="6"/>
    </row>
    <row r="43" spans="1:15" ht="20.25" x14ac:dyDescent="0.3">
      <c r="A43" s="130"/>
      <c r="B43" s="130"/>
      <c r="C43" s="86"/>
      <c r="D43" s="69"/>
      <c r="E43" s="6"/>
      <c r="F43" s="6"/>
      <c r="G43" s="6"/>
      <c r="H43" s="6"/>
      <c r="I43" s="6"/>
      <c r="J43" s="6"/>
      <c r="K43" s="6"/>
      <c r="L43" s="6"/>
      <c r="M43" s="6"/>
      <c r="N43" s="6"/>
      <c r="O43" s="6"/>
    </row>
    <row r="44" spans="1:15" ht="20.25" x14ac:dyDescent="0.3">
      <c r="A44" s="130"/>
      <c r="B44" s="130"/>
      <c r="C44" s="86"/>
      <c r="D44" s="69"/>
      <c r="E44" s="6"/>
      <c r="F44" s="6"/>
      <c r="G44" s="6"/>
      <c r="H44" s="6"/>
      <c r="I44" s="6"/>
      <c r="J44" s="6"/>
      <c r="K44" s="6"/>
      <c r="L44" s="6"/>
      <c r="M44" s="6"/>
      <c r="N44" s="6"/>
      <c r="O44" s="6"/>
    </row>
    <row r="45" spans="1:15" ht="20.25" x14ac:dyDescent="0.3">
      <c r="A45" s="130"/>
      <c r="B45" s="130"/>
      <c r="C45" s="86"/>
      <c r="D45" s="69"/>
      <c r="E45" s="6"/>
      <c r="F45" s="6"/>
      <c r="G45" s="6"/>
      <c r="H45" s="6"/>
      <c r="I45" s="6"/>
      <c r="J45" s="6"/>
      <c r="K45" s="6"/>
      <c r="L45" s="6"/>
      <c r="M45" s="6"/>
      <c r="N45" s="6"/>
      <c r="O45" s="6"/>
    </row>
    <row r="46" spans="1:15" ht="20.25" x14ac:dyDescent="0.3">
      <c r="A46" s="130"/>
      <c r="B46" s="130"/>
      <c r="C46" s="86"/>
      <c r="D46" s="69"/>
      <c r="E46" s="6"/>
      <c r="F46" s="6"/>
      <c r="G46" s="6"/>
      <c r="H46" s="6"/>
      <c r="I46" s="6"/>
      <c r="J46" s="6"/>
      <c r="K46" s="6"/>
      <c r="L46" s="6"/>
      <c r="M46" s="6"/>
      <c r="N46" s="6"/>
      <c r="O46" s="6"/>
    </row>
    <row r="47" spans="1:15" ht="20.25" x14ac:dyDescent="0.3">
      <c r="A47" s="130"/>
      <c r="B47" s="130"/>
      <c r="C47" s="86"/>
      <c r="D47" s="69"/>
      <c r="E47" s="6"/>
      <c r="F47" s="6"/>
      <c r="G47" s="6"/>
      <c r="H47" s="6"/>
      <c r="I47" s="6"/>
      <c r="J47" s="6"/>
      <c r="K47" s="6"/>
      <c r="L47" s="6"/>
      <c r="M47" s="6"/>
      <c r="N47" s="6"/>
      <c r="O47" s="6"/>
    </row>
    <row r="48" spans="1:15" ht="20.25" x14ac:dyDescent="0.3">
      <c r="A48" s="130"/>
      <c r="B48" s="130"/>
      <c r="C48" s="86"/>
      <c r="D48" s="69"/>
      <c r="E48" s="6"/>
      <c r="F48" s="6"/>
      <c r="G48" s="6"/>
      <c r="H48" s="6"/>
      <c r="I48" s="6"/>
      <c r="J48" s="6"/>
      <c r="K48" s="6"/>
      <c r="L48" s="6"/>
      <c r="M48" s="6"/>
      <c r="N48" s="6"/>
      <c r="O48" s="6"/>
    </row>
    <row r="49" spans="1:15" ht="20.25" x14ac:dyDescent="0.3">
      <c r="A49" s="130"/>
      <c r="B49" s="130"/>
      <c r="C49" s="86"/>
      <c r="D49" s="69"/>
      <c r="E49" s="6"/>
      <c r="F49" s="6"/>
      <c r="G49" s="6"/>
      <c r="H49" s="6"/>
      <c r="I49" s="6"/>
      <c r="J49" s="6"/>
      <c r="K49" s="6"/>
      <c r="L49" s="6"/>
      <c r="M49" s="6"/>
      <c r="N49" s="6"/>
      <c r="O49" s="6"/>
    </row>
    <row r="50" spans="1:15" ht="20.25" x14ac:dyDescent="0.3">
      <c r="A50" s="130"/>
      <c r="B50" s="130"/>
      <c r="C50" s="86"/>
      <c r="D50" s="69"/>
      <c r="E50" s="6"/>
      <c r="F50" s="6"/>
      <c r="G50" s="6"/>
      <c r="H50" s="6"/>
      <c r="I50" s="6"/>
      <c r="J50" s="6"/>
      <c r="K50" s="6"/>
      <c r="L50" s="6"/>
      <c r="M50" s="6"/>
      <c r="N50" s="6"/>
      <c r="O50" s="6"/>
    </row>
    <row r="51" spans="1:15" ht="20.25" x14ac:dyDescent="0.3">
      <c r="A51" s="130"/>
      <c r="B51" s="130"/>
      <c r="C51" s="86"/>
      <c r="D51" s="69"/>
      <c r="E51" s="6"/>
      <c r="F51" s="6"/>
      <c r="G51" s="6"/>
      <c r="H51" s="6"/>
      <c r="I51" s="6"/>
      <c r="J51" s="6"/>
      <c r="K51" s="6"/>
      <c r="L51" s="6"/>
      <c r="M51" s="6"/>
      <c r="N51" s="6"/>
      <c r="O51" s="6"/>
    </row>
    <row r="52" spans="1:15" ht="20.25" x14ac:dyDescent="0.3">
      <c r="A52" s="130"/>
      <c r="B52" s="130"/>
      <c r="C52" s="86"/>
      <c r="D52" s="69"/>
      <c r="E52" s="6"/>
      <c r="F52" s="6"/>
      <c r="G52" s="6"/>
      <c r="H52" s="6"/>
      <c r="I52" s="6"/>
      <c r="J52" s="6"/>
      <c r="K52" s="6"/>
      <c r="L52" s="6"/>
      <c r="M52" s="6"/>
      <c r="N52" s="6"/>
      <c r="O52" s="6"/>
    </row>
    <row r="53" spans="1:15" ht="20.25" x14ac:dyDescent="0.3">
      <c r="A53" s="130"/>
      <c r="B53" s="131"/>
      <c r="C53" s="87"/>
      <c r="D53" s="16"/>
    </row>
    <row r="54" spans="1:15" ht="20.25" x14ac:dyDescent="0.3">
      <c r="A54" s="130"/>
      <c r="B54" s="131"/>
      <c r="C54" s="87"/>
      <c r="D54" s="16"/>
    </row>
    <row r="55" spans="1:15" ht="20.25" x14ac:dyDescent="0.3">
      <c r="A55" s="130"/>
      <c r="B55" s="131"/>
      <c r="C55" s="87"/>
      <c r="D55" s="16"/>
    </row>
    <row r="56" spans="1:15" ht="20.25" x14ac:dyDescent="0.3">
      <c r="A56" s="130"/>
      <c r="B56" s="131"/>
      <c r="C56" s="87"/>
      <c r="D56" s="16"/>
    </row>
    <row r="57" spans="1:15" ht="20.25" x14ac:dyDescent="0.3">
      <c r="A57" s="130"/>
      <c r="B57" s="131"/>
      <c r="C57" s="87"/>
      <c r="D57" s="16"/>
    </row>
    <row r="58" spans="1:15" ht="20.25" x14ac:dyDescent="0.3">
      <c r="A58" s="130"/>
      <c r="B58" s="131"/>
      <c r="C58" s="87"/>
      <c r="D58" s="16"/>
    </row>
    <row r="59" spans="1:15" ht="20.25" x14ac:dyDescent="0.3">
      <c r="A59" s="130"/>
      <c r="B59" s="131"/>
      <c r="C59" s="87"/>
      <c r="D59" s="16"/>
    </row>
    <row r="60" spans="1:15" ht="20.25" x14ac:dyDescent="0.3">
      <c r="A60" s="130"/>
      <c r="B60" s="131"/>
      <c r="C60" s="87"/>
      <c r="D60" s="16"/>
    </row>
    <row r="61" spans="1:15" ht="20.25" x14ac:dyDescent="0.3">
      <c r="A61" s="130"/>
      <c r="B61" s="131"/>
      <c r="C61" s="87"/>
      <c r="D61" s="16"/>
    </row>
    <row r="62" spans="1:15" ht="20.25" x14ac:dyDescent="0.3">
      <c r="A62" s="130"/>
      <c r="B62" s="131"/>
      <c r="C62" s="87"/>
      <c r="D62" s="16"/>
    </row>
    <row r="63" spans="1:15" ht="20.25" x14ac:dyDescent="0.3">
      <c r="A63" s="130"/>
      <c r="B63" s="131"/>
      <c r="C63" s="87"/>
      <c r="D63" s="16"/>
    </row>
    <row r="64" spans="1:15" ht="20.25" x14ac:dyDescent="0.3">
      <c r="A64" s="130"/>
      <c r="B64" s="131"/>
      <c r="C64" s="87"/>
      <c r="D64" s="16"/>
    </row>
    <row r="65" spans="1:4" ht="20.25" x14ac:dyDescent="0.3">
      <c r="A65" s="130"/>
      <c r="B65" s="131"/>
      <c r="C65" s="87"/>
      <c r="D65" s="16"/>
    </row>
    <row r="66" spans="1:4" ht="20.25" x14ac:dyDescent="0.3">
      <c r="A66" s="130"/>
      <c r="B66" s="131"/>
      <c r="C66" s="87"/>
      <c r="D66" s="16"/>
    </row>
    <row r="67" spans="1:4" ht="20.25" x14ac:dyDescent="0.3">
      <c r="A67" s="130"/>
      <c r="B67" s="131"/>
      <c r="C67" s="87"/>
      <c r="D67" s="16"/>
    </row>
    <row r="68" spans="1:4" ht="20.25" x14ac:dyDescent="0.3">
      <c r="A68" s="130"/>
      <c r="B68" s="131"/>
      <c r="C68" s="87"/>
      <c r="D68" s="16"/>
    </row>
    <row r="69" spans="1:4" ht="20.25" x14ac:dyDescent="0.3">
      <c r="A69" s="130"/>
      <c r="B69" s="131"/>
      <c r="C69" s="87"/>
      <c r="D69" s="16"/>
    </row>
    <row r="70" spans="1:4" ht="20.25" x14ac:dyDescent="0.3">
      <c r="A70" s="130"/>
      <c r="B70" s="131"/>
      <c r="C70" s="87"/>
      <c r="D70" s="16"/>
    </row>
    <row r="71" spans="1:4" ht="20.25" x14ac:dyDescent="0.3">
      <c r="A71" s="130"/>
      <c r="B71" s="131"/>
      <c r="C71" s="87"/>
      <c r="D71" s="16"/>
    </row>
    <row r="72" spans="1:4" ht="20.25" x14ac:dyDescent="0.3">
      <c r="A72" s="130"/>
      <c r="B72" s="131"/>
      <c r="C72" s="87"/>
      <c r="D72" s="16"/>
    </row>
    <row r="73" spans="1:4" ht="20.25" x14ac:dyDescent="0.3">
      <c r="A73" s="130"/>
      <c r="B73" s="131"/>
      <c r="C73" s="87"/>
      <c r="D73" s="16"/>
    </row>
    <row r="74" spans="1:4" ht="20.25" x14ac:dyDescent="0.3">
      <c r="A74" s="130"/>
      <c r="B74" s="131"/>
      <c r="C74" s="87"/>
      <c r="D74" s="16"/>
    </row>
    <row r="75" spans="1:4" ht="20.25" x14ac:dyDescent="0.3">
      <c r="A75" s="130"/>
      <c r="B75" s="131"/>
      <c r="C75" s="87"/>
      <c r="D75" s="16"/>
    </row>
    <row r="76" spans="1:4" ht="20.25" x14ac:dyDescent="0.3">
      <c r="A76" s="130"/>
      <c r="B76" s="131"/>
      <c r="C76" s="87"/>
      <c r="D76" s="16"/>
    </row>
    <row r="77" spans="1:4" ht="20.25" x14ac:dyDescent="0.3">
      <c r="A77" s="130"/>
      <c r="B77" s="131"/>
      <c r="C77" s="87"/>
      <c r="D77" s="16"/>
    </row>
    <row r="78" spans="1:4" ht="20.25" x14ac:dyDescent="0.3">
      <c r="A78" s="130"/>
      <c r="B78" s="131"/>
      <c r="C78" s="87"/>
      <c r="D78" s="16"/>
    </row>
    <row r="79" spans="1:4" ht="20.25" x14ac:dyDescent="0.3">
      <c r="A79" s="130"/>
      <c r="B79" s="131"/>
      <c r="C79" s="87"/>
      <c r="D79" s="16"/>
    </row>
    <row r="80" spans="1:4" ht="20.25" x14ac:dyDescent="0.3">
      <c r="A80" s="130"/>
      <c r="B80" s="131"/>
      <c r="C80" s="87"/>
      <c r="D80" s="16"/>
    </row>
    <row r="81" spans="1:4" ht="20.25" x14ac:dyDescent="0.3">
      <c r="A81" s="130"/>
      <c r="B81" s="131"/>
      <c r="C81" s="87"/>
      <c r="D81" s="16"/>
    </row>
    <row r="82" spans="1:4" ht="20.25" x14ac:dyDescent="0.3">
      <c r="A82" s="130"/>
      <c r="B82" s="131"/>
      <c r="C82" s="87"/>
      <c r="D82" s="16"/>
    </row>
    <row r="83" spans="1:4" ht="20.25" x14ac:dyDescent="0.3">
      <c r="A83" s="130"/>
      <c r="B83" s="131"/>
      <c r="C83" s="87"/>
      <c r="D83" s="16"/>
    </row>
    <row r="84" spans="1:4" ht="20.25" x14ac:dyDescent="0.3">
      <c r="A84" s="130"/>
      <c r="B84" s="131"/>
      <c r="C84" s="87"/>
      <c r="D84" s="16"/>
    </row>
    <row r="85" spans="1:4" ht="20.25" x14ac:dyDescent="0.3">
      <c r="A85" s="130"/>
      <c r="B85" s="131"/>
      <c r="C85" s="87"/>
      <c r="D85" s="16"/>
    </row>
    <row r="86" spans="1:4" ht="20.25" x14ac:dyDescent="0.3">
      <c r="A86" s="130"/>
      <c r="B86" s="131"/>
      <c r="C86" s="87"/>
      <c r="D86" s="16"/>
    </row>
    <row r="87" spans="1:4" ht="20.25" x14ac:dyDescent="0.3">
      <c r="A87" s="130"/>
      <c r="B87" s="131"/>
      <c r="C87" s="87"/>
      <c r="D87" s="16"/>
    </row>
    <row r="88" spans="1:4" ht="20.25" x14ac:dyDescent="0.3">
      <c r="A88" s="130"/>
      <c r="B88" s="131"/>
      <c r="C88" s="87"/>
      <c r="D88" s="16"/>
    </row>
    <row r="89" spans="1:4" ht="20.25" x14ac:dyDescent="0.3">
      <c r="A89" s="130"/>
      <c r="B89" s="131"/>
      <c r="C89" s="87"/>
      <c r="D89" s="16"/>
    </row>
    <row r="90" spans="1:4" ht="20.25" x14ac:dyDescent="0.3">
      <c r="A90" s="130"/>
      <c r="B90" s="131"/>
      <c r="C90" s="87"/>
      <c r="D90" s="16"/>
    </row>
    <row r="91" spans="1:4" ht="20.25" x14ac:dyDescent="0.3">
      <c r="A91" s="130"/>
      <c r="B91" s="131"/>
      <c r="C91" s="87"/>
      <c r="D91" s="16"/>
    </row>
    <row r="92" spans="1:4" ht="20.25" x14ac:dyDescent="0.3">
      <c r="A92" s="130"/>
      <c r="B92" s="131"/>
      <c r="C92" s="87"/>
      <c r="D92" s="16"/>
    </row>
    <row r="93" spans="1:4" ht="20.25" x14ac:dyDescent="0.3">
      <c r="A93" s="130"/>
      <c r="B93" s="131"/>
      <c r="C93" s="87"/>
      <c r="D93" s="16"/>
    </row>
    <row r="94" spans="1:4" ht="20.25" x14ac:dyDescent="0.3">
      <c r="A94" s="130"/>
      <c r="B94" s="131"/>
      <c r="C94" s="87"/>
      <c r="D94" s="16"/>
    </row>
    <row r="95" spans="1:4" ht="20.25" x14ac:dyDescent="0.3">
      <c r="A95" s="130"/>
      <c r="B95" s="131"/>
      <c r="C95" s="87"/>
      <c r="D95" s="16"/>
    </row>
    <row r="96" spans="1:4" ht="20.25" x14ac:dyDescent="0.3">
      <c r="A96" s="130"/>
      <c r="B96" s="131"/>
      <c r="C96" s="87"/>
      <c r="D96" s="16"/>
    </row>
    <row r="97" spans="1:4" ht="20.25" x14ac:dyDescent="0.3">
      <c r="A97" s="130"/>
      <c r="B97" s="131"/>
      <c r="C97" s="87"/>
      <c r="D97" s="16"/>
    </row>
    <row r="98" spans="1:4" ht="20.25" x14ac:dyDescent="0.3">
      <c r="A98" s="130"/>
      <c r="B98" s="131"/>
      <c r="C98" s="87"/>
      <c r="D98" s="16"/>
    </row>
    <row r="99" spans="1:4" ht="20.25" x14ac:dyDescent="0.3">
      <c r="A99" s="130"/>
      <c r="B99" s="131"/>
      <c r="C99" s="87"/>
      <c r="D99" s="16"/>
    </row>
    <row r="100" spans="1:4" ht="20.25" x14ac:dyDescent="0.3">
      <c r="A100" s="130"/>
      <c r="B100" s="131"/>
      <c r="C100" s="87"/>
      <c r="D100" s="16"/>
    </row>
    <row r="101" spans="1:4" ht="20.25" x14ac:dyDescent="0.3">
      <c r="A101" s="130"/>
      <c r="B101" s="131"/>
      <c r="C101" s="87"/>
      <c r="D101" s="16"/>
    </row>
    <row r="102" spans="1:4" ht="20.25" x14ac:dyDescent="0.3">
      <c r="A102" s="130"/>
      <c r="B102" s="131"/>
      <c r="C102" s="87"/>
      <c r="D102" s="16"/>
    </row>
    <row r="103" spans="1:4" ht="20.25" x14ac:dyDescent="0.3">
      <c r="A103" s="130"/>
      <c r="B103" s="131"/>
      <c r="C103" s="87"/>
      <c r="D103" s="16"/>
    </row>
    <row r="104" spans="1:4" ht="20.25" x14ac:dyDescent="0.3">
      <c r="A104" s="130"/>
      <c r="B104" s="131"/>
      <c r="C104" s="87"/>
      <c r="D104" s="16"/>
    </row>
    <row r="105" spans="1:4" ht="20.25" x14ac:dyDescent="0.3">
      <c r="A105" s="130"/>
      <c r="B105" s="131"/>
      <c r="C105" s="87"/>
      <c r="D105" s="16"/>
    </row>
    <row r="106" spans="1:4" ht="20.25" x14ac:dyDescent="0.3">
      <c r="A106" s="130"/>
      <c r="B106" s="131"/>
      <c r="C106" s="87"/>
      <c r="D106" s="16"/>
    </row>
    <row r="107" spans="1:4" ht="20.25" x14ac:dyDescent="0.3">
      <c r="A107" s="130"/>
      <c r="B107" s="131"/>
      <c r="C107" s="87"/>
      <c r="D107" s="16"/>
    </row>
    <row r="108" spans="1:4" ht="20.25" x14ac:dyDescent="0.3">
      <c r="A108" s="130"/>
      <c r="B108" s="131"/>
      <c r="C108" s="87"/>
      <c r="D108" s="16"/>
    </row>
    <row r="109" spans="1:4" ht="20.25" x14ac:dyDescent="0.3">
      <c r="A109" s="130"/>
      <c r="B109" s="131"/>
      <c r="C109" s="87"/>
      <c r="D109" s="16"/>
    </row>
    <row r="110" spans="1:4" ht="20.25" x14ac:dyDescent="0.3">
      <c r="A110" s="130"/>
      <c r="B110" s="131"/>
      <c r="C110" s="87"/>
      <c r="D110" s="16"/>
    </row>
    <row r="111" spans="1:4" ht="20.25" x14ac:dyDescent="0.3">
      <c r="A111" s="130"/>
      <c r="B111" s="131"/>
      <c r="C111" s="87"/>
      <c r="D111" s="16"/>
    </row>
    <row r="112" spans="1:4" ht="20.25" x14ac:dyDescent="0.3">
      <c r="A112" s="130"/>
      <c r="B112" s="131"/>
      <c r="C112" s="87"/>
      <c r="D112" s="16"/>
    </row>
    <row r="113" spans="1:4" ht="20.25" x14ac:dyDescent="0.3">
      <c r="A113" s="130"/>
      <c r="B113" s="131"/>
      <c r="C113" s="87"/>
      <c r="D113" s="16"/>
    </row>
    <row r="114" spans="1:4" ht="20.25" x14ac:dyDescent="0.3">
      <c r="A114" s="130"/>
      <c r="B114" s="131"/>
      <c r="C114" s="87"/>
      <c r="D114" s="16"/>
    </row>
    <row r="115" spans="1:4" ht="20.25" x14ac:dyDescent="0.3">
      <c r="A115" s="130"/>
      <c r="B115" s="131"/>
      <c r="C115" s="87"/>
      <c r="D115" s="16"/>
    </row>
    <row r="116" spans="1:4" ht="20.25" x14ac:dyDescent="0.3">
      <c r="A116" s="130"/>
      <c r="B116" s="131"/>
      <c r="C116" s="87"/>
      <c r="D116" s="16"/>
    </row>
    <row r="117" spans="1:4" ht="20.25" x14ac:dyDescent="0.3">
      <c r="A117" s="130"/>
      <c r="B117" s="131"/>
      <c r="C117" s="87"/>
      <c r="D117" s="16"/>
    </row>
    <row r="118" spans="1:4" ht="20.25" x14ac:dyDescent="0.3">
      <c r="A118" s="130"/>
      <c r="B118" s="131"/>
      <c r="C118" s="87"/>
      <c r="D118" s="16"/>
    </row>
    <row r="119" spans="1:4" ht="20.25" x14ac:dyDescent="0.3">
      <c r="A119" s="130"/>
      <c r="B119" s="131"/>
      <c r="C119" s="87"/>
      <c r="D119" s="16"/>
    </row>
    <row r="120" spans="1:4" ht="20.25" x14ac:dyDescent="0.3">
      <c r="A120" s="130"/>
      <c r="B120" s="131"/>
      <c r="C120" s="87"/>
      <c r="D120" s="16"/>
    </row>
    <row r="121" spans="1:4" ht="20.25" x14ac:dyDescent="0.3">
      <c r="A121" s="130"/>
      <c r="B121" s="131"/>
      <c r="C121" s="87"/>
      <c r="D121" s="16"/>
    </row>
    <row r="122" spans="1:4" ht="20.25" x14ac:dyDescent="0.3">
      <c r="A122" s="130"/>
      <c r="B122" s="131"/>
      <c r="C122" s="87"/>
      <c r="D122" s="16"/>
    </row>
    <row r="123" spans="1:4" ht="20.25" x14ac:dyDescent="0.3">
      <c r="A123" s="130"/>
      <c r="B123" s="131"/>
      <c r="C123" s="16"/>
      <c r="D123" s="16"/>
    </row>
    <row r="124" spans="1:4" ht="20.25" x14ac:dyDescent="0.3">
      <c r="A124" s="130"/>
      <c r="B124" s="131"/>
      <c r="C124" s="16"/>
      <c r="D124" s="16"/>
    </row>
    <row r="125" spans="1:4" ht="20.25" x14ac:dyDescent="0.3">
      <c r="A125" s="130"/>
      <c r="B125" s="131"/>
      <c r="C125" s="16"/>
      <c r="D125" s="16"/>
    </row>
    <row r="126" spans="1:4" ht="20.25" x14ac:dyDescent="0.3">
      <c r="A126" s="130"/>
      <c r="B126" s="131"/>
      <c r="C126" s="16"/>
      <c r="D126" s="16"/>
    </row>
    <row r="127" spans="1:4" ht="20.25" x14ac:dyDescent="0.3">
      <c r="A127" s="130"/>
      <c r="B127" s="131"/>
      <c r="C127" s="16"/>
      <c r="D127" s="16"/>
    </row>
    <row r="128" spans="1:4" ht="20.25" x14ac:dyDescent="0.3">
      <c r="A128" s="130"/>
      <c r="B128" s="131"/>
      <c r="C128" s="16"/>
      <c r="D128" s="16"/>
    </row>
    <row r="129" spans="1:4" ht="20.25" x14ac:dyDescent="0.3">
      <c r="A129" s="130"/>
      <c r="B129" s="131"/>
      <c r="C129" s="16"/>
      <c r="D129" s="16"/>
    </row>
    <row r="130" spans="1:4" ht="20.25" x14ac:dyDescent="0.3">
      <c r="A130" s="130"/>
      <c r="B130" s="131"/>
      <c r="C130" s="16"/>
      <c r="D130" s="16"/>
    </row>
    <row r="131" spans="1:4" ht="20.25" x14ac:dyDescent="0.3">
      <c r="A131" s="130"/>
      <c r="B131" s="131"/>
      <c r="C131" s="16"/>
      <c r="D131" s="16"/>
    </row>
    <row r="132" spans="1:4" ht="20.25" x14ac:dyDescent="0.3">
      <c r="A132" s="130"/>
      <c r="B132" s="131"/>
      <c r="C132" s="16"/>
      <c r="D132" s="16"/>
    </row>
    <row r="133" spans="1:4" ht="20.25" x14ac:dyDescent="0.3">
      <c r="A133" s="130"/>
      <c r="B133" s="131"/>
      <c r="C133" s="16"/>
      <c r="D133" s="16"/>
    </row>
    <row r="134" spans="1:4" ht="20.25" x14ac:dyDescent="0.3">
      <c r="A134" s="130"/>
      <c r="B134" s="131"/>
      <c r="C134" s="16"/>
      <c r="D134" s="16"/>
    </row>
    <row r="135" spans="1:4" ht="20.25" x14ac:dyDescent="0.3">
      <c r="A135" s="130"/>
      <c r="B135" s="131"/>
      <c r="C135" s="16"/>
      <c r="D135" s="16"/>
    </row>
    <row r="136" spans="1:4" ht="20.25" x14ac:dyDescent="0.3">
      <c r="A136" s="130"/>
      <c r="B136" s="131"/>
      <c r="C136" s="16"/>
      <c r="D136" s="16"/>
    </row>
    <row r="137" spans="1:4" ht="20.25" x14ac:dyDescent="0.3">
      <c r="A137" s="130"/>
      <c r="B137" s="131"/>
      <c r="C137" s="16"/>
      <c r="D137" s="16"/>
    </row>
    <row r="138" spans="1:4" ht="20.25" x14ac:dyDescent="0.3">
      <c r="A138" s="130"/>
      <c r="B138" s="131"/>
      <c r="C138" s="16"/>
      <c r="D138" s="16"/>
    </row>
    <row r="139" spans="1:4" ht="20.25" x14ac:dyDescent="0.3">
      <c r="A139" s="130"/>
      <c r="B139" s="131"/>
      <c r="C139" s="16"/>
      <c r="D139" s="16"/>
    </row>
    <row r="140" spans="1:4" ht="20.25" x14ac:dyDescent="0.3">
      <c r="A140" s="130"/>
      <c r="B140" s="131"/>
      <c r="C140" s="16"/>
      <c r="D140" s="16"/>
    </row>
    <row r="141" spans="1:4" ht="20.25" x14ac:dyDescent="0.3">
      <c r="A141" s="130"/>
      <c r="B141" s="131"/>
      <c r="C141" s="16"/>
      <c r="D141" s="16"/>
    </row>
    <row r="142" spans="1:4" ht="20.25" x14ac:dyDescent="0.3">
      <c r="A142" s="130"/>
      <c r="B142" s="131"/>
      <c r="C142" s="16"/>
      <c r="D142" s="16"/>
    </row>
    <row r="143" spans="1:4" ht="20.25" x14ac:dyDescent="0.3">
      <c r="A143" s="130"/>
      <c r="B143" s="131"/>
      <c r="C143" s="16"/>
      <c r="D143" s="16"/>
    </row>
    <row r="144" spans="1:4" ht="20.25" x14ac:dyDescent="0.3">
      <c r="A144" s="130"/>
      <c r="B144" s="131"/>
      <c r="C144" s="16"/>
      <c r="D144" s="16"/>
    </row>
    <row r="145" spans="1:4" ht="20.25" x14ac:dyDescent="0.3">
      <c r="A145" s="130"/>
      <c r="B145" s="131"/>
      <c r="C145" s="16"/>
      <c r="D145" s="16"/>
    </row>
    <row r="146" spans="1:4" ht="20.25" x14ac:dyDescent="0.3">
      <c r="A146" s="130"/>
      <c r="B146" s="131"/>
      <c r="C146" s="16"/>
      <c r="D146" s="16"/>
    </row>
    <row r="147" spans="1:4" ht="20.25" x14ac:dyDescent="0.3">
      <c r="A147" s="130"/>
      <c r="B147" s="131"/>
      <c r="C147" s="16"/>
      <c r="D147" s="16"/>
    </row>
    <row r="148" spans="1:4" ht="20.25" x14ac:dyDescent="0.3">
      <c r="A148" s="130"/>
      <c r="B148" s="131"/>
      <c r="C148" s="16"/>
      <c r="D148" s="16"/>
    </row>
    <row r="149" spans="1:4" ht="20.25" x14ac:dyDescent="0.3">
      <c r="A149" s="130"/>
      <c r="B149" s="131"/>
      <c r="C149" s="16"/>
      <c r="D149" s="16"/>
    </row>
    <row r="150" spans="1:4" ht="20.25" x14ac:dyDescent="0.3">
      <c r="A150" s="130"/>
      <c r="B150" s="131"/>
      <c r="C150" s="16"/>
      <c r="D150" s="16"/>
    </row>
    <row r="151" spans="1:4" ht="20.25" x14ac:dyDescent="0.3">
      <c r="A151" s="130"/>
      <c r="B151" s="131"/>
      <c r="C151" s="16"/>
      <c r="D151" s="16"/>
    </row>
    <row r="152" spans="1:4" ht="20.25" x14ac:dyDescent="0.3">
      <c r="A152" s="130"/>
      <c r="B152" s="131"/>
      <c r="C152" s="16"/>
      <c r="D152" s="16"/>
    </row>
    <row r="153" spans="1:4" ht="20.25" x14ac:dyDescent="0.3">
      <c r="A153" s="130"/>
      <c r="B153" s="131"/>
      <c r="C153" s="16"/>
      <c r="D153" s="16"/>
    </row>
    <row r="154" spans="1:4" ht="20.25" x14ac:dyDescent="0.3">
      <c r="A154" s="130"/>
      <c r="B154" s="131"/>
      <c r="C154" s="16"/>
      <c r="D154" s="16"/>
    </row>
    <row r="155" spans="1:4" ht="20.25" x14ac:dyDescent="0.3">
      <c r="A155" s="130"/>
      <c r="B155" s="131"/>
      <c r="C155" s="16"/>
      <c r="D155" s="16"/>
    </row>
    <row r="156" spans="1:4" ht="20.25" x14ac:dyDescent="0.3">
      <c r="A156" s="130"/>
      <c r="B156" s="131"/>
      <c r="C156" s="16"/>
      <c r="D156" s="16"/>
    </row>
    <row r="157" spans="1:4" ht="20.25" x14ac:dyDescent="0.3">
      <c r="A157" s="130"/>
      <c r="B157" s="131"/>
      <c r="C157" s="16"/>
      <c r="D157" s="16"/>
    </row>
    <row r="158" spans="1:4" ht="20.25" x14ac:dyDescent="0.3">
      <c r="A158" s="130"/>
      <c r="B158" s="131"/>
      <c r="C158" s="16"/>
      <c r="D158" s="16"/>
    </row>
    <row r="159" spans="1:4" ht="20.25" x14ac:dyDescent="0.3">
      <c r="A159" s="130"/>
      <c r="B159" s="131"/>
      <c r="C159" s="16"/>
      <c r="D159" s="16"/>
    </row>
    <row r="160" spans="1:4" ht="20.25" x14ac:dyDescent="0.3">
      <c r="A160" s="130"/>
      <c r="B160" s="131"/>
      <c r="C160" s="16"/>
      <c r="D160" s="16"/>
    </row>
    <row r="161" spans="1:4" ht="20.25" x14ac:dyDescent="0.3">
      <c r="A161" s="130"/>
      <c r="B161" s="131"/>
      <c r="C161" s="16"/>
      <c r="D161" s="16"/>
    </row>
    <row r="162" spans="1:4" ht="20.25" x14ac:dyDescent="0.3">
      <c r="A162" s="130"/>
      <c r="B162" s="131"/>
      <c r="C162" s="16"/>
      <c r="D162" s="16"/>
    </row>
    <row r="163" spans="1:4" ht="20.25" x14ac:dyDescent="0.3">
      <c r="A163" s="130"/>
      <c r="B163" s="131"/>
      <c r="C163" s="16"/>
      <c r="D163" s="16"/>
    </row>
    <row r="164" spans="1:4" ht="20.25" x14ac:dyDescent="0.3">
      <c r="A164" s="130"/>
      <c r="B164" s="131"/>
      <c r="C164" s="16"/>
      <c r="D164" s="16"/>
    </row>
    <row r="165" spans="1:4" ht="20.25" x14ac:dyDescent="0.3">
      <c r="A165" s="130"/>
      <c r="B165" s="131"/>
      <c r="C165" s="16"/>
      <c r="D165" s="16"/>
    </row>
    <row r="166" spans="1:4" ht="20.25" x14ac:dyDescent="0.3">
      <c r="A166" s="130"/>
      <c r="B166" s="131"/>
      <c r="C166" s="16"/>
      <c r="D166" s="16"/>
    </row>
    <row r="167" spans="1:4" ht="20.25" x14ac:dyDescent="0.3">
      <c r="A167" s="130"/>
      <c r="B167" s="131"/>
      <c r="C167" s="16"/>
      <c r="D167" s="16"/>
    </row>
    <row r="168" spans="1:4" ht="20.25" x14ac:dyDescent="0.3">
      <c r="A168" s="130"/>
      <c r="B168" s="131"/>
      <c r="C168" s="16"/>
      <c r="D168" s="16"/>
    </row>
    <row r="169" spans="1:4" ht="20.25" x14ac:dyDescent="0.3">
      <c r="A169" s="130"/>
      <c r="B169" s="131"/>
      <c r="C169" s="16"/>
      <c r="D169" s="16"/>
    </row>
    <row r="170" spans="1:4" ht="20.25" x14ac:dyDescent="0.3">
      <c r="A170" s="130"/>
      <c r="B170" s="131"/>
      <c r="C170" s="16"/>
      <c r="D170" s="16"/>
    </row>
    <row r="171" spans="1:4" ht="20.25" x14ac:dyDescent="0.3">
      <c r="A171" s="130"/>
      <c r="B171" s="131"/>
      <c r="C171" s="16"/>
      <c r="D171" s="16"/>
    </row>
    <row r="172" spans="1:4" ht="20.25" x14ac:dyDescent="0.3">
      <c r="A172" s="130"/>
      <c r="B172" s="131"/>
      <c r="C172" s="16"/>
      <c r="D172" s="16"/>
    </row>
    <row r="173" spans="1:4" ht="20.25" x14ac:dyDescent="0.3">
      <c r="A173" s="130"/>
      <c r="B173" s="131"/>
      <c r="C173" s="16"/>
      <c r="D173" s="16"/>
    </row>
    <row r="174" spans="1:4" ht="20.25" x14ac:dyDescent="0.3">
      <c r="A174" s="130"/>
      <c r="B174" s="131"/>
      <c r="C174" s="16"/>
      <c r="D174" s="16"/>
    </row>
    <row r="175" spans="1:4" ht="20.25" x14ac:dyDescent="0.3">
      <c r="A175" s="130"/>
      <c r="B175" s="131"/>
      <c r="C175" s="16"/>
      <c r="D175" s="16"/>
    </row>
    <row r="176" spans="1:4" ht="20.25" x14ac:dyDescent="0.3">
      <c r="A176" s="130"/>
      <c r="B176" s="131"/>
      <c r="C176" s="16"/>
      <c r="D176" s="16"/>
    </row>
    <row r="177" spans="1:4" ht="20.25" x14ac:dyDescent="0.3">
      <c r="A177" s="130"/>
      <c r="B177" s="131"/>
      <c r="C177" s="16"/>
      <c r="D177" s="16"/>
    </row>
    <row r="178" spans="1:4" ht="20.25" x14ac:dyDescent="0.3">
      <c r="A178" s="130"/>
      <c r="B178" s="131"/>
      <c r="C178" s="16"/>
      <c r="D178" s="16"/>
    </row>
    <row r="179" spans="1:4" ht="20.25" x14ac:dyDescent="0.3">
      <c r="A179" s="130"/>
      <c r="B179" s="131"/>
      <c r="C179" s="16"/>
      <c r="D179" s="16"/>
    </row>
    <row r="180" spans="1:4" ht="20.25" x14ac:dyDescent="0.3">
      <c r="A180" s="130"/>
      <c r="B180" s="131"/>
      <c r="C180" s="16"/>
      <c r="D180" s="16"/>
    </row>
    <row r="181" spans="1:4" ht="20.25" x14ac:dyDescent="0.3">
      <c r="A181" s="130"/>
      <c r="B181" s="131"/>
      <c r="C181" s="16"/>
      <c r="D181" s="16"/>
    </row>
    <row r="182" spans="1:4" ht="20.25" x14ac:dyDescent="0.3">
      <c r="A182" s="130"/>
      <c r="B182" s="131"/>
      <c r="C182" s="16"/>
      <c r="D182" s="16"/>
    </row>
    <row r="183" spans="1:4" ht="20.25" x14ac:dyDescent="0.3">
      <c r="A183" s="130"/>
      <c r="B183" s="131"/>
      <c r="C183" s="16"/>
      <c r="D183" s="16"/>
    </row>
    <row r="184" spans="1:4" ht="20.25" x14ac:dyDescent="0.3">
      <c r="A184" s="130"/>
      <c r="B184" s="131"/>
      <c r="C184" s="16"/>
      <c r="D184" s="16"/>
    </row>
    <row r="185" spans="1:4" ht="20.25" x14ac:dyDescent="0.3">
      <c r="A185" s="130"/>
      <c r="B185" s="131"/>
      <c r="C185" s="16"/>
      <c r="D185" s="16"/>
    </row>
    <row r="186" spans="1:4" ht="20.25" x14ac:dyDescent="0.3">
      <c r="A186" s="130"/>
      <c r="B186" s="131"/>
      <c r="C186" s="16"/>
      <c r="D186" s="16"/>
    </row>
    <row r="187" spans="1:4" ht="20.25" x14ac:dyDescent="0.3">
      <c r="A187" s="130"/>
      <c r="B187" s="131"/>
      <c r="C187" s="16"/>
      <c r="D187" s="16"/>
    </row>
    <row r="188" spans="1:4" ht="20.25" x14ac:dyDescent="0.3">
      <c r="A188" s="130"/>
      <c r="B188" s="131"/>
      <c r="C188" s="16"/>
      <c r="D188" s="16"/>
    </row>
    <row r="189" spans="1:4" ht="20.25" x14ac:dyDescent="0.3">
      <c r="A189" s="130"/>
      <c r="B189" s="131"/>
      <c r="C189" s="16"/>
      <c r="D189" s="16"/>
    </row>
    <row r="190" spans="1:4" ht="20.25" x14ac:dyDescent="0.3">
      <c r="A190" s="130"/>
      <c r="B190" s="131"/>
      <c r="C190" s="16"/>
      <c r="D190" s="16"/>
    </row>
    <row r="191" spans="1:4" ht="20.25" x14ac:dyDescent="0.3">
      <c r="A191" s="130"/>
      <c r="B191" s="131"/>
      <c r="C191" s="16"/>
      <c r="D191" s="16"/>
    </row>
    <row r="192" spans="1:4" ht="20.25" x14ac:dyDescent="0.3">
      <c r="A192" s="130"/>
      <c r="B192" s="131"/>
      <c r="C192" s="16"/>
      <c r="D192" s="16"/>
    </row>
    <row r="193" spans="1:4" ht="20.25" x14ac:dyDescent="0.3">
      <c r="A193" s="130"/>
      <c r="B193" s="131"/>
      <c r="C193" s="16"/>
      <c r="D193" s="16"/>
    </row>
    <row r="194" spans="1:4" ht="20.25" x14ac:dyDescent="0.3">
      <c r="A194" s="130"/>
      <c r="B194" s="131"/>
      <c r="C194" s="16"/>
      <c r="D194" s="16"/>
    </row>
    <row r="195" spans="1:4" ht="20.25" x14ac:dyDescent="0.3">
      <c r="A195" s="130"/>
      <c r="B195" s="131"/>
      <c r="C195" s="16"/>
      <c r="D195" s="16"/>
    </row>
    <row r="196" spans="1:4" ht="20.25" x14ac:dyDescent="0.3">
      <c r="A196" s="130"/>
      <c r="B196" s="131"/>
      <c r="C196" s="16"/>
      <c r="D196" s="16"/>
    </row>
    <row r="197" spans="1:4" ht="20.25" x14ac:dyDescent="0.3">
      <c r="A197" s="130"/>
      <c r="B197" s="131"/>
      <c r="C197" s="16"/>
      <c r="D197" s="16"/>
    </row>
    <row r="198" spans="1:4" ht="20.25" x14ac:dyDescent="0.3">
      <c r="A198" s="130"/>
      <c r="B198" s="131"/>
      <c r="C198" s="16"/>
      <c r="D198" s="16"/>
    </row>
    <row r="199" spans="1:4" ht="20.25" x14ac:dyDescent="0.3">
      <c r="A199" s="130"/>
      <c r="B199" s="131"/>
      <c r="C199" s="16"/>
      <c r="D199" s="16"/>
    </row>
    <row r="200" spans="1:4" ht="20.25" x14ac:dyDescent="0.3">
      <c r="A200" s="130"/>
      <c r="B200" s="131"/>
      <c r="C200" s="16"/>
      <c r="D200" s="16"/>
    </row>
    <row r="201" spans="1:4" ht="20.25" x14ac:dyDescent="0.3">
      <c r="A201" s="130"/>
      <c r="B201" s="131"/>
      <c r="C201" s="16"/>
      <c r="D201" s="16"/>
    </row>
    <row r="202" spans="1:4" ht="20.25" x14ac:dyDescent="0.3">
      <c r="A202" s="130"/>
      <c r="B202" s="131"/>
      <c r="C202" s="16"/>
      <c r="D202" s="16"/>
    </row>
    <row r="203" spans="1:4" ht="20.25" x14ac:dyDescent="0.3">
      <c r="A203" s="130"/>
      <c r="B203" s="131"/>
      <c r="C203" s="16"/>
      <c r="D203" s="16"/>
    </row>
    <row r="204" spans="1:4" ht="20.25" x14ac:dyDescent="0.3">
      <c r="A204" s="130"/>
      <c r="B204" s="131"/>
      <c r="C204" s="16"/>
      <c r="D204" s="16"/>
    </row>
    <row r="205" spans="1:4" ht="20.25" x14ac:dyDescent="0.3">
      <c r="A205" s="130"/>
      <c r="B205" s="131"/>
      <c r="C205" s="16"/>
      <c r="D205" s="16"/>
    </row>
    <row r="206" spans="1:4" ht="20.25" x14ac:dyDescent="0.3">
      <c r="A206" s="130"/>
      <c r="B206" s="131"/>
      <c r="C206" s="16"/>
      <c r="D206" s="16"/>
    </row>
    <row r="207" spans="1:4" ht="20.25" x14ac:dyDescent="0.3">
      <c r="A207" s="130"/>
      <c r="B207" s="131"/>
      <c r="C207" s="16"/>
      <c r="D207" s="16"/>
    </row>
    <row r="208" spans="1:4" ht="20.25" x14ac:dyDescent="0.3">
      <c r="A208" s="130"/>
      <c r="B208" s="131"/>
      <c r="C208" s="16"/>
      <c r="D208" s="16"/>
    </row>
    <row r="209" spans="1:8" x14ac:dyDescent="0.3">
      <c r="A209" s="6"/>
      <c r="B209" s="131"/>
      <c r="C209" s="131"/>
      <c r="D209" s="131"/>
    </row>
    <row r="210" spans="1:8" ht="20.25" x14ac:dyDescent="0.3">
      <c r="A210" s="6"/>
      <c r="B210" s="15" t="s">
        <v>79</v>
      </c>
      <c r="C210" s="15" t="s">
        <v>125</v>
      </c>
      <c r="D210" s="132" t="s">
        <v>79</v>
      </c>
      <c r="E210" s="132" t="s">
        <v>125</v>
      </c>
    </row>
    <row r="211" spans="1:8" ht="20.25" x14ac:dyDescent="0.3">
      <c r="A211" s="6"/>
      <c r="B211" s="133" t="s">
        <v>81</v>
      </c>
      <c r="C211" s="133" t="s">
        <v>55</v>
      </c>
      <c r="D211" s="92" t="s">
        <v>81</v>
      </c>
      <c r="F211" s="92" t="str">
        <f>IF(NOT(ISBLANK(D211)),D211,IF(NOT(ISBLANK(E211)),"     "&amp;E211,FALSE))</f>
        <v>Afectación Económica o presupuestal</v>
      </c>
      <c r="G211" s="92" t="s">
        <v>81</v>
      </c>
      <c r="H211" s="92" t="str">
        <f>IF(NOT(ISERROR(MATCH(G211,_xlfn.ANCHORARRAY(B222),0))),F224&amp;"Por favor no seleccionar los criterios de impacto",G211)</f>
        <v>❌Por favor no seleccionar los criterios de impacto</v>
      </c>
    </row>
    <row r="212" spans="1:8" ht="20.25" x14ac:dyDescent="0.3">
      <c r="A212" s="6"/>
      <c r="B212" s="133" t="s">
        <v>81</v>
      </c>
      <c r="C212" s="133" t="s">
        <v>84</v>
      </c>
      <c r="E212" s="92" t="s">
        <v>55</v>
      </c>
      <c r="F212" s="92" t="str">
        <f t="shared" ref="F212:F222" si="0">IF(NOT(ISBLANK(D212)),D212,IF(NOT(ISBLANK(E212)),"     "&amp;E212,FALSE))</f>
        <v xml:space="preserve">     Afectación menor a 10 SMLMV .</v>
      </c>
    </row>
    <row r="213" spans="1:8" ht="20.25" x14ac:dyDescent="0.3">
      <c r="A213" s="6"/>
      <c r="B213" s="133" t="s">
        <v>81</v>
      </c>
      <c r="C213" s="133" t="s">
        <v>85</v>
      </c>
      <c r="E213" s="92" t="s">
        <v>84</v>
      </c>
      <c r="F213" s="92" t="str">
        <f t="shared" si="0"/>
        <v xml:space="preserve">     Entre 10 y 50 SMLMV </v>
      </c>
    </row>
    <row r="214" spans="1:8" ht="20.25" x14ac:dyDescent="0.3">
      <c r="A214" s="6"/>
      <c r="B214" s="133" t="s">
        <v>81</v>
      </c>
      <c r="C214" s="133" t="s">
        <v>86</v>
      </c>
      <c r="E214" s="92" t="s">
        <v>85</v>
      </c>
      <c r="F214" s="92" t="str">
        <f t="shared" si="0"/>
        <v xml:space="preserve">     Entre 50 y 100 SMLMV </v>
      </c>
    </row>
    <row r="215" spans="1:8" ht="20.25" x14ac:dyDescent="0.3">
      <c r="A215" s="6"/>
      <c r="B215" s="133" t="s">
        <v>81</v>
      </c>
      <c r="C215" s="133" t="s">
        <v>87</v>
      </c>
      <c r="E215" s="92" t="s">
        <v>86</v>
      </c>
      <c r="F215" s="92" t="str">
        <f t="shared" si="0"/>
        <v xml:space="preserve">     Entre 100 y 500 SMLMV </v>
      </c>
    </row>
    <row r="216" spans="1:8" ht="20.25" x14ac:dyDescent="0.3">
      <c r="A216" s="6"/>
      <c r="B216" s="133" t="s">
        <v>54</v>
      </c>
      <c r="C216" s="133" t="s">
        <v>88</v>
      </c>
      <c r="E216" s="92" t="s">
        <v>87</v>
      </c>
      <c r="F216" s="92" t="str">
        <f t="shared" si="0"/>
        <v xml:space="preserve">     Mayor a 500 SMLMV </v>
      </c>
    </row>
    <row r="217" spans="1:8" ht="20.25" x14ac:dyDescent="0.3">
      <c r="A217" s="6"/>
      <c r="B217" s="133" t="s">
        <v>54</v>
      </c>
      <c r="C217" s="133" t="s">
        <v>89</v>
      </c>
      <c r="D217" s="92" t="s">
        <v>54</v>
      </c>
      <c r="F217" s="92" t="str">
        <f t="shared" si="0"/>
        <v>Pérdida Reputacional</v>
      </c>
    </row>
    <row r="218" spans="1:8" ht="20.25" x14ac:dyDescent="0.3">
      <c r="A218" s="6"/>
      <c r="B218" s="133" t="s">
        <v>54</v>
      </c>
      <c r="C218" s="133" t="s">
        <v>91</v>
      </c>
      <c r="E218" s="92" t="s">
        <v>88</v>
      </c>
      <c r="F218" s="92" t="str">
        <f t="shared" si="0"/>
        <v xml:space="preserve">     El riesgo afecta la imagen de alguna área de la organización</v>
      </c>
    </row>
    <row r="219" spans="1:8" ht="20.25" x14ac:dyDescent="0.3">
      <c r="A219" s="6"/>
      <c r="B219" s="133" t="s">
        <v>54</v>
      </c>
      <c r="C219" s="133" t="s">
        <v>90</v>
      </c>
      <c r="E219" s="92" t="s">
        <v>89</v>
      </c>
      <c r="F219" s="92" t="str">
        <f t="shared" si="0"/>
        <v xml:space="preserve">     El riesgo afecta la imagen de la entidad internamente, de conocimiento general, nivel interno, de junta dircetiva y accionistas y/o de provedores</v>
      </c>
    </row>
    <row r="220" spans="1:8" ht="20.25" x14ac:dyDescent="0.3">
      <c r="A220" s="6"/>
      <c r="B220" s="133" t="s">
        <v>54</v>
      </c>
      <c r="C220" s="133" t="s">
        <v>109</v>
      </c>
      <c r="E220" s="92" t="s">
        <v>91</v>
      </c>
      <c r="F220" s="92" t="str">
        <f t="shared" si="0"/>
        <v xml:space="preserve">     El riesgo afecta la imagen de la entidad con algunos usuarios de relevancia frente al logro de los objetivos</v>
      </c>
    </row>
    <row r="221" spans="1:8" x14ac:dyDescent="0.3">
      <c r="A221" s="6"/>
      <c r="B221" s="134"/>
      <c r="C221" s="134"/>
      <c r="E221" s="92" t="s">
        <v>90</v>
      </c>
      <c r="F221" s="92" t="str">
        <f t="shared" si="0"/>
        <v xml:space="preserve">     El riesgo afecta la imagen de de la entidad con efecto publicitario sostenido a nivel de sector administrativo, nivel departamental o municipal</v>
      </c>
    </row>
    <row r="222" spans="1:8" x14ac:dyDescent="0.3">
      <c r="A222" s="6"/>
      <c r="B222" s="134" t="str" cm="1">
        <f t="array" ref="B222:B224">_xlfn.UNIQUE(Tabla1[[#All],[Criterios]])</f>
        <v>Criterios</v>
      </c>
      <c r="C222" s="134"/>
      <c r="E222" s="92" t="s">
        <v>109</v>
      </c>
      <c r="F222" s="92" t="str">
        <f t="shared" si="0"/>
        <v xml:space="preserve">     El riesgo afecta la imagen de la entidad a nivel nacional, con efecto publicitarios sostenible a nivel país</v>
      </c>
    </row>
    <row r="223" spans="1:8" x14ac:dyDescent="0.3">
      <c r="A223" s="6"/>
      <c r="B223" s="134" t="str">
        <v>Afectación Económica o presupuestal</v>
      </c>
      <c r="C223" s="134"/>
    </row>
    <row r="224" spans="1:8" x14ac:dyDescent="0.3">
      <c r="B224" s="134" t="str">
        <v>Pérdida Reputacional</v>
      </c>
      <c r="C224" s="134"/>
      <c r="F224" s="135" t="s">
        <v>127</v>
      </c>
    </row>
    <row r="225" spans="2:6" x14ac:dyDescent="0.3">
      <c r="B225" s="136"/>
      <c r="C225" s="136"/>
      <c r="F225" s="135" t="s">
        <v>128</v>
      </c>
    </row>
    <row r="226" spans="2:6" x14ac:dyDescent="0.3">
      <c r="B226" s="136"/>
      <c r="C226" s="136"/>
    </row>
    <row r="227" spans="2:6" x14ac:dyDescent="0.3">
      <c r="B227" s="136"/>
      <c r="C227" s="136"/>
    </row>
    <row r="228" spans="2:6" x14ac:dyDescent="0.3">
      <c r="B228" s="136"/>
      <c r="C228" s="136"/>
      <c r="D228" s="136"/>
    </row>
    <row r="229" spans="2:6" x14ac:dyDescent="0.3">
      <c r="B229" s="136"/>
      <c r="C229" s="136"/>
      <c r="D229" s="136"/>
    </row>
    <row r="230" spans="2:6" x14ac:dyDescent="0.3">
      <c r="B230" s="136"/>
      <c r="C230" s="136"/>
      <c r="D230" s="136"/>
    </row>
    <row r="231" spans="2:6" x14ac:dyDescent="0.3">
      <c r="B231" s="136"/>
      <c r="C231" s="136"/>
      <c r="D231" s="136"/>
    </row>
    <row r="232" spans="2:6" x14ac:dyDescent="0.3">
      <c r="B232" s="136"/>
      <c r="C232" s="136"/>
      <c r="D232" s="136"/>
    </row>
    <row r="233" spans="2:6" x14ac:dyDescent="0.3">
      <c r="B233" s="136"/>
      <c r="C233" s="136"/>
      <c r="D233" s="136"/>
    </row>
  </sheetData>
  <mergeCells count="1">
    <mergeCell ref="B2:D2"/>
  </mergeCells>
  <dataValidations disablePrompts="1" count="1">
    <dataValidation type="list" allowBlank="1" showInputMessage="1" showErrorMessage="1" sqref="G211">
      <formula1>$F$211:$F$222</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G17"/>
  <sheetViews>
    <sheetView showRowColHeaders="0" workbookViewId="0"/>
  </sheetViews>
  <sheetFormatPr baseColWidth="10" defaultColWidth="14.28515625" defaultRowHeight="12.75" x14ac:dyDescent="0.2"/>
  <cols>
    <col min="1" max="2" width="14.28515625" style="60" collapsed="1"/>
    <col min="3" max="3" width="17" style="60" customWidth="1" collapsed="1"/>
    <col min="4" max="4" width="14.28515625" style="60" collapsed="1"/>
    <col min="5" max="5" width="46" style="60" customWidth="1" collapsed="1"/>
    <col min="6" max="16384" width="14.28515625" style="60" collapsed="1"/>
  </cols>
  <sheetData>
    <row r="1" spans="1:7" ht="13.5" thickBot="1" x14ac:dyDescent="0.25"/>
    <row r="2" spans="1:7" ht="24" customHeight="1" thickBot="1" x14ac:dyDescent="0.25">
      <c r="A2" s="137"/>
      <c r="B2" s="506" t="s">
        <v>238</v>
      </c>
      <c r="C2" s="507"/>
      <c r="D2" s="507"/>
      <c r="E2" s="507"/>
      <c r="F2" s="508"/>
      <c r="G2" s="137"/>
    </row>
    <row r="3" spans="1:7" ht="16.5" thickBot="1" x14ac:dyDescent="0.3">
      <c r="A3" s="137"/>
      <c r="B3" s="138"/>
      <c r="C3" s="138"/>
      <c r="D3" s="138"/>
      <c r="E3" s="138"/>
      <c r="F3" s="138"/>
      <c r="G3" s="137"/>
    </row>
    <row r="4" spans="1:7" ht="16.5" thickBot="1" x14ac:dyDescent="0.25">
      <c r="A4" s="137"/>
      <c r="B4" s="512" t="s">
        <v>235</v>
      </c>
      <c r="C4" s="513"/>
      <c r="D4" s="513"/>
      <c r="E4" s="127" t="s">
        <v>236</v>
      </c>
      <c r="F4" s="128" t="s">
        <v>237</v>
      </c>
      <c r="G4" s="137"/>
    </row>
    <row r="5" spans="1:7" ht="31.5" x14ac:dyDescent="0.2">
      <c r="A5" s="137"/>
      <c r="B5" s="514" t="s">
        <v>60</v>
      </c>
      <c r="C5" s="516" t="s">
        <v>13</v>
      </c>
      <c r="D5" s="98" t="s">
        <v>14</v>
      </c>
      <c r="E5" s="61" t="s">
        <v>61</v>
      </c>
      <c r="F5" s="62">
        <v>0.25</v>
      </c>
      <c r="G5" s="137"/>
    </row>
    <row r="6" spans="1:7" ht="47.25" x14ac:dyDescent="0.2">
      <c r="A6" s="137"/>
      <c r="B6" s="515"/>
      <c r="C6" s="517"/>
      <c r="D6" s="99" t="s">
        <v>15</v>
      </c>
      <c r="E6" s="63" t="s">
        <v>62</v>
      </c>
      <c r="F6" s="64">
        <v>0.15</v>
      </c>
      <c r="G6" s="137"/>
    </row>
    <row r="7" spans="1:7" ht="47.25" x14ac:dyDescent="0.2">
      <c r="A7" s="137"/>
      <c r="B7" s="515"/>
      <c r="C7" s="517"/>
      <c r="D7" s="99" t="s">
        <v>16</v>
      </c>
      <c r="E7" s="63" t="s">
        <v>63</v>
      </c>
      <c r="F7" s="64">
        <v>0.1</v>
      </c>
      <c r="G7" s="137"/>
    </row>
    <row r="8" spans="1:7" ht="63" x14ac:dyDescent="0.2">
      <c r="A8" s="137"/>
      <c r="B8" s="515"/>
      <c r="C8" s="517" t="s">
        <v>17</v>
      </c>
      <c r="D8" s="99" t="s">
        <v>10</v>
      </c>
      <c r="E8" s="63" t="s">
        <v>64</v>
      </c>
      <c r="F8" s="64">
        <v>0.25</v>
      </c>
      <c r="G8" s="137"/>
    </row>
    <row r="9" spans="1:7" ht="31.5" x14ac:dyDescent="0.2">
      <c r="A9" s="137"/>
      <c r="B9" s="515"/>
      <c r="C9" s="517"/>
      <c r="D9" s="99" t="s">
        <v>9</v>
      </c>
      <c r="E9" s="63" t="s">
        <v>65</v>
      </c>
      <c r="F9" s="64">
        <v>0.15</v>
      </c>
      <c r="G9" s="137"/>
    </row>
    <row r="10" spans="1:7" ht="47.25" x14ac:dyDescent="0.2">
      <c r="A10" s="137"/>
      <c r="B10" s="515" t="s">
        <v>142</v>
      </c>
      <c r="C10" s="517" t="s">
        <v>18</v>
      </c>
      <c r="D10" s="99" t="s">
        <v>19</v>
      </c>
      <c r="E10" s="63" t="s">
        <v>66</v>
      </c>
      <c r="F10" s="65" t="s">
        <v>67</v>
      </c>
      <c r="G10" s="137"/>
    </row>
    <row r="11" spans="1:7" ht="63" x14ac:dyDescent="0.2">
      <c r="A11" s="137"/>
      <c r="B11" s="515"/>
      <c r="C11" s="517"/>
      <c r="D11" s="99" t="s">
        <v>20</v>
      </c>
      <c r="E11" s="63" t="s">
        <v>68</v>
      </c>
      <c r="F11" s="65" t="s">
        <v>67</v>
      </c>
      <c r="G11" s="137"/>
    </row>
    <row r="12" spans="1:7" ht="47.25" x14ac:dyDescent="0.2">
      <c r="A12" s="137"/>
      <c r="B12" s="515"/>
      <c r="C12" s="517" t="s">
        <v>21</v>
      </c>
      <c r="D12" s="99" t="s">
        <v>22</v>
      </c>
      <c r="E12" s="63" t="s">
        <v>69</v>
      </c>
      <c r="F12" s="65" t="s">
        <v>67</v>
      </c>
      <c r="G12" s="137"/>
    </row>
    <row r="13" spans="1:7" ht="47.25" x14ac:dyDescent="0.2">
      <c r="A13" s="137"/>
      <c r="B13" s="515"/>
      <c r="C13" s="517"/>
      <c r="D13" s="99" t="s">
        <v>23</v>
      </c>
      <c r="E13" s="63" t="s">
        <v>70</v>
      </c>
      <c r="F13" s="65" t="s">
        <v>67</v>
      </c>
      <c r="G13" s="137"/>
    </row>
    <row r="14" spans="1:7" ht="31.5" x14ac:dyDescent="0.2">
      <c r="A14" s="137"/>
      <c r="B14" s="515"/>
      <c r="C14" s="517" t="s">
        <v>24</v>
      </c>
      <c r="D14" s="99" t="s">
        <v>110</v>
      </c>
      <c r="E14" s="63" t="s">
        <v>113</v>
      </c>
      <c r="F14" s="65" t="s">
        <v>67</v>
      </c>
      <c r="G14" s="137"/>
    </row>
    <row r="15" spans="1:7" ht="32.25" thickBot="1" x14ac:dyDescent="0.25">
      <c r="A15" s="137"/>
      <c r="B15" s="518"/>
      <c r="C15" s="519"/>
      <c r="D15" s="100" t="s">
        <v>111</v>
      </c>
      <c r="E15" s="66" t="s">
        <v>112</v>
      </c>
      <c r="F15" s="67" t="s">
        <v>67</v>
      </c>
      <c r="G15" s="137"/>
    </row>
    <row r="16" spans="1:7" ht="49.5" customHeight="1" x14ac:dyDescent="0.2">
      <c r="A16" s="137"/>
      <c r="B16" s="511" t="s">
        <v>139</v>
      </c>
      <c r="C16" s="511"/>
      <c r="D16" s="511"/>
      <c r="E16" s="511"/>
      <c r="F16" s="511"/>
      <c r="G16" s="137"/>
    </row>
    <row r="17" spans="2:2" ht="27" customHeight="1" x14ac:dyDescent="0.25">
      <c r="B17" s="68"/>
    </row>
  </sheetData>
  <mergeCells count="10">
    <mergeCell ref="B2:F2"/>
    <mergeCell ref="B16:F16"/>
    <mergeCell ref="B4:D4"/>
    <mergeCell ref="B5:B9"/>
    <mergeCell ref="C5:C7"/>
    <mergeCell ref="C8:C9"/>
    <mergeCell ref="B10:B15"/>
    <mergeCell ref="C10:C11"/>
    <mergeCell ref="C12:C13"/>
    <mergeCell ref="C14:C1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workbookViewId="0">
      <selection activeCell="E15" sqref="E15"/>
    </sheetView>
  </sheetViews>
  <sheetFormatPr baseColWidth="10" defaultRowHeight="15" x14ac:dyDescent="0.25"/>
  <sheetData>
    <row r="2" spans="2:5" x14ac:dyDescent="0.25">
      <c r="B2" t="s">
        <v>31</v>
      </c>
      <c r="E2" t="s">
        <v>115</v>
      </c>
    </row>
    <row r="3" spans="2:5" x14ac:dyDescent="0.25">
      <c r="B3" t="s">
        <v>32</v>
      </c>
      <c r="E3" t="s">
        <v>114</v>
      </c>
    </row>
    <row r="4" spans="2:5" x14ac:dyDescent="0.25">
      <c r="B4" t="s">
        <v>118</v>
      </c>
      <c r="E4" t="s">
        <v>195</v>
      </c>
    </row>
    <row r="5" spans="2:5" x14ac:dyDescent="0.25">
      <c r="B5" t="s">
        <v>117</v>
      </c>
    </row>
    <row r="8" spans="2:5" x14ac:dyDescent="0.25">
      <c r="B8" t="s">
        <v>187</v>
      </c>
    </row>
    <row r="9" spans="2:5" x14ac:dyDescent="0.25">
      <c r="B9" t="s">
        <v>40</v>
      </c>
    </row>
    <row r="10" spans="2:5" x14ac:dyDescent="0.25">
      <c r="B10" t="s">
        <v>41</v>
      </c>
    </row>
    <row r="13" spans="2:5" x14ac:dyDescent="0.25">
      <c r="B13" t="s">
        <v>194</v>
      </c>
    </row>
    <row r="14" spans="2:5" x14ac:dyDescent="0.25">
      <c r="B14" t="s">
        <v>188</v>
      </c>
    </row>
    <row r="15" spans="2:5" x14ac:dyDescent="0.25">
      <c r="B15" t="s">
        <v>189</v>
      </c>
    </row>
    <row r="16" spans="2:5" x14ac:dyDescent="0.25">
      <c r="B16" t="s">
        <v>190</v>
      </c>
    </row>
    <row r="17" spans="2:2" x14ac:dyDescent="0.25">
      <c r="B17" t="s">
        <v>191</v>
      </c>
    </row>
    <row r="18" spans="2:2" x14ac:dyDescent="0.25">
      <c r="B18" t="s">
        <v>192</v>
      </c>
    </row>
    <row r="19" spans="2:2" x14ac:dyDescent="0.25">
      <c r="B19" t="s">
        <v>193</v>
      </c>
    </row>
  </sheetData>
  <sortState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CONTEXTO</vt:lpstr>
      <vt:lpstr>MAPA DE RIESGO</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Sandra Milena Mendoza Amado</cp:lastModifiedBy>
  <cp:lastPrinted>2020-05-13T01:12:22Z</cp:lastPrinted>
  <dcterms:created xsi:type="dcterms:W3CDTF">2020-03-24T23:12:47Z</dcterms:created>
  <dcterms:modified xsi:type="dcterms:W3CDTF">2022-03-25T04:36:07Z</dcterms:modified>
</cp:coreProperties>
</file>