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4 - POAI\Publicado\"/>
    </mc:Choice>
  </mc:AlternateContent>
  <xr:revisionPtr revIDLastSave="0" documentId="13_ncr:1_{C553E4CC-1AA7-4E18-8D2F-FF5AD48728AE}" xr6:coauthVersionLast="47" xr6:coauthVersionMax="47" xr10:uidLastSave="{00000000-0000-0000-0000-000000000000}"/>
  <bookViews>
    <workbookView xWindow="-108" yWindow="-108" windowWidth="23256" windowHeight="12456" activeTab="1" xr2:uid="{95FD8CD7-E62C-4A04-83FC-FCC895902062}"/>
  </bookViews>
  <sheets>
    <sheet name="RESUMEN" sheetId="4" r:id="rId1"/>
    <sheet name="POAI" sheetId="1" r:id="rId2"/>
  </sheets>
  <externalReferences>
    <externalReference r:id="rId3"/>
  </externalReferences>
  <definedNames>
    <definedName name="_xlnm._FilterDatabase" localSheetId="1" hidden="1">POAI!$A$6:$W$365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4" l="1"/>
  <c r="D31" i="4"/>
  <c r="D11" i="4"/>
  <c r="S402" i="1" l="1"/>
  <c r="I384" i="1" l="1"/>
  <c r="A366" i="1" l="1"/>
  <c r="A398" i="1"/>
  <c r="I95" i="1" l="1"/>
  <c r="S302" i="1"/>
  <c r="R290" i="1"/>
  <c r="I290" i="1"/>
  <c r="S138" i="1" l="1"/>
  <c r="I104" i="1"/>
  <c r="I101" i="1"/>
  <c r="S291" i="1" l="1"/>
  <c r="S292" i="1"/>
  <c r="S293" i="1"/>
  <c r="S294" i="1"/>
  <c r="S295" i="1"/>
  <c r="S296" i="1"/>
  <c r="S297" i="1"/>
  <c r="S298" i="1"/>
  <c r="S299" i="1"/>
  <c r="S300" i="1"/>
  <c r="S301" i="1"/>
  <c r="S303" i="1"/>
  <c r="S304" i="1"/>
  <c r="S305" i="1"/>
  <c r="S289" i="1"/>
  <c r="S290" i="1"/>
  <c r="S131" i="1" l="1"/>
  <c r="S132" i="1"/>
  <c r="S133" i="1"/>
  <c r="S134" i="1"/>
  <c r="S135" i="1"/>
  <c r="S136" i="1"/>
  <c r="S137" i="1"/>
  <c r="S139" i="1"/>
  <c r="S140" i="1"/>
  <c r="S141" i="1"/>
  <c r="S142" i="1"/>
  <c r="S143" i="1"/>
  <c r="S144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I145" i="1" l="1"/>
  <c r="S145" i="1" s="1"/>
  <c r="I242" i="1"/>
  <c r="R398" i="1" l="1"/>
  <c r="Q398" i="1"/>
  <c r="P398" i="1"/>
  <c r="O398" i="1"/>
  <c r="N398" i="1"/>
  <c r="M398" i="1"/>
  <c r="L398" i="1"/>
  <c r="K398" i="1"/>
  <c r="J398" i="1"/>
  <c r="S397" i="1"/>
  <c r="S396" i="1"/>
  <c r="S395" i="1"/>
  <c r="S394" i="1"/>
  <c r="S393" i="1"/>
  <c r="S392" i="1"/>
  <c r="S391" i="1"/>
  <c r="S390" i="1"/>
  <c r="I389" i="1"/>
  <c r="S389" i="1" s="1"/>
  <c r="S388" i="1"/>
  <c r="S387" i="1"/>
  <c r="S386" i="1"/>
  <c r="S385" i="1"/>
  <c r="I398" i="1"/>
  <c r="S383" i="1"/>
  <c r="S382" i="1"/>
  <c r="S381" i="1"/>
  <c r="S380" i="1"/>
  <c r="S379" i="1"/>
  <c r="S378" i="1"/>
  <c r="S377" i="1"/>
  <c r="S376" i="1"/>
  <c r="S375" i="1"/>
  <c r="S374" i="1"/>
  <c r="S373" i="1"/>
  <c r="Q366" i="1"/>
  <c r="P366" i="1"/>
  <c r="O366" i="1"/>
  <c r="N366" i="1"/>
  <c r="M366" i="1"/>
  <c r="L366" i="1"/>
  <c r="J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I351" i="1"/>
  <c r="S351" i="1" s="1"/>
  <c r="S350" i="1"/>
  <c r="I350" i="1"/>
  <c r="S349" i="1"/>
  <c r="S348" i="1"/>
  <c r="S347" i="1"/>
  <c r="S346" i="1"/>
  <c r="I345" i="1"/>
  <c r="S345" i="1" s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288" i="1"/>
  <c r="S287" i="1"/>
  <c r="S286" i="1"/>
  <c r="S285" i="1"/>
  <c r="S284" i="1"/>
  <c r="S283" i="1"/>
  <c r="I282" i="1"/>
  <c r="S282" i="1" s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R251" i="1"/>
  <c r="S251" i="1" s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R162" i="1"/>
  <c r="S162" i="1" s="1"/>
  <c r="S130" i="1"/>
  <c r="S129" i="1"/>
  <c r="S128" i="1"/>
  <c r="S127" i="1"/>
  <c r="S126" i="1"/>
  <c r="S125" i="1"/>
  <c r="S124" i="1"/>
  <c r="S123" i="1"/>
  <c r="I122" i="1"/>
  <c r="S122" i="1" s="1"/>
  <c r="S121" i="1"/>
  <c r="S120" i="1"/>
  <c r="I119" i="1"/>
  <c r="S119" i="1" s="1"/>
  <c r="I118" i="1"/>
  <c r="S118" i="1" s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R91" i="1"/>
  <c r="K91" i="1"/>
  <c r="K366" i="1" s="1"/>
  <c r="S90" i="1"/>
  <c r="I89" i="1"/>
  <c r="S89" i="1" s="1"/>
  <c r="S88" i="1"/>
  <c r="S87" i="1"/>
  <c r="I86" i="1"/>
  <c r="S86" i="1" s="1"/>
  <c r="S85" i="1"/>
  <c r="S84" i="1"/>
  <c r="I83" i="1"/>
  <c r="S83" i="1" s="1"/>
  <c r="S82" i="1"/>
  <c r="S81" i="1"/>
  <c r="S80" i="1"/>
  <c r="S79" i="1"/>
  <c r="S78" i="1"/>
  <c r="S77" i="1"/>
  <c r="I76" i="1"/>
  <c r="S76" i="1" s="1"/>
  <c r="S75" i="1"/>
  <c r="S74" i="1"/>
  <c r="S73" i="1"/>
  <c r="I72" i="1"/>
  <c r="S72" i="1" s="1"/>
  <c r="S71" i="1"/>
  <c r="I70" i="1"/>
  <c r="S70" i="1" s="1"/>
  <c r="I69" i="1"/>
  <c r="S69" i="1" s="1"/>
  <c r="S68" i="1"/>
  <c r="S67" i="1"/>
  <c r="S66" i="1"/>
  <c r="S65" i="1"/>
  <c r="I64" i="1"/>
  <c r="S64" i="1" s="1"/>
  <c r="S63" i="1"/>
  <c r="S62" i="1"/>
  <c r="S61" i="1"/>
  <c r="S60" i="1"/>
  <c r="S59" i="1"/>
  <c r="S58" i="1"/>
  <c r="S57" i="1"/>
  <c r="I56" i="1"/>
  <c r="S56" i="1" s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I41" i="1"/>
  <c r="S41" i="1" s="1"/>
  <c r="S40" i="1"/>
  <c r="S39" i="1"/>
  <c r="S38" i="1"/>
  <c r="S37" i="1"/>
  <c r="S36" i="1"/>
  <c r="S35" i="1"/>
  <c r="S34" i="1"/>
  <c r="S33" i="1"/>
  <c r="I32" i="1"/>
  <c r="S32" i="1" s="1"/>
  <c r="S31" i="1"/>
  <c r="S30" i="1"/>
  <c r="S29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I366" i="1" l="1"/>
  <c r="R366" i="1"/>
  <c r="S28" i="1"/>
  <c r="S366" i="1" s="1"/>
  <c r="S91" i="1"/>
  <c r="S384" i="1"/>
  <c r="S398" i="1" s="1"/>
</calcChain>
</file>

<file path=xl/sharedStrings.xml><?xml version="1.0" encoding="utf-8"?>
<sst xmlns="http://schemas.openxmlformats.org/spreadsheetml/2006/main" count="3209" uniqueCount="722">
  <si>
    <t>PRESUPUESTO 2022</t>
  </si>
  <si>
    <t>VIGENCIA</t>
  </si>
  <si>
    <t>PLAN OPERATIVO ANUAL DE INVERSIONES - POAI</t>
  </si>
  <si>
    <t>ALCALDÍA DE BUCARAMANGA</t>
  </si>
  <si>
    <t>PDM 2020-2023</t>
  </si>
  <si>
    <t>PROYECTO DE INVERSIÓN</t>
  </si>
  <si>
    <t>FUENTES DE FINANCIACIÓN</t>
  </si>
  <si>
    <t>RESPONSABLES</t>
  </si>
  <si>
    <t>No.</t>
  </si>
  <si>
    <t>Línea estratégica</t>
  </si>
  <si>
    <t>Componente</t>
  </si>
  <si>
    <t xml:space="preserve">Programa </t>
  </si>
  <si>
    <t>Meta PDM</t>
  </si>
  <si>
    <t>Meta programada</t>
  </si>
  <si>
    <t>Nombre del Proyecto</t>
  </si>
  <si>
    <t>Recursos Propios</t>
  </si>
  <si>
    <t>SGP Educación</t>
  </si>
  <si>
    <t>SGP Alimentación Escolar</t>
  </si>
  <si>
    <t>SGP Salud</t>
  </si>
  <si>
    <t>SGP APSB</t>
  </si>
  <si>
    <t>SGP Cultura</t>
  </si>
  <si>
    <t>SGP Deporte</t>
  </si>
  <si>
    <t>SGP Libre Inversión</t>
  </si>
  <si>
    <t>SGR</t>
  </si>
  <si>
    <t>Otros</t>
  </si>
  <si>
    <t>Total Programado</t>
  </si>
  <si>
    <t>Dependencia</t>
  </si>
  <si>
    <t>Responsable</t>
  </si>
  <si>
    <t>Sector</t>
  </si>
  <si>
    <t>BUCARAMANGA TERRITORIO LIBRE DE CORRUPCIÓN: INSTITUCIONES SÓLIDAS Y CONFIABLES</t>
  </si>
  <si>
    <t>Administración Pública Moderna E Innovadora</t>
  </si>
  <si>
    <t>Gobierno Fortalecido Para Ser Y Hacer</t>
  </si>
  <si>
    <t>Formular e implementar el Plan Institucional de Capacitación, Bienestar e Incentivos.</t>
  </si>
  <si>
    <t>IMPLEMENTACIÓN DEL PLAN INSTITUCIONAL DE BIENESTAR SOCIAL Y CAPACITACIÓN PARA LOS SERVIDORES PÚBLICOS DE LA ALCALDIA DEL MUNICIPIO DE BUCARAMANGA</t>
  </si>
  <si>
    <t>Sec. Administrativa</t>
  </si>
  <si>
    <t>Gobierno territorial</t>
  </si>
  <si>
    <t>Formular e implementar 1 Plan de Modernización de la entidad.</t>
  </si>
  <si>
    <t>MODERNIZACION INSTITUCIONAL DE LA ALCALDÍA DE BUCARAMANGA</t>
  </si>
  <si>
    <t>Formular e implementar el Programa de Gestión Documental - PGD y el Plan Institucional de Archivos - PINAR.</t>
  </si>
  <si>
    <t>IMPLEMENTACIÓN DE ACCIONES EL CUMPLIMIENTO DEL PROGRAMA DE GESTION DOCUMENTAL Y EL PINAR DE LA ALCALDÍA DE BUCARAMANGA.</t>
  </si>
  <si>
    <t>Servicio Al Ciudadano</t>
  </si>
  <si>
    <t>Instalaciones De Vanguardia</t>
  </si>
  <si>
    <t>Adecuar 1 espacio de esparcimiento y zona alimentaria para los funcionarios de la Administración Central.</t>
  </si>
  <si>
    <t>N/A</t>
  </si>
  <si>
    <t>Meta no programada para la vigencia</t>
  </si>
  <si>
    <t>Formular e implementar 1 estrategia de energías renovables para la Administración Central Municipal.</t>
  </si>
  <si>
    <t>INSTALACIÓN DE UN SISTEMA DE GENERACIÓN DE ENERGÍA SOLAR FOTOVOLTAICA EN EL CAM DE LA ALCALDÍA DE  BUCARAMANGA.</t>
  </si>
  <si>
    <t>Ambiente y desarrollo sostenible</t>
  </si>
  <si>
    <t>Repotenciar en un 10% los espacios de trabajo según necesidades de la administración central municipal en las fases 1 y 2.</t>
  </si>
  <si>
    <t>Administración En Todo Momento Y Lugar</t>
  </si>
  <si>
    <t>Formular e implementar 1 estrategia de mejora del servicio al ciudadano.</t>
  </si>
  <si>
    <t>MEJORAMIENTO DE LA PRESTACIÓN DEL SERVICIO AL CIUDADANO EN LAS DEPENDENCIAS DE LA ALCALDÍA DE   BUCARAMANGA</t>
  </si>
  <si>
    <t>BUCARAMANGA PRODUCTIVA Y COMPETITIVA: EMPRESAS INNOVADORAS, RESPONSABLES Y CONSCIENTES</t>
  </si>
  <si>
    <t>Conectividad Para Competitividad Y La Internacionalización</t>
  </si>
  <si>
    <t>Bucaramanga, Una Mirada Inteligente Hacia El Futuro</t>
  </si>
  <si>
    <t>Diseñar e implementar 1 modelo de conectividad comunitario que permita la interacción digital de la ciudadanía a partir de la infraestructura de Zonas Digitales existentes y la aplicación de modelos de escalabilidad y tecnologías de ultima generación.</t>
  </si>
  <si>
    <t>FORTALECIMIENTO A LAS CAPACIDADES DE TECNOLOGÍA Y ESTÁNDARES DE CIUDAD INTELIGENTE EN EL MUNICIPIO DE BUCARAMANGA</t>
  </si>
  <si>
    <t>OATIC</t>
  </si>
  <si>
    <t>Edson Gómez</t>
  </si>
  <si>
    <t>Diseñar e implementar 1 modelo de conectividad y arquitectura de datos que permita la interoperabilidad entre los sistemas de información e infraestructura tecnológica existente y proyectada.</t>
  </si>
  <si>
    <t>FORTALECIMIENTO AL PROCESO DE GESTIÓN DE LAS TIC ALINEADO A LA ESTRATEGIA DE GOBIERNO DIGITAL  PARA UNA MEJOR INTERACCIÓN CON EL CIUDADANO EN EL MUNICIPIO DE  BUCARAMANGA</t>
  </si>
  <si>
    <t>Mantener en los 8 Puntos Digital y en el Centro de Pensamiento para la Cuarta Revolución Industrial la conectividad y la infraestructura tecnológica.</t>
  </si>
  <si>
    <t>Tecnologías de la información y las comunicaciones</t>
  </si>
  <si>
    <t>Gobierno Ágil Y Transparente</t>
  </si>
  <si>
    <t>Implementar 1 acción que a través del uso de nuevas   tecnologías  apoyen  los  procesos estratégicos de  planificación, apoyo logístico, gestión documental y demás  procesos  administrativos y operativos.</t>
  </si>
  <si>
    <t>Formular e implementar 1 estrategia que permita la ejecución de la política de Gobierno Digital a través de sus tres habilitadores Arquitectura Empresarial, Seguridad de la información y servicios ciudadanos digitales.</t>
  </si>
  <si>
    <t>Implementar y/o potencializar 7 herramientas y/o soluciones digitales para el servicio de atención al ciudadano como cliente externo y a servidores públicos como cliente interno.</t>
  </si>
  <si>
    <t>IMPLEMENTACIÓN DE ACCIONES PARA EL FORTALECIMIENTO A LA INFRAESTRUCTURA DE TECNOLOGÍAS DE LA INFORMACIÓN PARA GARANTIZAR LA ATENCIÓN AL CIUDADANO EN LA ALCALDÍA DE BUCARAMANGA</t>
  </si>
  <si>
    <t>Bga Nodo De Activación Turística</t>
  </si>
  <si>
    <t>Productividad Y Competitividad De Las Empresas Generadoras De Marca Ciudad</t>
  </si>
  <si>
    <t>Realizar 2 campañas de comunicación para la difusión que permitan el posicionamiento de la Marca Ciudad en el territorio local, regional y nacional que motiven la inversión de diferentes sectores económicos para fortalecer el desarrollo, competitividad y turismo.</t>
  </si>
  <si>
    <t>FORTALECIMIENTO DEL PLAN DE COMUNICACIONES PARA LA DIFUSIÓN Y DIVULGACIÓN DE LA OFERTA INSTITUCIONAL, INICIATIVAS Y PROYECTOS ESTRATÉGICOS PARA EL MUNICIPIO DE BUCARAMANGA</t>
  </si>
  <si>
    <t>Ofc. Prensa y Comunicaciones</t>
  </si>
  <si>
    <t>Claudia Ramírez</t>
  </si>
  <si>
    <t>Acceso A La Información Y Participación</t>
  </si>
  <si>
    <t>Fortalecimiento De Las Instituciones Democráticas Y Ciudadanía Participativa</t>
  </si>
  <si>
    <t>Realizar 4 campañas pedagógicas enfocadas en la protección de la vida, preservación de recursos naturales, la primera infancia y la educación, como base fundamental para la transformación cultural y social de las dinámicas de ciudad.</t>
  </si>
  <si>
    <t xml:space="preserve">Mantener la difusión del 100% de los espacios de participación ciudadana, según requerimiento, que fortalezcan las veedurías y el debate público sobre temas de gobierno y de impacto para la planeación de ciudad. </t>
  </si>
  <si>
    <t>Actualizar e implementar 1 Plan de Medios para informar a la ciudadanía sobre las políticas, iniciativas y proyectos estratégicos del gobierno.</t>
  </si>
  <si>
    <t>BUCARAMANGA CIUDAD VITAL: LA VIDA ES SAGRADA</t>
  </si>
  <si>
    <t>Espacio Público Vital</t>
  </si>
  <si>
    <t>Espacio Público Transformador</t>
  </si>
  <si>
    <t>Sanear, titular y/o incorporar 450 bienes inmuebles a favor del Municipio.</t>
  </si>
  <si>
    <t>FORTALECIMIENTO DE LA CAPACIDAD DE GESTIÓN Y ADMINISTRACIÓN DEL INVENTARIO GENERAL DE PATRIMONIO INMOBILIARIO MUNICIPAL IGPIM - DE BUCARAMANGA</t>
  </si>
  <si>
    <t>DADEP</t>
  </si>
  <si>
    <t>Manuel de Jesus Rodriguez Angarita</t>
  </si>
  <si>
    <t>Acompañar 300 iniciativas de emprendimiento comerciales en espacio público a través de planes, oferta, proyectos y/o programas de la administración municipal.</t>
  </si>
  <si>
    <t xml:space="preserve">FORTALECIMIENTO A LAS ACCIONES DE INTERES PARA LA ORGANIZACIÓN ADMINSITRACION Y APROVECHAMIENTO DEL ESPACIO PUBLICO EN EL MUNICIPIO DE BUCARAMANGA </t>
  </si>
  <si>
    <t>Fomular e implementar 1 estrategia que promueva la participación de personas del sector privado y/o ciudadanos en la administración, mantenimiento y aprovechamiento sostenible de los Parques y Zonas Verdes Urbanas del municipio (Plan Adopta un Parque - Zona verde).</t>
  </si>
  <si>
    <t>BUCARAMANGA EQUITATIVA E INCLUYENTE: UNA CIUDAD DE BIENESTAR</t>
  </si>
  <si>
    <t>Capacidades Y Oportunidades Para Superar Brechas Sociales</t>
  </si>
  <si>
    <t>Primera Infancia El Centro De La Sociedad</t>
  </si>
  <si>
    <t>Formular e implementar 1 estrategia para el fortalecimiento de padres/madres y/o cuidadores en pautas de crianza y vínculos afectivos tanto en el ámbito familiar como comunitario que permita disminuir las violencias en primera infancia.</t>
  </si>
  <si>
    <t>IMPLEMENTACIÓN DE ESTRATEGIAS PSICOPEDAGÓGICAS PARA LA DISMINUCIÓN DE FACTORES DE RIESGO EN NIÑOS, NIÑAS Y ADOLESCENTES EN EL MUNICIPIO DE BUCARAMANGA</t>
  </si>
  <si>
    <t>Sec. Desarrollo Social</t>
  </si>
  <si>
    <t>John Carlos Pabón Mantilla</t>
  </si>
  <si>
    <t>Inclusión social y reconciliación</t>
  </si>
  <si>
    <t>Formular e implementar 1 programa de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</si>
  <si>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>Entregar 4 dotaciones a espacios para la primera infancia con enfoque de inclusión que permita el desarrollo de habilidades.</t>
  </si>
  <si>
    <t>Construir y/o adecuar 4 Centros de Desarrollo Infantil - CDI o Espacios para la Primera Infancia.</t>
  </si>
  <si>
    <t xml:space="preserve">Crece Conmigo: Una Infancia Feliz </t>
  </si>
  <si>
    <t>Formular e implementar 1 estrategia de corresponsabilidad en la garantía de derechos, la prevención de vulneración, amenaza o riesgo en el ámbito familiar, comunitario e institucional.</t>
  </si>
  <si>
    <t>Implementar 4 iniciativas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</si>
  <si>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Formular e implementar 1 programa para el reconocimiento de la construcción de la identidad de niños y niñas con una perspectiva de género dirigido a padres/madres y educadores.</t>
  </si>
  <si>
    <t>Formular e implementar 1 estrategia para el fomento de prácticas de autoprotección y cuidado en niños y niñas para la prevención de conductas de riesgo (consumo de SPA, acciones delictivas, abandono familiar y escolar).</t>
  </si>
  <si>
    <t>Formular e implementar 1 estrategia comunitaria y familiar para la prevención y erradicación del trabajo infantil en niños, niñas y adolescentes de acuerdo a los lineamientos del Plan Nacional  de Erradicación del trabajo infantil y sus peores formas.</t>
  </si>
  <si>
    <t>Implementar y mantener la Ruta de Prevención, Detección y Atención Interinstitucional frente casos de niños, niñas y adolescentes victimas de bullying, abuso, acoso y/o explotación sexual.</t>
  </si>
  <si>
    <t>Realizar 4 jornadas de conmemoración del día de la niñez.</t>
  </si>
  <si>
    <t>Formular e implementar 1 ruta de atención integral para niños, niñas, adolescentes refugiados y migrantes y sus familias.</t>
  </si>
  <si>
    <t>Construcción De Entornos Para Una Adolescencia Sana</t>
  </si>
  <si>
    <t>Formular e implementar 1 programa de familias fuertes: amor y límite que permita fortalecer a las familias como agente protector ante las conductas de riesgo en los adolescentes.</t>
  </si>
  <si>
    <t>Brindar 150.000 entradas gratuitas de niñas, niños y adolescentes y sus familias a  eventos artísticos, culturales, lúdicos y recreativos.</t>
  </si>
  <si>
    <t>Desarrollar 3 jornadas de uso creativo del tiempo y emprendimiento que potencien sus competencias y motiven continuar en diferentes niveles de educación superior.</t>
  </si>
  <si>
    <t xml:space="preserve">Mantener el servicio exequial al 100% de los niños, niñas y adolescentes en extrema vulnerabilidad que fallezcan y que sus familias así lo requieran. </t>
  </si>
  <si>
    <t>Implementar y mantener 1 proceso de liderazgo b-learning orientada al fortalecimiento de la participación de niños, niñas, adolescentes y jóvenes.</t>
  </si>
  <si>
    <t>Sistematizar 4 buenas prácticas que aporten al desarrollo de las realizaciones establecidas para los niños, niñas y adolescentes en el marco del proceso de rendición pública de cuentas.</t>
  </si>
  <si>
    <t>Adulto Mayor Y Digno</t>
  </si>
  <si>
    <t>Beneficiar y mantener a 11.000 personas mayores con el programa Colombia Mayor.</t>
  </si>
  <si>
    <t>IMPLEMENTACIÓN DE ACCIONES TENDIENTES A MEJORAR LAS CONDICIONES DE LOS ADULTOS MAYORES DEL MUNICIPIO DE BUCARAMANGA</t>
  </si>
  <si>
    <t>Proveer 25.000 ayudas alimentarias anuales mediante complementos nutricionales para personas mayores en condición de pobreza y vulnerabilidad mejorando su calidad de vida a través de la seguridad alimentaria.</t>
  </si>
  <si>
    <t>Beneficiar a 7.000 personas mayores vulnerables de los diferentes barrios del municipio con la oferta de servicios de atencion primaria en salud, recreacion y aprovechamiento del tiempo libre.</t>
  </si>
  <si>
    <t>Mantener el servicio exequial al 100% de las personas mayores fallecidas en condición de pobreza, vulnerabilidad y sin red familiar de apoyo.</t>
  </si>
  <si>
    <t>Mantener a 1.656 personas mayores vulnerables con atencion integral en instituciones especializadas a través de las modalidades centros vida y centros de bienestar en el marco de la Ley 1276 de 2009.</t>
  </si>
  <si>
    <t>Mantener en funcionamiento los 3 Centros Vida con la prestacion de servicios integrales y/o dotacion de los mismos cumpliendo con la oferta institucional.</t>
  </si>
  <si>
    <t>Mantener el servicio atención primaria en salud, atención psicosocial que promueva la salud física, salud mental y el bienestar social de las personas mayores en los centros vida.</t>
  </si>
  <si>
    <t>Formular e implementar 1 estrategia que promueva  las actividades psicosociales, actividades artísticas y culturales,   actividades físicas y recreación y actividades productivas en las personas mayores.</t>
  </si>
  <si>
    <t>Aceleradores De Desarrollo Social</t>
  </si>
  <si>
    <t>Formular e implementar 1 estrategia que promueva la democratización familiar apoyada en el componente de bienestar comunitario del programa Familias en Acción con impacto en barrios priorizados por NBI.</t>
  </si>
  <si>
    <t>APOYO A LA OPERATIVIDAD DEL PROGRAMA NACIONAL MÁS FAMILIAS EN ACCIÓN EN EL MUNICIPIO DE BUCARAMANGA</t>
  </si>
  <si>
    <t>Mantener el servicio de acceso gratuito a espacios de recreación y cultura a familias inscritas en el programa Familias en Acción.</t>
  </si>
  <si>
    <t>Mantener el 100% del apoyo logístico a las familias beneficiadas del programa Familias en Acción.</t>
  </si>
  <si>
    <t>Formular e implementar 1 estrategia para brindar asistencia social a la población afectada por las diferentes emergencias y particularmente COVID-19.</t>
  </si>
  <si>
    <t>DESARROLLO DE ACCIONES DE ASISTENCIA SOCIAL ORIENTADAS A LA POBLACIÓN AFECTADA POR LAS DIFERENTES SITUACIONES DE EMERGENCIAS SOCIALES SANITARIAS NATURALES ANTRÓPICAS Y DE VULNERABILIDAD EN EL MUNICIPIO DE BUCARAMANGA</t>
  </si>
  <si>
    <t>Más Equidad Para Las Mujeres</t>
  </si>
  <si>
    <t>Potenciar la Escuela de Liderazgo y Participación Política de Mujeres con cobertura en zona rural y urbana.</t>
  </si>
  <si>
    <t>FORTALECIMIENTO DE ESPACIOS DE PARTICIPACIÓN Y PREVENCIÓN DE VIOLENCIAS EN MUJERES Y POBLACIÓN CON ORIENTACIONES SEXUALES E IDENTIDADES DE GÉNERO DIVERSAS DEL MUNICIPIO DE BUCARAMANGA</t>
  </si>
  <si>
    <t>Atender y mantener de manera integral desde el componente psicosociojurídico y social a 600 mujeres, niñas y personas considerando los enfoques diferenciales y diversidad sexual.</t>
  </si>
  <si>
    <t>Mantener y fortalecer la ruta de atención a víctimas de acoso sexual y violencia de género a través redes comunitarias de prevención en zonas priorizadas del área rural y urbana de la ciudad y consolidación de alianzas con otras entidades.</t>
  </si>
  <si>
    <t>Mantener la garantía de las medidas de atención y protección al 100% de mujeres y sus hijos víctimas de violencia de género con especial situación de riesgos.</t>
  </si>
  <si>
    <t>Mantener la estrategia de prevención con hombres de contextos públicos y privados mediante procesos de intervención colectiva en torno a la resignificación crítica de la masculinidad hegemónica y tradicional.</t>
  </si>
  <si>
    <t>Mantener el Centro Integral de la Mujer a fin de garantizar el fortalecimiento de los procesos de atención y empoderamiento femenino.</t>
  </si>
  <si>
    <t>Actualizar e implementar la Política Pública de Mujer.</t>
  </si>
  <si>
    <t>Bucaramanga Hábitat Para El Cuidado Y La Corresponsabilidad</t>
  </si>
  <si>
    <t>Formular e implementar 1 política pública para la población con orientación sexual e identidad de género diversa.</t>
  </si>
  <si>
    <t>Diseñar y ejecutar 14 campañas comunicativas en espacios públicos y medios masivos de transporte orientadas a la promoción de derechos y a la eliminación de diferentes formas de violencia y discriminación de mujeres y población con orientación sexual e identidad de género diversa.</t>
  </si>
  <si>
    <t>Establecer el centro para la atención integral de mujeres y población con orientaciones sexuales e identidades de género diversas a fin de garantizar el fortalecimiento de los procesos de atención, encuentro y empoderamiento.</t>
  </si>
  <si>
    <t>Atender el 100% de la solicitudes realizadas por éste grupo poblacional y sus familias con orientación psicosocial y jurídica.</t>
  </si>
  <si>
    <t>Habitantes En Situación De Calle</t>
  </si>
  <si>
    <t xml:space="preserve">Mantener la identificación, caracterización y seguimiento de la situación de cada habitante de calle atendido por la Secretaría de Desarrollo Social. </t>
  </si>
  <si>
    <t>DESARROLLO DE ACCIONES ENCAMINADAS A GENERAR ATENCIÓN INTEGRAL HACIA LA POBLACIÓN HABITANTES EN SITUACIÓN DE CALLE DEL MUNICIPIO DE BUCARAMANGA</t>
  </si>
  <si>
    <t>Mantener a 284 habitantes de calle con atención integral en la cual se incluya la prestación de servicios básicos.</t>
  </si>
  <si>
    <t>Formular e implementar 1 política pública para habitante de calle.</t>
  </si>
  <si>
    <t>Mantener el servicio exequial al 100% de los habitantes de calle fallecidos registrados dentro del censo municipal.</t>
  </si>
  <si>
    <t>Población Con Discapacidad</t>
  </si>
  <si>
    <t>Garantizar y mantener la atención integral en procesos de habilitación y rehabilitación a 250 niñas, niños y adolescentes con discapacidad del sector urbano y rural en extrema vulnerabilidad.</t>
  </si>
  <si>
    <t>APOYO A LA OPERATIVIDAD DE LOS PROGRAMAS DE ATENCIÓN INTEGRAL A LAS PERSONAS CON DISCAPACIDAD. FAMILIARES Y/O CUIDADORES DEL MUNICIPIO DE BUCARAMANGA</t>
  </si>
  <si>
    <t>Mantener el banco de ayudas técnicas, tecnológicas e informáticas para personas con discapacidad que se encuentren en el registro de localización y caracterización.</t>
  </si>
  <si>
    <t>Formular e implementar 1 estrategia de orientación ocupacional, aprovechamiento del tiempo libre, formación y esparcimiento cultural y actividades que mejoren la calidad de vida dirigidas a personas con discapacidad.</t>
  </si>
  <si>
    <t>Beneficiar anualmente a 200 familias de personas con discapacidad con una canasta básica alimentaria que según su situación socioeconómica se encuentran en extrema vulnerabilidad.</t>
  </si>
  <si>
    <t>Implementar 1 estrategia de apoyo técnico y jurídico para las solicitudes de ayudas técnicas requeridas por personas vulnerables en condición de discapacidad.</t>
  </si>
  <si>
    <t>Una Zona Rural Competitiva E Incluyente</t>
  </si>
  <si>
    <t>Desarrollo Del Campo</t>
  </si>
  <si>
    <t>Instalar 200 sistemas de riego por goteo en la zona rural.</t>
  </si>
  <si>
    <t>FORTALECIMIENTO DE LA PRODUCTIVIDAD Y COMPETITIVIDAD AGROPECUARIA EN EL SECTOR RURAL DEL MUNICIPIO DE BUCARAMANGA</t>
  </si>
  <si>
    <t>Mantener 2 ciclos de vacunación contra fiebre aftosa y brucelosis en vacunos según normatividad del ICA.</t>
  </si>
  <si>
    <t>PREVENCIÓN DEL CONTAGIO Y PROPAGACIÓN DE LA FIEBRE AFTOSA Y BRUCELOSIS EN LA ESPECIE BOVINA DEL MUNICIPIO DE BUCARAMANGA</t>
  </si>
  <si>
    <t>Realizar 12 proyectos productivos agrícolas o pecuarios.</t>
  </si>
  <si>
    <t>Mantener 4 mercadillos campesinos.</t>
  </si>
  <si>
    <t>Mantener el Plan General de Asistencia Técnica.</t>
  </si>
  <si>
    <t>Desarrollar procesos agroindustriales con 20 unidades productivas del sector rural.</t>
  </si>
  <si>
    <t>Bucaramanga Segura</t>
  </si>
  <si>
    <t>Prevención Del Delito</t>
  </si>
  <si>
    <t>Mantener la estrategia para la prevención, detección y atención de las violencias en adolescentes.</t>
  </si>
  <si>
    <t>Formular e implementar 1 estrategia que fortalezca la democracia participativa (Ley 1757 de 2015).</t>
  </si>
  <si>
    <t>FORTALECIMIENTO DE LA DEMOCRACIA PARTICIPATIVA EN EL MUNICIPIO DE BUCARAMANGA</t>
  </si>
  <si>
    <t>Construir y/o dotar 10 salones comunales con el programa Ágoras.</t>
  </si>
  <si>
    <t>DOTACIÓN DE SALONES COMUNALES PARA FOMENTAR LA INTEGRACIÓN COMUNITARIA Y LA CIUDADANÍA PARTICIPATIVA EN EL MUNICIPIO DE BUCARAMANGA</t>
  </si>
  <si>
    <t>Mantener en funcionamiento el 100% de los salones comunales que hacen parte del programa Ágoras.</t>
  </si>
  <si>
    <t>Mantener el beneficio al 100% de los ediles con pago de EPS, ARL, póliza de vida y dotación.</t>
  </si>
  <si>
    <t>Mantener el 100% de los programas que desarrolla la Administración Central.</t>
  </si>
  <si>
    <t>MEJORAMIENTO DE LOS PROCESOS TRANSVERSALES PARA UNA ADMINISTRACIÓN PUBLICA MODERNA Y EFICIENTE EN LA SECRETARÍA DE DESARROLLO SOCIAL DEL MUNICIPIO BUCARAMANGA</t>
  </si>
  <si>
    <t>Educación De Calidad, Garantía De Una Ciudad De Oportunidades</t>
  </si>
  <si>
    <t>Cobertura Y Equidad De La Educación Preescolar, Básica Y Media</t>
  </si>
  <si>
    <t>Adecuar y/o dotar 10 ambientes escolares para la atención a la primera infancia (transición) con enfoque diferencial.</t>
  </si>
  <si>
    <t>Sec. Educación</t>
  </si>
  <si>
    <t>Ana Leonor Ruedas Vivas</t>
  </si>
  <si>
    <t>Educación</t>
  </si>
  <si>
    <t>Beneficiar anualmente 32.276 estudiantes con enfoque diferencial en el programa de alimentación escolar.</t>
  </si>
  <si>
    <t xml:space="preserve">FORTALECIMIENTO DEL PROGRAMA DE ALIMENTACIÓN ESCOLAR-PAE EN EL MUNICIPIO DE BUCARAMANGA  </t>
  </si>
  <si>
    <t>Mantener al 100% de los estudiantes matriculados en los establecimientos educativos oficiales rurales con el programa de alimentación escolar.</t>
  </si>
  <si>
    <t>Mantener 3.335 jovenes y adultos con modelos flexibles.</t>
  </si>
  <si>
    <t>FORTALECIMIENTO DE LOS MODELOS EDUCATIVOS FLEXIBLES EN LAS INSTITUCIONES EDUCATIVAS OFICIALES DEL MUNICIPIO DE BUCARAMANGA</t>
  </si>
  <si>
    <t>Entregar dotación de material didáctico y/o mobiliario escolar a 35 establecimientos educativos oficiales.</t>
  </si>
  <si>
    <t>CONTRIBUCIÓN EN LA OPERATIVIDAD DE LAS INSTITUCIONES EDUCATIVAS OFICIALES CON RECURSOS DE CALIDAD GRATUIDAD EDUCATIVA EN EL MUNICIPIO BUCARAMANGA</t>
  </si>
  <si>
    <t>DOTACIÓN DE EQUIPOS, MULTIMEDIA, MATERIAL DIDÁCTICO Y/O MOBILIARIO ESCOLAR PARA LAS INSTITUCIONES EDUCATIVAS OFICIALES DEL MUNICIPIO DE BUCARAMANGA</t>
  </si>
  <si>
    <t>Mantener el 100% de los modelos lingüísticos, intérpretes de lengua de señas colombiana en la oferta Bilingüe y Bicultural  para estudiantes con discapacidad auditiva en la IE Normal Superior de Bucaramanga.</t>
  </si>
  <si>
    <t>APOYO PEDAGÓGICO EN EL PROCESO DE INCLUSIÓN DE LOS ESTUDIANTES CON DISCAPACIDAD Y/O TALENTOS EXCEPCIONALES BUCARAMANGA</t>
  </si>
  <si>
    <t>Mantener el 100% de los establecimientos educativos oficiales de educación formal, que reportan estudiantes con discapacidad y talentos excepcionales o capacidades, con los servicios profesionales de apoyo pedagógico para el proceso de inclusión y equidad en la educación, para la oferta general.</t>
  </si>
  <si>
    <t>Mantener en funcionamiento 4 ludotecas.</t>
  </si>
  <si>
    <t>FORTALECIMIENTO DE LAS LUDOTECAS PARA EL DESARROLLO INTEGRAL DE LA NIÑEZ EN EL MUNICIPIO DE BUCARAMANGA</t>
  </si>
  <si>
    <t>Mantener 2.664 cupos de transporte escolar a estudiantes de zonas de difícil acceso con enfoque diferencial.</t>
  </si>
  <si>
    <t>PRESTACIÓN DEL SERVICIO DE TRANSPORTE ESCOLAR PARA ESTUDIANTES DE LAS INSTITUCIONES EDUCATIVAS OFICIALES DE BUCARAMANGA</t>
  </si>
  <si>
    <t xml:space="preserve">Mantener 9.668 estudiantes con prestación del servicio educativo por el sistema de contratación del servicio educativo con enfoque diferencial. </t>
  </si>
  <si>
    <t>MEJORAMIENTO EN LA PRESTACIÓN DEL SERVICIO EDUCATIVO EN EL MUNICIPIO DE BUCARAMANGA</t>
  </si>
  <si>
    <t>Realizar mantenimiento a 40 establecimientos educativos oficiales.</t>
  </si>
  <si>
    <t>MEJORAMIENTO DE LA INFRAESTRUCTURA EDUCATIVA EN LAS INSTITUCIONES EDUCATIVAS OFICIALES DEL MUNICIPIO DE BUCARAMANGA</t>
  </si>
  <si>
    <t>Realizar 25 intervenciones a colegios públicos de Bucaramanga.</t>
  </si>
  <si>
    <t>ADECUACIÓN DE LA INFRAESTRUCTURA DE LAS SEDES I: EL INICIO Y SEDE G: SAN PEDRO BAJO DE LA INSTITUCIÓN EDUCATIVA OFICIAL RURAL VIJAGUAL DEL MUNICIPIO DE BUCARAMANGA</t>
  </si>
  <si>
    <t>Calidad Y Fortalecimiento De La Educación Prescolar, Básica Y Media</t>
  </si>
  <si>
    <t>Mantener el apoyo a los proyectos transversales en los 47 establecimientos educativos oficiales.</t>
  </si>
  <si>
    <t>FORTALECIMIENTO DEL PROCESO DE GESTIÓN DE LA CALIDAD DEL SERVICIO EDUCATIVO EN EDUCACIÓN PRE ESCOLAR BÁSICA Y MEDIA DE LA SECRETARÍA DE EDUCACIÓN DEL MUNICIPIO DE BUCARAMANGA</t>
  </si>
  <si>
    <t>Mantener los 47 establecimientos educativos oficiales optimizados con planta de personal docente, administrativa, servicios  públicos, aseo, vigilancia y arrendamientos.</t>
  </si>
  <si>
    <t>MANTENIMIENTO DE LAS INSTITUCIONES EDUCATIVAS OFICIALES EN EL MUNICIPIO DE BUCARAMANGA</t>
  </si>
  <si>
    <t>ADMINISTRACIÓN DE LA PLANTA DE PERSONAL DOCENTE. DIRECTIVO DOCENTE. ADMINISTRATIVA DE LAS INSTITUCIONES EDUCATIVAS OFICIALES Y SECRETARÍA DE EDUCACIÓN DEL MUNICIPIO DE BUCARAMANGA</t>
  </si>
  <si>
    <t>Capacitar a 900 docentes de los establecimientos educativos oficiales en el manejo de una segunda lengua.</t>
  </si>
  <si>
    <t>FORTALECIMIENTO DE LAS HABILIDADES LINGUISTICAS EN INGLES DE DOCENTES Y ESTUDIANTES DE LAS INSTITUCIONES EDUCATIVAS OFICIALES DEL MUNICIPIO DE BUCARAMANGA</t>
  </si>
  <si>
    <t>Beneficiar anualmente con estrategias de aprendizaje en una segunda lengua a 35.000 estudiantes de los establecimientos educativos oficiales con enfoque diferencial.</t>
  </si>
  <si>
    <t>Capacitar en evaluación por competencias a 1.500 docentes de los establecimientos educativos oficiales.</t>
  </si>
  <si>
    <t>FORTALECIMIENTO DEL PROCESO DE EVALUACIÓN POR COMPETENCIAS EN LAS INSTITUCIONES EDUCATIVAS OFICIALES DEL MUNICIPIO DE BUCARAMANGA</t>
  </si>
  <si>
    <t>Mantener 20 sedes de establecimientos educativos rurales con acompañamiento integral para el mejoramiento de la gestón escolar.</t>
  </si>
  <si>
    <t>FORTALECIMIENTO DEL ACOMPAÑAMIENTO INTEGRAL PARA LA GESTIÓN ESCOLAR A LAS INSTITUCIONES EDUCATIVAS OFICIALES DEL SECTOR RURAL DEL MUNICIPIO DE BUCARAMANGA</t>
  </si>
  <si>
    <t>Realizar 4 foros educativos sobre experiencias significativas  artísticas y culturales.</t>
  </si>
  <si>
    <t>APOYO AL DESARROLLO DE PROCESOS DE INTERCAMBIO DE EXPERIENCIAS EDUCATIVAS SIGNIFICATIVAS EN EL MUNICIPIO DE BUCARAMANGA</t>
  </si>
  <si>
    <t>Mantener el 100% de los macroprocesos de la Secretaría de Educación.</t>
  </si>
  <si>
    <t>MEJORAMIENTO DE LOS MACROPROCESOS DE LA SECRETARÍA DE EDUCACIÓN DEL MUNICIPIO DE BUCARAMANGA</t>
  </si>
  <si>
    <t>Mantener en los establecimientos educativos oficiales el Programa de Bienestar Laboral dirigido al personal docente, directivo docente y administrativo.</t>
  </si>
  <si>
    <t>CONSOLIDACIÓN DEL PROGRAMA DE BIENESTAR LABORAL PARA PERSONAL DIRECTIVO DOCENTE DOCENTE Y ADMINISTRATIVO DE LAS INSTITUCIONES EDUCATIVAS OFICIALES DEL MUNICIPIO DE BUCARAMANGA</t>
  </si>
  <si>
    <t xml:space="preserve">Mantener el pago de ARL en el cumplimiento del decreto 055 de 2015 al 100% de los estudiantes de grados 10 y 11 que realizan las prácticas de la educación media técnica. </t>
  </si>
  <si>
    <t>PRESTACIÓN DEL SERVICIO DE ASEGURAMIENTO EN RIESGOS LABORALES PARA LOS ESTUDIANTES EN PRÁCTICA ACADÉMICA ADSCRITOS A LAS INSTITUCIONES EDUCATIVAS DEL MUNICIPIO DE BUCARAMANGA</t>
  </si>
  <si>
    <t>Realizar 1 caracterización del clima escolar y victimización que permita identificar los problemas de convivencia y seguridad del entorno escolar.</t>
  </si>
  <si>
    <t>Calidad Y Fomento De La Educación Superior</t>
  </si>
  <si>
    <t>Otorgar 4.000 nuevos subsidios con enfoque diferencial para el acceso a la educación superior del nivel técnico, tecnológico y profesional.</t>
  </si>
  <si>
    <t>FORTALECIMIENTO DEL PROGRAMA DE EDUCACIÓN SUPERIOR EN EL MUNICIPIO DE   BUCARAMANGA</t>
  </si>
  <si>
    <t>Mantener el 100% de los subsidios para el acceso a la educación superior del nivel técnico, profesional, tecnológico y profesional.</t>
  </si>
  <si>
    <t>APOYO PARA EL ACCESO Y PERMANENCIA EN UN PROGRAMA DE PREGRADO PARA EL MEJOR ESTUDIANTE EN LAS PRUEBAS SABER 11 Y EGRESADO DE LAS IEO DEL MUNICIPIO DE BUCARAMANGA</t>
  </si>
  <si>
    <t>Beneficiar 3.000 personas a través de un programa de educación virtual pos secundaria que proporcione conocimientos, competencias y habilidades para el empleo y el emprendimiento de acuerdo al perfil productivo de la región.</t>
  </si>
  <si>
    <t>CONSOLIDACIÓN DE LA FORMACIÓN VIRTUAL DE COMPETENCIAS Y HABILIDADES PARA EL EMPLEO Y EL EMPRENDIMIENTO DE LOS JÓVENES Y ADULTOS DE  BUCARAMANGA</t>
  </si>
  <si>
    <t>Bucaramanga Ciudad De Innovación Educativa</t>
  </si>
  <si>
    <t>Innovación Y Uso De La Ciencia Y Tecnología En El Ambiente Escolar</t>
  </si>
  <si>
    <t>Dotar y/o repotenciar 70 aulas especializadas en los establecimientos educativos oficiales.</t>
  </si>
  <si>
    <t>FORTALECIMIENTO DE LA CAPACIDAD TECNOLÓGICA DE LAS INSTITUCIONES EDUCATIVAS OFICIALES DEL MUNICIPIO DE BUCARAMANGA</t>
  </si>
  <si>
    <t>Mantener los 47 establecimientos educativos oficiales con conectividad.</t>
  </si>
  <si>
    <t>FORTALECIMIENTO DE LA CONECTIVIDAD Y EL ACCESO A NUEVAS TECNOLOGÍAS EN LAS INSTITUCIONES EDUCATIVAS OFICIALES DEL MUNICIPIO DE BUCARAMANGA</t>
  </si>
  <si>
    <t>Emprendimiento, Innovación, Formalización Y Dinamización Empresarial</t>
  </si>
  <si>
    <t>Emprendimiento E Innovación</t>
  </si>
  <si>
    <t>Implementar 1 ecosistema empresarial para la reactivación y desarrollo económico de la ciudad.</t>
  </si>
  <si>
    <t>DESARROLLO E IMPLEMENTACIÓN DEL PROGRAMA DE REACTIVACIÓN ECONÓMICA BUCARAMANGA PROGRESA EN EL MUNICIPIO DE BUCARAMANGA</t>
  </si>
  <si>
    <t>Sec. Hacienda</t>
  </si>
  <si>
    <t>Saharay Rojas</t>
  </si>
  <si>
    <t>Comercio, industria y turismo</t>
  </si>
  <si>
    <t>Finanzas Públicas Modernas Y Eficientes</t>
  </si>
  <si>
    <t>Modernizar el proceso financiero y presupuestal de la Secretaría de Hacienda.</t>
  </si>
  <si>
    <t>FORTALECIMIENTO DE LA GESTIÓN DEL RECAUDO, FISCALIZACIÓN Y COBRO COACTIVO DEL MUNICIPIO DE BUCARAMANGA</t>
  </si>
  <si>
    <t>Desarrollar 3  acciones administrativas para mejorar la eficiencia y productividad en la gestión del recaudo de impuestos, fiscalización y cobro coactivo municipal.</t>
  </si>
  <si>
    <t>FORTALECIMIENTO DE LA GESTION OPERATIVA DE LA OFICINA DE VALORIZACION DEL MUNICIPIO DE BUCARAMANGA</t>
  </si>
  <si>
    <t>Realizar 3 socializaciones de las obligaciones tributarias mediante canales de comunicación o prensa, acompañadas de jornadas de sensibilización dirigida a los contribuyentes para mejorar la cultura de pago.</t>
  </si>
  <si>
    <t>Mantener actualizadas la información para una óptima gestión tributaria.</t>
  </si>
  <si>
    <t>FORTALECIMIENTO DE LA GESTIÓN CATASTRAL CON ENFOQUE MULTIPROPÓSITO EN EL MUNICIPIO BUCARAMANGA</t>
  </si>
  <si>
    <t>BUCARAMANGA SOSTENIBLE: UNA REGIÓN CON FUTURO</t>
  </si>
  <si>
    <t>Bucaramanga Una Eco-Ciudad</t>
  </si>
  <si>
    <t>Gobernanza Del Agua, Nuestra Agua, Nuestra Vida</t>
  </si>
  <si>
    <t>Repotenciar 1 sistema de alcantarillado sanitario y pluvial.</t>
  </si>
  <si>
    <t>Sec. Infraestructura</t>
  </si>
  <si>
    <t xml:space="preserve">Iván José Vargas </t>
  </si>
  <si>
    <t>Vivienda, ciudad y territorio</t>
  </si>
  <si>
    <t>Realizar los estudios y diseños del Sistema de Tratamiento de Aguas Residuales Bucaramanga metropolitana.</t>
  </si>
  <si>
    <t>Estudios Y Diseños De La Infraestructura</t>
  </si>
  <si>
    <t>Realizar el 100% de los estudios y/o diseños requeridos para el desarrollo de proyectos de infraestructura.</t>
  </si>
  <si>
    <t>ESTUDIOS Y DISEÑOS REQUERIDOS PARA  PROYECTOS DE INFRAESTRUCTURA EN EL MUNICIPIO DE BUCARAMANGA</t>
  </si>
  <si>
    <t xml:space="preserve">ACTUALIZACIÓN DE LOS ESTUDIOS Y DISEÑOS FASE I Y II PARA LA CONSTRUCCION DE LA SOLUCION VIAL DE LA CALLE 53 Y CALLE 54 DE LA CONEXION ORIENTE - OCCIDENTE DEL MUNICIPIO DE BUCARAMANGA </t>
  </si>
  <si>
    <t>Transporte</t>
  </si>
  <si>
    <t>Repotenciar 2 acueductos veredales.</t>
  </si>
  <si>
    <t>Construir 1 acueducto veredal.</t>
  </si>
  <si>
    <t>CONSTRUCCIÓN DE ACUEDUCTO EN EL SECTOR RURAL DEL MUNICIPIO DE BUCARAMANGA</t>
  </si>
  <si>
    <t>Construir 50 pozos sépticos para el sector rural.</t>
  </si>
  <si>
    <t>Mejoramiento Y Mantenimiento De Parques Y Zonas Verdes</t>
  </si>
  <si>
    <t>Mantener el 100% de los parques, zonas verdes y su mobiliario.</t>
  </si>
  <si>
    <t>MANTENIMIENTO Y CONSERVACIÓN  DE ZONAS VERDES Y  PARQUES DEL MUNICIPIO DE BUCARAMANGA, SANTANDER</t>
  </si>
  <si>
    <t>Equipamiento Comunitario</t>
  </si>
  <si>
    <t>Construir y/o mejorar 100.000 m2 de espacio espacio público y equipamiento urbano de la ciudad.</t>
  </si>
  <si>
    <t>ADECUACION DE ANDENES, ESCALERAS Y PASAMANOS, DEL MUNICIPIO DE BUCARAMANGA SANTANDER</t>
  </si>
  <si>
    <t xml:space="preserve">MODERNIZACIÓN DEL ALUMBRADO PÚBLICO DEL BOULEVARES BOLIVAR Y SANTANDER DEL MUNICIPIO DE BUCARAMANGA </t>
  </si>
  <si>
    <t>Minas y energía</t>
  </si>
  <si>
    <t>MEJORAMIENTO  DE ESPACIOS PÚBLICOS VIABILIZADOS POR EL EJERCICIO DE PRESUPUESTOS PARTICIPATIVOS VIGENCIA 2021 EN EL MUNICIPIO DE BUCARAMANGA, SANTANDER</t>
  </si>
  <si>
    <t>Realizar mejoramiento y/o mantenimiento a la infraestructura de 2 plaza de mercado a cargo del municipio.</t>
  </si>
  <si>
    <t>Infraestructura De Transporte</t>
  </si>
  <si>
    <t>Construir 15 kilómetros de cicloruta en el municipio diseñados bajo la implementación de la estrategia de la bicicleta.</t>
  </si>
  <si>
    <t>Realizar mantenimiento o mejoramiento a 100.000 m2 de malla vial urbana.</t>
  </si>
  <si>
    <t>Construir 3.000 metros líneales de placa huella en la zona rural.</t>
  </si>
  <si>
    <t>Realizar mantenimiento a 2 puente peatonal.</t>
  </si>
  <si>
    <t>Alumbrado Público Urbano Y Rural</t>
  </si>
  <si>
    <t>Formular e implementar 1 programa de expansión y modernización del alumbrado público de la ciudad.</t>
  </si>
  <si>
    <t xml:space="preserve">Mantener el funcionamiento del 100% de las luminarias operativas. </t>
  </si>
  <si>
    <t>FORTALECIMIENTO DE LA ADMINISTRACIÓN Y OPERACIÓN  DE ALUMBRADO PÚBLICO DE BUCARAMANGA.</t>
  </si>
  <si>
    <t>MANTENIMIENTO DEL SISTEMA DE ALUMBRADO PÚBLICO 2020-2023 DEL MUNICIPIO DE BUCARAMANGA.</t>
  </si>
  <si>
    <t>Implementar 1 herramienta que permita integrar la gestión y el control de la infraestructura del alumbrado público mediante las TIC.</t>
  </si>
  <si>
    <t>Instalar 30.000 puntos de luminarias telegestionadas para construir una red de alumbrado público inteligente basado en sensórica y dispositivos interconectados para la telegestión.</t>
  </si>
  <si>
    <t>DESARROLLO DE LA SEGUNDA FASE PARA LA IMPLEMENTACIÓN DE PUNTOS DE GESTIÓN INTELIGENTE Y MEDIDA PARA LA RED DE ALUMBRADO PÚBLICO DEL MUNICIPIO DE   BUCARAMANGA</t>
  </si>
  <si>
    <t>Implementar y mantener 1 sistema para adquisición, análisis, procesamiento y visualización de información de la red de alumbrado público inteligente e interoperable con otros sistemas.</t>
  </si>
  <si>
    <t>Implementar 1 centro de control y gestión que asegure la interoperabilidad, integración y el análisis de la información proveniente de la red de alumbrado público inteligente y otras.</t>
  </si>
  <si>
    <t>CONSTRUCCIÓN DEL CENTRO INTEGRADO DE CONTROL Y OPERACIÓN DEL ALUMBRADO PUBLICO DEL MUNICIPIO DE BUCARAMANGA</t>
  </si>
  <si>
    <t>FORTALECIMIENTO INSTITUCIONAL DE APOYO PROFESIONAL A LA SECRETARIA DE INFRAESTRUCTURA PARA EL DESARROLLO DE LAS OBRAS DE REACITVACION ECONOMICA EN EL MUNICIPIO DE BUCARAMANGA</t>
  </si>
  <si>
    <t xml:space="preserve">FORTALECIMIENTO EN LA PLANIFICACIÓN DE LAS OBRAS DE INFRAESTRUCTURA DEL MUNICIPIO DE BUCARAMANGA </t>
  </si>
  <si>
    <t>FORTALECIMIENTO INSTITUCIONAL PARA LOS PROCESOS TRANSVERSALES DE LA SECRETARIA DE INFRAESTRUCTURA DEL MUNICIPIO DE   BUCARAMANGA</t>
  </si>
  <si>
    <t>SUBSIDIO DE LOS SERVICIOS PUBLICOS DE ACUEDUCTO, ALCANTARILLADO Y ASEO A LA POBLACIÓN DE ESTRATO 1, 2 Y 3 DEL MUNICIPIO DE BUCARAMANGA</t>
  </si>
  <si>
    <t xml:space="preserve">DESARROLLO DE ESTRATEGIAS PARA LA PREVENCION DE DELITOS EN NIÑOS, NIÑAS, ADOLESCENTES Y JOVENES EN LA CIUDAD DE BUCAMANGA </t>
  </si>
  <si>
    <t>Sec. Interior</t>
  </si>
  <si>
    <t>Jenny Melissa Franco</t>
  </si>
  <si>
    <t>Bucaramanga Gestiona El Riesgo De Desastre Y Se Adapta Al Proceso De Cambio Climático</t>
  </si>
  <si>
    <t>Conocimiento Del Riesgo Y Adaptación Al Cambio Climático</t>
  </si>
  <si>
    <t>Actualizar e implementar el Plan Municipal de Gestión de Riesgo y su Adaptación al Cambio Climático y la Política Pública de Gestión de Riesgo y Adaptación al Cambio Climático.</t>
  </si>
  <si>
    <t>APOYO A LAS ACCIONES ESTRATEGICAS DEL CONOCIMENTO DE LA UNIDAD MUNICIPAL DE GESTIÓN DEL RIESGO DE DESASTRE DEL MUNICIPIO DE BUCARAMANGA</t>
  </si>
  <si>
    <t>Realizar 9 estudios en áreas o zonas con situaciones de riesgo.</t>
  </si>
  <si>
    <t>APOYO A LAS ACCIONES OPERATIVAS DE LA UNIDAD MUNICIPAL DE GESTIÓN DEL RIESGO DE DESASTRE PARA LA REDUCCIÓN, MITIGACION E IMPACTO DEL CAMBIO CLIMATICO EN EL MUNICIPIO DE BUCARAMANGA</t>
  </si>
  <si>
    <t>Adquirir 5 Sistema de Alertas Tempranas e Innovación para la gestión del riesgo.</t>
  </si>
  <si>
    <t>IMPLEMENTACIÓN Y PUESTA EN MARCHA DEL SISTEMA DE ALERTAS TEMPRANAS PARA LA PREVENCIÓN Y ATENCION  DE LOS EVENTOS NATURALES ASOCIADOS A LA GESTIÓN DEL RIESGO Y DESASTRE EN EL MUNICIPIO DE BUCARAMANGA  BUCARAMANGA</t>
  </si>
  <si>
    <t>Reducción, Mitigación Del Riesgo Y Adaptación Al Cambio Climático</t>
  </si>
  <si>
    <t>Formular e implementar 1 estrategia de respuesta a emergencia - EMRE que contenga el protocolo de atención de emergencias por calidad del aire.</t>
  </si>
  <si>
    <t xml:space="preserve">Fortalecer 30 instancias sociales del Sistema Municipal de Gestión de Riesgo. </t>
  </si>
  <si>
    <t>Intervenir estratégicamente 6 zonas de riesgo de desastre.</t>
  </si>
  <si>
    <t>Realizar 1 inventario municipal de asentamientos humanos localizados en zonas de alto riesgo no mitigable.</t>
  </si>
  <si>
    <t>Mantener la atención al 100% de las familias en emergencias naturales y antrópicas.</t>
  </si>
  <si>
    <t>Manejo Del Riesgo Y Adaptación Al Cambio Climático</t>
  </si>
  <si>
    <t>Mantener la atención integral al 100% de las emergencias y desastres ocurridas en el municipio.</t>
  </si>
  <si>
    <t>SUBSIDIO Y ASIGNACIÓN DE RECURSOS COMPLEMENTARIOS PARA ATENDER EMERGENCIAS Y EVENTOS NATURALES EN EL MUNICIPIO DE BUCARAMANGA</t>
  </si>
  <si>
    <t>SUBSIDIO PARA LA ATENCION DE DAMNIFICADOS DE EMERGENCIAS Y EVENTOS NATURALES EN EL MUNICIPIO DE BUCARMANGA</t>
  </si>
  <si>
    <t>Mantener las 4 Plazas de Mercado administradas por el Municipio.</t>
  </si>
  <si>
    <t>FORTALECIMIENTO A LA OPERATIVIDAD DE LOS CENTROS DE ACOPIO A CARGO DEL MUNICIPIO DE BUCARAMANGA</t>
  </si>
  <si>
    <t>Formular e implementar 1 programa de gestores de convivencia.</t>
  </si>
  <si>
    <t>DOTACIÓN DE INSUMOS PARA EL PROGRAMA GESTORES DE CONVIVENCIA EN EL MARCO DEL ACUERDO 026 DE 2016 TOLERANCIA EN MOVIMIENTO DEL MUNICIPIO DE BUCARAMANGA</t>
  </si>
  <si>
    <t>DOTACIÓN DE VEHICULO DE CARGA PARA REALIZAR INTERVENCIONES DEL ESPACIO PUBLICO EN LA CIUDAD DE BUCARAMANGA.</t>
  </si>
  <si>
    <t>Formular e implementar 1 estrategia orientada a erradicar la violencia y fortalecer la protección en niños, niñas y adolescentes, mujeres, líderes sociales y personas mayores en entornos de violencia.</t>
  </si>
  <si>
    <t>OPTIMIZACIÓN DE ESTRATEGIAS ORIENTADAS A PROTECCIÓN, PREVENCIÓN Y MITIGACIÓN DE LA VIOLENCIA INTRAFAMILIAR Y DE GENERO PARA POBLACIÓN VULNERABLE EN EL MUNICIPIO DE BUCARAMANGA</t>
  </si>
  <si>
    <t>CONSOLIDACIÓN DE LA RUTA DE ATENCIÓN DE PREVENCIÓN Y PROTECCION DE LIDERES SOCIALES EN LA CIUDAD DE BUCARAMANGA.</t>
  </si>
  <si>
    <t>Mantener 1 hogar de paso para la protección de niños y niñas en riesgo y/o vulnerabilidad.</t>
  </si>
  <si>
    <t>FORTALECIMIENTO DEL HOGAR DE PASO PARA PROTECCIÓN DE NIÑOS, NIÑAS Y ADOLESCENTES DEL MUNICIPIO DE BUCARAMANGA</t>
  </si>
  <si>
    <t>Mantener el Programa de Tolerancia en Movimiento con el objetivo de fortalecer la convivencia y seguridad ciudadana.</t>
  </si>
  <si>
    <t>Intervenir 10 puntos críticos de criminalidad con acciones integrales.</t>
  </si>
  <si>
    <t xml:space="preserve">DESARROLLO DE ACCIONES PARA LA IDENTIFICACIÓN Y PREVENCIÓN DE CASOS DE NIÑOS, NIÑAS Y ADOLESCENTES VINCULADOS A DELITOS Y CONTRAVENCIONES  DENTRO Y FUERA DE LAS INSTITUCIONES EDUCATIVAS DEL MUNICIPIO DE BUCARAMANGA </t>
  </si>
  <si>
    <t>Fortalecimiento Institucional A Los Organismos De Seguridad</t>
  </si>
  <si>
    <t>Formular e implementar el Plan Integral de Seguridad y Convivencia Ciudadana (PISCC) en conjunto con las entidades pertinentes.</t>
  </si>
  <si>
    <t>FORTALECIMIENTO A LAS ESTRATEGIAS DE ORDEN PÚBLICO EN EL MARCO DEL PLAN INTEGRAL DE SEGURIDAD Y CONVIVENCIA CIUDADANA PISCC DEL MUNICIPIO DE BUCARAMANGA.</t>
  </si>
  <si>
    <t>APOYO A LAS ACCIONES OPERATIVAS E INCREMENTO AL PIE DE FUERZA DE LA POLICÍA METROPOLITANA DE BUCARAMANGA</t>
  </si>
  <si>
    <t>APOYO FINANCIERO PARA LA ENTREGA DE RECOMPENSAS A INFORMANTES DE LA POLICÍA METROPOLITANA DE BUCARAMANGA.</t>
  </si>
  <si>
    <t>APOYO FINANCIERO PARA GASTOS DE BIENESTAR DE LA POLICIA METROPOLITANA DE BUCARAMANGA</t>
  </si>
  <si>
    <t xml:space="preserve">FORTALECIMIENTO DE LOS ORGANISMOS DE SEGURIDAD CON LOS ELEMENTOS NECESARIOS PARA LA REALIZACION DE LAS FUNCIONES EN EL MUNICIPIO DE BUCARAMANGA  </t>
  </si>
  <si>
    <t>FORTALECIMIENTO DE MIGRACION COLOMBIA PARA LA REALIZACIÓN DE SUS PROYECTOS DE ATENCIÓN Y SUS DEMÁS FUNCIONES EN EL MUNICIPIO DE BUCARAMANGA</t>
  </si>
  <si>
    <t xml:space="preserve">APOYO FINANCIERO A LA REALIZACION DE FUNCIONES DE LA FISCALIA  EN EL MUNICIPIO DE BUCARMANGA </t>
  </si>
  <si>
    <t>FORTALECIMIENTO INSTITUCIONAL DEL EJERCITO NACIONAL EN LA CIUDAD DE BUCARAMANGA</t>
  </si>
  <si>
    <t>APOYO A LA PRESTACIÓN DEL SERVICIO OPERATIVO Y A LAS ACCIONES DE INTELIGENCIA EJERCIDAS POR LA POLICIA METROPOLITANA DE BUCARAMANGA</t>
  </si>
  <si>
    <t>Justicia y del derecho</t>
  </si>
  <si>
    <t>MEJORAMIENTO DE LOS SISTEMAS DE SEGURIDAD DE LA CIUDAD DE BUCARAMANGA</t>
  </si>
  <si>
    <t>Mantener la adquisición del 100% las herramientas de innovación, ciencia y tecnología aprobadas a los organismos de orden público en marco de una ciudad inteligente.</t>
  </si>
  <si>
    <t>Mantener en funcionamiento el Circuito Cerrado de Televisión.</t>
  </si>
  <si>
    <t>MANTENIMIENTO AL CIRCUITO CERRADO DE TELEVISIÓN CCTV PARA LAS ACCIONES DE VIGILANCIA EN EL MUNICIPIO DE BUCARAMANGA</t>
  </si>
  <si>
    <t>Formular e implementar el plan de acción para la habilitación  del Centro de Traslado por Protección - CTP en cumplimiento por el Código Nacional de Seguridad y Convicencia Ciudadana.</t>
  </si>
  <si>
    <t>Promoción De La Seguridad Ciudadana, El Orden Público Y La Convivencia</t>
  </si>
  <si>
    <t>Formular e implementar 1 estrategia para mejorar la prestación del servicio de las inspecciones de policía y el seguimiento a los procesos policivos.</t>
  </si>
  <si>
    <t>MEJORAMIENTO EN LA PRESTACIÓN DEL SERVICIO PARA LA ATENCIÓN AL CIUDADANO EN LAS COMISARÍAS E INSPECCIONES DEL MUNICIPIO DE BUCARAMANGA - FONSET</t>
  </si>
  <si>
    <t>APOYO A LA OPERATIVIDAD Y CAPACIDAD DE RESPUESTA DE LAS INSPECCIONES Y COMISARIAS PERTENECIENTES A LA SECRETARÍA DE INTERIOR DEL MUNICIPIO DE BUCARAMANGA</t>
  </si>
  <si>
    <t>FORTALECIMIENTO DE LA CAPACIDAD INSTITUCIONAL A INSPECCIONES Y COMISARIAS DEL MUNICIPIO DE BUCARAMANGA</t>
  </si>
  <si>
    <t>Crear y mantener 1 observatorio de convivencia y seguridad ciudadana.</t>
  </si>
  <si>
    <t>IMPLEMENTACIÓN DE ACCIONES PARA EL MEJORAMIENTO DE LA CONSOLIDACIÓN Y MANEJO DE DATOS DEL OBSERVATORIO DE LA INFORMACIÓN ASOCIADA A LA SEGURIDAD Y CONVIVENCIA CIUDADANA EN EL MUNICIPIO DE BUCARAMANGA</t>
  </si>
  <si>
    <t>Desarrollar e implementar 1 protocolo para la coordinación de acciones de respeto y garantía a la protesta pacífica.</t>
  </si>
  <si>
    <t>Formular 1 estrategia de diagnóstico y abordaje de las conflictividades sociales.</t>
  </si>
  <si>
    <t>Promoción De Los Métodos De Resolución De Conflictos, Acceso A La Justicia Y Aplicación De La Justicia Restaurativa</t>
  </si>
  <si>
    <t>Mantener la casa de justicia como espacio de atención y descongestión de los servicios de justicia garantizando la asesoría de las personas que solicitan el servicio.</t>
  </si>
  <si>
    <t xml:space="preserve">FORTALECIMIENTO PROGRAMA CASA DE JUSTICIA EN EL MUNICIPIO DE BUCARAMANGA </t>
  </si>
  <si>
    <t xml:space="preserve">Formular e implementar 1 estrategia de promoción y efectividad del Código Nacional de Seguridad y Convivencia Ciudadana. </t>
  </si>
  <si>
    <t>MEJORAMIENTO A LAS ACCIONES REALIZADAS POR EL COMITÉ DE DISCAPACIDAD, COMITÉ DE BIENESTAR ANIMAL Y CONSEJO DE PAZ DEL MUNICIPIO DE BUCARAMANGA</t>
  </si>
  <si>
    <t>Mantener y fortalecer la prestación integral del servicio en las 3 comisarías de familia para prevenir la violencia intrafamiliar.</t>
  </si>
  <si>
    <t>Formular e implementar 1 estrategia de promoción comunitaria de los mecanismos alternativos de solución de conflictos y  aplicación de la justicia restaurativa.</t>
  </si>
  <si>
    <t>En Bucaramanga Construimos Un Territorio De Paz</t>
  </si>
  <si>
    <t>Transformando Vidas</t>
  </si>
  <si>
    <t>Formular e implementar 1 plan de acción con la Agencia para la Reincorporación y la Normalización - ARN.</t>
  </si>
  <si>
    <t xml:space="preserve">APOYO INSTITUCIONAL PARA LA REINCORPORACIÓN Y REINTEGRACIÓN DE DESMOVILIZADOS Y PERSONAS EN DEJACIÓN DE ARMAS EN LA CIUDAD DE BUCARAMANGA. </t>
  </si>
  <si>
    <t xml:space="preserve">Mantener la atención integral al 100% de la población adolescente en conflicto con la ley penal. </t>
  </si>
  <si>
    <t>APOYO AL SISTEMA DE RESPONSABILIDAD PENAL ADOLESCENTE EN EL MUNICIPIO DE BUCARAMANGA</t>
  </si>
  <si>
    <t>Desarrollar 4 iniciativas para la prevención de la trata de personas y explotación sexual comercial de niñas, niños y adolescentes.</t>
  </si>
  <si>
    <t>IMPLEMENTACION DE ACCIONES DE ASISTENCIA, PROTECCION Y PREVENCION A VICTIMAS DEL DELITO DE TRATA DE PERSONAS DEL MUNICIPIO DE BUCARAMANGA</t>
  </si>
  <si>
    <t>Atención A Víctimas Del Conflicto Armado</t>
  </si>
  <si>
    <t>Formular e implementar el Plan de Acción Territorial.</t>
  </si>
  <si>
    <t>FORTALECIMIENTO A LA ATENCIÓN INTEGRAL DE LA POBLACIÓN VICTIMA DEL CONFLICTO ARMADO EN EL MUNICIPIO DE BUCARAMANGA</t>
  </si>
  <si>
    <t>Formular e implementar el Plan Integral de prevención de violaciones a derechos humanos e infracciones al derecho internacional humanitario.</t>
  </si>
  <si>
    <t>Mantener la ayuda y atención humanitaria de emergencia y en transición al 100% de la población víctima del conflicto interno armado que cumpla con los requisitos de ley.</t>
  </si>
  <si>
    <t>Mantener la asistencia funeraria al 100% de la población víctima del conflicto que cumpla con los requisitos de ley.</t>
  </si>
  <si>
    <t>Mantener las medidas de protección para prevenir riesgos y proteger a víctimas del conflicto interno armado al 100% de las solicitudes que cumplan con los requisitos de ley.</t>
  </si>
  <si>
    <t>Mantener el Centro de Atención Integral a Víctimas del conflicto interno - CAIV.</t>
  </si>
  <si>
    <t>MEJORAMIENTO A LA ATENCIÓN Y PRESTACIÓN DEL SERVICIO A LA POBLACIÓN VÍCTIMA.</t>
  </si>
  <si>
    <t>Mantener el 100% de los espacios de participación de las víctimas del conflicto establecidos por la ley en la implementación de la política pública de víctimas.</t>
  </si>
  <si>
    <t>Realizar 4 iniciativas encaminadas a generar garantías de no repetición, memoria histórica y medidas de satisfacción a víctimas del conflicto interno armado.</t>
  </si>
  <si>
    <t>Sistema Penitenciario Carcelario En El Marco De Los Derechos Humanos</t>
  </si>
  <si>
    <t>Formular e implementar 1 plan de acción con el Instituto Nacional Penitenciario y Carcelario - INPEC para construir la red de apoyo intersectorial de la casa de libertad.</t>
  </si>
  <si>
    <t>DESARROLLO DEL PROGRAMA CASA LIBERTAD EN LA CIUDAD DE BUCARAMANGA</t>
  </si>
  <si>
    <t>Desarrollar 4 jornadas tendientes a garantizar los derechos humanos para la población carcelaria.</t>
  </si>
  <si>
    <t>APOYO A LA POBLACIÓN CARCELARIA DEL MUNICIPIO DE BUCARAMANGA</t>
  </si>
  <si>
    <t>Asuntos Religiosos</t>
  </si>
  <si>
    <t>Diseñar e implementar 1 programa que promuevan las acciones para el reconocimiento y participación de las formas asociativas de la sociedad civil basadas en los principios de libertad religiosa de cultos y conciencia.</t>
  </si>
  <si>
    <t>FORTALECIMIENTO A LA GESTIÓN OPERATIVA PARA LA EFICIENCIA DE LA PRESTACIÓN DE SERVICIOS DE LA SECRETARÍA DEL INTERIOR DIRIGIDOS A LA CIUDADANÍA DEL MUNICIPIO DE BUCARAMANGA</t>
  </si>
  <si>
    <t>Gobierno Abierto</t>
  </si>
  <si>
    <t>Formular e implementar 1 estrategia dirigida a fortalecer las acciones de transparencia en la Entidad.</t>
  </si>
  <si>
    <t>CONSOLIDACIÓN DEL PROGRAMA DE TRANSPARENCIA. GOBIERNO ABIERTO Y LUCHA CONTRA LA CORRUPCIÓN EN EL MUNICIPIO DE BUCARAMANGA</t>
  </si>
  <si>
    <t>Sec. Jurídica</t>
  </si>
  <si>
    <t>Cesar Castellanos</t>
  </si>
  <si>
    <t xml:space="preserve">Crear e implementar la Comisión Territorial Ciudadana para la Lucha contra la Corrupción. </t>
  </si>
  <si>
    <t>Formular e implementar la Política Pública de Transparencia y Anticorrupción para el municipio de Bucaramanga.</t>
  </si>
  <si>
    <t>Seguridad Jurídica Institucional</t>
  </si>
  <si>
    <t>Avancemos Con Las Políticas De Prevención Del Daño Antijurídico</t>
  </si>
  <si>
    <t>Formular e implementar 1 estrategia encaminada a la prevención del daño antijurídico.</t>
  </si>
  <si>
    <t>FORTALECIMIENTO DEL PROCESO DE GESTION JURIDICA Y DEFENSA JUDICIAL PARA LA PREVENCION DEL DAÑO ANTIJURIDICO EN EL MUNICIPIO DE BUCARAMANGA</t>
  </si>
  <si>
    <t>FORTALECIMIENTO DE LA GESTIÓN INSTITUCIONAL EN LOS PROCESOS DEL ÁMBITO JURÍDICO EN EL MUNICIPIO DE BUCARAMANGA</t>
  </si>
  <si>
    <t>Crear e implementar 1 Agenda Regulatoria.</t>
  </si>
  <si>
    <t>Bucaramanga, territorio ordenado</t>
  </si>
  <si>
    <t>Planeando construimos ciudad y territorio</t>
  </si>
  <si>
    <t>Realizar la revisión del Plan de Ordenamiento Territorial - POT.</t>
  </si>
  <si>
    <t>APOYO A LA REVISIÓN Y/O MODIFICACIÓN EXCEPCIONAL DEL PLAN DE ORDENAMIENTO TERRITORIAL DEL MUNICIPIO DE BUCARAMANGA</t>
  </si>
  <si>
    <t>Sec. Planeación</t>
  </si>
  <si>
    <t>Joaquín Augusto Tobón Blanco</t>
  </si>
  <si>
    <t>FORTALECIMIENTO DE LOS PROCESOS DE PLANEACIÓN INSTITUCIONAL Y DEL DESARROLLO TERRITORIAL EN EL MUNICIPIO DE BUCARAMANGA</t>
  </si>
  <si>
    <t>Desarrollar 4 instrumentos derivados del POT para promover un desarrollo ordenado.</t>
  </si>
  <si>
    <t>APOYO A LA ESTRUCTURACIÓN Y DESARROLLO DEL CONCURSO PÚBLICO DE IDEAS PARA EL DESARROLLO DE UN MODELO DE OCUPACIÓN DEL TERRITORIO DEL BORDE NORTE DEL MUNICIPIO DE BUCARAMANGA</t>
  </si>
  <si>
    <t>Realizar inspección, vigilancia y control al 100% de las obras licenciadas en el municipio.</t>
  </si>
  <si>
    <t>Legalizar 25 asentamientos humanos.</t>
  </si>
  <si>
    <t>APOYO EN LOS PROCESOS DE LEGALIZACIÓN Y REGULARIZACIÓN URBANÍSTICA DE ASENTAMIENTOS HUMANOS EN EL MUNICIPIO DE BUCARAMANGA</t>
  </si>
  <si>
    <t>ESTUDIOS DETALLADOS DE AMENAZA, VULNERABILIDAD Y RIESGO (AVR) POR MOVIMIENTOS EN MASA, INUNDACIÓN Y AVENIDAS TORRENCIALES EN SECTORES PRIORIZADOS DEL MUNICIPIO DE BUCARAMANGA, SANTANDER</t>
  </si>
  <si>
    <t>Acceso a la información y participación</t>
  </si>
  <si>
    <t>Fortalecimiento de las instituciones democráticas y ciudadanía participativa</t>
  </si>
  <si>
    <t>Mantener la estrategia de presupuestos participativos.</t>
  </si>
  <si>
    <t>Realizar 4 actividades de fortalecimiento para el Consejo Territorial de Planeación.</t>
  </si>
  <si>
    <t>FORTALECIMIENTO DE LAS CAPACIDADES ADMINISTRATIVAS Y LOGÍSTICAS DEL CONSEJO TERRITORIAL DE PLANEACIÓN EN EL MUNICIPIO DE BUCARAMANGA</t>
  </si>
  <si>
    <t>Gobierno fortalecido para ser y hacer</t>
  </si>
  <si>
    <t>Mantener 1 observatorio municipal.</t>
  </si>
  <si>
    <t>FORTALECIMIENTO DEL SISTEMA DE INFORMACIÓN OBSERVATORIO DIGITAL MUNICIPAL DE BUCARAMANGA</t>
  </si>
  <si>
    <t>Mantener actualizada la base de datos del SISBEN.</t>
  </si>
  <si>
    <t>IDENTIFICACIÓN Y SELECCION DE LA POBLACION POBRE Y VULNERABLE DEL MUNICIPIO DE BUCARAMANGA, SANTANDER</t>
  </si>
  <si>
    <t>Mantener actualizada la estratificación socioeconómica urbana y rural del municipio.</t>
  </si>
  <si>
    <t>Servicio al ciudadano</t>
  </si>
  <si>
    <t>Instalaciones de vanguardia</t>
  </si>
  <si>
    <t>Mantener en funcionamiento el archivo de planos.</t>
  </si>
  <si>
    <t>Salud Con Calidad, Garantía De Una Ciudad De Oportunidades</t>
  </si>
  <si>
    <t>Garantía De La Autoridad Sanitaria Para La Gestión De La Salud</t>
  </si>
  <si>
    <t>Lograr y mantener el 100% de la población afiliada al Régimen Subsidiado.</t>
  </si>
  <si>
    <t>MANTENIMIENTO DE LA COBERTURA DE LA SEGURIDAD SOCIAL EN SALUD DE LA POBLACIÓN POBRE SIN CAPACIDAD DE PAGO RESIDENTE EN EL MUNICIPIO DE BUCARAMANGA, SANTANDER</t>
  </si>
  <si>
    <t>Sec. Salud y Ambiente</t>
  </si>
  <si>
    <t>Juan Jose Rey Serrano</t>
  </si>
  <si>
    <t>Salud y protección social</t>
  </si>
  <si>
    <t>Mantener la auditoría al 100% de las EAPB contributivas que maneje población subsidiada, EAPB subsidiada e IPS públicas y privadas que presten servicios de salud a los usuarios del Régimen Subsidiado.</t>
  </si>
  <si>
    <t>CONSOLIDACIÓN DE LA AUTORIDAD SANITARIA PARA LA GESTIÓN DE LA SALUD PÚBLICA BUCARAMANGA</t>
  </si>
  <si>
    <t>Mantener el 100% de inspección, vigilancia y control a las IPS que presten servicios de salud de urgencias de la red pública y privada que atienda a la población del Régimen Subsidiado.</t>
  </si>
  <si>
    <t>FORTALECIMIENTO INSPECCIÓN VIGILANCIA Y CONTROL DE LA PRESTACIÓN DE LOS SERVICIOS DE SALUD DEL MUNICIPIO DE BUCARAMANGA</t>
  </si>
  <si>
    <t>Mantener la realización del 100% las acciones de Gestión de la Salud Pública contenidas en el Plan de Acción de Salud.</t>
  </si>
  <si>
    <t>Implementar la política pública de participación social en salud.</t>
  </si>
  <si>
    <t>Mantener el seguimiento al 100% de los eventos en vigilancia en salud pública.</t>
  </si>
  <si>
    <t>Construir, mejorar y/o reponer la infraestructura física de 4 centros y/o unidades de salud.</t>
  </si>
  <si>
    <t xml:space="preserve">CONSTRUCCIÓN Y/O REPOSICIÓN Y/O MEJORAMIENTO DE LA INFRAESTRUCTURA FÍSICA DE CENTROS Y/O UNIDADES DE SALUD DE BUCARAMANGA </t>
  </si>
  <si>
    <t>Adquirir 2 unidades móviles para el área rural.</t>
  </si>
  <si>
    <t xml:space="preserve">ADQUISICIÓN DE UNIDADES MÓVILES PARA MEJORAR LA CAPACIDAD DE ATENCIÓN BÁSICA EN SALUD EN EL MUNICIPIO DE BUCARAMANGA </t>
  </si>
  <si>
    <t>Mantener la estrategia de atención primaria en salud.</t>
  </si>
  <si>
    <t>FORTALECIMIENTO EN EL MODELO DE ATENCIÓN PRIMARIA EN SALUD EN ELMUNICIPIO DE BUCARAMANGA</t>
  </si>
  <si>
    <t>Salud Pública Pertinente, Garantía De Una Ciudad De Oportunidades</t>
  </si>
  <si>
    <t>Mejoramiento De Las Condiciones No Transmisibles</t>
  </si>
  <si>
    <t>Realizar actividad física en 100 parques de la ciudad para promover estilos de vida saludable y prevenir enfermedades crónicas no transmisibles.</t>
  </si>
  <si>
    <t>FORTALECIMIENTO DE LAS ACCIONES TENDIENTES AL CONTROL DE LAS ENFERMEDADES CRÓNICAS NO TRANSMISIBLES EN EL MUNICIPIO DE BUCARAMANGA</t>
  </si>
  <si>
    <t>Mantener el monitoreo de las acciones desarrolladas por las EAPB e IPS en 4 enfermedades crónicas no transmisibles.</t>
  </si>
  <si>
    <t>Vida Saludable Y La Prevención De Las Enfermedades Transmisibles</t>
  </si>
  <si>
    <t>Mantener 2 estrategias de gestión integral para prevención y control de enfermedades endemoepidémicas y emergentes, reemergentes y desatendidas.</t>
  </si>
  <si>
    <t>FORTALECIMIENTO DE LAS ACCIONES PARA LA PREVENCIÓN DE LAS ENFERMEDADES TRANSMISIBLES EN EL MUNICIPIO DE BUCARAMANGA</t>
  </si>
  <si>
    <t>IMPLEMENTACIÓN DE ACCIONES PARA LA ATENCIÓN EN SALUD PÚBLICA, MITIGACIÓN Y CONTROL COMO RESPUESTA ANTE LA PRESENCIA DEL VIRUS SARS-COV-2 EN EL MUNICIPIO DE BUCARAMANGA</t>
  </si>
  <si>
    <t xml:space="preserve">FORTALECIMIENTO A LA PRESTACIÓN DE SERVICIOS DE SALUD EN LA ESE ISABU DESTINADOS A LA ATENCIÓN DE PACIENTES CON CORONAVIRUS SARS-COV-2 EN EL HOSPITAL DE CAMPAÑA EN EL MUNICIPIO DE BUCARAMANGA </t>
  </si>
  <si>
    <t>Lograr y mantener el 95% de cobertura de vacunación en niños y niñas menores de 5 años.</t>
  </si>
  <si>
    <t>Salud Mental</t>
  </si>
  <si>
    <t>Formular e implementar el plan de acción de salud mental de acuerdo a la Política Nacional.</t>
  </si>
  <si>
    <t>MEJORAMIENTO DE LA SALUD MENTAL Y LA CONVIVENCIA SOCIAL DE BUCARAMANGA</t>
  </si>
  <si>
    <t>Seguridad Alimentaria Y Nutricional</t>
  </si>
  <si>
    <t>Mantener el Plan de Seguridad Alimentaria y Nutricional.</t>
  </si>
  <si>
    <t>FORTALECIMIENTO DE LAS ACCIONES DE SEGURIDAD ALIMENTARIA Y NUTRICIONAL EN EL MUNICIPIO DE BUCARAMANGA</t>
  </si>
  <si>
    <t>Mantener 1 estrategia de seguimiento a bajo peso al nacer, desnutrición aguda, IAMI y lactancia materna.</t>
  </si>
  <si>
    <t>Derechos Sexuales Y Reproductivos, Sexualidad Segura</t>
  </si>
  <si>
    <t>Implementar el Modelo de abordaje comunitario para acciones de promoción, prevención y de acceso al diagnóstico de VIH en la población priorizada para la ampliación de la respuesta Nacional al VIH.</t>
  </si>
  <si>
    <t>FORTALECIMIENTO DE LAS ACCIONES DE PROMOCIÓN, PREVENCIÓN Y VIGILANCIA DE SALUD SEXUAL Y REPRODUCTIVA DEL MUNICIPIO DE BUCARAMANGA</t>
  </si>
  <si>
    <t>Formular e implementar 1 estrategia de atención intregral en salud para la población LGBTIQ+ que garantice el trato digno.</t>
  </si>
  <si>
    <t>Mantener 1 estrategia de información, educación y comunicación para fortalecer valores en derechos sexuales y reproductivos.</t>
  </si>
  <si>
    <t>Mantener y fortalecer la estrategia de servicios amigables para adolescentes y jóvenes.</t>
  </si>
  <si>
    <t>Mantener la verificación al 100% de las EAPB e IPS el cumplimiento de la Ruta de Atención Materno-Perinatal.</t>
  </si>
  <si>
    <t>Gestión Diferencial De Poblaciones Vulnerables</t>
  </si>
  <si>
    <t>Formular e implementar la estrategia de atención integral en primera infancia "En Bucaramanga es haciendo para un inicio feliz".</t>
  </si>
  <si>
    <t>DESARROLLO DE LA ESTRATEGIA DE ATENCIÓN INTEGRAL EN PRIMERA INFANCIA “EN BUCARAMANGA ES HACIENDO PARA UN INICIO FELIZ” EN EL MUNICIPIO DE BUCARAMANGA</t>
  </si>
  <si>
    <t>Mantener el Plan de acción intersectorial de entornos saludables PAIE con población víctima del conflicto interno armado.</t>
  </si>
  <si>
    <t>FORTALECIMIENTO DE LAS ACCIONES DE PROMOCIÓN, PREVENCIÓN Y VIGILANCIA EN LA POBLACION VULNERABLES EN EL MUNICIPIO DE BUCARAMANGA</t>
  </si>
  <si>
    <t>Mantener la verificación al 100% de los centros vida y centros día para personas mayores en cumplimiento de la Resolución 055 de 2018.</t>
  </si>
  <si>
    <t>Mantener la estrategia AIEPI en las IPS y en la Comunidad.</t>
  </si>
  <si>
    <t>Mantener en funcionamiento 5 salas ERA en IPS públicas para niños y niñas menores de 6 años.</t>
  </si>
  <si>
    <t>Mantener el Plan Municipal de Discapacidad.</t>
  </si>
  <si>
    <t>Formular e implementar 1 estrategia de información, educación y comunicación para promover la formación de familias democráticas, respetuosas e incluyentes que reconozca sus derechos, sus responsabilidades y su papel en el fortalecimiento de la comunidad.</t>
  </si>
  <si>
    <t>Formular e implementar 1 estrategia educativa encaminada a la promoción de la salud y prevención de la enfermedad dirigida a poblaciones étnicas.</t>
  </si>
  <si>
    <t>Salud Ambiental</t>
  </si>
  <si>
    <t>Realizar la identificación y el censo de los individuos caninos y felinos.</t>
  </si>
  <si>
    <t>Realizar la vacunación antirrábica de 100.000 individuos entre caninos y felinos.</t>
  </si>
  <si>
    <t>FORTALECIMIENTO DEL PROGRAMA DE SALUD AMBIENTAL EN EL MUNICIPIO BUCARAMANGA</t>
  </si>
  <si>
    <t>Realizar 20.000 esterilizaciones de caninos y felinos.</t>
  </si>
  <si>
    <t>Realizar visitas de inspección, vigilancia y control a 40.000 estalecimientos de alto y bajo riesgo sanitario.</t>
  </si>
  <si>
    <t>Mantener la estrategia de entorno saludable en la zona urbana y rural.</t>
  </si>
  <si>
    <t>Adecuar la infraestructura física del centro de Zoonosis.</t>
  </si>
  <si>
    <t>Salud Pública En Emergencias Y Desastres</t>
  </si>
  <si>
    <t>Mantener el Programa de Hospitales Seguros y el Plan Familiar de Emergencias.</t>
  </si>
  <si>
    <t>FORTALECIMIENTO DE LAS ACCIONES EN EMERGENCIAS Y DESASTRES EN SALUD DEL MUNICIPIO DE BUCARAMANGA</t>
  </si>
  <si>
    <t>Implementar y mantener el Sistema de Emergencias Médicas.</t>
  </si>
  <si>
    <t>Oportunidad Para La Promoción De La Salud Dentro De Su Ambiente Laboral</t>
  </si>
  <si>
    <t>Mantener el 100% de acciones de promoción y prevención de los riesgos laborales en la población formal e informal.</t>
  </si>
  <si>
    <t>FORTALECIMIENTO EN EL SISTEMA DE SEGURIDAD Y SALUD EN EL TRABAJO EN EL MUNICIPIO DE BUCARAMANGA</t>
  </si>
  <si>
    <t>Bucaramanga, Ciudad Con Planificación Ambiental Y Territorial En El Marco Del Cambio Climático</t>
  </si>
  <si>
    <t>Planificación Y Educación Ambiental</t>
  </si>
  <si>
    <t>Actualizar y mantener el Sistema de Gestión Ambiental Municipal - SIGAM de acuerdo a la Política Ambiental Municipal.</t>
  </si>
  <si>
    <t>IMPLEMENTACIÓN DE UNA ESTRATEGIA DE EDUCACIÓN Y PLANIFICACIÓN AMBIENTAL SUSTENTABLE EN EL MUNICIPIO DE BUCARAMANGA</t>
  </si>
  <si>
    <t>Formular e implementar 1 estrategia de educación ambiental para los ciudadanos, las empresas e institutos descentralizados.</t>
  </si>
  <si>
    <t>Formular e implementar 1 estrategia participativa de articulación regional interinstitucional e intergubernamental para generar escenarios de diálogo, planificación y financiación del desarrollo sostenible.</t>
  </si>
  <si>
    <t>Formular e implementar 1 Política Pública Ambiental de Cambio Climático y Transición Energética.</t>
  </si>
  <si>
    <t>Calidad Y Control Del Medio Ambiente</t>
  </si>
  <si>
    <t>Formular e implementar 1 estrategia para incentivar tecnologías limpias y buenas prácticas en las fuentes fijas y móviles, descontaminación de la polución y ruido ambiental con la articulación de la autoridad ambiental correspondiente, sector empresarial, académico y ciudadanía en general.</t>
  </si>
  <si>
    <t>ANÁLISIS Y CONTROL DE LA CONTAMINACIÓN ATMOSFERICA EN EL MUNICIPIO DE BUCARAMANGA</t>
  </si>
  <si>
    <t>Formular e implementar 1 estrategia de reforestación y conservación de los predios adquiridos para la preservación de las cuencas hídricas que abastecen al municipio de Bucaramanga.</t>
  </si>
  <si>
    <t>PROTECCIÓN DEL RECURSO HÍDRICO COMO ESTRATEGIA AMBIENTAL MEDIANTE ACCIONES DE INTERVENCIÓN EN CUENCAS QUE PUEDAN ABASTECER DE AGUA AL MUNICIPIO DE BUCARAMANGA</t>
  </si>
  <si>
    <t>Formular e implementar 1 estrategia de incidencia social, comunicacional,  interinstitucional,  jurídica, y técnica (estudios hidrológicos e hidrogeológicos, entre otros)  vinculando a gremios, academia, sociedad civil, entidades territoriales y autoridades ambientales para la defensa y protección de la alta montaña de Santurbán ante la amenaza del cambio climático y los impactos de  actividades antrópicas, como los proyectos de megaminería, en dichos ecosistemas estratégicos.</t>
  </si>
  <si>
    <t>Realizar 1 estudio para identificar conflictos de uso del suelo y esquemas potenciales de pago por servicios ambientales en ecosistemas estratégicos abastecedores de cuencas hídrica del municipio de Bucaramanga.</t>
  </si>
  <si>
    <t>Formular e implementar 1 programa de alternativas socioeconómicas de desarrollo sustentable para la provincia de Soto Norte en el marco de la corresponsabilidad socioambiental.</t>
  </si>
  <si>
    <t>Crecimiento Verde, Ciudad Biodiversa</t>
  </si>
  <si>
    <t>Formular e implementar 1 estrategia para recuperar y rehabilitar corredores de conectividad ecosistémica para fortalecer la estructura ecológica urbana (cerros orientales y escarpa occidental) por medio del manejo integral de arbolado y zonas verdes.</t>
  </si>
  <si>
    <t>FORTALECIMIENTO AL CRECIMIENTO VERDE, CIUDAD BIODIVERSA DEL MUNICIPIO DE BUCARAMANGA</t>
  </si>
  <si>
    <t>Implementar 1 piloto para la gestión de huertas urbanas sostenibles.</t>
  </si>
  <si>
    <t>Manejo Integral De Residuos Sólidos, Impacto Positivo En La Calidad De Vida</t>
  </si>
  <si>
    <t>Actualizar e implementar el Plan de Gestión Integral de Residuos Sólidos - PGIRS.</t>
  </si>
  <si>
    <t>FORTALECIMIENTO EN EL MARCO DE LA ECONOMÍA CIRCULAR DE LA GESTIÓN INTEGRAL DE RESIDUOS SÓLIDOS EN EL MUNICIPIO DE BUCARAMANGA</t>
  </si>
  <si>
    <t xml:space="preserve">APORTE DE LOS RECURSOS PARA GARANTIZAR LA OPERACIÓN CONTINUA Y MANTENIMIENTO PERIODICO DE LA PTLX DENTRO DEL MARCO DEL CONVENIO INTERADMINISTRATIVO 517 DE 2014 ENTRE LA EMAB Y EL MUNICIPIO DE BUCARAMANGA </t>
  </si>
  <si>
    <t>Espacio público vital</t>
  </si>
  <si>
    <t>Equipamiento comunitario</t>
  </si>
  <si>
    <t>Construir y/o gestionar el Coso Municipal.</t>
  </si>
  <si>
    <t>Vida Cultural Y Bienestar Creativo Sostenible</t>
  </si>
  <si>
    <t>Mantener la Escuela Municipal de Artes y Oficios en el Municipio.</t>
  </si>
  <si>
    <t>FORMACION EN ARTES Y OFICIOS PARA EL DESARROLLO SOCIAL, ARTISTICO Y CREATIVO DE LOS CIUDADANOS DE BUCARAMANGA</t>
  </si>
  <si>
    <t>IMCT</t>
  </si>
  <si>
    <t>Néstor Rueda</t>
  </si>
  <si>
    <t>Cultura</t>
  </si>
  <si>
    <t>Arte, Cultura Y Creatividad Para La Transformación Social</t>
  </si>
  <si>
    <t>Implementar y mantener 4 iniciativas de formación artística en extensión para atención de población desde la primera infancia con enfoque diferencial y/o terapéutico.</t>
  </si>
  <si>
    <t>Realizar 4 iniciativas de cultura ciudadana.</t>
  </si>
  <si>
    <t>DESARROLLO DE ESTRATEGIAS DE CULTURA CIUDADANA EN EL MUNICIPIO DE BUCARAMANGA</t>
  </si>
  <si>
    <t>Desarrollar 4 proyectos para fortalecimiento a modelos de gestión artística, cultural o de la industria creativa.</t>
  </si>
  <si>
    <t>FORTALECIMIENTO DE LAS DIFERENTES ÁREAS ARTÍSTICAS Y CULTURALES EN LAS LÍNEAS DE CREACIÓN, CIRCULACIÓN, INVESTIGACIÓN, FORMACIÓN, DISTRIBUCIÓN O COMERCIALIZACIÓN PARA LOS ARTISTAS Y GESTORES CULTURALES LOCALES EN BUCARAMANGA.</t>
  </si>
  <si>
    <t>Mantener 1 red municipal de bibliotecas que incorpore a la Biblioteca Pública Gabriel Turbay.</t>
  </si>
  <si>
    <t>FORTALECIMIENTO DE LOS PROCESOS Y PROGRAMAS QUE DESARROLLA LA BIBLIOTECA PÚBLICA GABRIEL TURBAY Y SU RED DE BIBLIOTECAS PARA LA PRESTACIÓN DEL SERVICIO EN LA CIUDAD DE BUCARAMANGA</t>
  </si>
  <si>
    <t>Realizar 200 talleres de lectura, escritura y oralidad con niñas, niños y adolescentes en concordancia con el  plan nacional de lectura, escritura y la política nacional de lectura y bibliotecas.</t>
  </si>
  <si>
    <t>Realizar 16 convocatorias de fomento a la creación, circulación, investigación, formación, distribución y/o comercialización artística, cultural, creativa y de gestión cultural para los artistas y gestores culturales locales.</t>
  </si>
  <si>
    <t>APOYO A  LOS PROGRAMAS  DE CONCERTACIÓN CULTURAL EN LA CIUDAD DE BUCARAMANGA</t>
  </si>
  <si>
    <t>IMPLEMENTACIÓN DE LOS BENEFICIOS ECONÓMICOS PERIÓDICOS - BEPS PARA GARANTIZAR LA VEJEZ DE LOS GESTORES Y CREADORES CULTURALES DE LA CIUDAD DE BUCARAMANGA</t>
  </si>
  <si>
    <t>Implementar y mantener 1 centro de acceso a la información, observación y aceleración para fomento del desarrollo artístico, creativo y de gestión cultural.</t>
  </si>
  <si>
    <t>FORTALECIMIENTO DEL CENTRO DE ACCESO A LA INFORMACIÓN (IAC) DEL IMCT DE BUCARAMANGA</t>
  </si>
  <si>
    <t>Realizar 3 iniciativas de innovación artística, cultural y creativa que contribuyan a fortalecer las cadenas de valor productivo de las artes.</t>
  </si>
  <si>
    <t>Mantener 1 plataforma digital de comunicación y difusión artística y cultural.</t>
  </si>
  <si>
    <t>Mantener en funcionamiento la Emisora Cultural Luis Carlos Galán Sarmiento - La Cultural 100.7.</t>
  </si>
  <si>
    <t>DESARROLLO DE LA PROGRAMACIÓN DE LA EMISORA LUIS CARLOS GALÁN SARMIENTO Y DE LAS COMUNICACIONES DEL IMCT DE BUCARAMANGA</t>
  </si>
  <si>
    <t>Realizar 3 acciones de fortalecimiento al Consejo Municipal de Cultura y de Turismo.</t>
  </si>
  <si>
    <t>FORTALECIMIENTO DEL CONSEJO MUNICIPAL DE CULTURA DE BUCARAMANGA</t>
  </si>
  <si>
    <t>Formular e implementar 1 Plan Decenal de Cultura y Turismo.</t>
  </si>
  <si>
    <t>FORMULACIÓN E IMPLEMENTACIÓN DEL PLAN DECENAL DE CULTURA Y TURISMO DE BUCARAMANGA</t>
  </si>
  <si>
    <t>Realizar 2 iniciativas artísticas y culturales enmarcadas en el Plan Integral Zonal.</t>
  </si>
  <si>
    <t>Patrimonio Cultural: Circuitos Culturales Y Creativos Para Todos</t>
  </si>
  <si>
    <t>Adquirir 1 Bien de Interés Cultural Patrimonial.</t>
  </si>
  <si>
    <t>Realizar 14 acciones de restauración, conservación, recuperación, mantenimiento, apropiación, promoción y/o difusión del patrimonio cultural material mueble e inmueble e inmaterial.</t>
  </si>
  <si>
    <t>FORTALECIMIENTO Y CONSOLIDACIÓN DE ACCIONES PARA LA CONSERVACIÓN Y SALVAGUARDA DE PATRIMONIO CULTURAL MATERIAL E INMATERIAL EN EL MUNICIPIO DE BUCARAMANGA</t>
  </si>
  <si>
    <t>Ejecutar 1 proyecto de adecuación, recuperación, modernización y/o dotación de la Biblioteca Gabriel Turbay.</t>
  </si>
  <si>
    <t>ESTUDIO DE PREINVERSION Y DISEÑO PARA LA MODERNIZACIÓN DEL AUDITORIO PEDRO GÓMEZ VALDERRAMA Y DEL EDIFICIO ANTIGUO DE LA EMISORA DE LA BIBLIOTECA GABRIEL TURBAY DE BUCARAMANGA</t>
  </si>
  <si>
    <t>Mantener 1 agenda de programación artística, cultural y creativa que fortalezca los circuitos artísticos y culturales.</t>
  </si>
  <si>
    <t>Crear 1 agenda cultural, artística, educativa y deportiva en el marco de celebración de los 400 años de la ciudad.</t>
  </si>
  <si>
    <t>DESARROLLO DE LA AGENDA CULTURAL Y ARTÍSTICA EN EL MARCO DE LA CELEBRACIÓN DE LOS 400 AÑOS DE LA CIUDAD DE BUCARAMANGA</t>
  </si>
  <si>
    <t>Gestión Integral De Destino Y Fortalecimiento De La Oferta Turística De La Ciudad</t>
  </si>
  <si>
    <t>Realizar 20 acciones para fortalecer el reconocimiento, difusión y promoción turística y potenciar los puntos PITs.</t>
  </si>
  <si>
    <t>DIFUSIÓN Y PROMOCIÓN DE LA OFERTA TURÍSTICA DE LA CIUDAD DE BUCARAMANGA</t>
  </si>
  <si>
    <t>FORTALECIMIENTO Y POSICIONAMIENTO COMO DESTINO TURÍSTICO SOSTENIBLE Y COMPETITIVO DE LA CIUDAD DE BUCARAMANGA</t>
  </si>
  <si>
    <t>Realizar 4 eventos culturales para fomentar la promoción y la competitividad turística del destino.</t>
  </si>
  <si>
    <t>Implementar 10 acciones para fortalecer la competitividad del sector turístico, impulsar la industria turística y las Zonas de Desarrollo Turístico Prioritario, enmarcadas en las líneas de Política Pública Sectorial.</t>
  </si>
  <si>
    <t xml:space="preserve">Realizar 4 acciones de fortalecimiento al Bureau de Convenciones de Bucaramanga para promoción y posicionamiento de la ciudad y la región como destinos. </t>
  </si>
  <si>
    <t>FORTALECIMIENTO DEL BUREAU DE CONVENCIONES DE BUCARAMANGA</t>
  </si>
  <si>
    <t>Fortalecer a 5.000 empresas, emprendimientos y/o unidades productivas,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</si>
  <si>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>FORTALECIMIENTO DEL COWORKING COMO ESTRATEGIA PARA EL EMPRENDIMIENTO, INNOVACIÓN, DINAMIZACIÓN Y ACELERACIÓN EMPRESARIAL EN EL MUNICIPIO DE BUCARAMANGA</t>
  </si>
  <si>
    <t>IMEBU</t>
  </si>
  <si>
    <t>Centros De Desarrollo Empresarial</t>
  </si>
  <si>
    <t>Implementar 1 programa de desarrollo empresarial y de empleabilidad para las micro y pequeñas empresas (incluyendo unidades productivas).</t>
  </si>
  <si>
    <t>FORTALECIMIENTO DEL CENTRO DE DESARROLLO EMPRESARIAL Y DE EMPLEABILIDAD EN EL MUNICIPIO DE BUCARAMANGA</t>
  </si>
  <si>
    <t>Desarrollar el modelo CDE virtual para que amplíen la cobertura en la ciudad.</t>
  </si>
  <si>
    <t xml:space="preserve">Formar a 7.000 emprendedores a través de un programa de formación teórica, empresarial y/o artesanal con enfoque diferencial para emprendimientos artísticos, culturales, creativos, negocios verdes, microempresarios y/o unidades productivas urbanas y rurales. </t>
  </si>
  <si>
    <t>Implementar en 4.000 mipymes planes estratégicos orientados a innovar y/o incorporación tecnológica en áreas empresariales estratégicas con apoyo de Universidades y actores económicos clave.</t>
  </si>
  <si>
    <t>Banca Ciudadana</t>
  </si>
  <si>
    <t>Intervenir a 4.000 empresas y/o emprendimientos mediante apalancamiento financiero orientado a realizar inversión en innovación y/o tecnología en la zona rural y urbana con enfoque diferencial.</t>
  </si>
  <si>
    <t>APOYO DEL FONDO DE FOMENTO Y CRÉDITO DE APOYO DEL IMEBU, PROGRAMA BANCA CIUDADANA EN EL MUNICIPIO DE BUCARAMANGA</t>
  </si>
  <si>
    <t>Otorgar 6.000 créditos a emprendimientos y mipymes de orientados a capital de trabajo o destinos de inversión diferente a innovación y/o tecnología en zonas urbanas y rurales.</t>
  </si>
  <si>
    <t>Empleabilidad, Empleo Y Trabajo Decente</t>
  </si>
  <si>
    <t>Empleo Y Empleabilidad</t>
  </si>
  <si>
    <t>Registrar 5.000 hojas de vida para facilitar el proceso de inserción en el mercado laboral identificando habilidades, destrezas  y que competencias  para el trabajo.</t>
  </si>
  <si>
    <t>FORTALECIMIENTO DE LA OFICINA DE FOMENTO A LA EMPLEABILIDAD, EL EMPLEO Y EL TRABAJO DECENTE EN EL MUNICIPIO DE BUCARAMANGA</t>
  </si>
  <si>
    <t>Trabajo</t>
  </si>
  <si>
    <t>Formar 3.000  jóvenes y adultos en competencias  personales y/o  técnicas para el trabajo con el fin de facilitar su inserción en el mercado laboral.</t>
  </si>
  <si>
    <t>Acompañar a 1.500 empresas en el fomento de una cultura del empleo y trabajo decente para capturar  vacantes que permitan realizar la intermediación laboral.</t>
  </si>
  <si>
    <t>Mantener en funcionamiento el 100% de los programas del Instituto Municipal del Empleo.</t>
  </si>
  <si>
    <t>FORTALECIMIENTO DE LOS PROCESOS DEL INSTITUTO MUNICIPAL DE EMPLEO Y FOMENTO EMPRESARIAL DEL MUNICIPIO DE BUCARAMANGA</t>
  </si>
  <si>
    <t>Juventud Dinámica, Participativa Y Responsable</t>
  </si>
  <si>
    <t>Mantener las 6 casas de la juventud con una oferta programática del uso adecuado del tiempo libre, acompañamiento psicosocial y conectividad digital.</t>
  </si>
  <si>
    <t>FORTALECIMIENTO DE ESPACIOS Y MECANISMOS DE PREVENCIÓN Y PARTICIPACIÓN PARA EL DESARROLLO INTEGRAL DE LOS JÓVENES EN EL MUNICIPIO DE BUCARAMANGA</t>
  </si>
  <si>
    <t>INDERBU</t>
  </si>
  <si>
    <t>Luis Gonzalo Gómez Guerrero</t>
  </si>
  <si>
    <t>Deporte y recreación</t>
  </si>
  <si>
    <t>Vincular 7.000 jóvenes en los diferentes procesos democráticos de participación ciudadana.</t>
  </si>
  <si>
    <t>Implementar 6 procesos de comunicación estratégica mediante campañas de innovación para la promoción y prevención de flagelos juveniles.</t>
  </si>
  <si>
    <t>Movimiento, Satisfacción Y Vida, Una Ciudad Activa</t>
  </si>
  <si>
    <t>Fomento A La Recreación, La Actividad Física Y El Deporte: Me Gozo Mi Ciudad Y Mi Territorio</t>
  </si>
  <si>
    <t>Realizar 350 eventos de hábitos de vida saludable (recreovías, ciclovías, ciclopaseos y caminatas ecológicas por senderos y cerros).</t>
  </si>
  <si>
    <t>FORTALECIMIENTO DE LAS ESTRATEGIAS DE HÁBITOS Y ESTILOS DE VIDA SALUDABLE EN EL MUNICIPIO DE BUCARAMANGA</t>
  </si>
  <si>
    <t>Mantener 104 grupos comunitarios para la práctica de la actividad física regular que genere hábitos y estilos de vida saludables en ágoras, parques y canchas.</t>
  </si>
  <si>
    <t>Desarrollar 144 eventos recreativos y deportivos para las comunidades bumanguesas, incluidas las vacaciones creativas para infancia.</t>
  </si>
  <si>
    <t>DESARROLLO DE EVENTOS DEPORTIVOS Y RECREATIVOS SOCIOCOMUNITARIOS PARA EL APROVECHAMIENTO DEL TIEMPO LIBRE EN EL MUNICIPIO DE BUCARAMANGA</t>
  </si>
  <si>
    <t>Desarrollar 16 eventos deportivos y recreativos dirigido a población vulnerable: discapacidad, víctimas del conflicto interno armado y población carcelaria hombres y mujeres.</t>
  </si>
  <si>
    <t>Formación Y Preparación De Deportistas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</si>
  <si>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</si>
  <si>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t>FORTALECIMIENTO DE LOS PROCESOS FORMATIVOS, COMPETITIVOS Y DE EDUCACIÓN FÍSICA EN EL MUNICIPIO DE BUCARAMANGA</t>
  </si>
  <si>
    <t>Capacitar 800 personas en áreas afines a la actividad física, recreación y deporte.</t>
  </si>
  <si>
    <t>APOYO A LAS INICIATIVAS DEL DEPORTE ASOCIADO. ORGANIZACIONES COMUNALES Y GRUPOS DIFERENCIALES EN EL MUNICIPIO DE   BUCARAMANGA</t>
  </si>
  <si>
    <t>Apoyar 80 iniciativas de organismos del deporte asociado, grupos diferenciales y de comunidades generales.</t>
  </si>
  <si>
    <t>Ambientes Deportivos Y Recreativos Dignos Y Eficientes</t>
  </si>
  <si>
    <t>Realizar mantenimiento y adecuaciones menores a 105 campos y/o escenarios deportivos.</t>
  </si>
  <si>
    <t>ADMINISTRACIÓN Y MANTENIMIENTO DE LOS ESCENARIOS Y CAMPOS DEPORTIVOS EN EL MUNICIPIO DE BUCARAMANGA</t>
  </si>
  <si>
    <t>Habitabilidad</t>
  </si>
  <si>
    <t>Proyección Habitacional Y Vivienda</t>
  </si>
  <si>
    <t>Asignar 521 subsidios complementarios a hogares en condición de vulnerabilidad con enfoque diferencial.</t>
  </si>
  <si>
    <t>APOYO TÉCNICO EN EL DISEÑO Y FORMULACIÓN DE PROYECTOS DE VIVIENDA Y ASIGNACIÓN DE SUBSIDIOS COMPLEMENTARIOS PARA LA POBLACIÓN VULNERABLE DEL MUNICIPIO DE BUCARAMANGA</t>
  </si>
  <si>
    <t>INVISBU</t>
  </si>
  <si>
    <t>César Camilo Hernández Hernández</t>
  </si>
  <si>
    <t>Entregar 500 soluciones de vivienda con obras complementarias.</t>
  </si>
  <si>
    <t xml:space="preserve">Mejoramientos De Vivienda Y Entorno Barrial   </t>
  </si>
  <si>
    <t>Realizar 560 mejoramientos de vivienda en la zona urbana y rural.</t>
  </si>
  <si>
    <t>MEJORAMIENTO DE VIVIENDAS EN EL SECTOR URBANO DEL MUNICIPIO BUCARAMANGA</t>
  </si>
  <si>
    <t xml:space="preserve">Acompañamiento Social Habitacional </t>
  </si>
  <si>
    <t>Atender y acompañar a 13.500 familias en temas relacionas con vivienda de interés social.</t>
  </si>
  <si>
    <t>FORMACIÓN EN TEMAS RELACIONADOS CON VIVIENDA DE INTERÉS SOCIAL Y ACOMPAÑAMIENTO COMUNITARIO EN LOS PROYECTOS DESARROLLADOS POR EL INVISBU EN EL MUNICIPIO DE   BUCARAMANGA</t>
  </si>
  <si>
    <t>Bucaramanga, Territorio Ordenado</t>
  </si>
  <si>
    <t>Planeando Construimos Ciudad Y Territorio</t>
  </si>
  <si>
    <t>Formular 1 Operación Urbana Estratégica - OUE.</t>
  </si>
  <si>
    <t>FORMULACIÓN DE UNA OPERACIÓN URBANA ESTRATÉGICA EN MUNICIPIO DE BUCARAMANGA</t>
  </si>
  <si>
    <t>La Nueva Movilidad</t>
  </si>
  <si>
    <t>Metrolínea Evoluciona Y Estrategia Multimodal</t>
  </si>
  <si>
    <t>Formular e implementar 1 programa que permita reducir el déficit operacional del SITM.</t>
  </si>
  <si>
    <t>FORTALECIMIENTO AL SISTEMA INTEGRADO DE TRANSPORTE MASIVO METROLÍNEA - SITM DEL MUNICIPIO DE BUCARAMANGA</t>
  </si>
  <si>
    <t>METROLÍNEA</t>
  </si>
  <si>
    <t>Emilcen Jaimes</t>
  </si>
  <si>
    <t>Implementar y mantener 1 herramienta digital (APP y/o web) que le permita a los usuarios del sistema realizar la planificación eficiente de los viajes.</t>
  </si>
  <si>
    <t>IMPLEMENTACIÓN Y ACTUALIZACIÓN DE UNA HERRAMIENTA DIGITAL APP QUE FACILITE A LOS USUARIOS LA PLANIFICACIÓN DE LOS VIAJES EN EL SITM METROLINEA EN EL MUNICIPIO DE BUCARAMANGA</t>
  </si>
  <si>
    <t>Formular e implementar 1 estrategia integrada de complementariedad, multimodalidad enfocada en el fortalecimiento del sistema de bicicletas públicas, inclusión de buses (baja o cero emisiones) e infraestructura sostenible requerida de acuerdo a las condiciones de operación del sistema.</t>
  </si>
  <si>
    <t>IMPLEMENTACION DEL SISTEMA DE BICICLETAS PÚBLICO (SBP) - CLOBI EN EL MUNICIPIO DE BUCARAMANGA</t>
  </si>
  <si>
    <t>IMPLEMENTACIÓN ESTRATEGIA INTEGRADA DE COMPLEMENTARIEDAD, MULTIMODALIDAD ENFOCADA EN LA INCLUSIÓN DE BUSES (BAJA O CERO EMISIONES) REQUERIDA DE ACUERDO A LA NORMATIVIDAD NACIONAL Y LOCAL VIGENTE  BUCARAMANGA</t>
  </si>
  <si>
    <t>Implementar 3 estrategias para el estímulo de demanda de pasajeros del sistema de transporte público (tarifas diferenciadas, tarifas dinámicas, entre otros).</t>
  </si>
  <si>
    <t>CONTRIBUCIÓN AL ESTIMULO DE LA DEMANDA DE USUARIOS EN EL SISTEMA INTEGRADO DE TRANSPORTE MASIVO METROLINEA - SITM EN EL MUNICIPIO DE BUCARAMANGA</t>
  </si>
  <si>
    <t>BUCARAMANGA, UNA CIUDAD DE OPORTUNIDADES 2020-2023, VIGENCIA 2022</t>
  </si>
  <si>
    <t>RECURSOS PROPIOS PARA INVERSIÓN INSTITUTOS DESCENTRALIZADOS</t>
  </si>
  <si>
    <t>Educación En Seguridad Vial Y Movilidad Sostenible</t>
  </si>
  <si>
    <t>Mantener 3 programas de educación en seguridad vial y movilidad sostenible en el municipio.</t>
  </si>
  <si>
    <t>IMPLEMENTACIÓN Y PROMOCIÓN DE PROGRAMAS DE EDUCACIÓN EN SEGURIDAD VIAL, MOVILIDAD SOSTENIBLE Y USO DE LA BICICLETA EN EL MUNICIPIO DE BUCARAMANGA</t>
  </si>
  <si>
    <t>Dir. Tránsito</t>
  </si>
  <si>
    <t>Andrea Mendez</t>
  </si>
  <si>
    <t>Formular e implementar 1 programa de educación, promoción y valoración del uso de medios de transporte sostenible y del uso de la bicicleta.</t>
  </si>
  <si>
    <t>Fortalecimiento Institucional Para El Control Del Tránsito Y La Seguridad Vial</t>
  </si>
  <si>
    <t>Formular e implementar la estrategia de control y regulación del tránsito vehicular y peatonal, de la Seguridad vial y del transporte Informal.</t>
  </si>
  <si>
    <t>FORTALECIMIENTO DE LA ESTRATEGIA DE CONTROL DEL TRÁNSITO VEHICULAR, PEATONAL Y DE LA SEGURIDAD VIAL EN EL MUNICIPIO DE BUCARAMANGA</t>
  </si>
  <si>
    <t>Realizar 45.000 revisiones técnico mecánica y de emisiones contaminantes.</t>
  </si>
  <si>
    <t>FORTALECIMIENTO DE LA GESTIÓN OPERATIVA PARA LA EFICIENTE PRESTACIÓN DE SERVICIOS DEL CENTRO DE DIAGNÓSTICO AUTOMOTOR DE LA DIRECCIÓN DE TRÁNSITO DE BUCARAMANGA</t>
  </si>
  <si>
    <t>Modernización Del Sistema De Semaforización Y Señalización Vial</t>
  </si>
  <si>
    <t>Mantener las 174 intersecciones semaforizadas en el municipio.</t>
  </si>
  <si>
    <t>MANTENIMIENTO DEL SISTEMA DE SEMAFORIZACIÓN DEL MUNICIPIO DE BUCARAMANGA</t>
  </si>
  <si>
    <t>Diseñar el Sistema Inteligente de Gestión de Tráfico - SIGT.</t>
  </si>
  <si>
    <t>Mantener el 100% de la señalización vial horizontal, vertical y elevada del inventario.</t>
  </si>
  <si>
    <t>FORMULACIÓN Y EJECUCIÓN DEL PLAN INTEGRAL DE SEÑALIZACIÓN VIAL DEL MUNICIPIO DE BUCARAMANGA</t>
  </si>
  <si>
    <t>Demarcar 6.000 m2 de señalización horizontal nueva.</t>
  </si>
  <si>
    <t>Instalar 700 señales de tránsito verticales o elevadas nuevas.</t>
  </si>
  <si>
    <t>Actualizar 2 Planes Zonales de Zonas de Estacionamiento Transitorio Regulado – ZERT.</t>
  </si>
  <si>
    <t>Fortalecer y mantener 1 estrategia de fortalecimiento institucional de la Dirección de Tránsito de Bucaramanga.</t>
  </si>
  <si>
    <t>FORTALECIMIENTO INSTITUCIONAL PARA LA EFICIENCIA EN LA PRESTACIÓN DEL SERVICIO DE LA DIRECCIÓN DE TRANSITO DE BUCARAMANGA</t>
  </si>
  <si>
    <t>Mantener las 4 estaciones de bomberos.</t>
  </si>
  <si>
    <t>ADECUACIÓN DE LA PLANTA FÍSICA PARA LA VIGENCIA 2022 EN LAS ESTACIONES PROPIEDAD DE BOMBEROS DE BUCARAMANGA</t>
  </si>
  <si>
    <t>Bomberos</t>
  </si>
  <si>
    <t>Yelitza Oliveros Ramírez</t>
  </si>
  <si>
    <t>Formular e implementar 1 estrategia de fortalecimiento de la capacidad operativa de Bomberos.</t>
  </si>
  <si>
    <t>FORTALECIMIENTO DE LOS SISTEMAS DE INFORMACIÓN PARA LA VIGENCIA 2022 DE BOMBEROS DE BUCARAMANGA</t>
  </si>
  <si>
    <t>CAPACITACIÓN Y SENSIBILIZACIÓN EN PREVENCIÓN ORIENTADA A BOMBERITOS Y BRIGADISTAS PARA LA VIGENCIA 2022 EN EL MUNICIPIO DE BUCARAMANGA</t>
  </si>
  <si>
    <t>CAPACITACIÓN DEL PERSONAL OPERATIVO Y ADMINISTRATIVO EN CUMPLIMIENTO AL PIC VIGENCIA 2022 DE BOMBEROS DE  BUCARAMANGA</t>
  </si>
  <si>
    <t xml:space="preserve"> ADQUISICIÓN DE EQUIPOS ESPECIALIZADOS PARA EL ÁREA OPERATIVA, PREVENCIÓN Y GESTIÓN EN LA VIGENCIA 2022 DEL CUERPO OFICIAL DE BOMBEROS DE   BUCARAMANGA</t>
  </si>
  <si>
    <t>PRESUPUESTO 2022 - TOTAL POAI 2022 - PDM "BUCARAMANGA, UNA CIUDAD DE OPORTUNIDADES"</t>
  </si>
  <si>
    <t>DOTACIÓN DEL HOGAR DE CUIDADO Y ALBERGUE "CASA BUHO" PARA LA ATENCIÓN INTEGRAL DE NIÑOS Y NIÑAS EN EL MUNICIPIO DE BUCARAMANGA.</t>
  </si>
  <si>
    <t>MODERNIZACIÓN DEL ALUMBRADO PÚBLICO DEL PARQUE LA LOMA, EL PARQUE LOS SARRAPIOS Y LAS VIAS PEATONALES  UBICADAS ENTRE LAS CALLES 42 Y 54 Y CARRERAS 32 A 42 DEL MUNICIPIO DE BUCARAMANGA</t>
  </si>
  <si>
    <t>ADECUACION DEL EQUIPAMIENTO Y ESCENARIOS DEPORTIVOS DEL MUNICIPIO DE BUCARAMANGA SANTANDER</t>
  </si>
  <si>
    <t xml:space="preserve">MODERNIZACIÓN DEL ALUMBRADO PÚBLICO DE LAS COMUNAS 6, 7 Y 12 DEL MUNICIPIO DE BUCARAMANGA </t>
  </si>
  <si>
    <t>ADECUACIÓN DEL PARQUE EL CENTENARIO DEL MUNICIPIO DE BUCARAMANGA</t>
  </si>
  <si>
    <t>MEJORAMIENTO DE LA INFRAESTRUCTURA URBANA Y CALIDAD AMBIENTAL DENTRO DE LA ESTRATEGIA “CENTRO CAMINABLE” EN EL MUNICIPIO DE BUCARAMANGA SANTANDER</t>
  </si>
  <si>
    <t>RECUPERACIÓN DEL EQUIPAMIENTO URBANO EN PARQUES, ESCENARIOS DEPORTIVOS Y ESPACIO PÚBLICO DEL MUNICIPIO DE BUCARAMANGA</t>
  </si>
  <si>
    <t>FORTALECIMIENTO A LA AGENDA DE EDUCACIÓN Y CULTURA AMBIENTAL DEL MUNICIPIO DE BUCARAMANGA</t>
  </si>
  <si>
    <t>SISTEMATIZACIÓN, ESTANDARIZACIÓN Y ACTUALIZACIÓN DEL CENSO DE ÁRBOLES URBANOS PARA LA PLANIFICACIÓN Y MANEJO SILVICULTURAL EN EL MUNICIPIO DE BUCARAMANGA</t>
  </si>
  <si>
    <t>FORTALECIMIENTO DE LA PRESTACIÓN DEL SERVICIO PÚBLICO DE ASEO PARA LA GESTIÓN INTEGRAL DE RESIDUOS SÓLIDOS EN EL MUNICIPIO DE BUCARAMANGA</t>
  </si>
  <si>
    <t>CONSERVACIÓN Y MEJORAMIENTO DE LA COBERTURA VEGETAL DE LAS ZONAS VERDES Y PARQUES DEL MUNICIPIO DE BUCARAMANGA, SANTANDER</t>
  </si>
  <si>
    <t>FORTALECIMIENTO EN LA EJECUCIÓN DE LA ESTRATEGIA GENERAL DE PRESUPUESTOS PARTICIPATIVOS EN EL MUNICIPIO DE BUCARAMANGA</t>
  </si>
  <si>
    <t>Ciencia, tecnología e innovación</t>
  </si>
  <si>
    <t>Agricultura y desarrollo rural</t>
  </si>
  <si>
    <t>Uriel Carreño (e)</t>
  </si>
  <si>
    <t>FORTALECIMIENTO DE LA ESTRUCTURA ADMINISTRATIVA DE BOMBEROS DE BUCARAMANGA</t>
  </si>
  <si>
    <t>Total general</t>
  </si>
  <si>
    <t>Líneas estratégicas</t>
  </si>
  <si>
    <t>Valor programado</t>
  </si>
  <si>
    <t>Sectores</t>
  </si>
  <si>
    <t>Dependencias</t>
  </si>
  <si>
    <t>Total programado</t>
  </si>
  <si>
    <t>Fuente:</t>
  </si>
  <si>
    <t xml:space="preserve">Realizado por: </t>
  </si>
  <si>
    <t>Secretaría de Planeación.</t>
  </si>
  <si>
    <t>Administración Central, Institutos Descentralizados y Secretaría de Hacienda.</t>
  </si>
  <si>
    <t>PLAN OPERATIVO ANUAL DE INVERSIONES</t>
  </si>
  <si>
    <t>Código BPIN</t>
  </si>
  <si>
    <t>Jose Luis Hernández Jaimes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</si>
</sst>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14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sz val="12"/>
      <color rgb="FFFF000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rgb="FF3F3F3F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0" fontId="8" fillId="0" borderId="0"/>
  </cellStyleXfs>
  <cellXfs count="21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justify" vertical="center" wrapText="1"/>
    </xf>
    <xf numFmtId="5" fontId="6" fillId="0" borderId="1" xfId="2" applyNumberFormat="1" applyFont="1" applyFill="1" applyBorder="1" applyAlignment="1">
      <alignment horizontal="right" vertical="center" wrapText="1"/>
    </xf>
    <xf numFmtId="165" fontId="6" fillId="0" borderId="1" xfId="2" applyNumberFormat="1" applyFont="1" applyFill="1" applyBorder="1" applyAlignment="1">
      <alignment horizontal="center" vertical="center" wrapText="1"/>
    </xf>
    <xf numFmtId="165" fontId="5" fillId="0" borderId="1" xfId="2" applyNumberFormat="1" applyFont="1" applyBorder="1" applyAlignment="1">
      <alignment horizontal="center" vertical="center" wrapText="1"/>
    </xf>
    <xf numFmtId="166" fontId="6" fillId="0" borderId="1" xfId="1" applyNumberFormat="1" applyFont="1" applyBorder="1" applyAlignment="1">
      <alignment horizontal="right" vertical="center" wrapText="1"/>
    </xf>
    <xf numFmtId="165" fontId="5" fillId="4" borderId="1" xfId="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0" xfId="0" applyFont="1" applyFill="1"/>
    <xf numFmtId="0" fontId="6" fillId="0" borderId="0" xfId="0" applyFont="1"/>
    <xf numFmtId="165" fontId="6" fillId="0" borderId="1" xfId="2" applyNumberFormat="1" applyFont="1" applyBorder="1"/>
    <xf numFmtId="166" fontId="6" fillId="0" borderId="1" xfId="1" applyNumberFormat="1" applyFont="1" applyBorder="1" applyAlignment="1">
      <alignment horizontal="right"/>
    </xf>
    <xf numFmtId="0" fontId="5" fillId="4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justify" vertical="center" wrapText="1"/>
    </xf>
    <xf numFmtId="1" fontId="6" fillId="0" borderId="1" xfId="0" applyNumberFormat="1" applyFont="1" applyBorder="1" applyAlignment="1">
      <alignment horizontal="right" vertical="center" wrapText="1"/>
    </xf>
    <xf numFmtId="166" fontId="6" fillId="0" borderId="1" xfId="2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justify" vertical="center" wrapText="1"/>
    </xf>
    <xf numFmtId="164" fontId="5" fillId="4" borderId="1" xfId="0" applyNumberFormat="1" applyFont="1" applyFill="1" applyBorder="1" applyAlignment="1">
      <alignment horizontal="justify" vertical="center" wrapText="1"/>
    </xf>
    <xf numFmtId="164" fontId="5" fillId="4" borderId="1" xfId="0" applyNumberFormat="1" applyFont="1" applyFill="1" applyBorder="1" applyAlignment="1">
      <alignment horizontal="justify" vertical="center"/>
    </xf>
    <xf numFmtId="1" fontId="6" fillId="0" borderId="1" xfId="0" applyNumberFormat="1" applyFont="1" applyBorder="1" applyAlignment="1">
      <alignment horizontal="center" vertical="center" wrapText="1"/>
    </xf>
    <xf numFmtId="166" fontId="6" fillId="2" borderId="1" xfId="2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justify" vertical="center" wrapText="1"/>
    </xf>
    <xf numFmtId="1" fontId="6" fillId="0" borderId="5" xfId="0" applyNumberFormat="1" applyFont="1" applyBorder="1" applyAlignment="1">
      <alignment horizontal="right" vertical="center"/>
    </xf>
    <xf numFmtId="164" fontId="6" fillId="0" borderId="5" xfId="0" applyNumberFormat="1" applyFont="1" applyBorder="1" applyAlignment="1">
      <alignment horizontal="justify" vertical="center" wrapText="1"/>
    </xf>
    <xf numFmtId="5" fontId="6" fillId="2" borderId="1" xfId="2" applyNumberFormat="1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justify" vertical="center" wrapText="1"/>
    </xf>
    <xf numFmtId="164" fontId="5" fillId="4" borderId="5" xfId="0" applyNumberFormat="1" applyFont="1" applyFill="1" applyBorder="1" applyAlignment="1">
      <alignment horizontal="justify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165" fontId="6" fillId="2" borderId="1" xfId="2" applyNumberFormat="1" applyFont="1" applyFill="1" applyBorder="1" applyAlignment="1">
      <alignment horizontal="center" vertical="center"/>
    </xf>
    <xf numFmtId="165" fontId="6" fillId="0" borderId="1" xfId="2" applyNumberFormat="1" applyFont="1" applyFill="1" applyBorder="1" applyAlignment="1">
      <alignment vertical="center" wrapText="1"/>
    </xf>
    <xf numFmtId="166" fontId="6" fillId="0" borderId="1" xfId="1" applyNumberFormat="1" applyFont="1" applyFill="1" applyBorder="1" applyAlignment="1">
      <alignment horizontal="right" vertical="center" wrapText="1"/>
    </xf>
    <xf numFmtId="0" fontId="5" fillId="4" borderId="5" xfId="5" applyFont="1" applyFill="1" applyBorder="1" applyAlignment="1">
      <alignment horizontal="center" vertical="center"/>
    </xf>
    <xf numFmtId="0" fontId="6" fillId="0" borderId="1" xfId="5" applyFont="1" applyBorder="1" applyAlignment="1">
      <alignment horizontal="justify" vertical="center" wrapText="1"/>
    </xf>
    <xf numFmtId="5" fontId="6" fillId="0" borderId="1" xfId="6" applyNumberFormat="1" applyFont="1" applyFill="1" applyBorder="1" applyAlignment="1">
      <alignment horizontal="right" vertical="center" wrapText="1"/>
    </xf>
    <xf numFmtId="0" fontId="5" fillId="4" borderId="1" xfId="5" applyFont="1" applyFill="1" applyBorder="1" applyAlignment="1">
      <alignment horizontal="center" vertical="center"/>
    </xf>
    <xf numFmtId="1" fontId="6" fillId="0" borderId="1" xfId="5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justify" vertical="center" wrapText="1"/>
    </xf>
    <xf numFmtId="5" fontId="6" fillId="0" borderId="1" xfId="1" applyNumberFormat="1" applyFont="1" applyFill="1" applyBorder="1" applyAlignment="1">
      <alignment horizontal="right" vertical="center" wrapText="1"/>
    </xf>
    <xf numFmtId="165" fontId="5" fillId="0" borderId="1" xfId="2" applyNumberFormat="1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165" fontId="6" fillId="0" borderId="1" xfId="2" applyNumberFormat="1" applyFont="1" applyBorder="1" applyAlignment="1">
      <alignment vertical="center"/>
    </xf>
    <xf numFmtId="166" fontId="6" fillId="0" borderId="1" xfId="1" applyNumberFormat="1" applyFont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9" fontId="5" fillId="4" borderId="1" xfId="0" applyNumberFormat="1" applyFont="1" applyFill="1" applyBorder="1" applyAlignment="1">
      <alignment horizontal="justify" vertical="center" wrapText="1"/>
    </xf>
    <xf numFmtId="1" fontId="6" fillId="0" borderId="1" xfId="1" applyNumberFormat="1" applyFont="1" applyFill="1" applyBorder="1" applyAlignment="1">
      <alignment horizontal="right" vertical="center" wrapText="1"/>
    </xf>
    <xf numFmtId="5" fontId="6" fillId="0" borderId="1" xfId="3" applyNumberFormat="1" applyFont="1" applyFill="1" applyBorder="1" applyAlignment="1">
      <alignment horizontal="right" vertical="center" wrapText="1"/>
    </xf>
    <xf numFmtId="0" fontId="6" fillId="0" borderId="1" xfId="0" applyFont="1" applyBorder="1"/>
    <xf numFmtId="165" fontId="6" fillId="0" borderId="1" xfId="2" applyNumberFormat="1" applyFont="1" applyBorder="1" applyAlignment="1">
      <alignment horizontal="center" vertical="center" wrapText="1"/>
    </xf>
    <xf numFmtId="165" fontId="6" fillId="0" borderId="1" xfId="2" applyNumberFormat="1" applyFont="1" applyBorder="1" applyAlignment="1">
      <alignment horizontal="center" vertical="center"/>
    </xf>
    <xf numFmtId="5" fontId="6" fillId="0" borderId="1" xfId="2" applyNumberFormat="1" applyFont="1" applyFill="1" applyBorder="1" applyAlignment="1">
      <alignment horizontal="right" vertical="center"/>
    </xf>
    <xf numFmtId="5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justify" vertical="center"/>
    </xf>
    <xf numFmtId="0" fontId="5" fillId="4" borderId="5" xfId="0" applyFont="1" applyFill="1" applyBorder="1" applyAlignment="1">
      <alignment horizontal="justify" vertical="center" wrapText="1"/>
    </xf>
    <xf numFmtId="165" fontId="6" fillId="0" borderId="1" xfId="2" applyNumberFormat="1" applyFont="1" applyBorder="1" applyAlignment="1">
      <alignment horizontal="right" vertical="center"/>
    </xf>
    <xf numFmtId="165" fontId="6" fillId="0" borderId="1" xfId="2" applyNumberFormat="1" applyFont="1" applyFill="1" applyBorder="1" applyAlignment="1">
      <alignment horizontal="right" vertical="center" wrapText="1"/>
    </xf>
    <xf numFmtId="165" fontId="5" fillId="0" borderId="1" xfId="2" applyNumberFormat="1" applyFont="1" applyBorder="1" applyAlignment="1">
      <alignment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/>
    </xf>
    <xf numFmtId="1" fontId="6" fillId="2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/>
    </xf>
    <xf numFmtId="0" fontId="6" fillId="2" borderId="5" xfId="0" applyFont="1" applyFill="1" applyBorder="1" applyAlignment="1">
      <alignment horizontal="justify" vertical="center" wrapText="1"/>
    </xf>
    <xf numFmtId="1" fontId="6" fillId="2" borderId="5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justify" vertical="center" wrapText="1"/>
    </xf>
    <xf numFmtId="165" fontId="6" fillId="0" borderId="1" xfId="0" applyNumberFormat="1" applyFont="1" applyBorder="1" applyAlignment="1">
      <alignment horizontal="right"/>
    </xf>
    <xf numFmtId="1" fontId="6" fillId="0" borderId="7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justify" vertical="center" wrapText="1"/>
    </xf>
    <xf numFmtId="165" fontId="6" fillId="0" borderId="7" xfId="2" applyNumberFormat="1" applyFont="1" applyFill="1" applyBorder="1" applyAlignment="1">
      <alignment horizontal="right" vertical="center" wrapText="1"/>
    </xf>
    <xf numFmtId="5" fontId="6" fillId="0" borderId="1" xfId="2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166" fontId="6" fillId="2" borderId="1" xfId="2" applyNumberFormat="1" applyFont="1" applyFill="1" applyBorder="1" applyAlignment="1">
      <alignment horizontal="right" vertical="center" wrapText="1"/>
    </xf>
    <xf numFmtId="3" fontId="5" fillId="4" borderId="1" xfId="0" applyNumberFormat="1" applyFont="1" applyFill="1" applyBorder="1" applyAlignment="1">
      <alignment horizontal="justify" vertical="center" wrapText="1"/>
    </xf>
    <xf numFmtId="166" fontId="6" fillId="0" borderId="1" xfId="2" applyNumberFormat="1" applyFont="1" applyFill="1" applyBorder="1" applyAlignment="1">
      <alignment horizontal="right" vertical="center"/>
    </xf>
    <xf numFmtId="166" fontId="6" fillId="0" borderId="7" xfId="2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1" fontId="6" fillId="0" borderId="5" xfId="0" applyNumberFormat="1" applyFont="1" applyBorder="1" applyAlignment="1">
      <alignment horizontal="right" vertical="center" wrapText="1"/>
    </xf>
    <xf numFmtId="166" fontId="6" fillId="0" borderId="1" xfId="6" applyNumberFormat="1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4" borderId="1" xfId="5" applyFont="1" applyFill="1" applyBorder="1" applyAlignment="1">
      <alignment horizontal="justify" vertical="center" wrapText="1"/>
    </xf>
    <xf numFmtId="3" fontId="6" fillId="0" borderId="1" xfId="5" applyNumberFormat="1" applyFont="1" applyBorder="1" applyAlignment="1">
      <alignment horizontal="center" vertical="center" wrapText="1"/>
    </xf>
    <xf numFmtId="1" fontId="6" fillId="0" borderId="5" xfId="5" applyNumberFormat="1" applyFont="1" applyBorder="1" applyAlignment="1">
      <alignment horizontal="right" vertical="center"/>
    </xf>
    <xf numFmtId="0" fontId="6" fillId="0" borderId="5" xfId="5" applyFont="1" applyBorder="1" applyAlignment="1">
      <alignment horizontal="justify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4" borderId="5" xfId="5" applyFont="1" applyFill="1" applyBorder="1" applyAlignment="1">
      <alignment horizontal="justify" vertical="center" wrapText="1"/>
    </xf>
    <xf numFmtId="3" fontId="6" fillId="0" borderId="5" xfId="5" applyNumberFormat="1" applyFont="1" applyBorder="1" applyAlignment="1">
      <alignment horizontal="center" vertical="center" wrapText="1"/>
    </xf>
    <xf numFmtId="9" fontId="6" fillId="0" borderId="1" xfId="5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right" vertical="center" wrapText="1"/>
    </xf>
    <xf numFmtId="164" fontId="6" fillId="2" borderId="5" xfId="0" applyNumberFormat="1" applyFont="1" applyFill="1" applyBorder="1" applyAlignment="1">
      <alignment horizontal="justify" vertical="center" wrapText="1"/>
    </xf>
    <xf numFmtId="164" fontId="6" fillId="2" borderId="1" xfId="0" applyNumberFormat="1" applyFont="1" applyFill="1" applyBorder="1" applyAlignment="1">
      <alignment horizontal="justify" vertical="center" wrapText="1"/>
    </xf>
    <xf numFmtId="0" fontId="9" fillId="5" borderId="10" xfId="0" applyFont="1" applyFill="1" applyBorder="1" applyAlignment="1">
      <alignment horizontal="center" vertical="center"/>
    </xf>
    <xf numFmtId="165" fontId="9" fillId="5" borderId="1" xfId="2" applyNumberFormat="1" applyFont="1" applyFill="1" applyBorder="1" applyAlignment="1">
      <alignment horizontal="right" vertical="center"/>
    </xf>
    <xf numFmtId="165" fontId="9" fillId="5" borderId="1" xfId="2" applyNumberFormat="1" applyFont="1" applyFill="1" applyBorder="1" applyAlignment="1">
      <alignment vertical="center"/>
    </xf>
    <xf numFmtId="0" fontId="10" fillId="2" borderId="0" xfId="0" applyFont="1" applyFill="1"/>
    <xf numFmtId="0" fontId="10" fillId="0" borderId="0" xfId="0" applyFont="1"/>
    <xf numFmtId="167" fontId="0" fillId="0" borderId="0" xfId="1" applyNumberFormat="1" applyFont="1"/>
    <xf numFmtId="0" fontId="2" fillId="0" borderId="0" xfId="0" applyFont="1" applyAlignment="1">
      <alignment horizontal="right" vertical="center"/>
    </xf>
    <xf numFmtId="165" fontId="2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11" fillId="4" borderId="1" xfId="0" applyFont="1" applyFill="1" applyBorder="1" applyAlignment="1">
      <alignment horizontal="justify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5" fontId="2" fillId="0" borderId="1" xfId="1" applyNumberFormat="1" applyFont="1" applyFill="1" applyBorder="1" applyAlignment="1">
      <alignment horizontal="right" vertical="center" wrapText="1"/>
    </xf>
    <xf numFmtId="0" fontId="2" fillId="0" borderId="1" xfId="0" applyFont="1" applyBorder="1"/>
    <xf numFmtId="165" fontId="4" fillId="0" borderId="1" xfId="2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7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9" fontId="12" fillId="0" borderId="5" xfId="0" applyNumberFormat="1" applyFont="1" applyBorder="1" applyAlignment="1">
      <alignment horizontal="center" vertical="center" wrapText="1"/>
    </xf>
    <xf numFmtId="166" fontId="6" fillId="0" borderId="1" xfId="2" applyNumberFormat="1" applyFont="1" applyFill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11" fillId="4" borderId="5" xfId="0" applyFont="1" applyFill="1" applyBorder="1" applyAlignment="1">
      <alignment horizontal="justify" vertical="center" wrapText="1"/>
    </xf>
    <xf numFmtId="3" fontId="12" fillId="0" borderId="1" xfId="5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5" fontId="2" fillId="0" borderId="1" xfId="0" applyNumberFormat="1" applyFont="1" applyBorder="1"/>
    <xf numFmtId="5" fontId="6" fillId="0" borderId="1" xfId="0" applyNumberFormat="1" applyFont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right" vertical="center" wrapText="1"/>
    </xf>
    <xf numFmtId="0" fontId="13" fillId="4" borderId="10" xfId="0" applyFont="1" applyFill="1" applyBorder="1" applyAlignment="1">
      <alignment horizontal="center" vertical="center"/>
    </xf>
    <xf numFmtId="165" fontId="9" fillId="5" borderId="0" xfId="2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justify" vertical="center" wrapText="1"/>
    </xf>
    <xf numFmtId="1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justify" vertical="center" wrapText="1"/>
    </xf>
    <xf numFmtId="167" fontId="2" fillId="2" borderId="0" xfId="1" applyNumberFormat="1" applyFont="1" applyFill="1"/>
    <xf numFmtId="167" fontId="2" fillId="2" borderId="0" xfId="0" applyNumberFormat="1" applyFont="1" applyFill="1"/>
    <xf numFmtId="3" fontId="6" fillId="0" borderId="5" xfId="0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167" fontId="2" fillId="0" borderId="0" xfId="1" applyNumberFormat="1" applyFont="1"/>
    <xf numFmtId="165" fontId="6" fillId="2" borderId="1" xfId="2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165" fontId="6" fillId="0" borderId="1" xfId="2" applyNumberFormat="1" applyFont="1" applyBorder="1" applyAlignment="1">
      <alignment vertical="center" wrapText="1"/>
    </xf>
    <xf numFmtId="165" fontId="14" fillId="0" borderId="1" xfId="2" applyNumberFormat="1" applyFont="1" applyFill="1" applyBorder="1" applyAlignment="1">
      <alignment horizontal="right" vertical="center" wrapText="1"/>
    </xf>
    <xf numFmtId="3" fontId="12" fillId="0" borderId="5" xfId="5" applyNumberFormat="1" applyFont="1" applyBorder="1" applyAlignment="1">
      <alignment horizontal="center" vertical="center" wrapText="1"/>
    </xf>
    <xf numFmtId="3" fontId="12" fillId="0" borderId="9" xfId="5" applyNumberFormat="1" applyFont="1" applyBorder="1" applyAlignment="1">
      <alignment horizontal="center" vertical="center" wrapText="1"/>
    </xf>
    <xf numFmtId="3" fontId="12" fillId="0" borderId="7" xfId="5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6" fillId="0" borderId="7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9" fontId="6" fillId="0" borderId="5" xfId="4" applyFont="1" applyFill="1" applyBorder="1" applyAlignment="1">
      <alignment horizontal="center" vertical="center" wrapText="1"/>
    </xf>
    <xf numFmtId="9" fontId="6" fillId="0" borderId="7" xfId="4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7" applyFont="1"/>
    <xf numFmtId="0" fontId="3" fillId="0" borderId="0" xfId="7" applyFont="1" applyAlignment="1">
      <alignment horizontal="center" vertical="center" wrapText="1"/>
    </xf>
    <xf numFmtId="0" fontId="2" fillId="0" borderId="0" xfId="7" applyFont="1" applyAlignment="1">
      <alignment vertical="center"/>
    </xf>
    <xf numFmtId="0" fontId="4" fillId="3" borderId="11" xfId="7" applyFont="1" applyFill="1" applyBorder="1" applyAlignment="1">
      <alignment horizontal="center" vertical="center" wrapText="1"/>
    </xf>
    <xf numFmtId="0" fontId="2" fillId="0" borderId="0" xfId="7" applyFont="1" applyAlignment="1">
      <alignment horizontal="center" vertical="center" wrapText="1"/>
    </xf>
    <xf numFmtId="0" fontId="2" fillId="0" borderId="0" xfId="7" applyFont="1" applyAlignment="1">
      <alignment horizontal="justify" vertical="center" wrapText="1"/>
    </xf>
    <xf numFmtId="165" fontId="2" fillId="0" borderId="0" xfId="6" applyNumberFormat="1" applyFont="1" applyFill="1" applyBorder="1" applyAlignment="1">
      <alignment vertical="center"/>
    </xf>
    <xf numFmtId="0" fontId="4" fillId="3" borderId="12" xfId="7" applyFont="1" applyFill="1" applyBorder="1" applyAlignment="1">
      <alignment horizontal="center" vertical="center" wrapText="1"/>
    </xf>
    <xf numFmtId="165" fontId="4" fillId="3" borderId="12" xfId="6" applyNumberFormat="1" applyFont="1" applyFill="1" applyBorder="1" applyAlignment="1">
      <alignment horizontal="center" vertical="center" wrapText="1"/>
    </xf>
    <xf numFmtId="0" fontId="2" fillId="0" borderId="0" xfId="7" applyFont="1" applyAlignment="1">
      <alignment wrapText="1"/>
    </xf>
    <xf numFmtId="0" fontId="15" fillId="0" borderId="0" xfId="7" applyFont="1"/>
    <xf numFmtId="0" fontId="15" fillId="0" borderId="0" xfId="7" applyFont="1" applyAlignment="1">
      <alignment wrapText="1"/>
    </xf>
    <xf numFmtId="0" fontId="15" fillId="0" borderId="0" xfId="7" applyFont="1" applyAlignment="1">
      <alignment horizontal="right" vertical="center"/>
    </xf>
    <xf numFmtId="0" fontId="15" fillId="0" borderId="0" xfId="7" applyFont="1" applyAlignment="1">
      <alignment horizontal="justify" wrapText="1"/>
    </xf>
    <xf numFmtId="0" fontId="15" fillId="0" borderId="0" xfId="7" applyFont="1" applyAlignment="1">
      <alignment horizontal="right"/>
    </xf>
    <xf numFmtId="0" fontId="3" fillId="0" borderId="0" xfId="7" applyFont="1" applyAlignment="1">
      <alignment horizontal="center" wrapText="1"/>
    </xf>
  </cellXfs>
  <cellStyles count="8">
    <cellStyle name="Millares" xfId="1" builtinId="3"/>
    <cellStyle name="Moneda" xfId="2" builtinId="4"/>
    <cellStyle name="Moneda [0]" xfId="3" builtinId="7"/>
    <cellStyle name="Moneda 3" xfId="6" xr:uid="{63FC5B54-41E8-42FF-8821-E33D75733D8C}"/>
    <cellStyle name="Normal" xfId="0" builtinId="0"/>
    <cellStyle name="Normal 2" xfId="7" xr:uid="{15DD3ED4-5D8C-4AD9-AF65-D644A01572B9}"/>
    <cellStyle name="Normal 2 2" xfId="5" xr:uid="{53AB1C69-FCD2-408D-A257-CBD7CFAB7106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/>
              <a:t>poai</a:t>
            </a:r>
            <a:r>
              <a:rPr lang="en-US" sz="900" baseline="0"/>
              <a:t> por líneas estratégicas</a:t>
            </a:r>
            <a:endParaRPr lang="en-US" sz="900"/>
          </a:p>
        </c:rich>
      </c:tx>
      <c:layout>
        <c:manualLayout>
          <c:xMode val="edge"/>
          <c:yMode val="edge"/>
          <c:x val="0.4021078676944928"/>
          <c:y val="1.2725963589632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1" i="0" u="none" strike="noStrike" kern="1200" spc="0" baseline="0">
                  <a:solidFill>
                    <a:schemeClr val="accent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33FF33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0.68203359502762495"/>
              <c:y val="-0.2468002588098123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1" i="0" u="none" strike="noStrike" kern="1200" spc="0" baseline="0">
                  <a:solidFill>
                    <a:srgbClr val="00CC99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6648622047244097"/>
                  <c:h val="0.2964122193059201"/>
                </c:manualLayout>
              </c15:layout>
            </c:ext>
          </c:extLst>
        </c:dLbl>
      </c:pivotFmt>
      <c:pivotFmt>
        <c:idx val="2"/>
        <c:spPr>
          <a:solidFill>
            <a:srgbClr val="FF9900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-9.4667288006915498E-2"/>
              <c:y val="0.2787350649324796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1" i="0" u="none" strike="noStrike" kern="1200" spc="0" baseline="0">
                  <a:solidFill>
                    <a:srgbClr val="6666FF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0566118965644428"/>
                  <c:h val="0.18992319195832338"/>
                </c:manualLayout>
              </c15:layout>
            </c:ext>
          </c:extLst>
        </c:dLbl>
      </c:pivotFmt>
      <c:pivotFmt>
        <c:idx val="3"/>
        <c:spPr>
          <a:solidFill>
            <a:srgbClr val="FF3399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-0.28679922009432535"/>
              <c:y val="1.190608503744528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1" i="0" u="none" strike="noStrike" kern="1200" spc="0" baseline="0">
                  <a:solidFill>
                    <a:srgbClr val="FF0066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40693350831146"/>
                  <c:h val="0.31187518226888306"/>
                </c:manualLayout>
              </c15:layout>
            </c:ext>
          </c:extLst>
        </c:dLbl>
      </c:pivotFmt>
      <c:pivotFmt>
        <c:idx val="4"/>
        <c:spPr>
          <a:solidFill>
            <a:srgbClr val="6666FF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0.35735475733263661"/>
              <c:y val="-1.907017857394966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1" i="0" u="none" strike="noStrike" kern="1200" spc="0" baseline="0">
                  <a:solidFill>
                    <a:srgbClr val="33FF3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00CC99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8.882008021154407E-2"/>
              <c:y val="-0.13556885646075867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1" i="0" u="none" strike="noStrike" kern="1200" spc="0" baseline="0">
                  <a:solidFill>
                    <a:schemeClr val="accent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separator>
</c:separator>
          <c:extLst>
            <c:ext xmlns:c15="http://schemas.microsoft.com/office/drawing/2012/chart" uri="{CE6537A1-D6FC-4f65-9D91-7224C49458BB}">
              <c15:layout>
                <c:manualLayout>
                  <c:w val="0.34521197235035056"/>
                  <c:h val="0.3080527267037611"/>
                </c:manualLayout>
              </c15:layout>
            </c:ext>
          </c:extLst>
        </c:dLbl>
      </c:pivotFmt>
      <c:pivotFmt>
        <c:idx val="6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0.29450341894158194"/>
          <c:y val="0.10630210157286532"/>
          <c:w val="0.41256362814687508"/>
          <c:h val="0.851589996498009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CC99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658-4191-ABB5-0671C3B21D24}"/>
              </c:ext>
            </c:extLst>
          </c:dPt>
          <c:dPt>
            <c:idx val="1"/>
            <c:bubble3D val="0"/>
            <c:spPr>
              <a:solidFill>
                <a:srgbClr val="33FF3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658-4191-ABB5-0671C3B21D2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658-4191-ABB5-0671C3B21D24}"/>
              </c:ext>
            </c:extLst>
          </c:dPt>
          <c:dPt>
            <c:idx val="3"/>
            <c:bubble3D val="0"/>
            <c:spPr>
              <a:solidFill>
                <a:srgbClr val="6666FF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658-4191-ABB5-0671C3B21D24}"/>
              </c:ext>
            </c:extLst>
          </c:dPt>
          <c:dPt>
            <c:idx val="4"/>
            <c:bubble3D val="0"/>
            <c:spPr>
              <a:solidFill>
                <a:srgbClr val="FF3399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658-4191-ABB5-0671C3B21D24}"/>
              </c:ext>
            </c:extLst>
          </c:dPt>
          <c:dLbls>
            <c:dLbl>
              <c:idx val="0"/>
              <c:layout>
                <c:manualLayout>
                  <c:x val="3.6812280930915597E-2"/>
                  <c:y val="-9.25644519419861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rgbClr val="00CC99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144072992138155"/>
                      <c:h val="0.2131926890015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658-4191-ABB5-0671C3B21D24}"/>
                </c:ext>
              </c:extLst>
            </c:dLbl>
            <c:dLbl>
              <c:idx val="1"/>
              <c:layout>
                <c:manualLayout>
                  <c:x val="-3.2709701172711395E-2"/>
                  <c:y val="0.252252103346242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rgbClr val="33FF3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44274964012239"/>
                      <c:h val="0.173965234225290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658-4191-ABB5-0671C3B21D24}"/>
                </c:ext>
              </c:extLst>
            </c:dLbl>
            <c:dLbl>
              <c:idx val="2"/>
              <c:layout>
                <c:manualLayout>
                  <c:x val="-2.4279831889735752E-2"/>
                  <c:y val="-6.11660284229371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rgbClr val="FF99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24580812855464"/>
                      <c:h val="0.334548527356328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658-4191-ABB5-0671C3B21D24}"/>
                </c:ext>
              </c:extLst>
            </c:dLbl>
            <c:dLbl>
              <c:idx val="3"/>
              <c:layout>
                <c:manualLayout>
                  <c:x val="-2.7101966352256496E-3"/>
                  <c:y val="-2.7625010272163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rgbClr val="6666FF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58-4191-ABB5-0671C3B21D24}"/>
                </c:ext>
              </c:extLst>
            </c:dLbl>
            <c:dLbl>
              <c:idx val="4"/>
              <c:layout>
                <c:manualLayout>
                  <c:x val="0.4131605186775188"/>
                  <c:y val="0.1106658017739674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rgbClr val="FF3399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17670995874649"/>
                      <c:h val="0.291909989556011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658-4191-ABB5-0671C3B21D24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RESUMEN!$C$6:$C$10</c:f>
              <c:strCache>
                <c:ptCount val="5"/>
                <c:pt idx="0">
                  <c:v>BUCARAMANGA EQUITATIVA E INCLUYENTE: UNA CIUDAD DE BIENESTAR</c:v>
                </c:pt>
                <c:pt idx="1">
                  <c:v>BUCARAMANGA SOSTENIBLE: UNA REGIÓN CON FUTURO</c:v>
                </c:pt>
                <c:pt idx="2">
                  <c:v>BUCARAMANGA PRODUCTIVA Y COMPETITIVA: EMPRESAS INNOVADORAS, RESPONSABLES Y CONSCIENTES</c:v>
                </c:pt>
                <c:pt idx="3">
                  <c:v>BUCARAMANGA CIUDAD VITAL: LA VIDA ES SAGRADA</c:v>
                </c:pt>
                <c:pt idx="4">
                  <c:v>BUCARAMANGA TERRITORIO LIBRE DE CORRUPCIÓN: INSTITUCIONES SÓLIDAS Y CONFIABLES</c:v>
                </c:pt>
              </c:strCache>
            </c:strRef>
          </c:cat>
          <c:val>
            <c:numRef>
              <c:f>RESUMEN!$D$6:$D$10</c:f>
              <c:numCache>
                <c:formatCode>_-"$"\ * #,##0_-;\-"$"\ * #,##0_-;_-"$"\ * "-"??_-;_-@_-</c:formatCode>
                <c:ptCount val="5"/>
                <c:pt idx="0">
                  <c:v>650801790005</c:v>
                </c:pt>
                <c:pt idx="1">
                  <c:v>16378175562</c:v>
                </c:pt>
                <c:pt idx="2">
                  <c:v>21724127437</c:v>
                </c:pt>
                <c:pt idx="3">
                  <c:v>146028535048</c:v>
                </c:pt>
                <c:pt idx="4">
                  <c:v>41237886946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58-4191-ABB5-0671C3B21D24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168487</xdr:colOff>
      <xdr:row>1</xdr:row>
      <xdr:rowOff>0</xdr:rowOff>
    </xdr:from>
    <xdr:to>
      <xdr:col>3</xdr:col>
      <xdr:colOff>1292861</xdr:colOff>
      <xdr:row>2</xdr:row>
      <xdr:rowOff>135418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DE55C9-B95C-45FF-B024-142191AF5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6187" y="190500"/>
          <a:ext cx="1124374" cy="333538"/>
        </a:xfrm>
        <a:prstGeom prst="rect">
          <a:avLst/>
        </a:prstGeom>
      </xdr:spPr>
    </xdr:pic>
    <xdr:clientData/>
  </xdr:twoCellAnchor>
  <xdr:twoCellAnchor>
    <xdr:from>
      <xdr:col>4</xdr:col>
      <xdr:colOff>355601</xdr:colOff>
      <xdr:row>2</xdr:row>
      <xdr:rowOff>152399</xdr:rowOff>
    </xdr:from>
    <xdr:to>
      <xdr:col>7</xdr:col>
      <xdr:colOff>753533</xdr:colOff>
      <xdr:row>12</xdr:row>
      <xdr:rowOff>84663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877F1D-2D94-4DD0-9516-353F58734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1643016</xdr:colOff>
      <xdr:row>0</xdr:row>
      <xdr:rowOff>0</xdr:rowOff>
    </xdr:from>
    <xdr:to>
      <xdr:col>18</xdr:col>
      <xdr:colOff>1920188</xdr:colOff>
      <xdr:row>4</xdr:row>
      <xdr:rowOff>24493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47516" y="0"/>
          <a:ext cx="2225986" cy="8284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dy/Documents/1%20-%20Alcald&#237;a/2021/1%20-%20Planeaci&#243;n/1%20-%20Seguimiento%20PDM/1%20-%20Seguimiento%202021/POAI/POAI%202021_Enero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2021"/>
    </sheetNames>
    <sheetDataSet>
      <sheetData sheetId="0">
        <row r="6">
          <cell r="C6" t="str">
            <v>BUCARAMANGA EQUITATIVA E INCLUYENTE: UNA CIUDAD DE BIENESTAR</v>
          </cell>
          <cell r="D6">
            <v>591842688273.1001</v>
          </cell>
        </row>
        <row r="7">
          <cell r="C7" t="str">
            <v>BUCARAMANGA SOSTENIBLE: UNA REGIÓN CON FUTURO</v>
          </cell>
          <cell r="D7">
            <v>7650076328</v>
          </cell>
        </row>
        <row r="8">
          <cell r="C8" t="str">
            <v>BUCARAMANGA PRODUCTIVA Y COMPETITIVA: EMPRESAS INNOVADORAS, RESPONSABLES Y CONSCIENTES</v>
          </cell>
          <cell r="D8">
            <v>22907681456.540001</v>
          </cell>
        </row>
        <row r="9">
          <cell r="C9" t="str">
            <v>BUCARAMANGA CIUDAD VITAL: LA VIDA ES SAGRADA</v>
          </cell>
          <cell r="D9">
            <v>125747265619.99997</v>
          </cell>
        </row>
        <row r="10">
          <cell r="C10" t="str">
            <v>BUCARAMANGA TERRITORIO LIBRE DE CORRUPCIÓN: INSTITUCIONES SÓLIDAS Y CONFIABLES</v>
          </cell>
          <cell r="D10">
            <v>29489378162.529999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324C7-4E4F-4CA4-9CED-821F646C7A7A}">
  <dimension ref="A2:G183"/>
  <sheetViews>
    <sheetView showGridLines="0" zoomScale="90" zoomScaleNormal="90" workbookViewId="0">
      <selection activeCell="C20" sqref="C20"/>
    </sheetView>
  </sheetViews>
  <sheetFormatPr baseColWidth="10" defaultRowHeight="15" x14ac:dyDescent="0.25"/>
  <cols>
    <col min="1" max="1" width="6.21875" style="200" customWidth="1"/>
    <col min="2" max="2" width="6.44140625" style="200" customWidth="1"/>
    <col min="3" max="3" width="52.33203125" style="209" customWidth="1"/>
    <col min="4" max="4" width="22.5546875" style="202" customWidth="1"/>
    <col min="5" max="5" width="11.5546875" style="200"/>
    <col min="6" max="6" width="48" style="200" customWidth="1"/>
    <col min="7" max="7" width="21.109375" style="200" customWidth="1"/>
    <col min="8" max="10" width="11.5546875" style="200"/>
    <col min="11" max="11" width="17.109375" style="200" customWidth="1"/>
    <col min="12" max="16384" width="11.5546875" style="200"/>
  </cols>
  <sheetData>
    <row r="2" spans="2:7" ht="15.6" x14ac:dyDescent="0.25">
      <c r="C2" s="201" t="s">
        <v>719</v>
      </c>
    </row>
    <row r="3" spans="2:7" ht="15.6" x14ac:dyDescent="0.3">
      <c r="C3" s="215">
        <v>2022</v>
      </c>
    </row>
    <row r="5" spans="2:7" ht="15.6" x14ac:dyDescent="0.25">
      <c r="B5" s="203" t="s">
        <v>8</v>
      </c>
      <c r="C5" s="203" t="s">
        <v>710</v>
      </c>
      <c r="D5" s="203" t="s">
        <v>711</v>
      </c>
    </row>
    <row r="6" spans="2:7" ht="30" x14ac:dyDescent="0.25">
      <c r="B6" s="204">
        <v>1</v>
      </c>
      <c r="C6" s="205" t="s">
        <v>89</v>
      </c>
      <c r="D6" s="206">
        <v>650801790005</v>
      </c>
    </row>
    <row r="7" spans="2:7" ht="30" x14ac:dyDescent="0.25">
      <c r="B7" s="204">
        <v>2</v>
      </c>
      <c r="C7" s="205" t="s">
        <v>258</v>
      </c>
      <c r="D7" s="206">
        <v>16378175562</v>
      </c>
    </row>
    <row r="8" spans="2:7" ht="45" x14ac:dyDescent="0.25">
      <c r="B8" s="204">
        <v>3</v>
      </c>
      <c r="C8" s="205" t="s">
        <v>52</v>
      </c>
      <c r="D8" s="206">
        <v>21724127437</v>
      </c>
    </row>
    <row r="9" spans="2:7" ht="30" x14ac:dyDescent="0.25">
      <c r="B9" s="204">
        <v>4</v>
      </c>
      <c r="C9" s="205" t="s">
        <v>79</v>
      </c>
      <c r="D9" s="206">
        <v>146028535048</v>
      </c>
    </row>
    <row r="10" spans="2:7" ht="45" x14ac:dyDescent="0.25">
      <c r="B10" s="204">
        <v>5</v>
      </c>
      <c r="C10" s="205" t="s">
        <v>29</v>
      </c>
      <c r="D10" s="206">
        <v>41237886946</v>
      </c>
    </row>
    <row r="11" spans="2:7" ht="15.6" x14ac:dyDescent="0.25">
      <c r="B11" s="207"/>
      <c r="C11" s="207" t="s">
        <v>714</v>
      </c>
      <c r="D11" s="208">
        <f>SUM(D6:D10)</f>
        <v>876170514998</v>
      </c>
    </row>
    <row r="12" spans="2:7" x14ac:dyDescent="0.25">
      <c r="D12" s="200"/>
    </row>
    <row r="14" spans="2:7" ht="15.6" x14ac:dyDescent="0.25">
      <c r="C14" s="203" t="s">
        <v>712</v>
      </c>
      <c r="D14" s="203" t="s">
        <v>711</v>
      </c>
      <c r="F14" s="203" t="s">
        <v>713</v>
      </c>
      <c r="G14" s="203" t="s">
        <v>711</v>
      </c>
    </row>
    <row r="15" spans="2:7" x14ac:dyDescent="0.25">
      <c r="C15" s="200" t="s">
        <v>186</v>
      </c>
      <c r="D15" s="206">
        <v>328928007681</v>
      </c>
      <c r="F15" s="200" t="s">
        <v>184</v>
      </c>
      <c r="G15" s="206">
        <v>328928007681</v>
      </c>
    </row>
    <row r="16" spans="2:7" x14ac:dyDescent="0.25">
      <c r="C16" s="200" t="s">
        <v>445</v>
      </c>
      <c r="D16" s="206">
        <v>284753227576</v>
      </c>
      <c r="F16" s="200" t="s">
        <v>443</v>
      </c>
      <c r="G16" s="206">
        <v>297196403138</v>
      </c>
    </row>
    <row r="17" spans="3:7" x14ac:dyDescent="0.25">
      <c r="C17" s="200" t="s">
        <v>264</v>
      </c>
      <c r="D17" s="206">
        <v>75035128292</v>
      </c>
      <c r="F17" s="200" t="s">
        <v>262</v>
      </c>
      <c r="G17" s="206">
        <v>122793759821</v>
      </c>
    </row>
    <row r="18" spans="3:7" x14ac:dyDescent="0.25">
      <c r="C18" s="200" t="s">
        <v>35</v>
      </c>
      <c r="D18" s="206">
        <v>66354440297</v>
      </c>
      <c r="F18" s="200" t="s">
        <v>94</v>
      </c>
      <c r="G18" s="206">
        <v>18668471664</v>
      </c>
    </row>
    <row r="19" spans="3:7" x14ac:dyDescent="0.25">
      <c r="C19" s="200" t="s">
        <v>282</v>
      </c>
      <c r="D19" s="206">
        <v>30485944336</v>
      </c>
      <c r="F19" s="200" t="s">
        <v>306</v>
      </c>
      <c r="G19" s="206">
        <v>18100000000</v>
      </c>
    </row>
    <row r="20" spans="3:7" x14ac:dyDescent="0.25">
      <c r="C20" s="200" t="s">
        <v>270</v>
      </c>
      <c r="D20" s="206">
        <v>26640278387</v>
      </c>
      <c r="F20" s="200" t="s">
        <v>650</v>
      </c>
      <c r="G20" s="206">
        <v>17640109123</v>
      </c>
    </row>
    <row r="21" spans="3:7" x14ac:dyDescent="0.25">
      <c r="C21" s="200" t="s">
        <v>96</v>
      </c>
      <c r="D21" s="206">
        <v>16120919857</v>
      </c>
      <c r="F21" s="200" t="s">
        <v>247</v>
      </c>
      <c r="G21" s="206">
        <v>15495082208</v>
      </c>
    </row>
    <row r="22" spans="3:7" x14ac:dyDescent="0.25">
      <c r="C22" s="200" t="s">
        <v>249</v>
      </c>
      <c r="D22" s="206">
        <v>12999100008</v>
      </c>
      <c r="F22" s="200" t="s">
        <v>416</v>
      </c>
      <c r="G22" s="206">
        <v>14391036601</v>
      </c>
    </row>
    <row r="23" spans="3:7" x14ac:dyDescent="0.25">
      <c r="C23" s="200" t="s">
        <v>541</v>
      </c>
      <c r="D23" s="206">
        <v>12246580000</v>
      </c>
      <c r="F23" s="200" t="s">
        <v>539</v>
      </c>
      <c r="G23" s="206">
        <v>13445680000</v>
      </c>
    </row>
    <row r="24" spans="3:7" x14ac:dyDescent="0.25">
      <c r="C24" s="200" t="s">
        <v>47</v>
      </c>
      <c r="D24" s="206">
        <v>8418527398</v>
      </c>
      <c r="F24" s="200" t="s">
        <v>607</v>
      </c>
      <c r="G24" s="206">
        <v>7826125137</v>
      </c>
    </row>
    <row r="25" spans="3:7" x14ac:dyDescent="0.25">
      <c r="C25" s="200" t="s">
        <v>609</v>
      </c>
      <c r="D25" s="206">
        <v>7675825137</v>
      </c>
      <c r="F25" s="200" t="s">
        <v>664</v>
      </c>
      <c r="G25" s="206">
        <v>5743702054</v>
      </c>
    </row>
    <row r="26" spans="3:7" x14ac:dyDescent="0.25">
      <c r="C26" s="200" t="s">
        <v>350</v>
      </c>
      <c r="D26" s="206">
        <v>2996291210</v>
      </c>
      <c r="F26" s="200" t="s">
        <v>633</v>
      </c>
      <c r="G26" s="206">
        <v>4500000000</v>
      </c>
    </row>
    <row r="27" spans="3:7" x14ac:dyDescent="0.25">
      <c r="C27" s="200" t="s">
        <v>599</v>
      </c>
      <c r="D27" s="206">
        <v>1187137563</v>
      </c>
      <c r="F27" s="200" t="s">
        <v>57</v>
      </c>
      <c r="G27" s="206">
        <v>3100000000</v>
      </c>
    </row>
    <row r="28" spans="3:7" x14ac:dyDescent="0.25">
      <c r="C28" s="200" t="s">
        <v>706</v>
      </c>
      <c r="D28" s="206">
        <v>1060000000</v>
      </c>
      <c r="F28" s="200" t="s">
        <v>584</v>
      </c>
      <c r="G28" s="206">
        <v>2707137571</v>
      </c>
    </row>
    <row r="29" spans="3:7" x14ac:dyDescent="0.25">
      <c r="C29" s="200" t="s">
        <v>62</v>
      </c>
      <c r="D29" s="206">
        <v>955607256</v>
      </c>
      <c r="F29" s="200" t="s">
        <v>72</v>
      </c>
      <c r="G29" s="206">
        <v>1900000000</v>
      </c>
    </row>
    <row r="30" spans="3:7" x14ac:dyDescent="0.25">
      <c r="C30" s="200" t="s">
        <v>705</v>
      </c>
      <c r="D30" s="206">
        <v>313500000</v>
      </c>
      <c r="F30" s="200" t="s">
        <v>34</v>
      </c>
      <c r="G30" s="206">
        <v>1700000000</v>
      </c>
    </row>
    <row r="31" spans="3:7" ht="15.6" x14ac:dyDescent="0.25">
      <c r="C31" s="207" t="s">
        <v>714</v>
      </c>
      <c r="D31" s="208">
        <f>SUM(D15:D30)</f>
        <v>876170514998</v>
      </c>
      <c r="F31" s="200" t="s">
        <v>685</v>
      </c>
      <c r="G31" s="206">
        <v>1435000000</v>
      </c>
    </row>
    <row r="32" spans="3:7" x14ac:dyDescent="0.25">
      <c r="C32" s="200"/>
      <c r="D32" s="206"/>
      <c r="F32" s="200" t="s">
        <v>402</v>
      </c>
      <c r="G32" s="206">
        <v>400000000</v>
      </c>
    </row>
    <row r="33" spans="1:7" x14ac:dyDescent="0.25">
      <c r="C33" s="200"/>
      <c r="D33" s="206"/>
      <c r="F33" s="200" t="s">
        <v>84</v>
      </c>
      <c r="G33" s="206">
        <v>200000000</v>
      </c>
    </row>
    <row r="34" spans="1:7" ht="15.6" x14ac:dyDescent="0.25">
      <c r="C34" s="200"/>
      <c r="D34" s="206"/>
      <c r="F34" s="207" t="s">
        <v>709</v>
      </c>
      <c r="G34" s="208">
        <f>SUM(G15:G33)</f>
        <v>876170514998</v>
      </c>
    </row>
    <row r="35" spans="1:7" x14ac:dyDescent="0.25">
      <c r="C35" s="200"/>
      <c r="D35" s="206"/>
    </row>
    <row r="37" spans="1:7" ht="13.8" customHeight="1" x14ac:dyDescent="0.25">
      <c r="A37" s="210"/>
      <c r="B37" s="210"/>
      <c r="C37" s="211"/>
      <c r="D37" s="200"/>
    </row>
    <row r="38" spans="1:7" ht="29.4" customHeight="1" x14ac:dyDescent="0.25">
      <c r="A38" s="212" t="s">
        <v>715</v>
      </c>
      <c r="B38" s="212"/>
      <c r="C38" s="213" t="s">
        <v>718</v>
      </c>
    </row>
    <row r="39" spans="1:7" x14ac:dyDescent="0.25">
      <c r="A39" s="214" t="s">
        <v>716</v>
      </c>
      <c r="B39" s="214"/>
      <c r="C39" s="211" t="s">
        <v>717</v>
      </c>
    </row>
    <row r="40" spans="1:7" x14ac:dyDescent="0.25">
      <c r="C40" s="211"/>
    </row>
    <row r="51" spans="4:4" x14ac:dyDescent="0.25">
      <c r="D51" s="200"/>
    </row>
    <row r="52" spans="4:4" x14ac:dyDescent="0.25">
      <c r="D52" s="200"/>
    </row>
    <row r="53" spans="4:4" x14ac:dyDescent="0.25">
      <c r="D53" s="200"/>
    </row>
    <row r="54" spans="4:4" x14ac:dyDescent="0.25">
      <c r="D54" s="200"/>
    </row>
    <row r="55" spans="4:4" x14ac:dyDescent="0.25">
      <c r="D55" s="200"/>
    </row>
    <row r="56" spans="4:4" x14ac:dyDescent="0.25">
      <c r="D56" s="200"/>
    </row>
    <row r="57" spans="4:4" x14ac:dyDescent="0.25">
      <c r="D57" s="200"/>
    </row>
    <row r="58" spans="4:4" x14ac:dyDescent="0.25">
      <c r="D58" s="200"/>
    </row>
    <row r="59" spans="4:4" x14ac:dyDescent="0.25">
      <c r="D59" s="200"/>
    </row>
    <row r="60" spans="4:4" x14ac:dyDescent="0.25">
      <c r="D60" s="200"/>
    </row>
    <row r="61" spans="4:4" x14ac:dyDescent="0.25">
      <c r="D61" s="200"/>
    </row>
    <row r="62" spans="4:4" x14ac:dyDescent="0.25">
      <c r="D62" s="200"/>
    </row>
    <row r="63" spans="4:4" x14ac:dyDescent="0.25">
      <c r="D63" s="200"/>
    </row>
    <row r="64" spans="4:4" x14ac:dyDescent="0.25">
      <c r="D64" s="200"/>
    </row>
    <row r="65" spans="4:4" x14ac:dyDescent="0.25">
      <c r="D65" s="200"/>
    </row>
    <row r="66" spans="4:4" x14ac:dyDescent="0.25">
      <c r="D66" s="200"/>
    </row>
    <row r="67" spans="4:4" x14ac:dyDescent="0.25">
      <c r="D67" s="200"/>
    </row>
    <row r="68" spans="4:4" x14ac:dyDescent="0.25">
      <c r="D68" s="200"/>
    </row>
    <row r="69" spans="4:4" x14ac:dyDescent="0.25">
      <c r="D69" s="200"/>
    </row>
    <row r="70" spans="4:4" x14ac:dyDescent="0.25">
      <c r="D70" s="200"/>
    </row>
    <row r="71" spans="4:4" x14ac:dyDescent="0.25">
      <c r="D71" s="200"/>
    </row>
    <row r="72" spans="4:4" x14ac:dyDescent="0.25">
      <c r="D72" s="200"/>
    </row>
    <row r="73" spans="4:4" x14ac:dyDescent="0.25">
      <c r="D73" s="200"/>
    </row>
    <row r="74" spans="4:4" x14ac:dyDescent="0.25">
      <c r="D74" s="200"/>
    </row>
    <row r="75" spans="4:4" x14ac:dyDescent="0.25">
      <c r="D75" s="200"/>
    </row>
    <row r="76" spans="4:4" x14ac:dyDescent="0.25">
      <c r="D76" s="200"/>
    </row>
    <row r="77" spans="4:4" x14ac:dyDescent="0.25">
      <c r="D77" s="200"/>
    </row>
    <row r="78" spans="4:4" x14ac:dyDescent="0.25">
      <c r="D78" s="200"/>
    </row>
    <row r="79" spans="4:4" x14ac:dyDescent="0.25">
      <c r="D79" s="200"/>
    </row>
    <row r="80" spans="4:4" x14ac:dyDescent="0.25">
      <c r="D80" s="200"/>
    </row>
    <row r="81" spans="4:4" x14ac:dyDescent="0.25">
      <c r="D81" s="200"/>
    </row>
    <row r="82" spans="4:4" x14ac:dyDescent="0.25">
      <c r="D82" s="200"/>
    </row>
    <row r="83" spans="4:4" x14ac:dyDescent="0.25">
      <c r="D83" s="200"/>
    </row>
    <row r="84" spans="4:4" x14ac:dyDescent="0.25">
      <c r="D84" s="200"/>
    </row>
    <row r="85" spans="4:4" x14ac:dyDescent="0.25">
      <c r="D85" s="200"/>
    </row>
    <row r="86" spans="4:4" x14ac:dyDescent="0.25">
      <c r="D86" s="200"/>
    </row>
    <row r="87" spans="4:4" x14ac:dyDescent="0.25">
      <c r="D87" s="200"/>
    </row>
    <row r="88" spans="4:4" x14ac:dyDescent="0.25">
      <c r="D88" s="200"/>
    </row>
    <row r="89" spans="4:4" x14ac:dyDescent="0.25">
      <c r="D89" s="200"/>
    </row>
    <row r="90" spans="4:4" x14ac:dyDescent="0.25">
      <c r="D90" s="200"/>
    </row>
    <row r="91" spans="4:4" x14ac:dyDescent="0.25">
      <c r="D91" s="200"/>
    </row>
    <row r="92" spans="4:4" x14ac:dyDescent="0.25">
      <c r="D92" s="200"/>
    </row>
    <row r="93" spans="4:4" x14ac:dyDescent="0.25">
      <c r="D93" s="200"/>
    </row>
    <row r="94" spans="4:4" x14ac:dyDescent="0.25">
      <c r="D94" s="200"/>
    </row>
    <row r="95" spans="4:4" x14ac:dyDescent="0.25">
      <c r="D95" s="200"/>
    </row>
    <row r="96" spans="4:4" x14ac:dyDescent="0.25">
      <c r="D96" s="200"/>
    </row>
    <row r="97" spans="4:4" x14ac:dyDescent="0.25">
      <c r="D97" s="200"/>
    </row>
    <row r="98" spans="4:4" x14ac:dyDescent="0.25">
      <c r="D98" s="200"/>
    </row>
    <row r="99" spans="4:4" x14ac:dyDescent="0.25">
      <c r="D99" s="200"/>
    </row>
    <row r="100" spans="4:4" x14ac:dyDescent="0.25">
      <c r="D100" s="200"/>
    </row>
    <row r="101" spans="4:4" x14ac:dyDescent="0.25">
      <c r="D101" s="200"/>
    </row>
    <row r="102" spans="4:4" x14ac:dyDescent="0.25">
      <c r="D102" s="200"/>
    </row>
    <row r="103" spans="4:4" x14ac:dyDescent="0.25">
      <c r="D103" s="200"/>
    </row>
    <row r="104" spans="4:4" x14ac:dyDescent="0.25">
      <c r="D104" s="200"/>
    </row>
    <row r="105" spans="4:4" x14ac:dyDescent="0.25">
      <c r="D105" s="200"/>
    </row>
    <row r="106" spans="4:4" x14ac:dyDescent="0.25">
      <c r="D106" s="200"/>
    </row>
    <row r="107" spans="4:4" x14ac:dyDescent="0.25">
      <c r="D107" s="200"/>
    </row>
    <row r="108" spans="4:4" x14ac:dyDescent="0.25">
      <c r="D108" s="200"/>
    </row>
    <row r="109" spans="4:4" x14ac:dyDescent="0.25">
      <c r="D109" s="200"/>
    </row>
    <row r="110" spans="4:4" x14ac:dyDescent="0.25">
      <c r="D110" s="200"/>
    </row>
    <row r="111" spans="4:4" x14ac:dyDescent="0.25">
      <c r="D111" s="200"/>
    </row>
    <row r="112" spans="4:4" x14ac:dyDescent="0.25">
      <c r="D112" s="200"/>
    </row>
    <row r="113" spans="4:4" x14ac:dyDescent="0.25">
      <c r="D113" s="200"/>
    </row>
    <row r="114" spans="4:4" x14ac:dyDescent="0.25">
      <c r="D114" s="200"/>
    </row>
    <row r="115" spans="4:4" x14ac:dyDescent="0.25">
      <c r="D115" s="200"/>
    </row>
    <row r="116" spans="4:4" x14ac:dyDescent="0.25">
      <c r="D116" s="200"/>
    </row>
    <row r="117" spans="4:4" x14ac:dyDescent="0.25">
      <c r="D117" s="200"/>
    </row>
    <row r="118" spans="4:4" x14ac:dyDescent="0.25">
      <c r="D118" s="200"/>
    </row>
    <row r="119" spans="4:4" x14ac:dyDescent="0.25">
      <c r="D119" s="200"/>
    </row>
    <row r="120" spans="4:4" x14ac:dyDescent="0.25">
      <c r="D120" s="200"/>
    </row>
    <row r="121" spans="4:4" x14ac:dyDescent="0.25">
      <c r="D121" s="200"/>
    </row>
    <row r="122" spans="4:4" x14ac:dyDescent="0.25">
      <c r="D122" s="200"/>
    </row>
    <row r="123" spans="4:4" x14ac:dyDescent="0.25">
      <c r="D123" s="200"/>
    </row>
    <row r="124" spans="4:4" x14ac:dyDescent="0.25">
      <c r="D124" s="200"/>
    </row>
    <row r="125" spans="4:4" x14ac:dyDescent="0.25">
      <c r="D125" s="200"/>
    </row>
    <row r="126" spans="4:4" x14ac:dyDescent="0.25">
      <c r="D126" s="200"/>
    </row>
    <row r="127" spans="4:4" x14ac:dyDescent="0.25">
      <c r="D127" s="200"/>
    </row>
    <row r="128" spans="4:4" x14ac:dyDescent="0.25">
      <c r="D128" s="200"/>
    </row>
    <row r="129" spans="4:4" x14ac:dyDescent="0.25">
      <c r="D129" s="200"/>
    </row>
    <row r="130" spans="4:4" x14ac:dyDescent="0.25">
      <c r="D130" s="200"/>
    </row>
    <row r="131" spans="4:4" x14ac:dyDescent="0.25">
      <c r="D131" s="200"/>
    </row>
    <row r="132" spans="4:4" x14ac:dyDescent="0.25">
      <c r="D132" s="200"/>
    </row>
    <row r="133" spans="4:4" x14ac:dyDescent="0.25">
      <c r="D133" s="200"/>
    </row>
    <row r="134" spans="4:4" x14ac:dyDescent="0.25">
      <c r="D134" s="200"/>
    </row>
    <row r="135" spans="4:4" x14ac:dyDescent="0.25">
      <c r="D135" s="200"/>
    </row>
    <row r="136" spans="4:4" x14ac:dyDescent="0.25">
      <c r="D136" s="200"/>
    </row>
    <row r="137" spans="4:4" x14ac:dyDescent="0.25">
      <c r="D137" s="200"/>
    </row>
    <row r="138" spans="4:4" x14ac:dyDescent="0.25">
      <c r="D138" s="200"/>
    </row>
    <row r="139" spans="4:4" x14ac:dyDescent="0.25">
      <c r="D139" s="200"/>
    </row>
    <row r="140" spans="4:4" x14ac:dyDescent="0.25">
      <c r="D140" s="200"/>
    </row>
    <row r="141" spans="4:4" x14ac:dyDescent="0.25">
      <c r="D141" s="200"/>
    </row>
    <row r="142" spans="4:4" x14ac:dyDescent="0.25">
      <c r="D142" s="200"/>
    </row>
    <row r="143" spans="4:4" x14ac:dyDescent="0.25">
      <c r="D143" s="200"/>
    </row>
    <row r="144" spans="4:4" x14ac:dyDescent="0.25">
      <c r="D144" s="200"/>
    </row>
    <row r="145" spans="4:4" x14ac:dyDescent="0.25">
      <c r="D145" s="200"/>
    </row>
    <row r="146" spans="4:4" x14ac:dyDescent="0.25">
      <c r="D146" s="200"/>
    </row>
    <row r="147" spans="4:4" x14ac:dyDescent="0.25">
      <c r="D147" s="200"/>
    </row>
    <row r="148" spans="4:4" x14ac:dyDescent="0.25">
      <c r="D148" s="200"/>
    </row>
    <row r="149" spans="4:4" x14ac:dyDescent="0.25">
      <c r="D149" s="200"/>
    </row>
    <row r="150" spans="4:4" x14ac:dyDescent="0.25">
      <c r="D150" s="200"/>
    </row>
    <row r="151" spans="4:4" x14ac:dyDescent="0.25">
      <c r="D151" s="200"/>
    </row>
    <row r="152" spans="4:4" x14ac:dyDescent="0.25">
      <c r="D152" s="200"/>
    </row>
    <row r="153" spans="4:4" x14ac:dyDescent="0.25">
      <c r="D153" s="200"/>
    </row>
    <row r="154" spans="4:4" x14ac:dyDescent="0.25">
      <c r="D154" s="200"/>
    </row>
    <row r="155" spans="4:4" x14ac:dyDescent="0.25">
      <c r="D155" s="200"/>
    </row>
    <row r="156" spans="4:4" x14ac:dyDescent="0.25">
      <c r="D156" s="200"/>
    </row>
    <row r="157" spans="4:4" x14ac:dyDescent="0.25">
      <c r="D157" s="200"/>
    </row>
    <row r="158" spans="4:4" x14ac:dyDescent="0.25">
      <c r="D158" s="200"/>
    </row>
    <row r="159" spans="4:4" x14ac:dyDescent="0.25">
      <c r="D159" s="200"/>
    </row>
    <row r="160" spans="4:4" x14ac:dyDescent="0.25">
      <c r="D160" s="200"/>
    </row>
    <row r="161" spans="4:4" x14ac:dyDescent="0.25">
      <c r="D161" s="200"/>
    </row>
    <row r="162" spans="4:4" x14ac:dyDescent="0.25">
      <c r="D162" s="200"/>
    </row>
    <row r="163" spans="4:4" x14ac:dyDescent="0.25">
      <c r="D163" s="200"/>
    </row>
    <row r="164" spans="4:4" x14ac:dyDescent="0.25">
      <c r="D164" s="200"/>
    </row>
    <row r="165" spans="4:4" x14ac:dyDescent="0.25">
      <c r="D165" s="200"/>
    </row>
    <row r="166" spans="4:4" x14ac:dyDescent="0.25">
      <c r="D166" s="200"/>
    </row>
    <row r="167" spans="4:4" x14ac:dyDescent="0.25">
      <c r="D167" s="200"/>
    </row>
    <row r="168" spans="4:4" x14ac:dyDescent="0.25">
      <c r="D168" s="200"/>
    </row>
    <row r="169" spans="4:4" x14ac:dyDescent="0.25">
      <c r="D169" s="200"/>
    </row>
    <row r="170" spans="4:4" x14ac:dyDescent="0.25">
      <c r="D170" s="200"/>
    </row>
    <row r="171" spans="4:4" x14ac:dyDescent="0.25">
      <c r="D171" s="200"/>
    </row>
    <row r="172" spans="4:4" x14ac:dyDescent="0.25">
      <c r="D172" s="200"/>
    </row>
    <row r="173" spans="4:4" x14ac:dyDescent="0.25">
      <c r="D173" s="200"/>
    </row>
    <row r="174" spans="4:4" x14ac:dyDescent="0.25">
      <c r="D174" s="200"/>
    </row>
    <row r="175" spans="4:4" x14ac:dyDescent="0.25">
      <c r="D175" s="200"/>
    </row>
    <row r="176" spans="4:4" x14ac:dyDescent="0.25">
      <c r="D176" s="200"/>
    </row>
    <row r="177" spans="4:4" x14ac:dyDescent="0.25">
      <c r="D177" s="200"/>
    </row>
    <row r="178" spans="4:4" x14ac:dyDescent="0.25">
      <c r="D178" s="200"/>
    </row>
    <row r="179" spans="4:4" x14ac:dyDescent="0.25">
      <c r="D179" s="200"/>
    </row>
    <row r="180" spans="4:4" x14ac:dyDescent="0.25">
      <c r="D180" s="200"/>
    </row>
    <row r="181" spans="4:4" x14ac:dyDescent="0.25">
      <c r="D181" s="200"/>
    </row>
    <row r="182" spans="4:4" x14ac:dyDescent="0.25">
      <c r="D182" s="200"/>
    </row>
    <row r="183" spans="4:4" x14ac:dyDescent="0.25">
      <c r="D183" s="200"/>
    </row>
  </sheetData>
  <mergeCells count="2">
    <mergeCell ref="A38:B38"/>
    <mergeCell ref="A39:B3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533C7-0E59-467C-AFA7-88745F0838AA}">
  <dimension ref="A1:W405"/>
  <sheetViews>
    <sheetView showGridLines="0" tabSelected="1" zoomScale="50" zoomScaleNormal="50" workbookViewId="0">
      <pane ySplit="6" topLeftCell="A7" activePane="bottomLeft" state="frozen"/>
      <selection activeCell="J1" sqref="J1"/>
      <selection pane="bottomLeft" activeCell="G3" sqref="G3:I3"/>
    </sheetView>
  </sheetViews>
  <sheetFormatPr baseColWidth="10" defaultColWidth="12.21875" defaultRowHeight="15" x14ac:dyDescent="0.25"/>
  <cols>
    <col min="1" max="1" width="12.21875" style="4"/>
    <col min="2" max="2" width="37.44140625" style="3" customWidth="1"/>
    <col min="3" max="4" width="27.77734375" style="3" customWidth="1"/>
    <col min="5" max="5" width="76.6640625" style="3" customWidth="1"/>
    <col min="6" max="6" width="17" style="3" customWidth="1"/>
    <col min="7" max="7" width="22.77734375" style="118" customWidth="1"/>
    <col min="8" max="8" width="72.77734375" style="4" customWidth="1"/>
    <col min="9" max="9" width="28.5546875" style="120" customWidth="1"/>
    <col min="10" max="14" width="28.5546875" style="4" customWidth="1"/>
    <col min="15" max="15" width="25" style="4" customWidth="1"/>
    <col min="16" max="16" width="26" style="4" customWidth="1"/>
    <col min="17" max="17" width="14.77734375" style="4" customWidth="1"/>
    <col min="18" max="18" width="28.44140625" style="4" customWidth="1"/>
    <col min="19" max="19" width="31.21875" style="4" customWidth="1"/>
    <col min="20" max="20" width="30" style="5" customWidth="1"/>
    <col min="21" max="21" width="29.33203125" style="6" customWidth="1"/>
    <col min="22" max="22" width="27.6640625" style="4" customWidth="1"/>
    <col min="23" max="23" width="18.6640625" style="1" customWidth="1"/>
    <col min="24" max="16384" width="12.21875" style="4"/>
  </cols>
  <sheetData>
    <row r="1" spans="1:23" ht="15.6" x14ac:dyDescent="0.25">
      <c r="A1" s="1"/>
      <c r="B1" s="2"/>
      <c r="C1" s="2"/>
      <c r="G1" s="187" t="s">
        <v>0</v>
      </c>
      <c r="H1" s="187" t="s">
        <v>0</v>
      </c>
      <c r="I1" s="187"/>
    </row>
    <row r="2" spans="1:23" ht="15.6" x14ac:dyDescent="0.3">
      <c r="A2" s="1"/>
      <c r="B2" s="7" t="s">
        <v>1</v>
      </c>
      <c r="C2" s="2"/>
      <c r="D2" s="8"/>
      <c r="E2" s="2"/>
      <c r="F2" s="2"/>
      <c r="G2" s="188" t="s">
        <v>2</v>
      </c>
      <c r="H2" s="188"/>
      <c r="I2" s="188"/>
      <c r="J2" s="9"/>
      <c r="K2" s="1"/>
      <c r="L2" s="1"/>
      <c r="M2" s="1"/>
      <c r="N2" s="1"/>
      <c r="O2" s="1"/>
      <c r="P2" s="1"/>
      <c r="Q2" s="1"/>
      <c r="R2" s="1"/>
      <c r="S2" s="1"/>
      <c r="T2" s="10"/>
      <c r="U2" s="11"/>
      <c r="V2" s="1"/>
    </row>
    <row r="3" spans="1:23" ht="15.6" x14ac:dyDescent="0.3">
      <c r="A3" s="1"/>
      <c r="B3" s="12">
        <v>2022</v>
      </c>
      <c r="C3" s="2"/>
      <c r="D3" s="2"/>
      <c r="E3" s="2"/>
      <c r="F3" s="2"/>
      <c r="G3" s="188" t="s">
        <v>3</v>
      </c>
      <c r="H3" s="188"/>
      <c r="I3" s="188"/>
      <c r="J3" s="11"/>
      <c r="K3" s="1"/>
      <c r="L3" s="1"/>
      <c r="M3" s="1"/>
      <c r="N3" s="1"/>
      <c r="O3" s="1"/>
      <c r="P3" s="1"/>
      <c r="Q3" s="1"/>
      <c r="R3" s="1"/>
      <c r="S3" s="1"/>
      <c r="T3" s="10"/>
      <c r="U3" s="11"/>
      <c r="V3" s="1"/>
    </row>
    <row r="4" spans="1:23" ht="16.2" customHeight="1" x14ac:dyDescent="0.3">
      <c r="A4" s="1"/>
      <c r="C4" s="2"/>
      <c r="D4" s="2"/>
      <c r="E4" s="2"/>
      <c r="F4"/>
      <c r="G4" s="13"/>
      <c r="H4" s="1"/>
      <c r="I4" s="14"/>
      <c r="J4" s="154"/>
      <c r="K4" s="155"/>
      <c r="L4" s="155"/>
      <c r="M4" s="1"/>
      <c r="N4" s="1"/>
      <c r="O4" s="1"/>
      <c r="P4" s="1"/>
      <c r="Q4" s="1"/>
      <c r="R4" s="1"/>
      <c r="S4" s="1"/>
      <c r="T4" s="10"/>
      <c r="U4" s="11"/>
      <c r="V4" s="1"/>
    </row>
    <row r="5" spans="1:23" s="15" customFormat="1" ht="16.8" customHeight="1" x14ac:dyDescent="0.3">
      <c r="A5" s="189" t="s">
        <v>4</v>
      </c>
      <c r="B5" s="189"/>
      <c r="C5" s="189"/>
      <c r="D5" s="189"/>
      <c r="E5" s="189"/>
      <c r="F5" s="189"/>
      <c r="G5" s="190" t="s">
        <v>5</v>
      </c>
      <c r="H5" s="191"/>
      <c r="I5" s="192" t="s">
        <v>6</v>
      </c>
      <c r="J5" s="192"/>
      <c r="K5" s="192"/>
      <c r="L5" s="192"/>
      <c r="M5" s="192"/>
      <c r="N5" s="192"/>
      <c r="O5" s="192"/>
      <c r="P5" s="192"/>
      <c r="Q5" s="192"/>
      <c r="R5" s="192"/>
      <c r="S5" s="191"/>
      <c r="T5" s="186" t="s">
        <v>7</v>
      </c>
      <c r="U5" s="186"/>
      <c r="W5" s="16"/>
    </row>
    <row r="6" spans="1:23" ht="36" customHeight="1" x14ac:dyDescent="0.25">
      <c r="A6" s="17" t="s">
        <v>8</v>
      </c>
      <c r="B6" s="17" t="s">
        <v>9</v>
      </c>
      <c r="C6" s="17" t="s">
        <v>10</v>
      </c>
      <c r="D6" s="17" t="s">
        <v>11</v>
      </c>
      <c r="E6" s="17" t="s">
        <v>12</v>
      </c>
      <c r="F6" s="7" t="s">
        <v>13</v>
      </c>
      <c r="G6" s="7" t="s">
        <v>720</v>
      </c>
      <c r="H6" s="7" t="s">
        <v>14</v>
      </c>
      <c r="I6" s="7" t="s">
        <v>15</v>
      </c>
      <c r="J6" s="7" t="s">
        <v>16</v>
      </c>
      <c r="K6" s="7" t="s">
        <v>17</v>
      </c>
      <c r="L6" s="7" t="s">
        <v>18</v>
      </c>
      <c r="M6" s="7" t="s">
        <v>19</v>
      </c>
      <c r="N6" s="7" t="s">
        <v>20</v>
      </c>
      <c r="O6" s="7" t="s">
        <v>21</v>
      </c>
      <c r="P6" s="7" t="s">
        <v>22</v>
      </c>
      <c r="Q6" s="7" t="s">
        <v>23</v>
      </c>
      <c r="R6" s="7" t="s">
        <v>24</v>
      </c>
      <c r="S6" s="7" t="s">
        <v>25</v>
      </c>
      <c r="T6" s="7" t="s">
        <v>26</v>
      </c>
      <c r="U6" s="7" t="s">
        <v>27</v>
      </c>
      <c r="V6" s="7" t="s">
        <v>28</v>
      </c>
    </row>
    <row r="7" spans="1:23" s="31" customFormat="1" ht="60" x14ac:dyDescent="0.25">
      <c r="A7" s="18">
        <v>294</v>
      </c>
      <c r="B7" s="19" t="s">
        <v>29</v>
      </c>
      <c r="C7" s="19" t="s">
        <v>30</v>
      </c>
      <c r="D7" s="19" t="s">
        <v>31</v>
      </c>
      <c r="E7" s="20" t="s">
        <v>32</v>
      </c>
      <c r="F7" s="160">
        <v>2</v>
      </c>
      <c r="G7" s="22">
        <v>2021680010058</v>
      </c>
      <c r="H7" s="23" t="s">
        <v>33</v>
      </c>
      <c r="I7" s="24">
        <v>500000000</v>
      </c>
      <c r="J7" s="25"/>
      <c r="K7" s="26"/>
      <c r="L7" s="26"/>
      <c r="M7" s="26"/>
      <c r="N7" s="26"/>
      <c r="O7" s="26"/>
      <c r="P7" s="26"/>
      <c r="Q7" s="26"/>
      <c r="R7" s="27"/>
      <c r="S7" s="28">
        <f t="shared" ref="S7:S38" si="0">SUM(I7:R7)</f>
        <v>500000000</v>
      </c>
      <c r="T7" s="29" t="s">
        <v>34</v>
      </c>
      <c r="U7" s="29" t="s">
        <v>707</v>
      </c>
      <c r="V7" s="29" t="s">
        <v>35</v>
      </c>
      <c r="W7" s="30"/>
    </row>
    <row r="8" spans="1:23" s="31" customFormat="1" ht="60" x14ac:dyDescent="0.25">
      <c r="A8" s="18">
        <v>295</v>
      </c>
      <c r="B8" s="19" t="s">
        <v>29</v>
      </c>
      <c r="C8" s="19" t="s">
        <v>30</v>
      </c>
      <c r="D8" s="19" t="s">
        <v>31</v>
      </c>
      <c r="E8" s="20" t="s">
        <v>36</v>
      </c>
      <c r="F8" s="160">
        <v>1</v>
      </c>
      <c r="G8" s="22">
        <v>2020680010086</v>
      </c>
      <c r="H8" s="23" t="s">
        <v>37</v>
      </c>
      <c r="I8" s="24">
        <v>350000000</v>
      </c>
      <c r="J8" s="25"/>
      <c r="K8" s="26"/>
      <c r="L8" s="26"/>
      <c r="M8" s="26"/>
      <c r="N8" s="26"/>
      <c r="O8" s="26"/>
      <c r="P8" s="26"/>
      <c r="Q8" s="26"/>
      <c r="R8" s="27"/>
      <c r="S8" s="28">
        <f t="shared" si="0"/>
        <v>350000000</v>
      </c>
      <c r="T8" s="29" t="s">
        <v>34</v>
      </c>
      <c r="U8" s="29" t="s">
        <v>707</v>
      </c>
      <c r="V8" s="29" t="s">
        <v>35</v>
      </c>
      <c r="W8" s="30"/>
    </row>
    <row r="9" spans="1:23" s="31" customFormat="1" ht="60" x14ac:dyDescent="0.25">
      <c r="A9" s="18">
        <v>296</v>
      </c>
      <c r="B9" s="19" t="s">
        <v>29</v>
      </c>
      <c r="C9" s="19" t="s">
        <v>30</v>
      </c>
      <c r="D9" s="19" t="s">
        <v>31</v>
      </c>
      <c r="E9" s="20" t="s">
        <v>38</v>
      </c>
      <c r="F9" s="160">
        <v>2</v>
      </c>
      <c r="G9" s="22">
        <v>2021680010148</v>
      </c>
      <c r="H9" s="19" t="s">
        <v>39</v>
      </c>
      <c r="I9" s="24">
        <v>100000000</v>
      </c>
      <c r="J9" s="25"/>
      <c r="K9" s="32"/>
      <c r="L9" s="32"/>
      <c r="M9" s="32"/>
      <c r="N9" s="32"/>
      <c r="O9" s="32"/>
      <c r="P9" s="32"/>
      <c r="Q9" s="32"/>
      <c r="R9" s="33"/>
      <c r="S9" s="28">
        <f t="shared" si="0"/>
        <v>100000000</v>
      </c>
      <c r="T9" s="29" t="s">
        <v>34</v>
      </c>
      <c r="U9" s="29" t="s">
        <v>707</v>
      </c>
      <c r="V9" s="29" t="s">
        <v>35</v>
      </c>
      <c r="W9" s="30"/>
    </row>
    <row r="10" spans="1:23" s="31" customFormat="1" ht="60" x14ac:dyDescent="0.25">
      <c r="A10" s="18">
        <v>307</v>
      </c>
      <c r="B10" s="19" t="s">
        <v>29</v>
      </c>
      <c r="C10" s="19" t="s">
        <v>40</v>
      </c>
      <c r="D10" s="19" t="s">
        <v>41</v>
      </c>
      <c r="E10" s="20" t="s">
        <v>42</v>
      </c>
      <c r="F10" s="160">
        <v>0</v>
      </c>
      <c r="G10" s="22" t="s">
        <v>43</v>
      </c>
      <c r="H10" s="23" t="s">
        <v>44</v>
      </c>
      <c r="I10" s="24"/>
      <c r="J10" s="25"/>
      <c r="K10" s="32"/>
      <c r="L10" s="32"/>
      <c r="M10" s="32"/>
      <c r="N10" s="32"/>
      <c r="O10" s="32"/>
      <c r="P10" s="32"/>
      <c r="Q10" s="32"/>
      <c r="R10" s="33"/>
      <c r="S10" s="28">
        <f t="shared" si="0"/>
        <v>0</v>
      </c>
      <c r="T10" s="29" t="s">
        <v>34</v>
      </c>
      <c r="U10" s="29" t="s">
        <v>707</v>
      </c>
      <c r="V10" s="29" t="s">
        <v>35</v>
      </c>
      <c r="W10" s="30"/>
    </row>
    <row r="11" spans="1:23" s="31" customFormat="1" ht="60" x14ac:dyDescent="0.25">
      <c r="A11" s="18">
        <v>308</v>
      </c>
      <c r="B11" s="19" t="s">
        <v>29</v>
      </c>
      <c r="C11" s="19" t="s">
        <v>40</v>
      </c>
      <c r="D11" s="19" t="s">
        <v>41</v>
      </c>
      <c r="E11" s="20" t="s">
        <v>45</v>
      </c>
      <c r="F11" s="160">
        <v>1</v>
      </c>
      <c r="G11" s="22">
        <v>2021680010119</v>
      </c>
      <c r="H11" s="19" t="s">
        <v>46</v>
      </c>
      <c r="I11" s="24">
        <v>650000000</v>
      </c>
      <c r="J11" s="25"/>
      <c r="K11" s="25"/>
      <c r="L11" s="25"/>
      <c r="M11" s="25"/>
      <c r="N11" s="25"/>
      <c r="O11" s="25"/>
      <c r="P11" s="25"/>
      <c r="Q11" s="32"/>
      <c r="R11" s="33"/>
      <c r="S11" s="28">
        <f t="shared" si="0"/>
        <v>650000000</v>
      </c>
      <c r="T11" s="29" t="s">
        <v>34</v>
      </c>
      <c r="U11" s="29" t="s">
        <v>707</v>
      </c>
      <c r="V11" s="29" t="s">
        <v>47</v>
      </c>
      <c r="W11" s="30"/>
    </row>
    <row r="12" spans="1:23" s="31" customFormat="1" ht="60" x14ac:dyDescent="0.25">
      <c r="A12" s="18">
        <v>309</v>
      </c>
      <c r="B12" s="19" t="s">
        <v>29</v>
      </c>
      <c r="C12" s="19" t="s">
        <v>40</v>
      </c>
      <c r="D12" s="19" t="s">
        <v>41</v>
      </c>
      <c r="E12" s="20" t="s">
        <v>48</v>
      </c>
      <c r="F12" s="161">
        <v>0</v>
      </c>
      <c r="G12" s="22" t="s">
        <v>43</v>
      </c>
      <c r="H12" s="23" t="s">
        <v>44</v>
      </c>
      <c r="I12" s="24"/>
      <c r="J12" s="25"/>
      <c r="K12" s="32"/>
      <c r="L12" s="32"/>
      <c r="M12" s="32"/>
      <c r="N12" s="32"/>
      <c r="O12" s="32"/>
      <c r="P12" s="32"/>
      <c r="Q12" s="32"/>
      <c r="R12" s="33"/>
      <c r="S12" s="28">
        <f t="shared" si="0"/>
        <v>0</v>
      </c>
      <c r="T12" s="29" t="s">
        <v>34</v>
      </c>
      <c r="U12" s="29" t="s">
        <v>707</v>
      </c>
      <c r="V12" s="29" t="s">
        <v>35</v>
      </c>
      <c r="W12" s="30"/>
    </row>
    <row r="13" spans="1:23" s="31" customFormat="1" ht="60" x14ac:dyDescent="0.25">
      <c r="A13" s="18">
        <v>311</v>
      </c>
      <c r="B13" s="19" t="s">
        <v>29</v>
      </c>
      <c r="C13" s="19" t="s">
        <v>40</v>
      </c>
      <c r="D13" s="19" t="s">
        <v>49</v>
      </c>
      <c r="E13" s="20" t="s">
        <v>50</v>
      </c>
      <c r="F13" s="160">
        <v>1</v>
      </c>
      <c r="G13" s="22">
        <v>2021680010139</v>
      </c>
      <c r="H13" s="19" t="s">
        <v>51</v>
      </c>
      <c r="I13" s="24">
        <v>100000000</v>
      </c>
      <c r="J13" s="25"/>
      <c r="K13" s="26"/>
      <c r="L13" s="26"/>
      <c r="M13" s="26"/>
      <c r="N13" s="26"/>
      <c r="O13" s="26"/>
      <c r="P13" s="26"/>
      <c r="Q13" s="26"/>
      <c r="R13" s="27"/>
      <c r="S13" s="28">
        <f t="shared" si="0"/>
        <v>100000000</v>
      </c>
      <c r="T13" s="160" t="s">
        <v>34</v>
      </c>
      <c r="U13" s="29" t="s">
        <v>707</v>
      </c>
      <c r="V13" s="29" t="s">
        <v>35</v>
      </c>
      <c r="W13" s="30"/>
    </row>
    <row r="14" spans="1:23" s="31" customFormat="1" ht="80.400000000000006" customHeight="1" x14ac:dyDescent="0.25">
      <c r="A14" s="34">
        <v>192</v>
      </c>
      <c r="B14" s="35" t="s">
        <v>52</v>
      </c>
      <c r="C14" s="19" t="s">
        <v>53</v>
      </c>
      <c r="D14" s="19" t="s">
        <v>54</v>
      </c>
      <c r="E14" s="20" t="s">
        <v>55</v>
      </c>
      <c r="F14" s="160">
        <v>1</v>
      </c>
      <c r="G14" s="36">
        <v>2021680010048</v>
      </c>
      <c r="H14" s="19" t="s">
        <v>56</v>
      </c>
      <c r="I14" s="37">
        <v>685440000</v>
      </c>
      <c r="J14" s="25"/>
      <c r="K14" s="26"/>
      <c r="L14" s="26"/>
      <c r="M14" s="26"/>
      <c r="N14" s="26"/>
      <c r="O14" s="26"/>
      <c r="P14" s="26"/>
      <c r="Q14" s="26"/>
      <c r="R14" s="27"/>
      <c r="S14" s="28">
        <f t="shared" si="0"/>
        <v>685440000</v>
      </c>
      <c r="T14" s="160" t="s">
        <v>57</v>
      </c>
      <c r="U14" s="160" t="s">
        <v>58</v>
      </c>
      <c r="V14" s="29" t="s">
        <v>35</v>
      </c>
      <c r="W14" s="30"/>
    </row>
    <row r="15" spans="1:23" s="31" customFormat="1" ht="76.8" customHeight="1" x14ac:dyDescent="0.25">
      <c r="A15" s="34">
        <v>193</v>
      </c>
      <c r="B15" s="38" t="s">
        <v>52</v>
      </c>
      <c r="C15" s="19" t="s">
        <v>53</v>
      </c>
      <c r="D15" s="19" t="s">
        <v>54</v>
      </c>
      <c r="E15" s="20" t="s">
        <v>59</v>
      </c>
      <c r="F15" s="161">
        <v>0.3</v>
      </c>
      <c r="G15" s="36">
        <v>2021680010133</v>
      </c>
      <c r="H15" s="19" t="s">
        <v>60</v>
      </c>
      <c r="I15" s="37">
        <v>220000000</v>
      </c>
      <c r="J15" s="25"/>
      <c r="K15" s="32"/>
      <c r="L15" s="32"/>
      <c r="M15" s="32"/>
      <c r="N15" s="32"/>
      <c r="O15" s="32"/>
      <c r="P15" s="32"/>
      <c r="Q15" s="32"/>
      <c r="R15" s="33"/>
      <c r="S15" s="28">
        <f t="shared" si="0"/>
        <v>220000000</v>
      </c>
      <c r="T15" s="160" t="s">
        <v>57</v>
      </c>
      <c r="U15" s="160" t="s">
        <v>58</v>
      </c>
      <c r="V15" s="29" t="s">
        <v>35</v>
      </c>
      <c r="W15" s="30"/>
    </row>
    <row r="16" spans="1:23" s="31" customFormat="1" ht="60" x14ac:dyDescent="0.25">
      <c r="A16" s="34">
        <v>194</v>
      </c>
      <c r="B16" s="38" t="s">
        <v>52</v>
      </c>
      <c r="C16" s="19" t="s">
        <v>53</v>
      </c>
      <c r="D16" s="19" t="s">
        <v>54</v>
      </c>
      <c r="E16" s="39" t="s">
        <v>61</v>
      </c>
      <c r="F16" s="172">
        <v>9</v>
      </c>
      <c r="G16" s="36">
        <v>2021680010048</v>
      </c>
      <c r="H16" s="19" t="s">
        <v>56</v>
      </c>
      <c r="I16" s="37">
        <v>110000000</v>
      </c>
      <c r="J16" s="25"/>
      <c r="K16" s="26"/>
      <c r="L16" s="26"/>
      <c r="M16" s="26"/>
      <c r="N16" s="26"/>
      <c r="O16" s="26"/>
      <c r="P16" s="26"/>
      <c r="Q16" s="26"/>
      <c r="R16" s="27"/>
      <c r="S16" s="28">
        <f t="shared" si="0"/>
        <v>110000000</v>
      </c>
      <c r="T16" s="29" t="s">
        <v>57</v>
      </c>
      <c r="U16" s="29" t="s">
        <v>58</v>
      </c>
      <c r="V16" s="29" t="s">
        <v>62</v>
      </c>
      <c r="W16" s="30"/>
    </row>
    <row r="17" spans="1:23" s="31" customFormat="1" ht="60" x14ac:dyDescent="0.25">
      <c r="A17" s="34">
        <v>194</v>
      </c>
      <c r="B17" s="38" t="s">
        <v>52</v>
      </c>
      <c r="C17" s="19" t="s">
        <v>53</v>
      </c>
      <c r="D17" s="19" t="s">
        <v>54</v>
      </c>
      <c r="E17" s="39" t="s">
        <v>61</v>
      </c>
      <c r="F17" s="173"/>
      <c r="G17" s="36">
        <v>2021680010048</v>
      </c>
      <c r="H17" s="19" t="s">
        <v>56</v>
      </c>
      <c r="I17" s="37">
        <v>366952744</v>
      </c>
      <c r="J17" s="25"/>
      <c r="K17" s="32"/>
      <c r="L17" s="32"/>
      <c r="M17" s="32"/>
      <c r="N17" s="32"/>
      <c r="O17" s="32"/>
      <c r="P17" s="32"/>
      <c r="Q17" s="32"/>
      <c r="R17" s="33"/>
      <c r="S17" s="28">
        <f t="shared" si="0"/>
        <v>366952744</v>
      </c>
      <c r="T17" s="29" t="s">
        <v>57</v>
      </c>
      <c r="U17" s="29" t="s">
        <v>58</v>
      </c>
      <c r="V17" s="29" t="s">
        <v>35</v>
      </c>
      <c r="W17" s="30"/>
    </row>
    <row r="18" spans="1:23" s="31" customFormat="1" ht="60" x14ac:dyDescent="0.25">
      <c r="A18" s="34">
        <v>292</v>
      </c>
      <c r="B18" s="35" t="s">
        <v>29</v>
      </c>
      <c r="C18" s="19" t="s">
        <v>30</v>
      </c>
      <c r="D18" s="19" t="s">
        <v>63</v>
      </c>
      <c r="E18" s="20" t="s">
        <v>64</v>
      </c>
      <c r="F18" s="161">
        <v>0.13</v>
      </c>
      <c r="G18" s="36">
        <v>2021680010133</v>
      </c>
      <c r="H18" s="19" t="s">
        <v>60</v>
      </c>
      <c r="I18" s="37">
        <v>313500000</v>
      </c>
      <c r="J18" s="25"/>
      <c r="K18" s="32"/>
      <c r="L18" s="32"/>
      <c r="M18" s="32"/>
      <c r="N18" s="32"/>
      <c r="O18" s="32"/>
      <c r="P18" s="32"/>
      <c r="Q18" s="32"/>
      <c r="R18" s="33"/>
      <c r="S18" s="28">
        <f t="shared" si="0"/>
        <v>313500000</v>
      </c>
      <c r="T18" s="29" t="s">
        <v>57</v>
      </c>
      <c r="U18" s="29" t="s">
        <v>58</v>
      </c>
      <c r="V18" s="29" t="s">
        <v>705</v>
      </c>
      <c r="W18" s="30"/>
    </row>
    <row r="19" spans="1:23" s="31" customFormat="1" ht="62.4" x14ac:dyDescent="0.25">
      <c r="A19" s="34">
        <v>293</v>
      </c>
      <c r="B19" s="38" t="s">
        <v>29</v>
      </c>
      <c r="C19" s="19" t="s">
        <v>30</v>
      </c>
      <c r="D19" s="19" t="s">
        <v>63</v>
      </c>
      <c r="E19" s="40" t="s">
        <v>65</v>
      </c>
      <c r="F19" s="160">
        <v>1</v>
      </c>
      <c r="G19" s="36">
        <v>2021680010133</v>
      </c>
      <c r="H19" s="19" t="s">
        <v>60</v>
      </c>
      <c r="I19" s="37">
        <v>566500000</v>
      </c>
      <c r="J19" s="25"/>
      <c r="K19" s="32"/>
      <c r="L19" s="32"/>
      <c r="M19" s="32"/>
      <c r="N19" s="32"/>
      <c r="O19" s="32"/>
      <c r="P19" s="32"/>
      <c r="Q19" s="32"/>
      <c r="R19" s="33"/>
      <c r="S19" s="28">
        <f t="shared" si="0"/>
        <v>566500000</v>
      </c>
      <c r="T19" s="29" t="s">
        <v>57</v>
      </c>
      <c r="U19" s="29" t="s">
        <v>58</v>
      </c>
      <c r="V19" s="29" t="s">
        <v>35</v>
      </c>
      <c r="W19" s="30"/>
    </row>
    <row r="20" spans="1:23" s="31" customFormat="1" ht="60" x14ac:dyDescent="0.25">
      <c r="A20" s="34">
        <v>312</v>
      </c>
      <c r="B20" s="38" t="s">
        <v>29</v>
      </c>
      <c r="C20" s="19" t="s">
        <v>40</v>
      </c>
      <c r="D20" s="19" t="s">
        <v>49</v>
      </c>
      <c r="E20" s="20" t="s">
        <v>66</v>
      </c>
      <c r="F20" s="41">
        <v>2</v>
      </c>
      <c r="G20" s="36">
        <v>2021680010008</v>
      </c>
      <c r="H20" s="19" t="s">
        <v>67</v>
      </c>
      <c r="I20" s="42">
        <v>837607256</v>
      </c>
      <c r="J20" s="25"/>
      <c r="K20" s="32"/>
      <c r="L20" s="32"/>
      <c r="M20" s="32"/>
      <c r="N20" s="32"/>
      <c r="O20" s="32"/>
      <c r="P20" s="32"/>
      <c r="Q20" s="32"/>
      <c r="R20" s="33"/>
      <c r="S20" s="28">
        <f t="shared" si="0"/>
        <v>837607256</v>
      </c>
      <c r="T20" s="29" t="s">
        <v>57</v>
      </c>
      <c r="U20" s="29" t="s">
        <v>58</v>
      </c>
      <c r="V20" s="29" t="s">
        <v>62</v>
      </c>
      <c r="W20" s="30"/>
    </row>
    <row r="21" spans="1:23" s="31" customFormat="1" ht="62.4" x14ac:dyDescent="0.25">
      <c r="A21" s="34">
        <v>201</v>
      </c>
      <c r="B21" s="19" t="s">
        <v>52</v>
      </c>
      <c r="C21" s="19" t="s">
        <v>68</v>
      </c>
      <c r="D21" s="19" t="s">
        <v>69</v>
      </c>
      <c r="E21" s="43" t="s">
        <v>70</v>
      </c>
      <c r="F21" s="160">
        <v>1</v>
      </c>
      <c r="G21" s="44">
        <v>2021680010118</v>
      </c>
      <c r="H21" s="45" t="s">
        <v>71</v>
      </c>
      <c r="I21" s="46">
        <v>200000000</v>
      </c>
      <c r="J21" s="25"/>
      <c r="K21" s="32"/>
      <c r="L21" s="32"/>
      <c r="M21" s="32"/>
      <c r="N21" s="32"/>
      <c r="O21" s="32"/>
      <c r="P21" s="32"/>
      <c r="Q21" s="32"/>
      <c r="R21" s="33"/>
      <c r="S21" s="28">
        <f t="shared" si="0"/>
        <v>200000000</v>
      </c>
      <c r="T21" s="29" t="s">
        <v>72</v>
      </c>
      <c r="U21" s="29" t="s">
        <v>73</v>
      </c>
      <c r="V21" s="29" t="s">
        <v>249</v>
      </c>
      <c r="W21" s="30"/>
    </row>
    <row r="22" spans="1:23" s="31" customFormat="1" ht="62.4" x14ac:dyDescent="0.25">
      <c r="A22" s="34">
        <v>287</v>
      </c>
      <c r="B22" s="19" t="s">
        <v>29</v>
      </c>
      <c r="C22" s="19" t="s">
        <v>74</v>
      </c>
      <c r="D22" s="19" t="s">
        <v>75</v>
      </c>
      <c r="E22" s="43" t="s">
        <v>76</v>
      </c>
      <c r="F22" s="160">
        <v>1</v>
      </c>
      <c r="G22" s="44">
        <v>2021680010118</v>
      </c>
      <c r="H22" s="45" t="s">
        <v>71</v>
      </c>
      <c r="I22" s="46">
        <v>200000000</v>
      </c>
      <c r="J22" s="25"/>
      <c r="K22" s="25"/>
      <c r="L22" s="25"/>
      <c r="M22" s="25"/>
      <c r="N22" s="25"/>
      <c r="O22" s="25"/>
      <c r="P22" s="25"/>
      <c r="Q22" s="32"/>
      <c r="R22" s="33"/>
      <c r="S22" s="28">
        <f t="shared" si="0"/>
        <v>200000000</v>
      </c>
      <c r="T22" s="29" t="s">
        <v>72</v>
      </c>
      <c r="U22" s="29" t="s">
        <v>73</v>
      </c>
      <c r="V22" s="29" t="s">
        <v>35</v>
      </c>
      <c r="W22" s="30"/>
    </row>
    <row r="23" spans="1:23" s="31" customFormat="1" ht="62.4" x14ac:dyDescent="0.25">
      <c r="A23" s="34">
        <v>288</v>
      </c>
      <c r="B23" s="47" t="s">
        <v>29</v>
      </c>
      <c r="C23" s="47" t="s">
        <v>74</v>
      </c>
      <c r="D23" s="47" t="s">
        <v>75</v>
      </c>
      <c r="E23" s="48" t="s">
        <v>77</v>
      </c>
      <c r="F23" s="158">
        <v>1</v>
      </c>
      <c r="G23" s="44">
        <v>2021680010118</v>
      </c>
      <c r="H23" s="45" t="s">
        <v>71</v>
      </c>
      <c r="I23" s="46">
        <v>300000000</v>
      </c>
      <c r="J23" s="25"/>
      <c r="K23" s="25"/>
      <c r="L23" s="25"/>
      <c r="M23" s="25"/>
      <c r="N23" s="25"/>
      <c r="O23" s="25"/>
      <c r="P23" s="25"/>
      <c r="Q23" s="32"/>
      <c r="R23" s="33"/>
      <c r="S23" s="28">
        <f t="shared" si="0"/>
        <v>300000000</v>
      </c>
      <c r="T23" s="29" t="s">
        <v>72</v>
      </c>
      <c r="U23" s="29" t="s">
        <v>73</v>
      </c>
      <c r="V23" s="29" t="s">
        <v>35</v>
      </c>
      <c r="W23" s="30"/>
    </row>
    <row r="24" spans="1:23" s="31" customFormat="1" ht="60" x14ac:dyDescent="0.25">
      <c r="A24" s="34">
        <v>289</v>
      </c>
      <c r="B24" s="47" t="s">
        <v>29</v>
      </c>
      <c r="C24" s="47" t="s">
        <v>74</v>
      </c>
      <c r="D24" s="47" t="s">
        <v>75</v>
      </c>
      <c r="E24" s="48" t="s">
        <v>78</v>
      </c>
      <c r="F24" s="49">
        <v>1</v>
      </c>
      <c r="G24" s="44">
        <v>2021680010118</v>
      </c>
      <c r="H24" s="45" t="s">
        <v>71</v>
      </c>
      <c r="I24" s="46">
        <v>1200000000</v>
      </c>
      <c r="J24" s="50"/>
      <c r="K24" s="51"/>
      <c r="L24" s="51"/>
      <c r="M24" s="51"/>
      <c r="N24" s="51"/>
      <c r="O24" s="51"/>
      <c r="P24" s="51"/>
      <c r="Q24" s="51"/>
      <c r="R24" s="52"/>
      <c r="S24" s="28">
        <f t="shared" si="0"/>
        <v>1200000000</v>
      </c>
      <c r="T24" s="29" t="s">
        <v>72</v>
      </c>
      <c r="U24" s="29" t="s">
        <v>73</v>
      </c>
      <c r="V24" s="29" t="s">
        <v>35</v>
      </c>
      <c r="W24" s="30"/>
    </row>
    <row r="25" spans="1:23" s="31" customFormat="1" ht="45" x14ac:dyDescent="0.25">
      <c r="A25" s="53">
        <v>211</v>
      </c>
      <c r="B25" s="54" t="s">
        <v>79</v>
      </c>
      <c r="C25" s="19" t="s">
        <v>80</v>
      </c>
      <c r="D25" s="19" t="s">
        <v>81</v>
      </c>
      <c r="E25" s="20" t="s">
        <v>82</v>
      </c>
      <c r="F25" s="160">
        <v>80</v>
      </c>
      <c r="G25" s="22">
        <v>2021680010017</v>
      </c>
      <c r="H25" s="19" t="s">
        <v>83</v>
      </c>
      <c r="I25" s="55">
        <v>60000000</v>
      </c>
      <c r="J25" s="25"/>
      <c r="K25" s="25"/>
      <c r="L25" s="25"/>
      <c r="M25" s="25"/>
      <c r="N25" s="25"/>
      <c r="O25" s="25"/>
      <c r="P25" s="25"/>
      <c r="Q25" s="26"/>
      <c r="R25" s="27"/>
      <c r="S25" s="28">
        <f t="shared" si="0"/>
        <v>60000000</v>
      </c>
      <c r="T25" s="29" t="s">
        <v>84</v>
      </c>
      <c r="U25" s="29" t="s">
        <v>85</v>
      </c>
      <c r="V25" s="29" t="s">
        <v>264</v>
      </c>
      <c r="W25" s="30"/>
    </row>
    <row r="26" spans="1:23" s="31" customFormat="1" ht="46.8" x14ac:dyDescent="0.25">
      <c r="A26" s="56">
        <v>212</v>
      </c>
      <c r="B26" s="54" t="s">
        <v>79</v>
      </c>
      <c r="C26" s="19" t="s">
        <v>80</v>
      </c>
      <c r="D26" s="19" t="s">
        <v>81</v>
      </c>
      <c r="E26" s="20" t="s">
        <v>86</v>
      </c>
      <c r="F26" s="160">
        <v>100</v>
      </c>
      <c r="G26" s="57">
        <v>2021680010178</v>
      </c>
      <c r="H26" s="58" t="s">
        <v>87</v>
      </c>
      <c r="I26" s="55">
        <v>70000000</v>
      </c>
      <c r="J26" s="25"/>
      <c r="K26" s="26"/>
      <c r="L26" s="26"/>
      <c r="M26" s="26"/>
      <c r="N26" s="26"/>
      <c r="O26" s="26"/>
      <c r="P26" s="26"/>
      <c r="Q26" s="26"/>
      <c r="R26" s="27"/>
      <c r="S26" s="28">
        <f t="shared" si="0"/>
        <v>70000000</v>
      </c>
      <c r="T26" s="29" t="s">
        <v>84</v>
      </c>
      <c r="U26" s="29" t="s">
        <v>85</v>
      </c>
      <c r="V26" s="29" t="s">
        <v>35</v>
      </c>
      <c r="W26" s="30"/>
    </row>
    <row r="27" spans="1:23" s="31" customFormat="1" ht="62.4" x14ac:dyDescent="0.25">
      <c r="A27" s="56">
        <v>213</v>
      </c>
      <c r="B27" s="54" t="s">
        <v>79</v>
      </c>
      <c r="C27" s="19" t="s">
        <v>80</v>
      </c>
      <c r="D27" s="19" t="s">
        <v>81</v>
      </c>
      <c r="E27" s="20" t="s">
        <v>88</v>
      </c>
      <c r="F27" s="160">
        <v>1</v>
      </c>
      <c r="G27" s="57">
        <v>2021680010178</v>
      </c>
      <c r="H27" s="58" t="s">
        <v>87</v>
      </c>
      <c r="I27" s="55">
        <v>70000000</v>
      </c>
      <c r="J27" s="25"/>
      <c r="K27" s="26"/>
      <c r="L27" s="26"/>
      <c r="M27" s="26"/>
      <c r="N27" s="26"/>
      <c r="O27" s="26"/>
      <c r="P27" s="26"/>
      <c r="Q27" s="26"/>
      <c r="R27" s="27"/>
      <c r="S27" s="28">
        <f t="shared" si="0"/>
        <v>70000000</v>
      </c>
      <c r="T27" s="29" t="s">
        <v>84</v>
      </c>
      <c r="U27" s="29" t="s">
        <v>85</v>
      </c>
      <c r="V27" s="29" t="s">
        <v>35</v>
      </c>
      <c r="W27" s="30"/>
    </row>
    <row r="28" spans="1:23" s="31" customFormat="1" ht="62.4" x14ac:dyDescent="0.25">
      <c r="A28" s="18">
        <v>67</v>
      </c>
      <c r="B28" s="19" t="s">
        <v>89</v>
      </c>
      <c r="C28" s="19" t="s">
        <v>90</v>
      </c>
      <c r="D28" s="19" t="s">
        <v>91</v>
      </c>
      <c r="E28" s="20" t="s">
        <v>92</v>
      </c>
      <c r="F28" s="160">
        <v>1</v>
      </c>
      <c r="G28" s="36">
        <v>2021680010003</v>
      </c>
      <c r="H28" s="19" t="s">
        <v>93</v>
      </c>
      <c r="I28" s="59">
        <v>334000000</v>
      </c>
      <c r="J28" s="25"/>
      <c r="K28" s="26"/>
      <c r="L28" s="26"/>
      <c r="M28" s="26"/>
      <c r="N28" s="26"/>
      <c r="O28" s="26"/>
      <c r="P28" s="26"/>
      <c r="Q28" s="26"/>
      <c r="R28" s="27"/>
      <c r="S28" s="28">
        <f t="shared" si="0"/>
        <v>334000000</v>
      </c>
      <c r="T28" s="29" t="s">
        <v>94</v>
      </c>
      <c r="U28" s="29" t="s">
        <v>95</v>
      </c>
      <c r="V28" s="29" t="s">
        <v>96</v>
      </c>
      <c r="W28" s="30"/>
    </row>
    <row r="29" spans="1:23" s="31" customFormat="1" ht="78" x14ac:dyDescent="0.25">
      <c r="A29" s="18">
        <v>68</v>
      </c>
      <c r="B29" s="19" t="s">
        <v>89</v>
      </c>
      <c r="C29" s="19" t="s">
        <v>90</v>
      </c>
      <c r="D29" s="19" t="s">
        <v>91</v>
      </c>
      <c r="E29" s="20" t="s">
        <v>97</v>
      </c>
      <c r="F29" s="160">
        <v>1</v>
      </c>
      <c r="G29" s="36">
        <v>2021680010003</v>
      </c>
      <c r="H29" s="19" t="s">
        <v>93</v>
      </c>
      <c r="I29" s="59">
        <v>119000000</v>
      </c>
      <c r="J29" s="25"/>
      <c r="K29" s="25"/>
      <c r="L29" s="25"/>
      <c r="M29" s="25"/>
      <c r="N29" s="25"/>
      <c r="O29" s="25"/>
      <c r="P29" s="25"/>
      <c r="Q29" s="26"/>
      <c r="R29" s="27"/>
      <c r="S29" s="28">
        <f t="shared" si="0"/>
        <v>119000000</v>
      </c>
      <c r="T29" s="29" t="s">
        <v>94</v>
      </c>
      <c r="U29" s="29" t="s">
        <v>95</v>
      </c>
      <c r="V29" s="29" t="s">
        <v>96</v>
      </c>
      <c r="W29" s="30"/>
    </row>
    <row r="30" spans="1:23" s="31" customFormat="1" ht="45" x14ac:dyDescent="0.25">
      <c r="A30" s="18">
        <v>69</v>
      </c>
      <c r="B30" s="19" t="s">
        <v>89</v>
      </c>
      <c r="C30" s="19" t="s">
        <v>90</v>
      </c>
      <c r="D30" s="19" t="s">
        <v>91</v>
      </c>
      <c r="E30" s="20" t="s">
        <v>98</v>
      </c>
      <c r="F30" s="160">
        <v>0</v>
      </c>
      <c r="G30" s="22" t="s">
        <v>43</v>
      </c>
      <c r="H30" s="19" t="s">
        <v>44</v>
      </c>
      <c r="I30" s="59"/>
      <c r="J30" s="25"/>
      <c r="K30" s="25"/>
      <c r="L30" s="25"/>
      <c r="M30" s="25"/>
      <c r="N30" s="25"/>
      <c r="O30" s="25"/>
      <c r="P30" s="25"/>
      <c r="Q30" s="26"/>
      <c r="R30" s="27"/>
      <c r="S30" s="28">
        <f t="shared" si="0"/>
        <v>0</v>
      </c>
      <c r="T30" s="29" t="s">
        <v>94</v>
      </c>
      <c r="U30" s="29" t="s">
        <v>95</v>
      </c>
      <c r="V30" s="29" t="s">
        <v>96</v>
      </c>
      <c r="W30" s="30"/>
    </row>
    <row r="31" spans="1:23" s="31" customFormat="1" ht="46.8" customHeight="1" x14ac:dyDescent="0.25">
      <c r="A31" s="18">
        <v>70</v>
      </c>
      <c r="B31" s="19" t="s">
        <v>89</v>
      </c>
      <c r="C31" s="19" t="s">
        <v>90</v>
      </c>
      <c r="D31" s="19" t="s">
        <v>91</v>
      </c>
      <c r="E31" s="20" t="s">
        <v>99</v>
      </c>
      <c r="F31" s="150">
        <v>1</v>
      </c>
      <c r="G31" s="152">
        <v>2021680010198</v>
      </c>
      <c r="H31" s="151" t="s">
        <v>693</v>
      </c>
      <c r="I31" s="59">
        <v>200000000</v>
      </c>
      <c r="J31" s="25"/>
      <c r="K31" s="26"/>
      <c r="L31" s="26"/>
      <c r="M31" s="26"/>
      <c r="N31" s="26"/>
      <c r="O31" s="26"/>
      <c r="P31" s="26"/>
      <c r="Q31" s="26"/>
      <c r="R31" s="27"/>
      <c r="S31" s="28">
        <f t="shared" si="0"/>
        <v>200000000</v>
      </c>
      <c r="T31" s="29" t="s">
        <v>94</v>
      </c>
      <c r="U31" s="29" t="s">
        <v>95</v>
      </c>
      <c r="V31" s="29" t="s">
        <v>96</v>
      </c>
      <c r="W31" s="30"/>
    </row>
    <row r="32" spans="1:23" s="31" customFormat="1" ht="46.8" x14ac:dyDescent="0.25">
      <c r="A32" s="18">
        <v>71</v>
      </c>
      <c r="B32" s="19" t="s">
        <v>89</v>
      </c>
      <c r="C32" s="19" t="s">
        <v>90</v>
      </c>
      <c r="D32" s="19" t="s">
        <v>100</v>
      </c>
      <c r="E32" s="20" t="s">
        <v>101</v>
      </c>
      <c r="F32" s="160">
        <v>1</v>
      </c>
      <c r="G32" s="36">
        <v>2021680010003</v>
      </c>
      <c r="H32" s="19" t="s">
        <v>93</v>
      </c>
      <c r="I32" s="59">
        <f>50000000+37000000</f>
        <v>87000000</v>
      </c>
      <c r="J32" s="25"/>
      <c r="K32" s="26"/>
      <c r="L32" s="26"/>
      <c r="M32" s="26"/>
      <c r="N32" s="26"/>
      <c r="O32" s="26"/>
      <c r="P32" s="26"/>
      <c r="Q32" s="26"/>
      <c r="R32" s="27"/>
      <c r="S32" s="28">
        <f t="shared" si="0"/>
        <v>87000000</v>
      </c>
      <c r="T32" s="29" t="s">
        <v>94</v>
      </c>
      <c r="U32" s="29" t="s">
        <v>95</v>
      </c>
      <c r="V32" s="29" t="s">
        <v>96</v>
      </c>
      <c r="W32" s="30"/>
    </row>
    <row r="33" spans="1:23" s="31" customFormat="1" ht="78" x14ac:dyDescent="0.25">
      <c r="A33" s="18">
        <v>72</v>
      </c>
      <c r="B33" s="19" t="s">
        <v>89</v>
      </c>
      <c r="C33" s="19" t="s">
        <v>90</v>
      </c>
      <c r="D33" s="19" t="s">
        <v>100</v>
      </c>
      <c r="E33" s="20" t="s">
        <v>102</v>
      </c>
      <c r="F33" s="160">
        <v>1</v>
      </c>
      <c r="G33" s="36">
        <v>2021680010003</v>
      </c>
      <c r="H33" s="19" t="s">
        <v>93</v>
      </c>
      <c r="I33" s="59">
        <v>137000000</v>
      </c>
      <c r="J33" s="25"/>
      <c r="K33" s="26"/>
      <c r="L33" s="26"/>
      <c r="M33" s="26"/>
      <c r="N33" s="26"/>
      <c r="O33" s="26"/>
      <c r="P33" s="26"/>
      <c r="Q33" s="26"/>
      <c r="R33" s="27"/>
      <c r="S33" s="28">
        <f t="shared" si="0"/>
        <v>137000000</v>
      </c>
      <c r="T33" s="29" t="s">
        <v>94</v>
      </c>
      <c r="U33" s="29" t="s">
        <v>95</v>
      </c>
      <c r="V33" s="29" t="s">
        <v>96</v>
      </c>
      <c r="W33" s="30"/>
    </row>
    <row r="34" spans="1:23" s="31" customFormat="1" ht="46.8" x14ac:dyDescent="0.25">
      <c r="A34" s="18">
        <v>73</v>
      </c>
      <c r="B34" s="19" t="s">
        <v>89</v>
      </c>
      <c r="C34" s="19" t="s">
        <v>90</v>
      </c>
      <c r="D34" s="19" t="s">
        <v>100</v>
      </c>
      <c r="E34" s="20" t="s">
        <v>103</v>
      </c>
      <c r="F34" s="160">
        <v>1</v>
      </c>
      <c r="G34" s="36">
        <v>2021680010003</v>
      </c>
      <c r="H34" s="19" t="s">
        <v>93</v>
      </c>
      <c r="I34" s="59">
        <v>60000000</v>
      </c>
      <c r="J34" s="25"/>
      <c r="K34" s="26"/>
      <c r="L34" s="26"/>
      <c r="M34" s="26"/>
      <c r="N34" s="26"/>
      <c r="O34" s="26"/>
      <c r="P34" s="26"/>
      <c r="Q34" s="26"/>
      <c r="R34" s="27"/>
      <c r="S34" s="28">
        <f t="shared" si="0"/>
        <v>60000000</v>
      </c>
      <c r="T34" s="29" t="s">
        <v>94</v>
      </c>
      <c r="U34" s="29" t="s">
        <v>95</v>
      </c>
      <c r="V34" s="29" t="s">
        <v>96</v>
      </c>
      <c r="W34" s="30"/>
    </row>
    <row r="35" spans="1:23" s="31" customFormat="1" ht="78" customHeight="1" x14ac:dyDescent="0.25">
      <c r="A35" s="18">
        <v>74</v>
      </c>
      <c r="B35" s="19" t="s">
        <v>89</v>
      </c>
      <c r="C35" s="19" t="s">
        <v>90</v>
      </c>
      <c r="D35" s="19" t="s">
        <v>100</v>
      </c>
      <c r="E35" s="20" t="s">
        <v>104</v>
      </c>
      <c r="F35" s="160">
        <v>1</v>
      </c>
      <c r="G35" s="36">
        <v>2021680010003</v>
      </c>
      <c r="H35" s="19" t="s">
        <v>93</v>
      </c>
      <c r="I35" s="59">
        <v>100000000</v>
      </c>
      <c r="J35" s="25"/>
      <c r="K35" s="26"/>
      <c r="L35" s="26"/>
      <c r="M35" s="26"/>
      <c r="N35" s="26"/>
      <c r="O35" s="26"/>
      <c r="P35" s="26"/>
      <c r="Q35" s="26"/>
      <c r="R35" s="27"/>
      <c r="S35" s="28">
        <f t="shared" si="0"/>
        <v>100000000</v>
      </c>
      <c r="T35" s="29" t="s">
        <v>94</v>
      </c>
      <c r="U35" s="29" t="s">
        <v>95</v>
      </c>
      <c r="V35" s="29" t="s">
        <v>96</v>
      </c>
      <c r="W35" s="30"/>
    </row>
    <row r="36" spans="1:23" s="31" customFormat="1" ht="62.4" x14ac:dyDescent="0.25">
      <c r="A36" s="18">
        <v>75</v>
      </c>
      <c r="B36" s="19" t="s">
        <v>89</v>
      </c>
      <c r="C36" s="19" t="s">
        <v>90</v>
      </c>
      <c r="D36" s="19" t="s">
        <v>100</v>
      </c>
      <c r="E36" s="20" t="s">
        <v>105</v>
      </c>
      <c r="F36" s="160">
        <v>1</v>
      </c>
      <c r="G36" s="36">
        <v>2021680010003</v>
      </c>
      <c r="H36" s="19" t="s">
        <v>93</v>
      </c>
      <c r="I36" s="59">
        <v>80000000</v>
      </c>
      <c r="J36" s="25"/>
      <c r="K36" s="26"/>
      <c r="L36" s="26"/>
      <c r="M36" s="26"/>
      <c r="N36" s="26"/>
      <c r="O36" s="26"/>
      <c r="P36" s="26"/>
      <c r="Q36" s="26"/>
      <c r="R36" s="27"/>
      <c r="S36" s="28">
        <f t="shared" si="0"/>
        <v>80000000</v>
      </c>
      <c r="T36" s="29" t="s">
        <v>94</v>
      </c>
      <c r="U36" s="29" t="s">
        <v>95</v>
      </c>
      <c r="V36" s="29" t="s">
        <v>96</v>
      </c>
      <c r="W36" s="30"/>
    </row>
    <row r="37" spans="1:23" s="31" customFormat="1" ht="46.8" x14ac:dyDescent="0.25">
      <c r="A37" s="18">
        <v>76</v>
      </c>
      <c r="B37" s="19" t="s">
        <v>89</v>
      </c>
      <c r="C37" s="19" t="s">
        <v>90</v>
      </c>
      <c r="D37" s="19" t="s">
        <v>100</v>
      </c>
      <c r="E37" s="20" t="s">
        <v>106</v>
      </c>
      <c r="F37" s="160">
        <v>1</v>
      </c>
      <c r="G37" s="36">
        <v>2021680010003</v>
      </c>
      <c r="H37" s="19" t="s">
        <v>93</v>
      </c>
      <c r="I37" s="59">
        <v>80000000</v>
      </c>
      <c r="J37" s="25"/>
      <c r="K37" s="26"/>
      <c r="L37" s="26"/>
      <c r="M37" s="26"/>
      <c r="N37" s="26"/>
      <c r="O37" s="26"/>
      <c r="P37" s="26"/>
      <c r="Q37" s="26"/>
      <c r="R37" s="27"/>
      <c r="S37" s="28">
        <f t="shared" si="0"/>
        <v>80000000</v>
      </c>
      <c r="T37" s="29" t="s">
        <v>94</v>
      </c>
      <c r="U37" s="29" t="s">
        <v>95</v>
      </c>
      <c r="V37" s="29" t="s">
        <v>96</v>
      </c>
      <c r="W37" s="30"/>
    </row>
    <row r="38" spans="1:23" s="31" customFormat="1" ht="45" x14ac:dyDescent="0.25">
      <c r="A38" s="18">
        <v>77</v>
      </c>
      <c r="B38" s="19" t="s">
        <v>89</v>
      </c>
      <c r="C38" s="19" t="s">
        <v>90</v>
      </c>
      <c r="D38" s="19" t="s">
        <v>100</v>
      </c>
      <c r="E38" s="20" t="s">
        <v>107</v>
      </c>
      <c r="F38" s="160">
        <v>1</v>
      </c>
      <c r="G38" s="36">
        <v>2021680010003</v>
      </c>
      <c r="H38" s="19" t="s">
        <v>93</v>
      </c>
      <c r="I38" s="59">
        <v>40000000</v>
      </c>
      <c r="J38" s="25"/>
      <c r="K38" s="26"/>
      <c r="L38" s="26"/>
      <c r="M38" s="26"/>
      <c r="N38" s="26"/>
      <c r="O38" s="26"/>
      <c r="P38" s="26"/>
      <c r="Q38" s="26"/>
      <c r="R38" s="27"/>
      <c r="S38" s="28">
        <f t="shared" si="0"/>
        <v>40000000</v>
      </c>
      <c r="T38" s="29" t="s">
        <v>94</v>
      </c>
      <c r="U38" s="29" t="s">
        <v>95</v>
      </c>
      <c r="V38" s="29" t="s">
        <v>96</v>
      </c>
      <c r="W38" s="30"/>
    </row>
    <row r="39" spans="1:23" s="31" customFormat="1" ht="45" x14ac:dyDescent="0.25">
      <c r="A39" s="18">
        <v>78</v>
      </c>
      <c r="B39" s="19" t="s">
        <v>89</v>
      </c>
      <c r="C39" s="19" t="s">
        <v>90</v>
      </c>
      <c r="D39" s="19" t="s">
        <v>100</v>
      </c>
      <c r="E39" s="20" t="s">
        <v>108</v>
      </c>
      <c r="F39" s="160">
        <v>1</v>
      </c>
      <c r="G39" s="36">
        <v>2021680010003</v>
      </c>
      <c r="H39" s="19" t="s">
        <v>93</v>
      </c>
      <c r="I39" s="59">
        <v>200000000</v>
      </c>
      <c r="J39" s="25"/>
      <c r="K39" s="26"/>
      <c r="L39" s="26"/>
      <c r="M39" s="26"/>
      <c r="N39" s="26"/>
      <c r="O39" s="26"/>
      <c r="P39" s="26"/>
      <c r="Q39" s="26"/>
      <c r="R39" s="27"/>
      <c r="S39" s="28">
        <f t="shared" ref="S39:S70" si="1">SUM(I39:R39)</f>
        <v>200000000</v>
      </c>
      <c r="T39" s="29" t="s">
        <v>94</v>
      </c>
      <c r="U39" s="29" t="s">
        <v>95</v>
      </c>
      <c r="V39" s="29" t="s">
        <v>96</v>
      </c>
      <c r="W39" s="30"/>
    </row>
    <row r="40" spans="1:23" s="31" customFormat="1" ht="46.8" x14ac:dyDescent="0.25">
      <c r="A40" s="18">
        <v>79</v>
      </c>
      <c r="B40" s="19" t="s">
        <v>89</v>
      </c>
      <c r="C40" s="19" t="s">
        <v>90</v>
      </c>
      <c r="D40" s="19" t="s">
        <v>109</v>
      </c>
      <c r="E40" s="20" t="s">
        <v>110</v>
      </c>
      <c r="F40" s="160">
        <v>1</v>
      </c>
      <c r="G40" s="36">
        <v>2021680010003</v>
      </c>
      <c r="H40" s="19" t="s">
        <v>93</v>
      </c>
      <c r="I40" s="59">
        <v>119000000</v>
      </c>
      <c r="J40" s="25"/>
      <c r="K40" s="32"/>
      <c r="L40" s="32"/>
      <c r="M40" s="32"/>
      <c r="N40" s="32"/>
      <c r="O40" s="32"/>
      <c r="P40" s="32"/>
      <c r="Q40" s="32"/>
      <c r="R40" s="33"/>
      <c r="S40" s="28">
        <f t="shared" si="1"/>
        <v>119000000</v>
      </c>
      <c r="T40" s="29" t="s">
        <v>94</v>
      </c>
      <c r="U40" s="29" t="s">
        <v>95</v>
      </c>
      <c r="V40" s="29" t="s">
        <v>96</v>
      </c>
      <c r="W40" s="30"/>
    </row>
    <row r="41" spans="1:23" s="31" customFormat="1" ht="45" x14ac:dyDescent="0.25">
      <c r="A41" s="18">
        <v>80</v>
      </c>
      <c r="B41" s="19" t="s">
        <v>89</v>
      </c>
      <c r="C41" s="19" t="s">
        <v>90</v>
      </c>
      <c r="D41" s="19" t="s">
        <v>109</v>
      </c>
      <c r="E41" s="20" t="s">
        <v>111</v>
      </c>
      <c r="F41" s="160">
        <v>50000</v>
      </c>
      <c r="G41" s="36">
        <v>2021680010003</v>
      </c>
      <c r="H41" s="19" t="s">
        <v>93</v>
      </c>
      <c r="I41" s="59">
        <f>50000000+200000000</f>
        <v>250000000</v>
      </c>
      <c r="J41" s="25"/>
      <c r="K41" s="26"/>
      <c r="L41" s="26"/>
      <c r="M41" s="26"/>
      <c r="N41" s="26"/>
      <c r="O41" s="26"/>
      <c r="P41" s="26"/>
      <c r="Q41" s="26"/>
      <c r="R41" s="27"/>
      <c r="S41" s="28">
        <f t="shared" si="1"/>
        <v>250000000</v>
      </c>
      <c r="T41" s="29" t="s">
        <v>94</v>
      </c>
      <c r="U41" s="29" t="s">
        <v>95</v>
      </c>
      <c r="V41" s="29" t="s">
        <v>96</v>
      </c>
      <c r="W41" s="30"/>
    </row>
    <row r="42" spans="1:23" s="31" customFormat="1" ht="46.8" x14ac:dyDescent="0.25">
      <c r="A42" s="18">
        <v>81</v>
      </c>
      <c r="B42" s="19" t="s">
        <v>89</v>
      </c>
      <c r="C42" s="19" t="s">
        <v>90</v>
      </c>
      <c r="D42" s="19" t="s">
        <v>109</v>
      </c>
      <c r="E42" s="20" t="s">
        <v>112</v>
      </c>
      <c r="F42" s="160">
        <v>1</v>
      </c>
      <c r="G42" s="36">
        <v>2021680010003</v>
      </c>
      <c r="H42" s="19" t="s">
        <v>93</v>
      </c>
      <c r="I42" s="59">
        <v>211000000</v>
      </c>
      <c r="J42" s="25"/>
      <c r="K42" s="26"/>
      <c r="L42" s="26"/>
      <c r="M42" s="26"/>
      <c r="N42" s="26"/>
      <c r="O42" s="26"/>
      <c r="P42" s="26"/>
      <c r="Q42" s="26"/>
      <c r="R42" s="27"/>
      <c r="S42" s="28">
        <f t="shared" si="1"/>
        <v>211000000</v>
      </c>
      <c r="T42" s="29" t="s">
        <v>94</v>
      </c>
      <c r="U42" s="29" t="s">
        <v>95</v>
      </c>
      <c r="V42" s="29" t="s">
        <v>96</v>
      </c>
      <c r="W42" s="30"/>
    </row>
    <row r="43" spans="1:23" s="31" customFormat="1" ht="46.8" x14ac:dyDescent="0.25">
      <c r="A43" s="18">
        <v>82</v>
      </c>
      <c r="B43" s="19" t="s">
        <v>89</v>
      </c>
      <c r="C43" s="19" t="s">
        <v>90</v>
      </c>
      <c r="D43" s="19" t="s">
        <v>109</v>
      </c>
      <c r="E43" s="20" t="s">
        <v>113</v>
      </c>
      <c r="F43" s="161">
        <v>1</v>
      </c>
      <c r="G43" s="36">
        <v>2021680010003</v>
      </c>
      <c r="H43" s="19" t="s">
        <v>93</v>
      </c>
      <c r="I43" s="59">
        <v>20000000</v>
      </c>
      <c r="J43" s="25"/>
      <c r="K43" s="26"/>
      <c r="L43" s="26"/>
      <c r="M43" s="26"/>
      <c r="N43" s="26"/>
      <c r="O43" s="26"/>
      <c r="P43" s="26"/>
      <c r="Q43" s="26"/>
      <c r="R43" s="52"/>
      <c r="S43" s="28">
        <f t="shared" si="1"/>
        <v>20000000</v>
      </c>
      <c r="T43" s="29" t="s">
        <v>94</v>
      </c>
      <c r="U43" s="29" t="s">
        <v>95</v>
      </c>
      <c r="V43" s="29" t="s">
        <v>96</v>
      </c>
      <c r="W43" s="30"/>
    </row>
    <row r="44" spans="1:23" s="31" customFormat="1" ht="46.8" x14ac:dyDescent="0.25">
      <c r="A44" s="18">
        <v>83</v>
      </c>
      <c r="B44" s="19" t="s">
        <v>89</v>
      </c>
      <c r="C44" s="19" t="s">
        <v>90</v>
      </c>
      <c r="D44" s="19" t="s">
        <v>109</v>
      </c>
      <c r="E44" s="20" t="s">
        <v>114</v>
      </c>
      <c r="F44" s="160">
        <v>1</v>
      </c>
      <c r="G44" s="36">
        <v>2021680010003</v>
      </c>
      <c r="H44" s="19" t="s">
        <v>93</v>
      </c>
      <c r="I44" s="59">
        <v>50000000</v>
      </c>
      <c r="J44" s="25"/>
      <c r="K44" s="60"/>
      <c r="L44" s="60"/>
      <c r="M44" s="60"/>
      <c r="N44" s="60"/>
      <c r="O44" s="60"/>
      <c r="P44" s="60"/>
      <c r="Q44" s="26"/>
      <c r="R44" s="52"/>
      <c r="S44" s="28">
        <f t="shared" si="1"/>
        <v>50000000</v>
      </c>
      <c r="T44" s="29" t="s">
        <v>94</v>
      </c>
      <c r="U44" s="29" t="s">
        <v>95</v>
      </c>
      <c r="V44" s="29" t="s">
        <v>96</v>
      </c>
      <c r="W44" s="30"/>
    </row>
    <row r="45" spans="1:23" s="31" customFormat="1" ht="46.8" x14ac:dyDescent="0.25">
      <c r="A45" s="18">
        <v>84</v>
      </c>
      <c r="B45" s="19" t="s">
        <v>89</v>
      </c>
      <c r="C45" s="19" t="s">
        <v>90</v>
      </c>
      <c r="D45" s="19" t="s">
        <v>109</v>
      </c>
      <c r="E45" s="20" t="s">
        <v>115</v>
      </c>
      <c r="F45" s="160">
        <v>1</v>
      </c>
      <c r="G45" s="36">
        <v>2021680010003</v>
      </c>
      <c r="H45" s="19" t="s">
        <v>93</v>
      </c>
      <c r="I45" s="59">
        <v>40000000</v>
      </c>
      <c r="J45" s="25"/>
      <c r="K45" s="26"/>
      <c r="L45" s="26"/>
      <c r="M45" s="26"/>
      <c r="N45" s="26"/>
      <c r="O45" s="26"/>
      <c r="P45" s="26"/>
      <c r="Q45" s="26"/>
      <c r="R45" s="52"/>
      <c r="S45" s="28">
        <f t="shared" si="1"/>
        <v>40000000</v>
      </c>
      <c r="T45" s="29" t="s">
        <v>94</v>
      </c>
      <c r="U45" s="29" t="s">
        <v>95</v>
      </c>
      <c r="V45" s="29" t="s">
        <v>96</v>
      </c>
      <c r="W45" s="30"/>
    </row>
    <row r="46" spans="1:23" s="31" customFormat="1" ht="45" x14ac:dyDescent="0.25">
      <c r="A46" s="18">
        <v>88</v>
      </c>
      <c r="B46" s="19" t="s">
        <v>89</v>
      </c>
      <c r="C46" s="19" t="s">
        <v>90</v>
      </c>
      <c r="D46" s="19" t="s">
        <v>116</v>
      </c>
      <c r="E46" s="20" t="s">
        <v>117</v>
      </c>
      <c r="F46" s="160">
        <v>11000</v>
      </c>
      <c r="G46" s="36">
        <v>2020680010040</v>
      </c>
      <c r="H46" s="19" t="s">
        <v>118</v>
      </c>
      <c r="I46" s="59">
        <v>80000000</v>
      </c>
      <c r="J46" s="25"/>
      <c r="K46" s="26"/>
      <c r="L46" s="26"/>
      <c r="M46" s="26"/>
      <c r="N46" s="26"/>
      <c r="O46" s="26"/>
      <c r="P46" s="26"/>
      <c r="Q46" s="26"/>
      <c r="R46" s="59"/>
      <c r="S46" s="28">
        <f t="shared" si="1"/>
        <v>80000000</v>
      </c>
      <c r="T46" s="29" t="s">
        <v>94</v>
      </c>
      <c r="U46" s="29" t="s">
        <v>95</v>
      </c>
      <c r="V46" s="29" t="s">
        <v>599</v>
      </c>
      <c r="W46" s="30"/>
    </row>
    <row r="47" spans="1:23" s="31" customFormat="1" ht="62.4" x14ac:dyDescent="0.25">
      <c r="A47" s="18">
        <v>89</v>
      </c>
      <c r="B47" s="19" t="s">
        <v>89</v>
      </c>
      <c r="C47" s="19" t="s">
        <v>90</v>
      </c>
      <c r="D47" s="19" t="s">
        <v>116</v>
      </c>
      <c r="E47" s="20" t="s">
        <v>119</v>
      </c>
      <c r="F47" s="156">
        <v>25000</v>
      </c>
      <c r="G47" s="36">
        <v>2020680010040</v>
      </c>
      <c r="H47" s="19" t="s">
        <v>118</v>
      </c>
      <c r="I47" s="59">
        <v>600000000</v>
      </c>
      <c r="J47" s="25"/>
      <c r="K47" s="26"/>
      <c r="L47" s="26"/>
      <c r="M47" s="26"/>
      <c r="N47" s="26"/>
      <c r="O47" s="26"/>
      <c r="P47" s="26"/>
      <c r="Q47" s="26"/>
      <c r="R47" s="52">
        <v>1451561804</v>
      </c>
      <c r="S47" s="28">
        <f t="shared" si="1"/>
        <v>2051561804</v>
      </c>
      <c r="T47" s="29" t="s">
        <v>94</v>
      </c>
      <c r="U47" s="29" t="s">
        <v>95</v>
      </c>
      <c r="V47" s="29" t="s">
        <v>96</v>
      </c>
      <c r="W47" s="30"/>
    </row>
    <row r="48" spans="1:23" s="31" customFormat="1" ht="46.8" x14ac:dyDescent="0.25">
      <c r="A48" s="18">
        <v>90</v>
      </c>
      <c r="B48" s="19" t="s">
        <v>89</v>
      </c>
      <c r="C48" s="19" t="s">
        <v>90</v>
      </c>
      <c r="D48" s="19" t="s">
        <v>116</v>
      </c>
      <c r="E48" s="20" t="s">
        <v>120</v>
      </c>
      <c r="F48" s="160">
        <v>2100</v>
      </c>
      <c r="G48" s="36">
        <v>2020680010040</v>
      </c>
      <c r="H48" s="19" t="s">
        <v>118</v>
      </c>
      <c r="I48" s="59"/>
      <c r="J48" s="25"/>
      <c r="K48" s="26"/>
      <c r="L48" s="26"/>
      <c r="M48" s="26"/>
      <c r="N48" s="26"/>
      <c r="O48" s="26"/>
      <c r="P48" s="26"/>
      <c r="Q48" s="26"/>
      <c r="R48" s="59">
        <v>50000000</v>
      </c>
      <c r="S48" s="28">
        <f t="shared" si="1"/>
        <v>50000000</v>
      </c>
      <c r="T48" s="29" t="s">
        <v>94</v>
      </c>
      <c r="U48" s="29" t="s">
        <v>95</v>
      </c>
      <c r="V48" s="29" t="s">
        <v>96</v>
      </c>
      <c r="W48" s="30"/>
    </row>
    <row r="49" spans="1:23" s="31" customFormat="1" ht="46.8" x14ac:dyDescent="0.25">
      <c r="A49" s="18">
        <v>91</v>
      </c>
      <c r="B49" s="19" t="s">
        <v>89</v>
      </c>
      <c r="C49" s="19" t="s">
        <v>90</v>
      </c>
      <c r="D49" s="19" t="s">
        <v>116</v>
      </c>
      <c r="E49" s="20" t="s">
        <v>121</v>
      </c>
      <c r="F49" s="161">
        <v>1</v>
      </c>
      <c r="G49" s="36">
        <v>2020680010040</v>
      </c>
      <c r="H49" s="19" t="s">
        <v>118</v>
      </c>
      <c r="I49" s="59">
        <v>152962035</v>
      </c>
      <c r="J49" s="25"/>
      <c r="K49" s="32"/>
      <c r="L49" s="32"/>
      <c r="M49" s="32"/>
      <c r="N49" s="32"/>
      <c r="O49" s="32"/>
      <c r="P49" s="32"/>
      <c r="Q49" s="32"/>
      <c r="R49" s="33"/>
      <c r="S49" s="28">
        <f t="shared" si="1"/>
        <v>152962035</v>
      </c>
      <c r="T49" s="29" t="s">
        <v>94</v>
      </c>
      <c r="U49" s="29" t="s">
        <v>95</v>
      </c>
      <c r="V49" s="29" t="s">
        <v>96</v>
      </c>
      <c r="W49" s="30"/>
    </row>
    <row r="50" spans="1:23" s="31" customFormat="1" ht="46.8" x14ac:dyDescent="0.25">
      <c r="A50" s="18">
        <v>92</v>
      </c>
      <c r="B50" s="19" t="s">
        <v>89</v>
      </c>
      <c r="C50" s="19" t="s">
        <v>90</v>
      </c>
      <c r="D50" s="19" t="s">
        <v>116</v>
      </c>
      <c r="E50" s="20" t="s">
        <v>122</v>
      </c>
      <c r="F50" s="156">
        <v>1656</v>
      </c>
      <c r="G50" s="36">
        <v>2020680010040</v>
      </c>
      <c r="H50" s="19" t="s">
        <v>118</v>
      </c>
      <c r="I50" s="59">
        <v>200000000</v>
      </c>
      <c r="J50" s="25"/>
      <c r="K50" s="25"/>
      <c r="L50" s="25"/>
      <c r="M50" s="25"/>
      <c r="N50" s="25"/>
      <c r="O50" s="25"/>
      <c r="P50" s="25"/>
      <c r="Q50" s="26"/>
      <c r="R50" s="52">
        <v>4618065168</v>
      </c>
      <c r="S50" s="28">
        <f t="shared" si="1"/>
        <v>4818065168</v>
      </c>
      <c r="T50" s="29" t="s">
        <v>94</v>
      </c>
      <c r="U50" s="29" t="s">
        <v>95</v>
      </c>
      <c r="V50" s="29" t="s">
        <v>96</v>
      </c>
      <c r="W50" s="30"/>
    </row>
    <row r="51" spans="1:23" s="31" customFormat="1" ht="46.8" x14ac:dyDescent="0.25">
      <c r="A51" s="18">
        <v>93</v>
      </c>
      <c r="B51" s="19" t="s">
        <v>89</v>
      </c>
      <c r="C51" s="19" t="s">
        <v>90</v>
      </c>
      <c r="D51" s="19" t="s">
        <v>116</v>
      </c>
      <c r="E51" s="20" t="s">
        <v>123</v>
      </c>
      <c r="F51" s="160">
        <v>3</v>
      </c>
      <c r="G51" s="36">
        <v>2020680010040</v>
      </c>
      <c r="H51" s="19" t="s">
        <v>118</v>
      </c>
      <c r="I51" s="59">
        <v>435000000</v>
      </c>
      <c r="J51" s="25"/>
      <c r="K51" s="26"/>
      <c r="L51" s="26"/>
      <c r="M51" s="26"/>
      <c r="N51" s="26"/>
      <c r="O51" s="26"/>
      <c r="P51" s="26"/>
      <c r="Q51" s="26"/>
      <c r="R51" s="59">
        <v>157799850</v>
      </c>
      <c r="S51" s="28">
        <f t="shared" si="1"/>
        <v>592799850</v>
      </c>
      <c r="T51" s="29" t="s">
        <v>94</v>
      </c>
      <c r="U51" s="29" t="s">
        <v>95</v>
      </c>
      <c r="V51" s="29" t="s">
        <v>96</v>
      </c>
      <c r="W51" s="30"/>
    </row>
    <row r="52" spans="1:23" s="31" customFormat="1" ht="46.8" x14ac:dyDescent="0.25">
      <c r="A52" s="18">
        <v>94</v>
      </c>
      <c r="B52" s="19" t="s">
        <v>89</v>
      </c>
      <c r="C52" s="19" t="s">
        <v>90</v>
      </c>
      <c r="D52" s="19" t="s">
        <v>116</v>
      </c>
      <c r="E52" s="20" t="s">
        <v>124</v>
      </c>
      <c r="F52" s="160">
        <v>1</v>
      </c>
      <c r="G52" s="36">
        <v>2020680010040</v>
      </c>
      <c r="H52" s="19" t="s">
        <v>118</v>
      </c>
      <c r="I52" s="59">
        <v>100000000</v>
      </c>
      <c r="J52" s="25"/>
      <c r="K52" s="32"/>
      <c r="L52" s="32"/>
      <c r="M52" s="32"/>
      <c r="N52" s="32"/>
      <c r="O52" s="32"/>
      <c r="P52" s="32"/>
      <c r="Q52" s="32"/>
      <c r="R52" s="59">
        <v>162091000</v>
      </c>
      <c r="S52" s="28">
        <f t="shared" si="1"/>
        <v>262091000</v>
      </c>
      <c r="T52" s="29" t="s">
        <v>94</v>
      </c>
      <c r="U52" s="29" t="s">
        <v>95</v>
      </c>
      <c r="V52" s="29" t="s">
        <v>96</v>
      </c>
      <c r="W52" s="30"/>
    </row>
    <row r="53" spans="1:23" s="31" customFormat="1" ht="46.8" x14ac:dyDescent="0.25">
      <c r="A53" s="18">
        <v>95</v>
      </c>
      <c r="B53" s="19" t="s">
        <v>89</v>
      </c>
      <c r="C53" s="19" t="s">
        <v>90</v>
      </c>
      <c r="D53" s="19" t="s">
        <v>116</v>
      </c>
      <c r="E53" s="20" t="s">
        <v>125</v>
      </c>
      <c r="F53" s="160">
        <v>1</v>
      </c>
      <c r="G53" s="36">
        <v>2020680010040</v>
      </c>
      <c r="H53" s="19" t="s">
        <v>118</v>
      </c>
      <c r="I53" s="59">
        <v>200000000</v>
      </c>
      <c r="J53" s="25"/>
      <c r="K53" s="32"/>
      <c r="L53" s="32"/>
      <c r="M53" s="32"/>
      <c r="N53" s="32"/>
      <c r="O53" s="32"/>
      <c r="P53" s="32"/>
      <c r="Q53" s="32"/>
      <c r="R53" s="59">
        <v>120000000</v>
      </c>
      <c r="S53" s="28">
        <f t="shared" si="1"/>
        <v>320000000</v>
      </c>
      <c r="T53" s="29" t="s">
        <v>94</v>
      </c>
      <c r="U53" s="29" t="s">
        <v>95</v>
      </c>
      <c r="V53" s="29" t="s">
        <v>96</v>
      </c>
      <c r="W53" s="30"/>
    </row>
    <row r="54" spans="1:23" s="31" customFormat="1" ht="62.4" x14ac:dyDescent="0.25">
      <c r="A54" s="18">
        <v>96</v>
      </c>
      <c r="B54" s="19" t="s">
        <v>89</v>
      </c>
      <c r="C54" s="19" t="s">
        <v>90</v>
      </c>
      <c r="D54" s="19" t="s">
        <v>126</v>
      </c>
      <c r="E54" s="20" t="s">
        <v>127</v>
      </c>
      <c r="F54" s="160">
        <v>1</v>
      </c>
      <c r="G54" s="36">
        <v>2020680010072</v>
      </c>
      <c r="H54" s="58" t="s">
        <v>128</v>
      </c>
      <c r="I54" s="59">
        <v>140000000</v>
      </c>
      <c r="J54" s="25"/>
      <c r="K54" s="32"/>
      <c r="L54" s="32"/>
      <c r="M54" s="32"/>
      <c r="N54" s="32"/>
      <c r="O54" s="32"/>
      <c r="P54" s="32"/>
      <c r="Q54" s="32"/>
      <c r="R54" s="33"/>
      <c r="S54" s="28">
        <f t="shared" si="1"/>
        <v>140000000</v>
      </c>
      <c r="T54" s="29" t="s">
        <v>94</v>
      </c>
      <c r="U54" s="29" t="s">
        <v>95</v>
      </c>
      <c r="V54" s="29" t="s">
        <v>96</v>
      </c>
      <c r="W54" s="30"/>
    </row>
    <row r="55" spans="1:23" s="31" customFormat="1" ht="45" x14ac:dyDescent="0.25">
      <c r="A55" s="18">
        <v>97</v>
      </c>
      <c r="B55" s="19" t="s">
        <v>89</v>
      </c>
      <c r="C55" s="19" t="s">
        <v>90</v>
      </c>
      <c r="D55" s="19" t="s">
        <v>126</v>
      </c>
      <c r="E55" s="20" t="s">
        <v>129</v>
      </c>
      <c r="F55" s="160">
        <v>1</v>
      </c>
      <c r="G55" s="36">
        <v>2020680010072</v>
      </c>
      <c r="H55" s="58" t="s">
        <v>128</v>
      </c>
      <c r="I55" s="59">
        <v>150000000</v>
      </c>
      <c r="J55" s="25"/>
      <c r="K55" s="32"/>
      <c r="L55" s="32"/>
      <c r="M55" s="32"/>
      <c r="N55" s="32"/>
      <c r="O55" s="32"/>
      <c r="P55" s="32"/>
      <c r="Q55" s="32"/>
      <c r="R55" s="33"/>
      <c r="S55" s="28">
        <f t="shared" si="1"/>
        <v>150000000</v>
      </c>
      <c r="T55" s="29" t="s">
        <v>94</v>
      </c>
      <c r="U55" s="29" t="s">
        <v>95</v>
      </c>
      <c r="V55" s="29" t="s">
        <v>96</v>
      </c>
      <c r="W55" s="30"/>
    </row>
    <row r="56" spans="1:23" s="31" customFormat="1" ht="45" x14ac:dyDescent="0.25">
      <c r="A56" s="18">
        <v>98</v>
      </c>
      <c r="B56" s="19" t="s">
        <v>89</v>
      </c>
      <c r="C56" s="19" t="s">
        <v>90</v>
      </c>
      <c r="D56" s="19" t="s">
        <v>126</v>
      </c>
      <c r="E56" s="20" t="s">
        <v>130</v>
      </c>
      <c r="F56" s="161">
        <v>1</v>
      </c>
      <c r="G56" s="36">
        <v>2020680010072</v>
      </c>
      <c r="H56" s="58" t="s">
        <v>128</v>
      </c>
      <c r="I56" s="59">
        <f>140000000+50000000</f>
        <v>190000000</v>
      </c>
      <c r="J56" s="25"/>
      <c r="K56" s="32"/>
      <c r="L56" s="32"/>
      <c r="M56" s="32"/>
      <c r="N56" s="32"/>
      <c r="O56" s="32"/>
      <c r="P56" s="32"/>
      <c r="Q56" s="32"/>
      <c r="R56" s="33"/>
      <c r="S56" s="28">
        <f t="shared" si="1"/>
        <v>190000000</v>
      </c>
      <c r="T56" s="29" t="s">
        <v>94</v>
      </c>
      <c r="U56" s="29" t="s">
        <v>95</v>
      </c>
      <c r="V56" s="29" t="s">
        <v>96</v>
      </c>
      <c r="W56" s="30"/>
    </row>
    <row r="57" spans="1:23" s="31" customFormat="1" ht="75" x14ac:dyDescent="0.25">
      <c r="A57" s="18">
        <v>99</v>
      </c>
      <c r="B57" s="19" t="s">
        <v>89</v>
      </c>
      <c r="C57" s="19" t="s">
        <v>90</v>
      </c>
      <c r="D57" s="19" t="s">
        <v>126</v>
      </c>
      <c r="E57" s="20" t="s">
        <v>131</v>
      </c>
      <c r="F57" s="160">
        <v>1</v>
      </c>
      <c r="G57" s="36">
        <v>2021680010106</v>
      </c>
      <c r="H57" s="58" t="s">
        <v>132</v>
      </c>
      <c r="I57" s="59">
        <v>200000000</v>
      </c>
      <c r="J57" s="25"/>
      <c r="K57" s="32"/>
      <c r="L57" s="32"/>
      <c r="M57" s="32"/>
      <c r="N57" s="32"/>
      <c r="O57" s="32"/>
      <c r="P57" s="32"/>
      <c r="Q57" s="32"/>
      <c r="R57" s="33"/>
      <c r="S57" s="28">
        <f t="shared" si="1"/>
        <v>200000000</v>
      </c>
      <c r="T57" s="29" t="s">
        <v>94</v>
      </c>
      <c r="U57" s="29" t="s">
        <v>95</v>
      </c>
      <c r="V57" s="29" t="s">
        <v>96</v>
      </c>
      <c r="W57" s="30"/>
    </row>
    <row r="58" spans="1:23" s="31" customFormat="1" ht="60" x14ac:dyDescent="0.25">
      <c r="A58" s="18">
        <v>100</v>
      </c>
      <c r="B58" s="19" t="s">
        <v>89</v>
      </c>
      <c r="C58" s="19" t="s">
        <v>90</v>
      </c>
      <c r="D58" s="19" t="s">
        <v>133</v>
      </c>
      <c r="E58" s="20" t="s">
        <v>134</v>
      </c>
      <c r="F58" s="160">
        <v>1</v>
      </c>
      <c r="G58" s="36">
        <v>2020680010106</v>
      </c>
      <c r="H58" s="19" t="s">
        <v>135</v>
      </c>
      <c r="I58" s="59">
        <v>85000000</v>
      </c>
      <c r="J58" s="25"/>
      <c r="K58" s="32"/>
      <c r="L58" s="32"/>
      <c r="M58" s="32"/>
      <c r="N58" s="32"/>
      <c r="O58" s="32"/>
      <c r="P58" s="32"/>
      <c r="Q58" s="32"/>
      <c r="R58" s="33"/>
      <c r="S58" s="28">
        <f t="shared" si="1"/>
        <v>85000000</v>
      </c>
      <c r="T58" s="29" t="s">
        <v>94</v>
      </c>
      <c r="U58" s="29" t="s">
        <v>95</v>
      </c>
      <c r="V58" s="29" t="s">
        <v>35</v>
      </c>
      <c r="W58" s="30"/>
    </row>
    <row r="59" spans="1:23" s="31" customFormat="1" ht="60" x14ac:dyDescent="0.25">
      <c r="A59" s="18">
        <v>101</v>
      </c>
      <c r="B59" s="19" t="s">
        <v>89</v>
      </c>
      <c r="C59" s="19" t="s">
        <v>90</v>
      </c>
      <c r="D59" s="19" t="s">
        <v>133</v>
      </c>
      <c r="E59" s="20" t="s">
        <v>136</v>
      </c>
      <c r="F59" s="160">
        <v>600</v>
      </c>
      <c r="G59" s="36">
        <v>2020680010106</v>
      </c>
      <c r="H59" s="19" t="s">
        <v>135</v>
      </c>
      <c r="I59" s="59">
        <v>60000000</v>
      </c>
      <c r="J59" s="25"/>
      <c r="K59" s="32"/>
      <c r="L59" s="32"/>
      <c r="M59" s="32"/>
      <c r="N59" s="32"/>
      <c r="O59" s="32"/>
      <c r="P59" s="32"/>
      <c r="Q59" s="32"/>
      <c r="R59" s="33"/>
      <c r="S59" s="28">
        <f t="shared" si="1"/>
        <v>60000000</v>
      </c>
      <c r="T59" s="29" t="s">
        <v>94</v>
      </c>
      <c r="U59" s="29" t="s">
        <v>95</v>
      </c>
      <c r="V59" s="29" t="s">
        <v>35</v>
      </c>
      <c r="W59" s="30"/>
    </row>
    <row r="60" spans="1:23" s="31" customFormat="1" ht="62.4" x14ac:dyDescent="0.25">
      <c r="A60" s="18">
        <v>102</v>
      </c>
      <c r="B60" s="19" t="s">
        <v>89</v>
      </c>
      <c r="C60" s="19" t="s">
        <v>90</v>
      </c>
      <c r="D60" s="19" t="s">
        <v>133</v>
      </c>
      <c r="E60" s="20" t="s">
        <v>137</v>
      </c>
      <c r="F60" s="160">
        <v>1</v>
      </c>
      <c r="G60" s="36">
        <v>2020680010106</v>
      </c>
      <c r="H60" s="19" t="s">
        <v>135</v>
      </c>
      <c r="I60" s="59">
        <v>60000000</v>
      </c>
      <c r="J60" s="25"/>
      <c r="K60" s="32"/>
      <c r="L60" s="32"/>
      <c r="M60" s="32"/>
      <c r="N60" s="32"/>
      <c r="O60" s="32"/>
      <c r="P60" s="32"/>
      <c r="Q60" s="32"/>
      <c r="R60" s="33"/>
      <c r="S60" s="28">
        <f t="shared" si="1"/>
        <v>60000000</v>
      </c>
      <c r="T60" s="29" t="s">
        <v>94</v>
      </c>
      <c r="U60" s="29" t="s">
        <v>95</v>
      </c>
      <c r="V60" s="29" t="s">
        <v>35</v>
      </c>
      <c r="W60" s="30"/>
    </row>
    <row r="61" spans="1:23" s="31" customFormat="1" ht="60" x14ac:dyDescent="0.25">
      <c r="A61" s="18">
        <v>103</v>
      </c>
      <c r="B61" s="19" t="s">
        <v>89</v>
      </c>
      <c r="C61" s="19" t="s">
        <v>90</v>
      </c>
      <c r="D61" s="19" t="s">
        <v>133</v>
      </c>
      <c r="E61" s="20" t="s">
        <v>138</v>
      </c>
      <c r="F61" s="161">
        <v>1</v>
      </c>
      <c r="G61" s="36">
        <v>2020680010106</v>
      </c>
      <c r="H61" s="19" t="s">
        <v>135</v>
      </c>
      <c r="I61" s="59">
        <v>50000000</v>
      </c>
      <c r="J61" s="25"/>
      <c r="K61" s="32"/>
      <c r="L61" s="32"/>
      <c r="M61" s="32"/>
      <c r="N61" s="32"/>
      <c r="O61" s="32"/>
      <c r="P61" s="32"/>
      <c r="Q61" s="32"/>
      <c r="R61" s="33"/>
      <c r="S61" s="28">
        <f t="shared" si="1"/>
        <v>50000000</v>
      </c>
      <c r="T61" s="29" t="s">
        <v>94</v>
      </c>
      <c r="U61" s="29" t="s">
        <v>95</v>
      </c>
      <c r="V61" s="29" t="s">
        <v>35</v>
      </c>
      <c r="W61" s="30"/>
    </row>
    <row r="62" spans="1:23" s="31" customFormat="1" ht="62.4" x14ac:dyDescent="0.25">
      <c r="A62" s="18">
        <v>104</v>
      </c>
      <c r="B62" s="19" t="s">
        <v>89</v>
      </c>
      <c r="C62" s="19" t="s">
        <v>90</v>
      </c>
      <c r="D62" s="19" t="s">
        <v>133</v>
      </c>
      <c r="E62" s="20" t="s">
        <v>139</v>
      </c>
      <c r="F62" s="160">
        <v>1</v>
      </c>
      <c r="G62" s="36">
        <v>2020680010106</v>
      </c>
      <c r="H62" s="19" t="s">
        <v>135</v>
      </c>
      <c r="I62" s="59">
        <v>30000000</v>
      </c>
      <c r="J62" s="25"/>
      <c r="K62" s="32"/>
      <c r="L62" s="32"/>
      <c r="M62" s="32"/>
      <c r="N62" s="32"/>
      <c r="O62" s="32"/>
      <c r="P62" s="32"/>
      <c r="Q62" s="32"/>
      <c r="R62" s="33"/>
      <c r="S62" s="28">
        <f t="shared" si="1"/>
        <v>30000000</v>
      </c>
      <c r="T62" s="29" t="s">
        <v>94</v>
      </c>
      <c r="U62" s="29" t="s">
        <v>95</v>
      </c>
      <c r="V62" s="29" t="s">
        <v>35</v>
      </c>
      <c r="W62" s="30"/>
    </row>
    <row r="63" spans="1:23" s="31" customFormat="1" ht="60" x14ac:dyDescent="0.25">
      <c r="A63" s="18">
        <v>105</v>
      </c>
      <c r="B63" s="19" t="s">
        <v>89</v>
      </c>
      <c r="C63" s="19" t="s">
        <v>90</v>
      </c>
      <c r="D63" s="19" t="s">
        <v>133</v>
      </c>
      <c r="E63" s="20" t="s">
        <v>140</v>
      </c>
      <c r="F63" s="160">
        <v>1</v>
      </c>
      <c r="G63" s="36">
        <v>2020680010106</v>
      </c>
      <c r="H63" s="19" t="s">
        <v>135</v>
      </c>
      <c r="I63" s="59">
        <v>50000000</v>
      </c>
      <c r="J63" s="25"/>
      <c r="K63" s="32"/>
      <c r="L63" s="32"/>
      <c r="M63" s="32"/>
      <c r="N63" s="32"/>
      <c r="O63" s="32"/>
      <c r="P63" s="32"/>
      <c r="Q63" s="32"/>
      <c r="R63" s="33"/>
      <c r="S63" s="28">
        <f t="shared" si="1"/>
        <v>50000000</v>
      </c>
      <c r="T63" s="29" t="s">
        <v>94</v>
      </c>
      <c r="U63" s="29" t="s">
        <v>95</v>
      </c>
      <c r="V63" s="29" t="s">
        <v>35</v>
      </c>
      <c r="W63" s="30"/>
    </row>
    <row r="64" spans="1:23" s="31" customFormat="1" ht="60" x14ac:dyDescent="0.25">
      <c r="A64" s="18">
        <v>106</v>
      </c>
      <c r="B64" s="19" t="s">
        <v>89</v>
      </c>
      <c r="C64" s="19" t="s">
        <v>90</v>
      </c>
      <c r="D64" s="19" t="s">
        <v>133</v>
      </c>
      <c r="E64" s="20" t="s">
        <v>141</v>
      </c>
      <c r="F64" s="160">
        <v>1</v>
      </c>
      <c r="G64" s="36">
        <v>2020680010106</v>
      </c>
      <c r="H64" s="19" t="s">
        <v>135</v>
      </c>
      <c r="I64" s="59">
        <f>40000000+77000000</f>
        <v>117000000</v>
      </c>
      <c r="J64" s="25"/>
      <c r="K64" s="32"/>
      <c r="L64" s="32"/>
      <c r="M64" s="32"/>
      <c r="N64" s="32"/>
      <c r="O64" s="32"/>
      <c r="P64" s="32"/>
      <c r="Q64" s="32"/>
      <c r="R64" s="33"/>
      <c r="S64" s="28">
        <f t="shared" si="1"/>
        <v>117000000</v>
      </c>
      <c r="T64" s="29" t="s">
        <v>94</v>
      </c>
      <c r="U64" s="29" t="s">
        <v>95</v>
      </c>
      <c r="V64" s="29" t="s">
        <v>35</v>
      </c>
      <c r="W64" s="30"/>
    </row>
    <row r="65" spans="1:23" s="31" customFormat="1" ht="60" x14ac:dyDescent="0.25">
      <c r="A65" s="18">
        <v>107</v>
      </c>
      <c r="B65" s="19" t="s">
        <v>89</v>
      </c>
      <c r="C65" s="19" t="s">
        <v>90</v>
      </c>
      <c r="D65" s="19" t="s">
        <v>142</v>
      </c>
      <c r="E65" s="20" t="s">
        <v>143</v>
      </c>
      <c r="F65" s="160">
        <v>1</v>
      </c>
      <c r="G65" s="36">
        <v>2020680010106</v>
      </c>
      <c r="H65" s="19" t="s">
        <v>135</v>
      </c>
      <c r="I65" s="59">
        <v>40000000</v>
      </c>
      <c r="J65" s="25"/>
      <c r="K65" s="32"/>
      <c r="L65" s="32"/>
      <c r="M65" s="32"/>
      <c r="N65" s="32"/>
      <c r="O65" s="32"/>
      <c r="P65" s="32"/>
      <c r="Q65" s="32"/>
      <c r="R65" s="33"/>
      <c r="S65" s="28">
        <f t="shared" si="1"/>
        <v>40000000</v>
      </c>
      <c r="T65" s="29" t="s">
        <v>94</v>
      </c>
      <c r="U65" s="29" t="s">
        <v>95</v>
      </c>
      <c r="V65" s="29" t="s">
        <v>35</v>
      </c>
      <c r="W65" s="30"/>
    </row>
    <row r="66" spans="1:23" s="31" customFormat="1" ht="78" x14ac:dyDescent="0.25">
      <c r="A66" s="18">
        <v>108</v>
      </c>
      <c r="B66" s="19" t="s">
        <v>89</v>
      </c>
      <c r="C66" s="19" t="s">
        <v>90</v>
      </c>
      <c r="D66" s="19" t="s">
        <v>142</v>
      </c>
      <c r="E66" s="20" t="s">
        <v>144</v>
      </c>
      <c r="F66" s="160">
        <v>4</v>
      </c>
      <c r="G66" s="36">
        <v>2020680010106</v>
      </c>
      <c r="H66" s="19" t="s">
        <v>135</v>
      </c>
      <c r="I66" s="59">
        <v>60000000</v>
      </c>
      <c r="J66" s="25"/>
      <c r="K66" s="32"/>
      <c r="L66" s="32"/>
      <c r="M66" s="32"/>
      <c r="N66" s="32"/>
      <c r="O66" s="32"/>
      <c r="P66" s="32"/>
      <c r="Q66" s="32"/>
      <c r="R66" s="33"/>
      <c r="S66" s="28">
        <f t="shared" si="1"/>
        <v>60000000</v>
      </c>
      <c r="T66" s="29" t="s">
        <v>94</v>
      </c>
      <c r="U66" s="29" t="s">
        <v>95</v>
      </c>
      <c r="V66" s="29" t="s">
        <v>35</v>
      </c>
      <c r="W66" s="30"/>
    </row>
    <row r="67" spans="1:23" s="31" customFormat="1" ht="62.4" x14ac:dyDescent="0.25">
      <c r="A67" s="18">
        <v>109</v>
      </c>
      <c r="B67" s="19" t="s">
        <v>89</v>
      </c>
      <c r="C67" s="19" t="s">
        <v>90</v>
      </c>
      <c r="D67" s="19" t="s">
        <v>142</v>
      </c>
      <c r="E67" s="20" t="s">
        <v>145</v>
      </c>
      <c r="F67" s="160">
        <v>1</v>
      </c>
      <c r="G67" s="36">
        <v>2020680010106</v>
      </c>
      <c r="H67" s="19" t="s">
        <v>135</v>
      </c>
      <c r="I67" s="59">
        <v>50000000</v>
      </c>
      <c r="J67" s="25"/>
      <c r="K67" s="32"/>
      <c r="L67" s="32"/>
      <c r="M67" s="32"/>
      <c r="N67" s="32"/>
      <c r="O67" s="32"/>
      <c r="P67" s="32"/>
      <c r="Q67" s="32"/>
      <c r="R67" s="33"/>
      <c r="S67" s="28">
        <f t="shared" si="1"/>
        <v>50000000</v>
      </c>
      <c r="T67" s="29" t="s">
        <v>94</v>
      </c>
      <c r="U67" s="29" t="s">
        <v>95</v>
      </c>
      <c r="V67" s="29" t="s">
        <v>35</v>
      </c>
      <c r="W67" s="30"/>
    </row>
    <row r="68" spans="1:23" s="31" customFormat="1" ht="60" x14ac:dyDescent="0.25">
      <c r="A68" s="18">
        <v>110</v>
      </c>
      <c r="B68" s="19" t="s">
        <v>89</v>
      </c>
      <c r="C68" s="19" t="s">
        <v>90</v>
      </c>
      <c r="D68" s="19" t="s">
        <v>142</v>
      </c>
      <c r="E68" s="20" t="s">
        <v>146</v>
      </c>
      <c r="F68" s="161">
        <v>1</v>
      </c>
      <c r="G68" s="36">
        <v>2020680010106</v>
      </c>
      <c r="H68" s="19" t="s">
        <v>135</v>
      </c>
      <c r="I68" s="59">
        <v>30000000</v>
      </c>
      <c r="J68" s="25"/>
      <c r="K68" s="62"/>
      <c r="L68" s="62"/>
      <c r="M68" s="62"/>
      <c r="N68" s="62"/>
      <c r="O68" s="62"/>
      <c r="P68" s="62"/>
      <c r="Q68" s="32"/>
      <c r="R68" s="33"/>
      <c r="S68" s="28">
        <f t="shared" si="1"/>
        <v>30000000</v>
      </c>
      <c r="T68" s="29" t="s">
        <v>94</v>
      </c>
      <c r="U68" s="29" t="s">
        <v>95</v>
      </c>
      <c r="V68" s="29" t="s">
        <v>35</v>
      </c>
      <c r="W68" s="30"/>
    </row>
    <row r="69" spans="1:23" s="31" customFormat="1" ht="46.8" x14ac:dyDescent="0.25">
      <c r="A69" s="18">
        <v>111</v>
      </c>
      <c r="B69" s="19" t="s">
        <v>89</v>
      </c>
      <c r="C69" s="19" t="s">
        <v>90</v>
      </c>
      <c r="D69" s="19" t="s">
        <v>147</v>
      </c>
      <c r="E69" s="20" t="s">
        <v>148</v>
      </c>
      <c r="F69" s="160">
        <v>1</v>
      </c>
      <c r="G69" s="36">
        <v>2020680010050</v>
      </c>
      <c r="H69" s="19" t="s">
        <v>149</v>
      </c>
      <c r="I69" s="59">
        <f>129040000+50000000</f>
        <v>179040000</v>
      </c>
      <c r="J69" s="25"/>
      <c r="K69" s="62"/>
      <c r="L69" s="62"/>
      <c r="M69" s="62"/>
      <c r="N69" s="62"/>
      <c r="O69" s="62"/>
      <c r="P69" s="62"/>
      <c r="Q69" s="32"/>
      <c r="R69" s="33"/>
      <c r="S69" s="28">
        <f t="shared" si="1"/>
        <v>179040000</v>
      </c>
      <c r="T69" s="29" t="s">
        <v>94</v>
      </c>
      <c r="U69" s="29" t="s">
        <v>95</v>
      </c>
      <c r="V69" s="29" t="s">
        <v>96</v>
      </c>
      <c r="W69" s="30"/>
    </row>
    <row r="70" spans="1:23" s="31" customFormat="1" ht="45" x14ac:dyDescent="0.25">
      <c r="A70" s="18">
        <v>112</v>
      </c>
      <c r="B70" s="19" t="s">
        <v>89</v>
      </c>
      <c r="C70" s="19" t="s">
        <v>90</v>
      </c>
      <c r="D70" s="19" t="s">
        <v>147</v>
      </c>
      <c r="E70" s="20" t="s">
        <v>150</v>
      </c>
      <c r="F70" s="160">
        <v>284</v>
      </c>
      <c r="G70" s="36">
        <v>2020680010050</v>
      </c>
      <c r="H70" s="19" t="s">
        <v>149</v>
      </c>
      <c r="I70" s="59">
        <f>950000000+250000000</f>
        <v>1200000000</v>
      </c>
      <c r="J70" s="25"/>
      <c r="K70" s="62"/>
      <c r="L70" s="62"/>
      <c r="M70" s="62"/>
      <c r="N70" s="62"/>
      <c r="O70" s="62"/>
      <c r="P70" s="62"/>
      <c r="Q70" s="32"/>
      <c r="R70" s="33"/>
      <c r="S70" s="28">
        <f t="shared" si="1"/>
        <v>1200000000</v>
      </c>
      <c r="T70" s="29" t="s">
        <v>94</v>
      </c>
      <c r="U70" s="29" t="s">
        <v>95</v>
      </c>
      <c r="V70" s="29" t="s">
        <v>96</v>
      </c>
      <c r="W70" s="30"/>
    </row>
    <row r="71" spans="1:23" s="31" customFormat="1" ht="45" x14ac:dyDescent="0.25">
      <c r="A71" s="18">
        <v>113</v>
      </c>
      <c r="B71" s="19" t="s">
        <v>89</v>
      </c>
      <c r="C71" s="19" t="s">
        <v>90</v>
      </c>
      <c r="D71" s="19" t="s">
        <v>147</v>
      </c>
      <c r="E71" s="20" t="s">
        <v>151</v>
      </c>
      <c r="F71" s="160">
        <v>1</v>
      </c>
      <c r="G71" s="36">
        <v>2020680010050</v>
      </c>
      <c r="H71" s="19" t="s">
        <v>149</v>
      </c>
      <c r="I71" s="59">
        <v>60000000</v>
      </c>
      <c r="J71" s="25"/>
      <c r="K71" s="62"/>
      <c r="L71" s="62"/>
      <c r="M71" s="62"/>
      <c r="N71" s="62"/>
      <c r="O71" s="62"/>
      <c r="P71" s="62"/>
      <c r="Q71" s="32"/>
      <c r="R71" s="33"/>
      <c r="S71" s="28">
        <f t="shared" ref="S71:S102" si="2">SUM(I71:R71)</f>
        <v>60000000</v>
      </c>
      <c r="T71" s="29" t="s">
        <v>94</v>
      </c>
      <c r="U71" s="29" t="s">
        <v>95</v>
      </c>
      <c r="V71" s="29" t="s">
        <v>96</v>
      </c>
      <c r="W71" s="30"/>
    </row>
    <row r="72" spans="1:23" s="31" customFormat="1" ht="45" x14ac:dyDescent="0.25">
      <c r="A72" s="18">
        <v>114</v>
      </c>
      <c r="B72" s="19" t="s">
        <v>89</v>
      </c>
      <c r="C72" s="19" t="s">
        <v>90</v>
      </c>
      <c r="D72" s="19" t="s">
        <v>147</v>
      </c>
      <c r="E72" s="20" t="s">
        <v>152</v>
      </c>
      <c r="F72" s="161">
        <v>1</v>
      </c>
      <c r="G72" s="36">
        <v>2020680010050</v>
      </c>
      <c r="H72" s="19" t="s">
        <v>149</v>
      </c>
      <c r="I72" s="59">
        <f>60000000+50000000</f>
        <v>110000000</v>
      </c>
      <c r="J72" s="25"/>
      <c r="K72" s="62"/>
      <c r="L72" s="62"/>
      <c r="M72" s="62"/>
      <c r="N72" s="62"/>
      <c r="O72" s="62"/>
      <c r="P72" s="62"/>
      <c r="Q72" s="32"/>
      <c r="R72" s="33"/>
      <c r="S72" s="28">
        <f t="shared" si="2"/>
        <v>110000000</v>
      </c>
      <c r="T72" s="29" t="s">
        <v>94</v>
      </c>
      <c r="U72" s="29" t="s">
        <v>95</v>
      </c>
      <c r="V72" s="29" t="s">
        <v>96</v>
      </c>
      <c r="W72" s="30"/>
    </row>
    <row r="73" spans="1:23" s="31" customFormat="1" ht="46.8" x14ac:dyDescent="0.25">
      <c r="A73" s="18">
        <v>115</v>
      </c>
      <c r="B73" s="19" t="s">
        <v>89</v>
      </c>
      <c r="C73" s="19" t="s">
        <v>90</v>
      </c>
      <c r="D73" s="19" t="s">
        <v>153</v>
      </c>
      <c r="E73" s="20" t="s">
        <v>154</v>
      </c>
      <c r="F73" s="160">
        <v>250</v>
      </c>
      <c r="G73" s="36">
        <v>2020680010121</v>
      </c>
      <c r="H73" s="58" t="s">
        <v>155</v>
      </c>
      <c r="I73" s="59">
        <v>1068000000</v>
      </c>
      <c r="J73" s="25"/>
      <c r="K73" s="62"/>
      <c r="L73" s="62"/>
      <c r="M73" s="62"/>
      <c r="N73" s="62"/>
      <c r="O73" s="62"/>
      <c r="P73" s="62"/>
      <c r="Q73" s="62"/>
      <c r="R73" s="63"/>
      <c r="S73" s="28">
        <f t="shared" si="2"/>
        <v>1068000000</v>
      </c>
      <c r="T73" s="29" t="s">
        <v>94</v>
      </c>
      <c r="U73" s="29" t="s">
        <v>95</v>
      </c>
      <c r="V73" s="29" t="s">
        <v>96</v>
      </c>
      <c r="W73" s="30"/>
    </row>
    <row r="74" spans="1:23" s="31" customFormat="1" ht="46.8" x14ac:dyDescent="0.25">
      <c r="A74" s="18">
        <v>116</v>
      </c>
      <c r="B74" s="19" t="s">
        <v>89</v>
      </c>
      <c r="C74" s="19" t="s">
        <v>90</v>
      </c>
      <c r="D74" s="19" t="s">
        <v>153</v>
      </c>
      <c r="E74" s="20" t="s">
        <v>156</v>
      </c>
      <c r="F74" s="160">
        <v>1</v>
      </c>
      <c r="G74" s="36">
        <v>2020680010121</v>
      </c>
      <c r="H74" s="58" t="s">
        <v>155</v>
      </c>
      <c r="I74" s="59">
        <v>60000000</v>
      </c>
      <c r="J74" s="25"/>
      <c r="K74" s="62"/>
      <c r="L74" s="62"/>
      <c r="M74" s="62"/>
      <c r="N74" s="62"/>
      <c r="O74" s="62"/>
      <c r="P74" s="62"/>
      <c r="Q74" s="62"/>
      <c r="R74" s="63"/>
      <c r="S74" s="28">
        <f t="shared" si="2"/>
        <v>60000000</v>
      </c>
      <c r="T74" s="29" t="s">
        <v>94</v>
      </c>
      <c r="U74" s="29" t="s">
        <v>95</v>
      </c>
      <c r="V74" s="29" t="s">
        <v>96</v>
      </c>
      <c r="W74" s="30"/>
    </row>
    <row r="75" spans="1:23" s="31" customFormat="1" ht="62.4" x14ac:dyDescent="0.25">
      <c r="A75" s="18">
        <v>117</v>
      </c>
      <c r="B75" s="19" t="s">
        <v>89</v>
      </c>
      <c r="C75" s="19" t="s">
        <v>90</v>
      </c>
      <c r="D75" s="19" t="s">
        <v>153</v>
      </c>
      <c r="E75" s="20" t="s">
        <v>157</v>
      </c>
      <c r="F75" s="160">
        <v>1</v>
      </c>
      <c r="G75" s="36">
        <v>2020680010121</v>
      </c>
      <c r="H75" s="58" t="s">
        <v>155</v>
      </c>
      <c r="I75" s="59">
        <v>151500000</v>
      </c>
      <c r="J75" s="25"/>
      <c r="K75" s="62"/>
      <c r="L75" s="62"/>
      <c r="M75" s="62"/>
      <c r="N75" s="62"/>
      <c r="O75" s="62"/>
      <c r="P75" s="62"/>
      <c r="Q75" s="62"/>
      <c r="R75" s="63"/>
      <c r="S75" s="28">
        <f t="shared" si="2"/>
        <v>151500000</v>
      </c>
      <c r="T75" s="29" t="s">
        <v>94</v>
      </c>
      <c r="U75" s="29" t="s">
        <v>95</v>
      </c>
      <c r="V75" s="29" t="s">
        <v>96</v>
      </c>
      <c r="W75" s="30"/>
    </row>
    <row r="76" spans="1:23" s="31" customFormat="1" ht="46.8" x14ac:dyDescent="0.25">
      <c r="A76" s="18">
        <v>118</v>
      </c>
      <c r="B76" s="19" t="s">
        <v>89</v>
      </c>
      <c r="C76" s="19" t="s">
        <v>90</v>
      </c>
      <c r="D76" s="19" t="s">
        <v>153</v>
      </c>
      <c r="E76" s="20" t="s">
        <v>158</v>
      </c>
      <c r="F76" s="160">
        <v>200</v>
      </c>
      <c r="G76" s="36">
        <v>2020680010121</v>
      </c>
      <c r="H76" s="58" t="s">
        <v>155</v>
      </c>
      <c r="I76" s="59">
        <f>60000000+200000000</f>
        <v>260000000</v>
      </c>
      <c r="J76" s="25"/>
      <c r="K76" s="62"/>
      <c r="L76" s="62"/>
      <c r="M76" s="62"/>
      <c r="N76" s="62"/>
      <c r="O76" s="62"/>
      <c r="P76" s="62"/>
      <c r="Q76" s="62"/>
      <c r="R76" s="63"/>
      <c r="S76" s="28">
        <f t="shared" si="2"/>
        <v>260000000</v>
      </c>
      <c r="T76" s="29" t="s">
        <v>94</v>
      </c>
      <c r="U76" s="29" t="s">
        <v>95</v>
      </c>
      <c r="V76" s="29" t="s">
        <v>96</v>
      </c>
      <c r="W76" s="30"/>
    </row>
    <row r="77" spans="1:23" s="31" customFormat="1" ht="46.8" x14ac:dyDescent="0.25">
      <c r="A77" s="18">
        <v>119</v>
      </c>
      <c r="B77" s="19" t="s">
        <v>89</v>
      </c>
      <c r="C77" s="19" t="s">
        <v>90</v>
      </c>
      <c r="D77" s="19" t="s">
        <v>153</v>
      </c>
      <c r="E77" s="20" t="s">
        <v>159</v>
      </c>
      <c r="F77" s="160">
        <v>1</v>
      </c>
      <c r="G77" s="36">
        <v>2020680010121</v>
      </c>
      <c r="H77" s="58" t="s">
        <v>155</v>
      </c>
      <c r="I77" s="59">
        <v>36500000</v>
      </c>
      <c r="J77" s="25"/>
      <c r="K77" s="62"/>
      <c r="L77" s="62"/>
      <c r="M77" s="62"/>
      <c r="N77" s="62"/>
      <c r="O77" s="62"/>
      <c r="P77" s="62"/>
      <c r="Q77" s="62"/>
      <c r="R77" s="63"/>
      <c r="S77" s="28">
        <f t="shared" si="2"/>
        <v>36500000</v>
      </c>
      <c r="T77" s="29" t="s">
        <v>94</v>
      </c>
      <c r="U77" s="29" t="s">
        <v>95</v>
      </c>
      <c r="V77" s="29" t="s">
        <v>96</v>
      </c>
      <c r="W77" s="30"/>
    </row>
    <row r="78" spans="1:23" s="31" customFormat="1" ht="60" x14ac:dyDescent="0.25">
      <c r="A78" s="18">
        <v>202</v>
      </c>
      <c r="B78" s="19" t="s">
        <v>52</v>
      </c>
      <c r="C78" s="19" t="s">
        <v>160</v>
      </c>
      <c r="D78" s="19" t="s">
        <v>161</v>
      </c>
      <c r="E78" s="20" t="s">
        <v>162</v>
      </c>
      <c r="F78" s="160">
        <v>60</v>
      </c>
      <c r="G78" s="36">
        <v>2020680010123</v>
      </c>
      <c r="H78" s="19" t="s">
        <v>163</v>
      </c>
      <c r="I78" s="59">
        <v>100000000</v>
      </c>
      <c r="J78" s="25"/>
      <c r="K78" s="32"/>
      <c r="L78" s="32"/>
      <c r="M78" s="32"/>
      <c r="N78" s="32"/>
      <c r="O78" s="32"/>
      <c r="P78" s="32"/>
      <c r="Q78" s="32"/>
      <c r="R78" s="33"/>
      <c r="S78" s="28">
        <f t="shared" si="2"/>
        <v>100000000</v>
      </c>
      <c r="T78" s="29" t="s">
        <v>94</v>
      </c>
      <c r="U78" s="29" t="s">
        <v>95</v>
      </c>
      <c r="V78" s="29" t="s">
        <v>706</v>
      </c>
      <c r="W78" s="30"/>
    </row>
    <row r="79" spans="1:23" s="31" customFormat="1" ht="60" x14ac:dyDescent="0.25">
      <c r="A79" s="18">
        <v>203</v>
      </c>
      <c r="B79" s="19" t="s">
        <v>52</v>
      </c>
      <c r="C79" s="19" t="s">
        <v>160</v>
      </c>
      <c r="D79" s="19" t="s">
        <v>161</v>
      </c>
      <c r="E79" s="20" t="s">
        <v>164</v>
      </c>
      <c r="F79" s="160">
        <v>2</v>
      </c>
      <c r="G79" s="36">
        <v>2020680010159</v>
      </c>
      <c r="H79" s="58" t="s">
        <v>165</v>
      </c>
      <c r="I79" s="59">
        <v>110000000</v>
      </c>
      <c r="J79" s="25"/>
      <c r="K79" s="32"/>
      <c r="L79" s="32"/>
      <c r="M79" s="32"/>
      <c r="N79" s="32"/>
      <c r="O79" s="32"/>
      <c r="P79" s="32"/>
      <c r="Q79" s="32"/>
      <c r="R79" s="33"/>
      <c r="S79" s="28">
        <f t="shared" si="2"/>
        <v>110000000</v>
      </c>
      <c r="T79" s="29" t="s">
        <v>94</v>
      </c>
      <c r="U79" s="29" t="s">
        <v>95</v>
      </c>
      <c r="V79" s="29" t="s">
        <v>706</v>
      </c>
      <c r="W79" s="30"/>
    </row>
    <row r="80" spans="1:23" s="31" customFormat="1" ht="60" x14ac:dyDescent="0.25">
      <c r="A80" s="18">
        <v>204</v>
      </c>
      <c r="B80" s="19" t="s">
        <v>52</v>
      </c>
      <c r="C80" s="19" t="s">
        <v>160</v>
      </c>
      <c r="D80" s="19" t="s">
        <v>161</v>
      </c>
      <c r="E80" s="20" t="s">
        <v>166</v>
      </c>
      <c r="F80" s="160">
        <v>4</v>
      </c>
      <c r="G80" s="36">
        <v>2020680010123</v>
      </c>
      <c r="H80" s="19" t="s">
        <v>163</v>
      </c>
      <c r="I80" s="59">
        <v>120000000</v>
      </c>
      <c r="J80" s="25"/>
      <c r="K80" s="32"/>
      <c r="L80" s="32"/>
      <c r="M80" s="32"/>
      <c r="N80" s="32"/>
      <c r="O80" s="32"/>
      <c r="P80" s="32"/>
      <c r="Q80" s="32"/>
      <c r="R80" s="33"/>
      <c r="S80" s="28">
        <f t="shared" si="2"/>
        <v>120000000</v>
      </c>
      <c r="T80" s="29" t="s">
        <v>94</v>
      </c>
      <c r="U80" s="29" t="s">
        <v>95</v>
      </c>
      <c r="V80" s="29" t="s">
        <v>706</v>
      </c>
      <c r="W80" s="30"/>
    </row>
    <row r="81" spans="1:23" s="31" customFormat="1" ht="60" x14ac:dyDescent="0.25">
      <c r="A81" s="18">
        <v>205</v>
      </c>
      <c r="B81" s="19" t="s">
        <v>52</v>
      </c>
      <c r="C81" s="19" t="s">
        <v>160</v>
      </c>
      <c r="D81" s="19" t="s">
        <v>161</v>
      </c>
      <c r="E81" s="20" t="s">
        <v>167</v>
      </c>
      <c r="F81" s="160">
        <v>4</v>
      </c>
      <c r="G81" s="36">
        <v>2020680010123</v>
      </c>
      <c r="H81" s="19" t="s">
        <v>163</v>
      </c>
      <c r="I81" s="59">
        <v>85000000</v>
      </c>
      <c r="J81" s="25"/>
      <c r="K81" s="32"/>
      <c r="L81" s="32"/>
      <c r="M81" s="32"/>
      <c r="N81" s="32"/>
      <c r="O81" s="32"/>
      <c r="P81" s="32"/>
      <c r="Q81" s="32"/>
      <c r="R81" s="33"/>
      <c r="S81" s="28">
        <f t="shared" si="2"/>
        <v>85000000</v>
      </c>
      <c r="T81" s="29" t="s">
        <v>94</v>
      </c>
      <c r="U81" s="29" t="s">
        <v>95</v>
      </c>
      <c r="V81" s="29" t="s">
        <v>706</v>
      </c>
      <c r="W81" s="30"/>
    </row>
    <row r="82" spans="1:23" s="31" customFormat="1" ht="60" x14ac:dyDescent="0.25">
      <c r="A82" s="18">
        <v>206</v>
      </c>
      <c r="B82" s="19" t="s">
        <v>52</v>
      </c>
      <c r="C82" s="19" t="s">
        <v>160</v>
      </c>
      <c r="D82" s="19" t="s">
        <v>161</v>
      </c>
      <c r="E82" s="20" t="s">
        <v>168</v>
      </c>
      <c r="F82" s="160">
        <v>1</v>
      </c>
      <c r="G82" s="36">
        <v>2020680010123</v>
      </c>
      <c r="H82" s="19" t="s">
        <v>163</v>
      </c>
      <c r="I82" s="59">
        <v>135000000</v>
      </c>
      <c r="J82" s="25"/>
      <c r="K82" s="32"/>
      <c r="L82" s="32"/>
      <c r="M82" s="32"/>
      <c r="N82" s="32"/>
      <c r="O82" s="32"/>
      <c r="P82" s="32"/>
      <c r="Q82" s="32"/>
      <c r="R82" s="33"/>
      <c r="S82" s="28">
        <f t="shared" si="2"/>
        <v>135000000</v>
      </c>
      <c r="T82" s="29" t="s">
        <v>94</v>
      </c>
      <c r="U82" s="29" t="s">
        <v>95</v>
      </c>
      <c r="V82" s="29" t="s">
        <v>706</v>
      </c>
      <c r="W82" s="30"/>
    </row>
    <row r="83" spans="1:23" s="31" customFormat="1" ht="60" x14ac:dyDescent="0.25">
      <c r="A83" s="18">
        <v>207</v>
      </c>
      <c r="B83" s="19" t="s">
        <v>52</v>
      </c>
      <c r="C83" s="19" t="s">
        <v>160</v>
      </c>
      <c r="D83" s="19" t="s">
        <v>161</v>
      </c>
      <c r="E83" s="20" t="s">
        <v>169</v>
      </c>
      <c r="F83" s="160">
        <v>6</v>
      </c>
      <c r="G83" s="36">
        <v>2020680010123</v>
      </c>
      <c r="H83" s="19" t="s">
        <v>163</v>
      </c>
      <c r="I83" s="59">
        <f>110000000+400000000</f>
        <v>510000000</v>
      </c>
      <c r="J83" s="25"/>
      <c r="K83" s="32"/>
      <c r="L83" s="32"/>
      <c r="M83" s="32"/>
      <c r="N83" s="32"/>
      <c r="O83" s="32"/>
      <c r="P83" s="32"/>
      <c r="Q83" s="32"/>
      <c r="R83" s="33"/>
      <c r="S83" s="28">
        <f t="shared" si="2"/>
        <v>510000000</v>
      </c>
      <c r="T83" s="29" t="s">
        <v>94</v>
      </c>
      <c r="U83" s="29" t="s">
        <v>95</v>
      </c>
      <c r="V83" s="29" t="s">
        <v>706</v>
      </c>
      <c r="W83" s="30"/>
    </row>
    <row r="84" spans="1:23" s="31" customFormat="1" ht="45" x14ac:dyDescent="0.25">
      <c r="A84" s="18">
        <v>234</v>
      </c>
      <c r="B84" s="19" t="s">
        <v>79</v>
      </c>
      <c r="C84" s="19" t="s">
        <v>170</v>
      </c>
      <c r="D84" s="19" t="s">
        <v>171</v>
      </c>
      <c r="E84" s="20" t="s">
        <v>172</v>
      </c>
      <c r="F84" s="160">
        <v>1</v>
      </c>
      <c r="G84" s="36">
        <v>2021680010003</v>
      </c>
      <c r="H84" s="19" t="s">
        <v>93</v>
      </c>
      <c r="I84" s="59">
        <v>20000000</v>
      </c>
      <c r="J84" s="25"/>
      <c r="K84" s="32"/>
      <c r="L84" s="32"/>
      <c r="M84" s="32"/>
      <c r="N84" s="32"/>
      <c r="O84" s="32"/>
      <c r="P84" s="32"/>
      <c r="Q84" s="32"/>
      <c r="R84" s="33"/>
      <c r="S84" s="28">
        <f t="shared" si="2"/>
        <v>20000000</v>
      </c>
      <c r="T84" s="29" t="s">
        <v>94</v>
      </c>
      <c r="U84" s="29" t="s">
        <v>95</v>
      </c>
      <c r="V84" s="29" t="s">
        <v>96</v>
      </c>
      <c r="W84" s="30"/>
    </row>
    <row r="85" spans="1:23" s="31" customFormat="1" ht="60" x14ac:dyDescent="0.25">
      <c r="A85" s="18">
        <v>283</v>
      </c>
      <c r="B85" s="19" t="s">
        <v>29</v>
      </c>
      <c r="C85" s="19" t="s">
        <v>74</v>
      </c>
      <c r="D85" s="19" t="s">
        <v>75</v>
      </c>
      <c r="E85" s="20" t="s">
        <v>173</v>
      </c>
      <c r="F85" s="160">
        <v>1</v>
      </c>
      <c r="G85" s="36">
        <v>2020680010063</v>
      </c>
      <c r="H85" s="19" t="s">
        <v>174</v>
      </c>
      <c r="I85" s="59">
        <v>348000000</v>
      </c>
      <c r="J85" s="25"/>
      <c r="K85" s="32"/>
      <c r="L85" s="32"/>
      <c r="M85" s="32"/>
      <c r="N85" s="32"/>
      <c r="O85" s="32"/>
      <c r="P85" s="32"/>
      <c r="Q85" s="32"/>
      <c r="R85" s="33"/>
      <c r="S85" s="28">
        <f t="shared" si="2"/>
        <v>348000000</v>
      </c>
      <c r="T85" s="29" t="s">
        <v>94</v>
      </c>
      <c r="U85" s="29" t="s">
        <v>95</v>
      </c>
      <c r="V85" s="29" t="s">
        <v>35</v>
      </c>
      <c r="W85" s="30"/>
    </row>
    <row r="86" spans="1:23" s="31" customFormat="1" ht="60" x14ac:dyDescent="0.25">
      <c r="A86" s="18">
        <v>284</v>
      </c>
      <c r="B86" s="19" t="s">
        <v>29</v>
      </c>
      <c r="C86" s="19" t="s">
        <v>74</v>
      </c>
      <c r="D86" s="19" t="s">
        <v>75</v>
      </c>
      <c r="E86" s="20" t="s">
        <v>175</v>
      </c>
      <c r="F86" s="156">
        <v>1</v>
      </c>
      <c r="G86" s="36">
        <v>2020680010140</v>
      </c>
      <c r="H86" s="19" t="s">
        <v>176</v>
      </c>
      <c r="I86" s="59">
        <f>200000000+200000000</f>
        <v>400000000</v>
      </c>
      <c r="J86" s="25"/>
      <c r="K86" s="32"/>
      <c r="L86" s="32"/>
      <c r="M86" s="32"/>
      <c r="N86" s="32"/>
      <c r="O86" s="32"/>
      <c r="P86" s="32"/>
      <c r="Q86" s="32"/>
      <c r="R86" s="64"/>
      <c r="S86" s="28">
        <f t="shared" si="2"/>
        <v>400000000</v>
      </c>
      <c r="T86" s="29" t="s">
        <v>94</v>
      </c>
      <c r="U86" s="29" t="s">
        <v>95</v>
      </c>
      <c r="V86" s="29" t="s">
        <v>35</v>
      </c>
      <c r="W86" s="30"/>
    </row>
    <row r="87" spans="1:23" s="31" customFormat="1" ht="60" x14ac:dyDescent="0.25">
      <c r="A87" s="18">
        <v>285</v>
      </c>
      <c r="B87" s="19" t="s">
        <v>29</v>
      </c>
      <c r="C87" s="19" t="s">
        <v>74</v>
      </c>
      <c r="D87" s="19" t="s">
        <v>75</v>
      </c>
      <c r="E87" s="39" t="s">
        <v>177</v>
      </c>
      <c r="F87" s="161">
        <v>1</v>
      </c>
      <c r="G87" s="36">
        <v>2020680010063</v>
      </c>
      <c r="H87" s="19" t="s">
        <v>174</v>
      </c>
      <c r="I87" s="59">
        <v>278000000</v>
      </c>
      <c r="J87" s="25"/>
      <c r="K87" s="25"/>
      <c r="L87" s="25"/>
      <c r="M87" s="25"/>
      <c r="N87" s="25"/>
      <c r="O87" s="25"/>
      <c r="P87" s="25"/>
      <c r="Q87" s="32"/>
      <c r="R87" s="33"/>
      <c r="S87" s="28">
        <f t="shared" si="2"/>
        <v>278000000</v>
      </c>
      <c r="T87" s="29" t="s">
        <v>94</v>
      </c>
      <c r="U87" s="29" t="s">
        <v>95</v>
      </c>
      <c r="V87" s="29" t="s">
        <v>35</v>
      </c>
      <c r="W87" s="30"/>
    </row>
    <row r="88" spans="1:23" s="31" customFormat="1" ht="60" x14ac:dyDescent="0.25">
      <c r="A88" s="18">
        <v>286</v>
      </c>
      <c r="B88" s="19" t="s">
        <v>29</v>
      </c>
      <c r="C88" s="19" t="s">
        <v>74</v>
      </c>
      <c r="D88" s="19" t="s">
        <v>75</v>
      </c>
      <c r="E88" s="20" t="s">
        <v>178</v>
      </c>
      <c r="F88" s="161">
        <v>1</v>
      </c>
      <c r="G88" s="36">
        <v>2020680010063</v>
      </c>
      <c r="H88" s="19" t="s">
        <v>174</v>
      </c>
      <c r="I88" s="59">
        <v>420000000</v>
      </c>
      <c r="J88" s="25"/>
      <c r="K88" s="25"/>
      <c r="L88" s="25"/>
      <c r="M88" s="25"/>
      <c r="N88" s="25"/>
      <c r="O88" s="25"/>
      <c r="P88" s="25"/>
      <c r="Q88" s="32"/>
      <c r="R88" s="33"/>
      <c r="S88" s="28">
        <f t="shared" si="2"/>
        <v>420000000</v>
      </c>
      <c r="T88" s="29" t="s">
        <v>94</v>
      </c>
      <c r="U88" s="29" t="s">
        <v>95</v>
      </c>
      <c r="V88" s="29" t="s">
        <v>35</v>
      </c>
      <c r="W88" s="30"/>
    </row>
    <row r="89" spans="1:23" s="31" customFormat="1" ht="60" x14ac:dyDescent="0.25">
      <c r="A89" s="18">
        <v>300</v>
      </c>
      <c r="B89" s="19" t="s">
        <v>29</v>
      </c>
      <c r="C89" s="19" t="s">
        <v>30</v>
      </c>
      <c r="D89" s="19" t="s">
        <v>31</v>
      </c>
      <c r="E89" s="20" t="s">
        <v>179</v>
      </c>
      <c r="F89" s="161">
        <v>1</v>
      </c>
      <c r="G89" s="22">
        <v>2020680010025</v>
      </c>
      <c r="H89" s="19" t="s">
        <v>180</v>
      </c>
      <c r="I89" s="59">
        <f>869951807+381000000</f>
        <v>1250951807</v>
      </c>
      <c r="J89" s="25"/>
      <c r="K89" s="32"/>
      <c r="L89" s="32"/>
      <c r="M89" s="32"/>
      <c r="N89" s="32"/>
      <c r="O89" s="32"/>
      <c r="P89" s="32"/>
      <c r="Q89" s="32"/>
      <c r="R89" s="33"/>
      <c r="S89" s="28">
        <f t="shared" si="2"/>
        <v>1250951807</v>
      </c>
      <c r="T89" s="29" t="s">
        <v>94</v>
      </c>
      <c r="U89" s="29" t="s">
        <v>95</v>
      </c>
      <c r="V89" s="29" t="s">
        <v>35</v>
      </c>
      <c r="W89" s="30"/>
    </row>
    <row r="90" spans="1:23" s="31" customFormat="1" ht="45" x14ac:dyDescent="0.25">
      <c r="A90" s="18">
        <v>1</v>
      </c>
      <c r="B90" s="19" t="s">
        <v>89</v>
      </c>
      <c r="C90" s="19" t="s">
        <v>181</v>
      </c>
      <c r="D90" s="19" t="s">
        <v>182</v>
      </c>
      <c r="E90" s="65" t="s">
        <v>183</v>
      </c>
      <c r="F90" s="157">
        <v>0</v>
      </c>
      <c r="G90" s="22" t="s">
        <v>43</v>
      </c>
      <c r="H90" s="19" t="s">
        <v>44</v>
      </c>
      <c r="I90" s="24"/>
      <c r="J90" s="67"/>
      <c r="K90" s="32"/>
      <c r="L90" s="32"/>
      <c r="M90" s="32"/>
      <c r="N90" s="32"/>
      <c r="O90" s="32"/>
      <c r="P90" s="32"/>
      <c r="Q90" s="32"/>
      <c r="R90" s="64"/>
      <c r="S90" s="28">
        <f t="shared" si="2"/>
        <v>0</v>
      </c>
      <c r="T90" s="29" t="s">
        <v>184</v>
      </c>
      <c r="U90" s="29" t="s">
        <v>185</v>
      </c>
      <c r="V90" s="29" t="s">
        <v>186</v>
      </c>
      <c r="W90" s="30"/>
    </row>
    <row r="91" spans="1:23" s="31" customFormat="1" ht="45" x14ac:dyDescent="0.25">
      <c r="A91" s="18">
        <v>2</v>
      </c>
      <c r="B91" s="19" t="s">
        <v>89</v>
      </c>
      <c r="C91" s="19" t="s">
        <v>181</v>
      </c>
      <c r="D91" s="19" t="s">
        <v>182</v>
      </c>
      <c r="E91" s="65" t="s">
        <v>187</v>
      </c>
      <c r="F91" s="157">
        <v>32276</v>
      </c>
      <c r="G91" s="66">
        <v>2020680010064</v>
      </c>
      <c r="H91" s="19" t="s">
        <v>188</v>
      </c>
      <c r="I91" s="67">
        <v>17615613079</v>
      </c>
      <c r="J91" s="68"/>
      <c r="K91" s="69">
        <f>1045447751+64817305</f>
        <v>1110265056</v>
      </c>
      <c r="L91" s="69"/>
      <c r="M91" s="69"/>
      <c r="N91" s="69"/>
      <c r="O91" s="69"/>
      <c r="P91" s="67">
        <v>8000000000</v>
      </c>
      <c r="Q91" s="69"/>
      <c r="R91" s="67">
        <f>1210559815-64817305</f>
        <v>1145742510</v>
      </c>
      <c r="S91" s="28">
        <f>SUM(I91:R91)</f>
        <v>27871620645</v>
      </c>
      <c r="T91" s="29" t="s">
        <v>184</v>
      </c>
      <c r="U91" s="29" t="s">
        <v>185</v>
      </c>
      <c r="V91" s="29" t="s">
        <v>186</v>
      </c>
      <c r="W91" s="30"/>
    </row>
    <row r="92" spans="1:23" s="31" customFormat="1" ht="46.8" x14ac:dyDescent="0.25">
      <c r="A92" s="18">
        <v>3</v>
      </c>
      <c r="B92" s="19" t="s">
        <v>89</v>
      </c>
      <c r="C92" s="19" t="s">
        <v>181</v>
      </c>
      <c r="D92" s="19" t="s">
        <v>182</v>
      </c>
      <c r="E92" s="65" t="s">
        <v>189</v>
      </c>
      <c r="F92" s="161">
        <v>1</v>
      </c>
      <c r="G92" s="66">
        <v>2020680010064</v>
      </c>
      <c r="H92" s="19" t="s">
        <v>188</v>
      </c>
      <c r="I92" s="24"/>
      <c r="J92" s="68"/>
      <c r="K92" s="25"/>
      <c r="L92" s="25"/>
      <c r="M92" s="25"/>
      <c r="N92" s="25"/>
      <c r="O92" s="25"/>
      <c r="P92" s="25"/>
      <c r="Q92" s="25"/>
      <c r="R92" s="67">
        <v>800000000</v>
      </c>
      <c r="S92" s="28">
        <f>SUM(I92:R92)</f>
        <v>800000000</v>
      </c>
      <c r="T92" s="29" t="s">
        <v>184</v>
      </c>
      <c r="U92" s="29" t="s">
        <v>185</v>
      </c>
      <c r="V92" s="29" t="s">
        <v>186</v>
      </c>
      <c r="W92" s="30"/>
    </row>
    <row r="93" spans="1:23" s="31" customFormat="1" ht="45" x14ac:dyDescent="0.25">
      <c r="A93" s="18">
        <v>4</v>
      </c>
      <c r="B93" s="19" t="s">
        <v>89</v>
      </c>
      <c r="C93" s="19" t="s">
        <v>181</v>
      </c>
      <c r="D93" s="19" t="s">
        <v>182</v>
      </c>
      <c r="E93" s="65" t="s">
        <v>190</v>
      </c>
      <c r="F93" s="160">
        <v>3335</v>
      </c>
      <c r="G93" s="66">
        <v>2021680010073</v>
      </c>
      <c r="H93" s="19" t="s">
        <v>191</v>
      </c>
      <c r="I93" s="24"/>
      <c r="J93" s="67">
        <v>187921124</v>
      </c>
      <c r="K93" s="25"/>
      <c r="L93" s="25"/>
      <c r="M93" s="25"/>
      <c r="N93" s="25"/>
      <c r="O93" s="25"/>
      <c r="P93" s="25"/>
      <c r="Q93" s="25"/>
      <c r="R93" s="52"/>
      <c r="S93" s="28">
        <f t="shared" si="2"/>
        <v>187921124</v>
      </c>
      <c r="T93" s="29" t="s">
        <v>184</v>
      </c>
      <c r="U93" s="29" t="s">
        <v>185</v>
      </c>
      <c r="V93" s="29" t="s">
        <v>186</v>
      </c>
      <c r="W93" s="30"/>
    </row>
    <row r="94" spans="1:23" s="31" customFormat="1" ht="45" x14ac:dyDescent="0.25">
      <c r="A94" s="18">
        <v>5</v>
      </c>
      <c r="B94" s="19" t="s">
        <v>89</v>
      </c>
      <c r="C94" s="19" t="s">
        <v>181</v>
      </c>
      <c r="D94" s="19" t="s">
        <v>182</v>
      </c>
      <c r="E94" s="65" t="s">
        <v>192</v>
      </c>
      <c r="F94" s="175">
        <v>4</v>
      </c>
      <c r="G94" s="66">
        <v>2021680010102</v>
      </c>
      <c r="H94" s="19" t="s">
        <v>193</v>
      </c>
      <c r="I94" s="24"/>
      <c r="J94" s="67">
        <v>1614876582</v>
      </c>
      <c r="K94" s="25"/>
      <c r="L94" s="25"/>
      <c r="M94" s="25"/>
      <c r="N94" s="25"/>
      <c r="O94" s="25"/>
      <c r="P94" s="25"/>
      <c r="Q94" s="25"/>
      <c r="R94" s="52"/>
      <c r="S94" s="28">
        <f t="shared" si="2"/>
        <v>1614876582</v>
      </c>
      <c r="T94" s="29" t="s">
        <v>184</v>
      </c>
      <c r="U94" s="29" t="s">
        <v>185</v>
      </c>
      <c r="V94" s="29" t="s">
        <v>186</v>
      </c>
      <c r="W94" s="30"/>
    </row>
    <row r="95" spans="1:23" s="31" customFormat="1" ht="45" x14ac:dyDescent="0.25">
      <c r="A95" s="18">
        <v>5</v>
      </c>
      <c r="B95" s="19" t="s">
        <v>89</v>
      </c>
      <c r="C95" s="19" t="s">
        <v>181</v>
      </c>
      <c r="D95" s="19" t="s">
        <v>182</v>
      </c>
      <c r="E95" s="65" t="s">
        <v>192</v>
      </c>
      <c r="F95" s="173"/>
      <c r="G95" s="66">
        <v>2021680010117</v>
      </c>
      <c r="H95" s="19" t="s">
        <v>194</v>
      </c>
      <c r="I95" s="24">
        <f>1754209367+64280301+685561802</f>
        <v>2504051470</v>
      </c>
      <c r="J95" s="67"/>
      <c r="K95" s="70"/>
      <c r="L95" s="70"/>
      <c r="M95" s="70"/>
      <c r="N95" s="70"/>
      <c r="O95" s="70"/>
      <c r="P95" s="70"/>
      <c r="Q95" s="25"/>
      <c r="R95" s="52"/>
      <c r="S95" s="28">
        <f t="shared" si="2"/>
        <v>2504051470</v>
      </c>
      <c r="T95" s="29" t="s">
        <v>184</v>
      </c>
      <c r="U95" s="29" t="s">
        <v>185</v>
      </c>
      <c r="V95" s="29" t="s">
        <v>186</v>
      </c>
      <c r="W95" s="30"/>
    </row>
    <row r="96" spans="1:23" s="31" customFormat="1" ht="62.4" x14ac:dyDescent="0.25">
      <c r="A96" s="18">
        <v>6</v>
      </c>
      <c r="B96" s="19" t="s">
        <v>89</v>
      </c>
      <c r="C96" s="19" t="s">
        <v>181</v>
      </c>
      <c r="D96" s="19" t="s">
        <v>182</v>
      </c>
      <c r="E96" s="65" t="s">
        <v>195</v>
      </c>
      <c r="F96" s="161">
        <v>1</v>
      </c>
      <c r="G96" s="66">
        <v>2020680010026</v>
      </c>
      <c r="H96" s="19" t="s">
        <v>196</v>
      </c>
      <c r="I96" s="71">
        <v>318078211</v>
      </c>
      <c r="J96" s="67"/>
      <c r="K96" s="70"/>
      <c r="L96" s="70"/>
      <c r="M96" s="70"/>
      <c r="N96" s="70"/>
      <c r="O96" s="70"/>
      <c r="P96" s="70"/>
      <c r="Q96" s="25"/>
      <c r="R96" s="52"/>
      <c r="S96" s="28">
        <f t="shared" si="2"/>
        <v>318078211</v>
      </c>
      <c r="T96" s="29" t="s">
        <v>184</v>
      </c>
      <c r="U96" s="29" t="s">
        <v>185</v>
      </c>
      <c r="V96" s="29" t="s">
        <v>186</v>
      </c>
      <c r="W96" s="30"/>
    </row>
    <row r="97" spans="1:23" s="31" customFormat="1" ht="78" x14ac:dyDescent="0.25">
      <c r="A97" s="18">
        <v>7</v>
      </c>
      <c r="B97" s="19" t="s">
        <v>89</v>
      </c>
      <c r="C97" s="19" t="s">
        <v>181</v>
      </c>
      <c r="D97" s="19" t="s">
        <v>182</v>
      </c>
      <c r="E97" s="65" t="s">
        <v>197</v>
      </c>
      <c r="F97" s="158">
        <v>1</v>
      </c>
      <c r="G97" s="66">
        <v>2020680010026</v>
      </c>
      <c r="H97" s="19" t="s">
        <v>196</v>
      </c>
      <c r="I97" s="72"/>
      <c r="J97" s="67">
        <v>849676605</v>
      </c>
      <c r="K97" s="70"/>
      <c r="L97" s="70"/>
      <c r="M97" s="70"/>
      <c r="N97" s="70"/>
      <c r="O97" s="70"/>
      <c r="P97" s="70"/>
      <c r="Q97" s="25"/>
      <c r="R97" s="52"/>
      <c r="S97" s="28">
        <f t="shared" si="2"/>
        <v>849676605</v>
      </c>
      <c r="T97" s="29" t="s">
        <v>184</v>
      </c>
      <c r="U97" s="29" t="s">
        <v>185</v>
      </c>
      <c r="V97" s="29" t="s">
        <v>186</v>
      </c>
      <c r="W97" s="30"/>
    </row>
    <row r="98" spans="1:23" s="31" customFormat="1" ht="45" x14ac:dyDescent="0.25">
      <c r="A98" s="18">
        <v>8</v>
      </c>
      <c r="B98" s="19" t="s">
        <v>89</v>
      </c>
      <c r="C98" s="19" t="s">
        <v>181</v>
      </c>
      <c r="D98" s="19" t="s">
        <v>182</v>
      </c>
      <c r="E98" s="65" t="s">
        <v>198</v>
      </c>
      <c r="F98" s="156">
        <v>4</v>
      </c>
      <c r="G98" s="66">
        <v>2020680010135</v>
      </c>
      <c r="H98" s="19" t="s">
        <v>199</v>
      </c>
      <c r="I98" s="24">
        <v>516043360</v>
      </c>
      <c r="J98" s="67"/>
      <c r="K98" s="70"/>
      <c r="L98" s="70"/>
      <c r="M98" s="70"/>
      <c r="N98" s="70"/>
      <c r="O98" s="70"/>
      <c r="P98" s="70"/>
      <c r="Q98" s="70"/>
      <c r="R98" s="63"/>
      <c r="S98" s="28">
        <f t="shared" si="2"/>
        <v>516043360</v>
      </c>
      <c r="T98" s="29" t="s">
        <v>184</v>
      </c>
      <c r="U98" s="29" t="s">
        <v>185</v>
      </c>
      <c r="V98" s="29" t="s">
        <v>186</v>
      </c>
      <c r="W98" s="30"/>
    </row>
    <row r="99" spans="1:23" s="31" customFormat="1" ht="45" x14ac:dyDescent="0.25">
      <c r="A99" s="18">
        <v>9</v>
      </c>
      <c r="B99" s="19" t="s">
        <v>89</v>
      </c>
      <c r="C99" s="19" t="s">
        <v>181</v>
      </c>
      <c r="D99" s="19" t="s">
        <v>182</v>
      </c>
      <c r="E99" s="65" t="s">
        <v>200</v>
      </c>
      <c r="F99" s="156">
        <v>2664</v>
      </c>
      <c r="G99" s="66">
        <v>2020680010092</v>
      </c>
      <c r="H99" s="19" t="s">
        <v>201</v>
      </c>
      <c r="I99" s="24">
        <v>5677311514</v>
      </c>
      <c r="J99" s="67"/>
      <c r="K99" s="70"/>
      <c r="L99" s="70"/>
      <c r="M99" s="70"/>
      <c r="N99" s="70"/>
      <c r="O99" s="70"/>
      <c r="P99" s="70"/>
      <c r="Q99" s="70"/>
      <c r="R99" s="63"/>
      <c r="S99" s="28">
        <f t="shared" si="2"/>
        <v>5677311514</v>
      </c>
      <c r="T99" s="29" t="s">
        <v>184</v>
      </c>
      <c r="U99" s="29" t="s">
        <v>185</v>
      </c>
      <c r="V99" s="29" t="s">
        <v>186</v>
      </c>
      <c r="W99" s="30"/>
    </row>
    <row r="100" spans="1:23" s="31" customFormat="1" ht="46.8" x14ac:dyDescent="0.25">
      <c r="A100" s="18">
        <v>10</v>
      </c>
      <c r="B100" s="19" t="s">
        <v>89</v>
      </c>
      <c r="C100" s="19" t="s">
        <v>181</v>
      </c>
      <c r="D100" s="19" t="s">
        <v>182</v>
      </c>
      <c r="E100" s="65" t="s">
        <v>202</v>
      </c>
      <c r="F100" s="160">
        <v>9668</v>
      </c>
      <c r="G100" s="66">
        <v>2020680010090</v>
      </c>
      <c r="H100" s="19" t="s">
        <v>203</v>
      </c>
      <c r="I100" s="24"/>
      <c r="J100" s="67">
        <v>13637991107</v>
      </c>
      <c r="K100" s="70"/>
      <c r="L100" s="70"/>
      <c r="M100" s="70"/>
      <c r="N100" s="70"/>
      <c r="O100" s="70"/>
      <c r="P100" s="70">
        <v>1224120000</v>
      </c>
      <c r="Q100" s="70"/>
      <c r="R100" s="63"/>
      <c r="S100" s="28">
        <f t="shared" si="2"/>
        <v>14862111107</v>
      </c>
      <c r="T100" s="29" t="s">
        <v>184</v>
      </c>
      <c r="U100" s="29" t="s">
        <v>185</v>
      </c>
      <c r="V100" s="29" t="s">
        <v>186</v>
      </c>
      <c r="W100" s="30"/>
    </row>
    <row r="101" spans="1:23" s="31" customFormat="1" ht="45" x14ac:dyDescent="0.25">
      <c r="A101" s="18">
        <v>11</v>
      </c>
      <c r="B101" s="19" t="s">
        <v>89</v>
      </c>
      <c r="C101" s="19" t="s">
        <v>181</v>
      </c>
      <c r="D101" s="19" t="s">
        <v>182</v>
      </c>
      <c r="E101" s="65" t="s">
        <v>204</v>
      </c>
      <c r="F101" s="172">
        <v>10</v>
      </c>
      <c r="G101" s="66">
        <v>2021680010103</v>
      </c>
      <c r="H101" s="19" t="s">
        <v>205</v>
      </c>
      <c r="I101" s="24">
        <f>920247999+4250000000+32140151</f>
        <v>5202388150</v>
      </c>
      <c r="J101" s="67"/>
      <c r="K101" s="25"/>
      <c r="L101" s="25"/>
      <c r="M101" s="25"/>
      <c r="N101" s="25"/>
      <c r="O101" s="25"/>
      <c r="P101" s="25"/>
      <c r="Q101" s="70"/>
      <c r="R101" s="63"/>
      <c r="S101" s="28">
        <f t="shared" si="2"/>
        <v>5202388150</v>
      </c>
      <c r="T101" s="29" t="s">
        <v>184</v>
      </c>
      <c r="U101" s="29" t="s">
        <v>185</v>
      </c>
      <c r="V101" s="29" t="s">
        <v>186</v>
      </c>
      <c r="W101" s="30"/>
    </row>
    <row r="102" spans="1:23" s="31" customFormat="1" ht="45" x14ac:dyDescent="0.25">
      <c r="A102" s="18">
        <v>11</v>
      </c>
      <c r="B102" s="19" t="s">
        <v>89</v>
      </c>
      <c r="C102" s="19" t="s">
        <v>181</v>
      </c>
      <c r="D102" s="19" t="s">
        <v>182</v>
      </c>
      <c r="E102" s="65" t="s">
        <v>204</v>
      </c>
      <c r="F102" s="175"/>
      <c r="G102" s="66">
        <v>2021680010102</v>
      </c>
      <c r="H102" s="19" t="s">
        <v>193</v>
      </c>
      <c r="I102" s="24"/>
      <c r="J102" s="67">
        <v>1614876582</v>
      </c>
      <c r="K102" s="51"/>
      <c r="L102" s="51"/>
      <c r="M102" s="51"/>
      <c r="N102" s="51"/>
      <c r="O102" s="51"/>
      <c r="P102" s="51"/>
      <c r="Q102" s="62"/>
      <c r="R102" s="63"/>
      <c r="S102" s="28">
        <f t="shared" si="2"/>
        <v>1614876582</v>
      </c>
      <c r="T102" s="29" t="s">
        <v>184</v>
      </c>
      <c r="U102" s="29" t="s">
        <v>185</v>
      </c>
      <c r="V102" s="29" t="s">
        <v>186</v>
      </c>
      <c r="W102" s="30"/>
    </row>
    <row r="103" spans="1:23" s="31" customFormat="1" ht="60" x14ac:dyDescent="0.25">
      <c r="A103" s="18">
        <v>12</v>
      </c>
      <c r="B103" s="19" t="s">
        <v>89</v>
      </c>
      <c r="C103" s="19" t="s">
        <v>181</v>
      </c>
      <c r="D103" s="19" t="s">
        <v>182</v>
      </c>
      <c r="E103" s="65" t="s">
        <v>206</v>
      </c>
      <c r="F103" s="172">
        <v>6</v>
      </c>
      <c r="G103" s="66">
        <v>2021680010057</v>
      </c>
      <c r="H103" s="19" t="s">
        <v>207</v>
      </c>
      <c r="I103" s="24">
        <v>61391722</v>
      </c>
      <c r="J103" s="67"/>
      <c r="K103" s="51"/>
      <c r="L103" s="51"/>
      <c r="M103" s="51"/>
      <c r="N103" s="51"/>
      <c r="O103" s="51"/>
      <c r="P103" s="51"/>
      <c r="Q103" s="62"/>
      <c r="R103" s="63"/>
      <c r="S103" s="28">
        <f t="shared" ref="S103:S129" si="3">SUM(I103:R103)</f>
        <v>61391722</v>
      </c>
      <c r="T103" s="29" t="s">
        <v>184</v>
      </c>
      <c r="U103" s="29" t="s">
        <v>185</v>
      </c>
      <c r="V103" s="29" t="s">
        <v>186</v>
      </c>
      <c r="W103" s="30"/>
    </row>
    <row r="104" spans="1:23" s="31" customFormat="1" ht="45" x14ac:dyDescent="0.25">
      <c r="A104" s="18">
        <v>12</v>
      </c>
      <c r="B104" s="19" t="s">
        <v>89</v>
      </c>
      <c r="C104" s="19" t="s">
        <v>181</v>
      </c>
      <c r="D104" s="19" t="s">
        <v>182</v>
      </c>
      <c r="E104" s="65" t="s">
        <v>206</v>
      </c>
      <c r="F104" s="175"/>
      <c r="G104" s="66">
        <v>2021680010103</v>
      </c>
      <c r="H104" s="19" t="s">
        <v>205</v>
      </c>
      <c r="I104" s="24">
        <f>958856278+4250000000+32140151-685561803</f>
        <v>4555434626</v>
      </c>
      <c r="J104" s="67"/>
      <c r="K104" s="70"/>
      <c r="L104" s="70"/>
      <c r="M104" s="70"/>
      <c r="N104" s="70"/>
      <c r="O104" s="70"/>
      <c r="P104" s="70"/>
      <c r="Q104" s="70"/>
      <c r="R104" s="63"/>
      <c r="S104" s="28">
        <f t="shared" si="3"/>
        <v>4555434626</v>
      </c>
      <c r="T104" s="29" t="s">
        <v>184</v>
      </c>
      <c r="U104" s="29" t="s">
        <v>185</v>
      </c>
      <c r="V104" s="29" t="s">
        <v>186</v>
      </c>
      <c r="W104" s="30"/>
    </row>
    <row r="105" spans="1:23" s="31" customFormat="1" ht="60" x14ac:dyDescent="0.25">
      <c r="A105" s="18">
        <v>13</v>
      </c>
      <c r="B105" s="19" t="s">
        <v>89</v>
      </c>
      <c r="C105" s="19" t="s">
        <v>181</v>
      </c>
      <c r="D105" s="19" t="s">
        <v>208</v>
      </c>
      <c r="E105" s="65" t="s">
        <v>209</v>
      </c>
      <c r="F105" s="160">
        <v>47</v>
      </c>
      <c r="G105" s="66">
        <v>2021680010100</v>
      </c>
      <c r="H105" s="19" t="s">
        <v>210</v>
      </c>
      <c r="I105" s="24">
        <v>100000000</v>
      </c>
      <c r="J105" s="67"/>
      <c r="K105" s="51"/>
      <c r="L105" s="51"/>
      <c r="M105" s="51"/>
      <c r="N105" s="51"/>
      <c r="O105" s="51"/>
      <c r="P105" s="51"/>
      <c r="Q105" s="70"/>
      <c r="R105" s="63"/>
      <c r="S105" s="28">
        <f t="shared" si="3"/>
        <v>100000000</v>
      </c>
      <c r="T105" s="29" t="s">
        <v>184</v>
      </c>
      <c r="U105" s="29" t="s">
        <v>185</v>
      </c>
      <c r="V105" s="29" t="s">
        <v>186</v>
      </c>
      <c r="W105" s="30"/>
    </row>
    <row r="106" spans="1:23" s="31" customFormat="1" ht="46.8" x14ac:dyDescent="0.25">
      <c r="A106" s="18">
        <v>14</v>
      </c>
      <c r="B106" s="19" t="s">
        <v>89</v>
      </c>
      <c r="C106" s="19" t="s">
        <v>181</v>
      </c>
      <c r="D106" s="19" t="s">
        <v>208</v>
      </c>
      <c r="E106" s="65" t="s">
        <v>211</v>
      </c>
      <c r="F106" s="172">
        <v>47</v>
      </c>
      <c r="G106" s="66">
        <v>2020680010076</v>
      </c>
      <c r="H106" s="19" t="s">
        <v>212</v>
      </c>
      <c r="I106" s="24">
        <v>16200515160</v>
      </c>
      <c r="J106" s="67">
        <v>3817325797</v>
      </c>
      <c r="K106" s="51"/>
      <c r="L106" s="51"/>
      <c r="M106" s="51"/>
      <c r="N106" s="51"/>
      <c r="O106" s="51"/>
      <c r="P106" s="51"/>
      <c r="Q106" s="62"/>
      <c r="R106" s="63"/>
      <c r="S106" s="28">
        <f t="shared" si="3"/>
        <v>20017840957</v>
      </c>
      <c r="T106" s="29" t="s">
        <v>184</v>
      </c>
      <c r="U106" s="29" t="s">
        <v>185</v>
      </c>
      <c r="V106" s="29" t="s">
        <v>186</v>
      </c>
      <c r="W106" s="30"/>
    </row>
    <row r="107" spans="1:23" s="31" customFormat="1" ht="60" x14ac:dyDescent="0.25">
      <c r="A107" s="18">
        <v>14</v>
      </c>
      <c r="B107" s="19" t="s">
        <v>89</v>
      </c>
      <c r="C107" s="19" t="s">
        <v>181</v>
      </c>
      <c r="D107" s="19" t="s">
        <v>208</v>
      </c>
      <c r="E107" s="65" t="s">
        <v>211</v>
      </c>
      <c r="F107" s="174"/>
      <c r="G107" s="66">
        <v>2020680010027</v>
      </c>
      <c r="H107" s="19" t="s">
        <v>213</v>
      </c>
      <c r="I107" s="24">
        <v>1236312828</v>
      </c>
      <c r="J107" s="67">
        <v>228526086687</v>
      </c>
      <c r="K107" s="51"/>
      <c r="L107" s="51"/>
      <c r="M107" s="51"/>
      <c r="N107" s="51"/>
      <c r="O107" s="51"/>
      <c r="P107" s="51"/>
      <c r="Q107" s="62"/>
      <c r="R107" s="63"/>
      <c r="S107" s="28">
        <f t="shared" si="3"/>
        <v>229762399515</v>
      </c>
      <c r="T107" s="29" t="s">
        <v>184</v>
      </c>
      <c r="U107" s="29" t="s">
        <v>185</v>
      </c>
      <c r="V107" s="29" t="s">
        <v>186</v>
      </c>
      <c r="W107" s="30"/>
    </row>
    <row r="108" spans="1:23" s="31" customFormat="1" ht="46.8" x14ac:dyDescent="0.25">
      <c r="A108" s="18">
        <v>14</v>
      </c>
      <c r="B108" s="19" t="s">
        <v>89</v>
      </c>
      <c r="C108" s="19" t="s">
        <v>181</v>
      </c>
      <c r="D108" s="19" t="s">
        <v>208</v>
      </c>
      <c r="E108" s="65" t="s">
        <v>211</v>
      </c>
      <c r="F108" s="175"/>
      <c r="G108" s="66">
        <v>2021680010102</v>
      </c>
      <c r="H108" s="19" t="s">
        <v>193</v>
      </c>
      <c r="I108" s="24"/>
      <c r="J108" s="67">
        <v>1614876581</v>
      </c>
      <c r="K108" s="51"/>
      <c r="L108" s="51"/>
      <c r="M108" s="51"/>
      <c r="N108" s="51"/>
      <c r="O108" s="51"/>
      <c r="P108" s="51"/>
      <c r="Q108" s="62"/>
      <c r="R108" s="63"/>
      <c r="S108" s="28">
        <f t="shared" si="3"/>
        <v>1614876581</v>
      </c>
      <c r="T108" s="29" t="s">
        <v>184</v>
      </c>
      <c r="U108" s="29" t="s">
        <v>185</v>
      </c>
      <c r="V108" s="29" t="s">
        <v>186</v>
      </c>
      <c r="W108" s="30"/>
    </row>
    <row r="109" spans="1:23" s="31" customFormat="1" ht="45" x14ac:dyDescent="0.25">
      <c r="A109" s="18">
        <v>15</v>
      </c>
      <c r="B109" s="19" t="s">
        <v>89</v>
      </c>
      <c r="C109" s="19" t="s">
        <v>181</v>
      </c>
      <c r="D109" s="19" t="s">
        <v>208</v>
      </c>
      <c r="E109" s="65" t="s">
        <v>214</v>
      </c>
      <c r="F109" s="160">
        <v>300</v>
      </c>
      <c r="G109" s="66">
        <v>2020680010132</v>
      </c>
      <c r="H109" s="19" t="s">
        <v>215</v>
      </c>
      <c r="I109" s="24">
        <v>150000000</v>
      </c>
      <c r="J109" s="67">
        <v>150000000</v>
      </c>
      <c r="K109" s="25"/>
      <c r="L109" s="25"/>
      <c r="M109" s="25"/>
      <c r="N109" s="25"/>
      <c r="O109" s="25"/>
      <c r="P109" s="25"/>
      <c r="Q109" s="25"/>
      <c r="R109" s="52"/>
      <c r="S109" s="28">
        <f t="shared" si="3"/>
        <v>300000000</v>
      </c>
      <c r="T109" s="29" t="s">
        <v>184</v>
      </c>
      <c r="U109" s="29" t="s">
        <v>185</v>
      </c>
      <c r="V109" s="29" t="s">
        <v>186</v>
      </c>
      <c r="W109" s="30"/>
    </row>
    <row r="110" spans="1:23" s="31" customFormat="1" ht="46.8" x14ac:dyDescent="0.25">
      <c r="A110" s="18">
        <v>16</v>
      </c>
      <c r="B110" s="19" t="s">
        <v>89</v>
      </c>
      <c r="C110" s="19" t="s">
        <v>181</v>
      </c>
      <c r="D110" s="19" t="s">
        <v>208</v>
      </c>
      <c r="E110" s="65" t="s">
        <v>216</v>
      </c>
      <c r="F110" s="160">
        <v>35000</v>
      </c>
      <c r="G110" s="66">
        <v>2020680010132</v>
      </c>
      <c r="H110" s="19" t="s">
        <v>215</v>
      </c>
      <c r="I110" s="24">
        <v>150000000</v>
      </c>
      <c r="J110" s="67">
        <v>150000000</v>
      </c>
      <c r="K110" s="25"/>
      <c r="L110" s="25"/>
      <c r="M110" s="25"/>
      <c r="N110" s="25"/>
      <c r="O110" s="25"/>
      <c r="P110" s="25"/>
      <c r="Q110" s="25"/>
      <c r="R110" s="52"/>
      <c r="S110" s="28">
        <f t="shared" si="3"/>
        <v>300000000</v>
      </c>
      <c r="T110" s="29" t="s">
        <v>184</v>
      </c>
      <c r="U110" s="29" t="s">
        <v>185</v>
      </c>
      <c r="V110" s="29" t="s">
        <v>186</v>
      </c>
      <c r="W110" s="30"/>
    </row>
    <row r="111" spans="1:23" s="31" customFormat="1" ht="45" x14ac:dyDescent="0.25">
      <c r="A111" s="18">
        <v>17</v>
      </c>
      <c r="B111" s="19" t="s">
        <v>89</v>
      </c>
      <c r="C111" s="19" t="s">
        <v>181</v>
      </c>
      <c r="D111" s="19" t="s">
        <v>208</v>
      </c>
      <c r="E111" s="65" t="s">
        <v>217</v>
      </c>
      <c r="F111" s="156">
        <v>500</v>
      </c>
      <c r="G111" s="66">
        <v>2021680010083</v>
      </c>
      <c r="H111" s="19" t="s">
        <v>218</v>
      </c>
      <c r="I111" s="24">
        <v>123094917</v>
      </c>
      <c r="J111" s="67">
        <v>103103083</v>
      </c>
      <c r="K111" s="25"/>
      <c r="L111" s="25"/>
      <c r="M111" s="25"/>
      <c r="N111" s="25"/>
      <c r="O111" s="25"/>
      <c r="P111" s="25"/>
      <c r="Q111" s="25"/>
      <c r="R111" s="52"/>
      <c r="S111" s="28">
        <f t="shared" si="3"/>
        <v>226198000</v>
      </c>
      <c r="T111" s="29" t="s">
        <v>184</v>
      </c>
      <c r="U111" s="29" t="s">
        <v>185</v>
      </c>
      <c r="V111" s="29" t="s">
        <v>186</v>
      </c>
      <c r="W111" s="30"/>
    </row>
    <row r="112" spans="1:23" s="31" customFormat="1" ht="60" x14ac:dyDescent="0.25">
      <c r="A112" s="18">
        <v>18</v>
      </c>
      <c r="B112" s="19" t="s">
        <v>89</v>
      </c>
      <c r="C112" s="19" t="s">
        <v>181</v>
      </c>
      <c r="D112" s="19" t="s">
        <v>208</v>
      </c>
      <c r="E112" s="65" t="s">
        <v>219</v>
      </c>
      <c r="F112" s="160">
        <v>20</v>
      </c>
      <c r="G112" s="66">
        <v>2021680010101</v>
      </c>
      <c r="H112" s="19" t="s">
        <v>220</v>
      </c>
      <c r="I112" s="24">
        <v>106000000</v>
      </c>
      <c r="J112" s="67"/>
      <c r="K112" s="25"/>
      <c r="L112" s="25"/>
      <c r="M112" s="25"/>
      <c r="N112" s="25"/>
      <c r="O112" s="25"/>
      <c r="P112" s="25"/>
      <c r="Q112" s="25"/>
      <c r="R112" s="52"/>
      <c r="S112" s="28">
        <f t="shared" si="3"/>
        <v>106000000</v>
      </c>
      <c r="T112" s="29" t="s">
        <v>184</v>
      </c>
      <c r="U112" s="29" t="s">
        <v>185</v>
      </c>
      <c r="V112" s="29" t="s">
        <v>186</v>
      </c>
      <c r="W112" s="30"/>
    </row>
    <row r="113" spans="1:23" s="31" customFormat="1" ht="45" x14ac:dyDescent="0.25">
      <c r="A113" s="18">
        <v>19</v>
      </c>
      <c r="B113" s="19" t="s">
        <v>89</v>
      </c>
      <c r="C113" s="19" t="s">
        <v>181</v>
      </c>
      <c r="D113" s="19" t="s">
        <v>208</v>
      </c>
      <c r="E113" s="65" t="s">
        <v>221</v>
      </c>
      <c r="F113" s="160">
        <v>1</v>
      </c>
      <c r="G113" s="66">
        <v>2020680010107</v>
      </c>
      <c r="H113" s="19" t="s">
        <v>222</v>
      </c>
      <c r="I113" s="24"/>
      <c r="J113" s="67">
        <v>50000000</v>
      </c>
      <c r="K113" s="25"/>
      <c r="L113" s="25"/>
      <c r="M113" s="25"/>
      <c r="N113" s="25"/>
      <c r="O113" s="25"/>
      <c r="P113" s="25"/>
      <c r="Q113" s="25"/>
      <c r="R113" s="52"/>
      <c r="S113" s="28">
        <f t="shared" si="3"/>
        <v>50000000</v>
      </c>
      <c r="T113" s="29" t="s">
        <v>184</v>
      </c>
      <c r="U113" s="29" t="s">
        <v>185</v>
      </c>
      <c r="V113" s="29" t="s">
        <v>186</v>
      </c>
      <c r="W113" s="30"/>
    </row>
    <row r="114" spans="1:23" s="31" customFormat="1" ht="45" x14ac:dyDescent="0.25">
      <c r="A114" s="18">
        <v>20</v>
      </c>
      <c r="B114" s="19" t="s">
        <v>89</v>
      </c>
      <c r="C114" s="19" t="s">
        <v>181</v>
      </c>
      <c r="D114" s="19" t="s">
        <v>208</v>
      </c>
      <c r="E114" s="65" t="s">
        <v>223</v>
      </c>
      <c r="F114" s="158">
        <v>1</v>
      </c>
      <c r="G114" s="66">
        <v>2020680010028</v>
      </c>
      <c r="H114" s="19" t="s">
        <v>224</v>
      </c>
      <c r="I114" s="24">
        <v>1522941000</v>
      </c>
      <c r="J114" s="67"/>
      <c r="K114" s="25"/>
      <c r="L114" s="25"/>
      <c r="M114" s="25"/>
      <c r="N114" s="25"/>
      <c r="O114" s="25"/>
      <c r="P114" s="25"/>
      <c r="Q114" s="25"/>
      <c r="R114" s="24">
        <v>49329884</v>
      </c>
      <c r="S114" s="28">
        <f t="shared" si="3"/>
        <v>1572270884</v>
      </c>
      <c r="T114" s="29" t="s">
        <v>184</v>
      </c>
      <c r="U114" s="29" t="s">
        <v>185</v>
      </c>
      <c r="V114" s="29" t="s">
        <v>186</v>
      </c>
      <c r="W114" s="30"/>
    </row>
    <row r="115" spans="1:23" s="31" customFormat="1" ht="60" x14ac:dyDescent="0.25">
      <c r="A115" s="18">
        <v>21</v>
      </c>
      <c r="B115" s="19" t="s">
        <v>89</v>
      </c>
      <c r="C115" s="19" t="s">
        <v>181</v>
      </c>
      <c r="D115" s="19" t="s">
        <v>208</v>
      </c>
      <c r="E115" s="65" t="s">
        <v>225</v>
      </c>
      <c r="F115" s="160">
        <v>1</v>
      </c>
      <c r="G115" s="66">
        <v>2020680010154</v>
      </c>
      <c r="H115" s="19" t="s">
        <v>226</v>
      </c>
      <c r="I115" s="24">
        <v>50000000</v>
      </c>
      <c r="J115" s="67"/>
      <c r="K115" s="51"/>
      <c r="L115" s="51"/>
      <c r="M115" s="51"/>
      <c r="N115" s="51"/>
      <c r="O115" s="51"/>
      <c r="P115" s="51"/>
      <c r="Q115" s="51"/>
      <c r="R115" s="52"/>
      <c r="S115" s="28">
        <f t="shared" si="3"/>
        <v>50000000</v>
      </c>
      <c r="T115" s="29" t="s">
        <v>184</v>
      </c>
      <c r="U115" s="29" t="s">
        <v>185</v>
      </c>
      <c r="V115" s="29" t="s">
        <v>186</v>
      </c>
      <c r="W115" s="30"/>
    </row>
    <row r="116" spans="1:23" s="31" customFormat="1" ht="60" x14ac:dyDescent="0.25">
      <c r="A116" s="18">
        <v>22</v>
      </c>
      <c r="B116" s="19" t="s">
        <v>89</v>
      </c>
      <c r="C116" s="19" t="s">
        <v>181</v>
      </c>
      <c r="D116" s="19" t="s">
        <v>208</v>
      </c>
      <c r="E116" s="65" t="s">
        <v>227</v>
      </c>
      <c r="F116" s="161">
        <v>1</v>
      </c>
      <c r="G116" s="66">
        <v>2020680010115</v>
      </c>
      <c r="H116" s="19" t="s">
        <v>228</v>
      </c>
      <c r="I116" s="24">
        <v>213180000</v>
      </c>
      <c r="J116" s="67"/>
      <c r="K116" s="25"/>
      <c r="L116" s="25"/>
      <c r="M116" s="25"/>
      <c r="N116" s="25"/>
      <c r="O116" s="25"/>
      <c r="P116" s="25"/>
      <c r="Q116" s="25"/>
      <c r="R116" s="52"/>
      <c r="S116" s="28">
        <f t="shared" si="3"/>
        <v>213180000</v>
      </c>
      <c r="T116" s="29" t="s">
        <v>184</v>
      </c>
      <c r="U116" s="29" t="s">
        <v>185</v>
      </c>
      <c r="V116" s="29" t="s">
        <v>186</v>
      </c>
      <c r="W116" s="30"/>
    </row>
    <row r="117" spans="1:23" s="31" customFormat="1" ht="46.8" x14ac:dyDescent="0.25">
      <c r="A117" s="18">
        <v>23</v>
      </c>
      <c r="B117" s="19" t="s">
        <v>89</v>
      </c>
      <c r="C117" s="19" t="s">
        <v>181</v>
      </c>
      <c r="D117" s="19" t="s">
        <v>208</v>
      </c>
      <c r="E117" s="65" t="s">
        <v>229</v>
      </c>
      <c r="F117" s="160">
        <v>0</v>
      </c>
      <c r="G117" s="22" t="s">
        <v>43</v>
      </c>
      <c r="H117" s="23" t="s">
        <v>44</v>
      </c>
      <c r="I117" s="24"/>
      <c r="J117" s="67"/>
      <c r="K117" s="25"/>
      <c r="L117" s="25"/>
      <c r="M117" s="25"/>
      <c r="N117" s="25"/>
      <c r="O117" s="25"/>
      <c r="P117" s="25"/>
      <c r="Q117" s="25"/>
      <c r="R117" s="52"/>
      <c r="S117" s="28">
        <f t="shared" si="3"/>
        <v>0</v>
      </c>
      <c r="T117" s="29" t="s">
        <v>184</v>
      </c>
      <c r="U117" s="29" t="s">
        <v>185</v>
      </c>
      <c r="V117" s="29" t="s">
        <v>186</v>
      </c>
      <c r="W117" s="30"/>
    </row>
    <row r="118" spans="1:23" s="31" customFormat="1" ht="46.8" x14ac:dyDescent="0.25">
      <c r="A118" s="18">
        <v>24</v>
      </c>
      <c r="B118" s="19" t="s">
        <v>89</v>
      </c>
      <c r="C118" s="73" t="s">
        <v>181</v>
      </c>
      <c r="D118" s="73" t="s">
        <v>230</v>
      </c>
      <c r="E118" s="65" t="s">
        <v>231</v>
      </c>
      <c r="F118" s="156">
        <v>1750</v>
      </c>
      <c r="G118" s="66">
        <v>2020680010099</v>
      </c>
      <c r="H118" s="19" t="s">
        <v>232</v>
      </c>
      <c r="I118" s="24">
        <f>3636322426+25000000</f>
        <v>3661322426</v>
      </c>
      <c r="J118" s="67"/>
      <c r="K118" s="25"/>
      <c r="L118" s="25"/>
      <c r="M118" s="25"/>
      <c r="N118" s="25"/>
      <c r="O118" s="25"/>
      <c r="P118" s="25"/>
      <c r="Q118" s="25"/>
      <c r="R118" s="52">
        <v>900000000</v>
      </c>
      <c r="S118" s="28">
        <f t="shared" si="3"/>
        <v>4561322426</v>
      </c>
      <c r="T118" s="29" t="s">
        <v>184</v>
      </c>
      <c r="U118" s="29" t="s">
        <v>185</v>
      </c>
      <c r="V118" s="29" t="s">
        <v>186</v>
      </c>
      <c r="W118" s="30"/>
    </row>
    <row r="119" spans="1:23" s="31" customFormat="1" ht="45" x14ac:dyDescent="0.25">
      <c r="A119" s="18">
        <v>25</v>
      </c>
      <c r="B119" s="19" t="s">
        <v>89</v>
      </c>
      <c r="C119" s="19" t="s">
        <v>181</v>
      </c>
      <c r="D119" s="19" t="s">
        <v>230</v>
      </c>
      <c r="E119" s="65" t="s">
        <v>233</v>
      </c>
      <c r="F119" s="178">
        <v>1</v>
      </c>
      <c r="G119" s="66">
        <v>2020680010099</v>
      </c>
      <c r="H119" s="19" t="s">
        <v>232</v>
      </c>
      <c r="I119" s="24">
        <f>1034467374+25000000</f>
        <v>1059467374</v>
      </c>
      <c r="J119" s="67"/>
      <c r="K119" s="25"/>
      <c r="L119" s="25"/>
      <c r="M119" s="25"/>
      <c r="N119" s="25"/>
      <c r="O119" s="25"/>
      <c r="P119" s="25"/>
      <c r="Q119" s="25"/>
      <c r="R119" s="52"/>
      <c r="S119" s="28">
        <f t="shared" si="3"/>
        <v>1059467374</v>
      </c>
      <c r="T119" s="29" t="s">
        <v>184</v>
      </c>
      <c r="U119" s="29" t="s">
        <v>185</v>
      </c>
      <c r="V119" s="29" t="s">
        <v>186</v>
      </c>
      <c r="W119" s="30"/>
    </row>
    <row r="120" spans="1:23" s="31" customFormat="1" ht="60" x14ac:dyDescent="0.25">
      <c r="A120" s="18">
        <v>25</v>
      </c>
      <c r="B120" s="19" t="s">
        <v>89</v>
      </c>
      <c r="C120" s="19" t="s">
        <v>181</v>
      </c>
      <c r="D120" s="19" t="s">
        <v>230</v>
      </c>
      <c r="E120" s="65" t="s">
        <v>233</v>
      </c>
      <c r="F120" s="179"/>
      <c r="G120" s="66">
        <v>2020680010060</v>
      </c>
      <c r="H120" s="19" t="s">
        <v>234</v>
      </c>
      <c r="I120" s="24">
        <v>150000000</v>
      </c>
      <c r="J120" s="67"/>
      <c r="K120" s="25"/>
      <c r="L120" s="25"/>
      <c r="M120" s="25"/>
      <c r="N120" s="25"/>
      <c r="O120" s="25"/>
      <c r="P120" s="25"/>
      <c r="Q120" s="51"/>
      <c r="R120" s="52"/>
      <c r="S120" s="28">
        <f t="shared" si="3"/>
        <v>150000000</v>
      </c>
      <c r="T120" s="29" t="s">
        <v>184</v>
      </c>
      <c r="U120" s="29" t="s">
        <v>185</v>
      </c>
      <c r="V120" s="29" t="s">
        <v>186</v>
      </c>
      <c r="W120" s="30"/>
    </row>
    <row r="121" spans="1:23" s="31" customFormat="1" ht="62.4" x14ac:dyDescent="0.25">
      <c r="A121" s="18">
        <v>26</v>
      </c>
      <c r="B121" s="19" t="s">
        <v>89</v>
      </c>
      <c r="C121" s="19" t="s">
        <v>181</v>
      </c>
      <c r="D121" s="19" t="s">
        <v>230</v>
      </c>
      <c r="E121" s="65" t="s">
        <v>235</v>
      </c>
      <c r="F121" s="160">
        <v>1000</v>
      </c>
      <c r="G121" s="66">
        <v>2021680010116</v>
      </c>
      <c r="H121" s="19" t="s">
        <v>236</v>
      </c>
      <c r="I121" s="24">
        <v>500000000</v>
      </c>
      <c r="J121" s="67"/>
      <c r="K121" s="25"/>
      <c r="L121" s="25"/>
      <c r="M121" s="25"/>
      <c r="N121" s="25"/>
      <c r="O121" s="25"/>
      <c r="P121" s="25"/>
      <c r="Q121" s="51"/>
      <c r="R121" s="52"/>
      <c r="S121" s="28">
        <f t="shared" si="3"/>
        <v>500000000</v>
      </c>
      <c r="T121" s="29" t="s">
        <v>184</v>
      </c>
      <c r="U121" s="29" t="s">
        <v>185</v>
      </c>
      <c r="V121" s="29" t="s">
        <v>186</v>
      </c>
      <c r="W121" s="30"/>
    </row>
    <row r="122" spans="1:23" s="31" customFormat="1" ht="60" x14ac:dyDescent="0.25">
      <c r="A122" s="18">
        <v>195</v>
      </c>
      <c r="B122" s="19" t="s">
        <v>52</v>
      </c>
      <c r="C122" s="19" t="s">
        <v>237</v>
      </c>
      <c r="D122" s="19" t="s">
        <v>238</v>
      </c>
      <c r="E122" s="65" t="s">
        <v>239</v>
      </c>
      <c r="F122" s="156">
        <v>12</v>
      </c>
      <c r="G122" s="66">
        <v>2021680010016</v>
      </c>
      <c r="H122" s="58" t="s">
        <v>240</v>
      </c>
      <c r="I122" s="24">
        <f>330622329+212418301</f>
        <v>543040630</v>
      </c>
      <c r="J122" s="67"/>
      <c r="K122" s="25"/>
      <c r="L122" s="25"/>
      <c r="M122" s="25"/>
      <c r="N122" s="25"/>
      <c r="O122" s="25"/>
      <c r="P122" s="25"/>
      <c r="Q122" s="25"/>
      <c r="R122" s="52"/>
      <c r="S122" s="28">
        <f t="shared" si="3"/>
        <v>543040630</v>
      </c>
      <c r="T122" s="29" t="s">
        <v>184</v>
      </c>
      <c r="U122" s="29" t="s">
        <v>185</v>
      </c>
      <c r="V122" s="29" t="s">
        <v>186</v>
      </c>
      <c r="W122" s="30"/>
    </row>
    <row r="123" spans="1:23" s="31" customFormat="1" ht="60" x14ac:dyDescent="0.25">
      <c r="A123" s="18">
        <v>196</v>
      </c>
      <c r="B123" s="19" t="s">
        <v>52</v>
      </c>
      <c r="C123" s="19" t="s">
        <v>237</v>
      </c>
      <c r="D123" s="19" t="s">
        <v>238</v>
      </c>
      <c r="E123" s="65" t="s">
        <v>241</v>
      </c>
      <c r="F123" s="160">
        <v>47</v>
      </c>
      <c r="G123" s="66">
        <v>2020680010145</v>
      </c>
      <c r="H123" s="58" t="s">
        <v>242</v>
      </c>
      <c r="I123" s="24">
        <v>300000000</v>
      </c>
      <c r="J123" s="67">
        <v>865629616</v>
      </c>
      <c r="K123" s="25"/>
      <c r="L123" s="25"/>
      <c r="M123" s="25"/>
      <c r="N123" s="25"/>
      <c r="O123" s="25"/>
      <c r="P123" s="25"/>
      <c r="Q123" s="25"/>
      <c r="R123" s="52"/>
      <c r="S123" s="28">
        <f t="shared" si="3"/>
        <v>1165629616</v>
      </c>
      <c r="T123" s="29" t="s">
        <v>184</v>
      </c>
      <c r="U123" s="29" t="s">
        <v>185</v>
      </c>
      <c r="V123" s="29" t="s">
        <v>186</v>
      </c>
      <c r="W123" s="30"/>
    </row>
    <row r="124" spans="1:23" s="31" customFormat="1" ht="60" x14ac:dyDescent="0.25">
      <c r="A124" s="18">
        <v>181</v>
      </c>
      <c r="B124" s="47" t="s">
        <v>52</v>
      </c>
      <c r="C124" s="47" t="s">
        <v>243</v>
      </c>
      <c r="D124" s="47" t="s">
        <v>244</v>
      </c>
      <c r="E124" s="74" t="s">
        <v>245</v>
      </c>
      <c r="F124" s="156">
        <v>1</v>
      </c>
      <c r="G124" s="22">
        <v>2020680010179</v>
      </c>
      <c r="H124" s="19" t="s">
        <v>246</v>
      </c>
      <c r="I124" s="75">
        <v>10000000000</v>
      </c>
      <c r="J124" s="25"/>
      <c r="K124" s="25"/>
      <c r="L124" s="25"/>
      <c r="M124" s="25"/>
      <c r="N124" s="25"/>
      <c r="O124" s="25"/>
      <c r="P124" s="25"/>
      <c r="Q124" s="25"/>
      <c r="R124" s="52"/>
      <c r="S124" s="28">
        <f t="shared" si="3"/>
        <v>10000000000</v>
      </c>
      <c r="T124" s="29" t="s">
        <v>247</v>
      </c>
      <c r="U124" s="29" t="s">
        <v>248</v>
      </c>
      <c r="V124" s="29" t="s">
        <v>249</v>
      </c>
      <c r="W124" s="30"/>
    </row>
    <row r="125" spans="1:23" s="31" customFormat="1" ht="60" x14ac:dyDescent="0.25">
      <c r="A125" s="18">
        <v>303</v>
      </c>
      <c r="B125" s="19" t="s">
        <v>29</v>
      </c>
      <c r="C125" s="19" t="s">
        <v>30</v>
      </c>
      <c r="D125" s="19" t="s">
        <v>250</v>
      </c>
      <c r="E125" s="20" t="s">
        <v>251</v>
      </c>
      <c r="F125" s="161">
        <v>0.39</v>
      </c>
      <c r="G125" s="22">
        <v>2021680010001</v>
      </c>
      <c r="H125" s="19" t="s">
        <v>252</v>
      </c>
      <c r="I125" s="75">
        <v>70000000</v>
      </c>
      <c r="J125" s="25"/>
      <c r="K125" s="25"/>
      <c r="L125" s="25"/>
      <c r="M125" s="25"/>
      <c r="N125" s="25"/>
      <c r="O125" s="25"/>
      <c r="P125" s="25"/>
      <c r="Q125" s="25"/>
      <c r="R125" s="52"/>
      <c r="S125" s="28">
        <f t="shared" si="3"/>
        <v>70000000</v>
      </c>
      <c r="T125" s="29" t="s">
        <v>247</v>
      </c>
      <c r="U125" s="29" t="s">
        <v>248</v>
      </c>
      <c r="V125" s="29" t="s">
        <v>35</v>
      </c>
      <c r="W125" s="30"/>
    </row>
    <row r="126" spans="1:23" s="31" customFormat="1" ht="60" x14ac:dyDescent="0.25">
      <c r="A126" s="18">
        <v>304</v>
      </c>
      <c r="B126" s="47" t="s">
        <v>29</v>
      </c>
      <c r="C126" s="19" t="s">
        <v>30</v>
      </c>
      <c r="D126" s="19" t="s">
        <v>250</v>
      </c>
      <c r="E126" s="20" t="s">
        <v>253</v>
      </c>
      <c r="F126" s="174">
        <v>1</v>
      </c>
      <c r="G126" s="22">
        <v>2020680010134</v>
      </c>
      <c r="H126" s="19" t="s">
        <v>254</v>
      </c>
      <c r="I126" s="75">
        <v>382668208</v>
      </c>
      <c r="J126" s="70"/>
      <c r="K126" s="26"/>
      <c r="L126" s="26"/>
      <c r="M126" s="26"/>
      <c r="N126" s="26"/>
      <c r="O126" s="26"/>
      <c r="P126" s="26"/>
      <c r="Q126" s="26"/>
      <c r="R126" s="27"/>
      <c r="S126" s="28">
        <f t="shared" si="3"/>
        <v>382668208</v>
      </c>
      <c r="T126" s="29" t="s">
        <v>247</v>
      </c>
      <c r="U126" s="29" t="s">
        <v>248</v>
      </c>
      <c r="V126" s="29" t="s">
        <v>35</v>
      </c>
      <c r="W126" s="30"/>
    </row>
    <row r="127" spans="1:23" s="31" customFormat="1" ht="60" x14ac:dyDescent="0.25">
      <c r="A127" s="18">
        <v>304</v>
      </c>
      <c r="B127" s="47" t="s">
        <v>29</v>
      </c>
      <c r="C127" s="19" t="s">
        <v>30</v>
      </c>
      <c r="D127" s="19" t="s">
        <v>250</v>
      </c>
      <c r="E127" s="20" t="s">
        <v>253</v>
      </c>
      <c r="F127" s="174"/>
      <c r="G127" s="22">
        <v>2021680010001</v>
      </c>
      <c r="H127" s="19" t="s">
        <v>252</v>
      </c>
      <c r="I127" s="75">
        <v>1667900000</v>
      </c>
      <c r="J127" s="70"/>
      <c r="K127" s="26"/>
      <c r="L127" s="26"/>
      <c r="M127" s="26"/>
      <c r="N127" s="26"/>
      <c r="O127" s="26"/>
      <c r="P127" s="26"/>
      <c r="Q127" s="26"/>
      <c r="R127" s="27"/>
      <c r="S127" s="28">
        <f t="shared" si="3"/>
        <v>1667900000</v>
      </c>
      <c r="T127" s="29" t="s">
        <v>247</v>
      </c>
      <c r="U127" s="29" t="s">
        <v>248</v>
      </c>
      <c r="V127" s="29" t="s">
        <v>35</v>
      </c>
      <c r="W127" s="30"/>
    </row>
    <row r="128" spans="1:23" s="31" customFormat="1" ht="66.599999999999994" customHeight="1" x14ac:dyDescent="0.25">
      <c r="A128" s="18">
        <v>305</v>
      </c>
      <c r="B128" s="19" t="s">
        <v>29</v>
      </c>
      <c r="C128" s="19" t="s">
        <v>30</v>
      </c>
      <c r="D128" s="19" t="s">
        <v>250</v>
      </c>
      <c r="E128" s="43" t="s">
        <v>255</v>
      </c>
      <c r="F128" s="160">
        <v>0</v>
      </c>
      <c r="G128" s="44" t="s">
        <v>43</v>
      </c>
      <c r="H128" s="45" t="s">
        <v>44</v>
      </c>
      <c r="I128" s="168"/>
      <c r="J128" s="70"/>
      <c r="K128" s="77"/>
      <c r="L128" s="77"/>
      <c r="M128" s="77"/>
      <c r="N128" s="77"/>
      <c r="O128" s="77"/>
      <c r="P128" s="77"/>
      <c r="Q128" s="77"/>
      <c r="R128" s="27"/>
      <c r="S128" s="28">
        <f t="shared" si="3"/>
        <v>0</v>
      </c>
      <c r="T128" s="29" t="s">
        <v>247</v>
      </c>
      <c r="U128" s="29" t="s">
        <v>248</v>
      </c>
      <c r="V128" s="29" t="s">
        <v>35</v>
      </c>
      <c r="W128" s="30"/>
    </row>
    <row r="129" spans="1:23" s="31" customFormat="1" ht="60" x14ac:dyDescent="0.25">
      <c r="A129" s="18">
        <v>306</v>
      </c>
      <c r="B129" s="19" t="s">
        <v>29</v>
      </c>
      <c r="C129" s="19" t="s">
        <v>30</v>
      </c>
      <c r="D129" s="19" t="s">
        <v>250</v>
      </c>
      <c r="E129" s="43" t="s">
        <v>256</v>
      </c>
      <c r="F129" s="160">
        <v>1</v>
      </c>
      <c r="G129" s="22">
        <v>2021680010158</v>
      </c>
      <c r="H129" s="19" t="s">
        <v>257</v>
      </c>
      <c r="I129" s="75">
        <v>3374513999.9999995</v>
      </c>
      <c r="J129" s="70"/>
      <c r="K129" s="77"/>
      <c r="L129" s="77"/>
      <c r="M129" s="77"/>
      <c r="N129" s="77"/>
      <c r="O129" s="77"/>
      <c r="P129" s="77"/>
      <c r="Q129" s="77"/>
      <c r="R129" s="27"/>
      <c r="S129" s="28">
        <f t="shared" si="3"/>
        <v>3374513999.9999995</v>
      </c>
      <c r="T129" s="29" t="s">
        <v>247</v>
      </c>
      <c r="U129" s="29" t="s">
        <v>248</v>
      </c>
      <c r="V129" s="29" t="s">
        <v>35</v>
      </c>
      <c r="W129" s="30"/>
    </row>
    <row r="130" spans="1:23" s="31" customFormat="1" ht="45" x14ac:dyDescent="0.25">
      <c r="A130" s="18">
        <v>160</v>
      </c>
      <c r="B130" s="19" t="s">
        <v>258</v>
      </c>
      <c r="C130" s="19" t="s">
        <v>259</v>
      </c>
      <c r="D130" s="19" t="s">
        <v>260</v>
      </c>
      <c r="E130" s="20" t="s">
        <v>261</v>
      </c>
      <c r="F130" s="161">
        <v>0</v>
      </c>
      <c r="G130" s="22" t="s">
        <v>43</v>
      </c>
      <c r="H130" s="23" t="s">
        <v>44</v>
      </c>
      <c r="I130" s="24"/>
      <c r="J130" s="70"/>
      <c r="K130" s="26"/>
      <c r="L130" s="26"/>
      <c r="M130" s="26"/>
      <c r="N130" s="26"/>
      <c r="O130" s="26"/>
      <c r="P130" s="26"/>
      <c r="Q130" s="26"/>
      <c r="R130" s="27"/>
      <c r="S130" s="28">
        <f t="shared" ref="S130:S162" si="4">SUM(I130:R130)</f>
        <v>0</v>
      </c>
      <c r="T130" s="29" t="s">
        <v>262</v>
      </c>
      <c r="U130" s="29" t="s">
        <v>263</v>
      </c>
      <c r="V130" s="29" t="s">
        <v>264</v>
      </c>
      <c r="W130" s="30"/>
    </row>
    <row r="131" spans="1:23" s="31" customFormat="1" ht="45" x14ac:dyDescent="0.25">
      <c r="A131" s="18">
        <v>161</v>
      </c>
      <c r="B131" s="19" t="s">
        <v>258</v>
      </c>
      <c r="C131" s="19" t="s">
        <v>259</v>
      </c>
      <c r="D131" s="19" t="s">
        <v>260</v>
      </c>
      <c r="E131" s="20" t="s">
        <v>265</v>
      </c>
      <c r="F131" s="161">
        <v>0</v>
      </c>
      <c r="G131" s="22" t="s">
        <v>43</v>
      </c>
      <c r="H131" s="23" t="s">
        <v>44</v>
      </c>
      <c r="I131" s="24"/>
      <c r="J131" s="70"/>
      <c r="K131" s="26"/>
      <c r="L131" s="26"/>
      <c r="M131" s="26"/>
      <c r="N131" s="26"/>
      <c r="O131" s="26"/>
      <c r="P131" s="26"/>
      <c r="Q131" s="26"/>
      <c r="R131" s="27"/>
      <c r="S131" s="28">
        <f t="shared" si="4"/>
        <v>0</v>
      </c>
      <c r="T131" s="29" t="s">
        <v>262</v>
      </c>
      <c r="U131" s="29" t="s">
        <v>263</v>
      </c>
      <c r="V131" s="29" t="s">
        <v>264</v>
      </c>
      <c r="W131" s="30"/>
    </row>
    <row r="132" spans="1:23" s="31" customFormat="1" ht="60" x14ac:dyDescent="0.25">
      <c r="A132" s="18">
        <v>191</v>
      </c>
      <c r="B132" s="19" t="s">
        <v>52</v>
      </c>
      <c r="C132" s="47" t="s">
        <v>53</v>
      </c>
      <c r="D132" s="47" t="s">
        <v>266</v>
      </c>
      <c r="E132" s="74" t="s">
        <v>267</v>
      </c>
      <c r="F132" s="178">
        <v>1</v>
      </c>
      <c r="G132" s="36">
        <v>2021680010143</v>
      </c>
      <c r="H132" s="19" t="s">
        <v>268</v>
      </c>
      <c r="I132" s="46">
        <v>100000000</v>
      </c>
      <c r="J132" s="70"/>
      <c r="K132" s="26"/>
      <c r="L132" s="26"/>
      <c r="M132" s="26"/>
      <c r="N132" s="26"/>
      <c r="O132" s="26"/>
      <c r="P132" s="26"/>
      <c r="Q132" s="26"/>
      <c r="R132" s="27"/>
      <c r="S132" s="28">
        <f t="shared" si="4"/>
        <v>100000000</v>
      </c>
      <c r="T132" s="29" t="s">
        <v>262</v>
      </c>
      <c r="U132" s="29" t="s">
        <v>263</v>
      </c>
      <c r="V132" s="29" t="s">
        <v>270</v>
      </c>
      <c r="W132" s="30"/>
    </row>
    <row r="133" spans="1:23" s="31" customFormat="1" ht="60" x14ac:dyDescent="0.25">
      <c r="A133" s="18">
        <v>191</v>
      </c>
      <c r="B133" s="47" t="s">
        <v>52</v>
      </c>
      <c r="C133" s="47" t="s">
        <v>53</v>
      </c>
      <c r="D133" s="47" t="s">
        <v>266</v>
      </c>
      <c r="E133" s="74" t="s">
        <v>267</v>
      </c>
      <c r="F133" s="179"/>
      <c r="G133" s="36">
        <v>2021680010125</v>
      </c>
      <c r="H133" s="19" t="s">
        <v>269</v>
      </c>
      <c r="I133" s="46"/>
      <c r="J133" s="25"/>
      <c r="K133" s="26"/>
      <c r="L133" s="26"/>
      <c r="M133" s="26"/>
      <c r="N133" s="26"/>
      <c r="O133" s="26"/>
      <c r="P133" s="26"/>
      <c r="Q133" s="26"/>
      <c r="R133" s="27">
        <v>3164467210</v>
      </c>
      <c r="S133" s="28">
        <f t="shared" si="4"/>
        <v>3164467210</v>
      </c>
      <c r="T133" s="29" t="s">
        <v>262</v>
      </c>
      <c r="U133" s="29" t="s">
        <v>263</v>
      </c>
      <c r="V133" s="29" t="s">
        <v>270</v>
      </c>
      <c r="W133" s="30"/>
    </row>
    <row r="134" spans="1:23" s="31" customFormat="1" ht="60" x14ac:dyDescent="0.25">
      <c r="A134" s="18">
        <v>208</v>
      </c>
      <c r="B134" s="19" t="s">
        <v>52</v>
      </c>
      <c r="C134" s="19" t="s">
        <v>160</v>
      </c>
      <c r="D134" s="19" t="s">
        <v>161</v>
      </c>
      <c r="E134" s="74" t="s">
        <v>271</v>
      </c>
      <c r="F134" s="160">
        <v>0</v>
      </c>
      <c r="G134" s="22" t="s">
        <v>43</v>
      </c>
      <c r="H134" s="23" t="s">
        <v>44</v>
      </c>
      <c r="I134" s="46"/>
      <c r="J134" s="25"/>
      <c r="K134" s="26"/>
      <c r="L134" s="26"/>
      <c r="M134" s="26"/>
      <c r="N134" s="26"/>
      <c r="O134" s="26"/>
      <c r="P134" s="26"/>
      <c r="Q134" s="26"/>
      <c r="R134" s="27"/>
      <c r="S134" s="28">
        <f t="shared" si="4"/>
        <v>0</v>
      </c>
      <c r="T134" s="29" t="s">
        <v>262</v>
      </c>
      <c r="U134" s="29" t="s">
        <v>263</v>
      </c>
      <c r="V134" s="29" t="s">
        <v>264</v>
      </c>
      <c r="W134" s="30"/>
    </row>
    <row r="135" spans="1:23" s="31" customFormat="1" ht="60" x14ac:dyDescent="0.25">
      <c r="A135" s="18">
        <v>209</v>
      </c>
      <c r="B135" s="19" t="s">
        <v>52</v>
      </c>
      <c r="C135" s="19" t="s">
        <v>160</v>
      </c>
      <c r="D135" s="19" t="s">
        <v>161</v>
      </c>
      <c r="E135" s="20" t="s">
        <v>272</v>
      </c>
      <c r="F135" s="78">
        <v>0.2</v>
      </c>
      <c r="G135" s="36">
        <v>2021680010151</v>
      </c>
      <c r="H135" s="19" t="s">
        <v>273</v>
      </c>
      <c r="I135" s="46">
        <v>538203185</v>
      </c>
      <c r="J135" s="25"/>
      <c r="K135" s="26"/>
      <c r="L135" s="26"/>
      <c r="M135" s="26"/>
      <c r="N135" s="26"/>
      <c r="O135" s="26"/>
      <c r="P135" s="26"/>
      <c r="Q135" s="77"/>
      <c r="R135" s="27">
        <v>48244044</v>
      </c>
      <c r="S135" s="28">
        <f t="shared" si="4"/>
        <v>586447229</v>
      </c>
      <c r="T135" s="29" t="s">
        <v>262</v>
      </c>
      <c r="U135" s="29" t="s">
        <v>263</v>
      </c>
      <c r="V135" s="29" t="s">
        <v>264</v>
      </c>
      <c r="W135" s="30"/>
    </row>
    <row r="136" spans="1:23" s="31" customFormat="1" ht="60" x14ac:dyDescent="0.25">
      <c r="A136" s="18">
        <v>210</v>
      </c>
      <c r="B136" s="19" t="s">
        <v>52</v>
      </c>
      <c r="C136" s="19" t="s">
        <v>160</v>
      </c>
      <c r="D136" s="19" t="s">
        <v>161</v>
      </c>
      <c r="E136" s="74" t="s">
        <v>274</v>
      </c>
      <c r="F136" s="156">
        <v>0</v>
      </c>
      <c r="G136" s="22" t="s">
        <v>43</v>
      </c>
      <c r="H136" s="23" t="s">
        <v>44</v>
      </c>
      <c r="I136" s="46"/>
      <c r="J136" s="25"/>
      <c r="K136" s="26"/>
      <c r="L136" s="26"/>
      <c r="M136" s="26"/>
      <c r="N136" s="26"/>
      <c r="O136" s="26"/>
      <c r="P136" s="26"/>
      <c r="Q136" s="77"/>
      <c r="R136" s="27"/>
      <c r="S136" s="28">
        <f t="shared" si="4"/>
        <v>0</v>
      </c>
      <c r="T136" s="29" t="s">
        <v>262</v>
      </c>
      <c r="U136" s="29" t="s">
        <v>263</v>
      </c>
      <c r="V136" s="29" t="s">
        <v>264</v>
      </c>
      <c r="W136" s="30"/>
    </row>
    <row r="137" spans="1:23" s="31" customFormat="1" ht="45" x14ac:dyDescent="0.25">
      <c r="A137" s="18">
        <v>214</v>
      </c>
      <c r="B137" s="19" t="s">
        <v>79</v>
      </c>
      <c r="C137" s="19" t="s">
        <v>80</v>
      </c>
      <c r="D137" s="19" t="s">
        <v>275</v>
      </c>
      <c r="E137" s="74" t="s">
        <v>276</v>
      </c>
      <c r="F137" s="178">
        <v>1</v>
      </c>
      <c r="G137" s="22">
        <v>2021680010129</v>
      </c>
      <c r="H137" s="19" t="s">
        <v>277</v>
      </c>
      <c r="I137" s="46">
        <v>3221347872</v>
      </c>
      <c r="J137" s="163"/>
      <c r="K137" s="26"/>
      <c r="L137" s="26"/>
      <c r="M137" s="26"/>
      <c r="N137" s="26"/>
      <c r="O137" s="26"/>
      <c r="P137" s="164"/>
      <c r="Q137" s="77"/>
      <c r="R137" s="27"/>
      <c r="S137" s="28">
        <f t="shared" si="4"/>
        <v>3221347872</v>
      </c>
      <c r="T137" s="29" t="s">
        <v>262</v>
      </c>
      <c r="U137" s="29" t="s">
        <v>263</v>
      </c>
      <c r="V137" s="29" t="s">
        <v>264</v>
      </c>
      <c r="W137" s="30"/>
    </row>
    <row r="138" spans="1:23" s="31" customFormat="1" ht="45" x14ac:dyDescent="0.25">
      <c r="A138" s="18">
        <v>214</v>
      </c>
      <c r="B138" s="19" t="s">
        <v>79</v>
      </c>
      <c r="C138" s="19" t="s">
        <v>80</v>
      </c>
      <c r="D138" s="19" t="s">
        <v>275</v>
      </c>
      <c r="E138" s="74" t="s">
        <v>276</v>
      </c>
      <c r="F138" s="179"/>
      <c r="G138" s="22">
        <v>2021680010069</v>
      </c>
      <c r="H138" s="19" t="s">
        <v>703</v>
      </c>
      <c r="I138" s="46">
        <v>278652128</v>
      </c>
      <c r="J138" s="163"/>
      <c r="K138" s="26"/>
      <c r="L138" s="26"/>
      <c r="M138" s="26"/>
      <c r="N138" s="26"/>
      <c r="O138" s="26"/>
      <c r="P138" s="164"/>
      <c r="Q138" s="77"/>
      <c r="R138" s="27"/>
      <c r="S138" s="28">
        <f t="shared" si="4"/>
        <v>278652128</v>
      </c>
      <c r="T138" s="29" t="s">
        <v>262</v>
      </c>
      <c r="U138" s="29" t="s">
        <v>263</v>
      </c>
      <c r="V138" s="29" t="s">
        <v>264</v>
      </c>
      <c r="W138" s="30"/>
    </row>
    <row r="139" spans="1:23" s="31" customFormat="1" ht="31.2" x14ac:dyDescent="0.25">
      <c r="A139" s="18">
        <v>215</v>
      </c>
      <c r="B139" s="47" t="s">
        <v>79</v>
      </c>
      <c r="C139" s="79" t="s">
        <v>80</v>
      </c>
      <c r="D139" s="47" t="s">
        <v>278</v>
      </c>
      <c r="E139" s="74" t="s">
        <v>279</v>
      </c>
      <c r="F139" s="172">
        <v>40000</v>
      </c>
      <c r="G139" s="152">
        <v>2021680010212</v>
      </c>
      <c r="H139" s="153" t="s">
        <v>695</v>
      </c>
      <c r="I139" s="165">
        <v>13993681541</v>
      </c>
      <c r="J139" s="163"/>
      <c r="K139" s="26"/>
      <c r="L139" s="26"/>
      <c r="M139" s="26"/>
      <c r="N139" s="26"/>
      <c r="O139" s="26"/>
      <c r="P139" s="164">
        <v>121402771</v>
      </c>
      <c r="Q139" s="26"/>
      <c r="R139" s="27"/>
      <c r="S139" s="28">
        <f t="shared" si="4"/>
        <v>14115084312</v>
      </c>
      <c r="T139" s="29" t="s">
        <v>262</v>
      </c>
      <c r="U139" s="29" t="s">
        <v>263</v>
      </c>
      <c r="V139" s="29" t="s">
        <v>264</v>
      </c>
      <c r="W139" s="30"/>
    </row>
    <row r="140" spans="1:23" s="31" customFormat="1" ht="31.2" x14ac:dyDescent="0.25">
      <c r="A140" s="18">
        <v>215</v>
      </c>
      <c r="B140" s="47" t="s">
        <v>79</v>
      </c>
      <c r="C140" s="47" t="s">
        <v>80</v>
      </c>
      <c r="D140" s="47" t="s">
        <v>278</v>
      </c>
      <c r="E140" s="74" t="s">
        <v>279</v>
      </c>
      <c r="F140" s="175"/>
      <c r="G140" s="152">
        <v>2021680010211</v>
      </c>
      <c r="H140" s="153" t="s">
        <v>697</v>
      </c>
      <c r="I140" s="165">
        <v>1081682113</v>
      </c>
      <c r="J140" s="25"/>
      <c r="K140" s="26"/>
      <c r="L140" s="26"/>
      <c r="M140" s="26"/>
      <c r="N140" s="26"/>
      <c r="O140" s="26"/>
      <c r="P140" s="164">
        <v>8118317887</v>
      </c>
      <c r="Q140" s="26"/>
      <c r="R140" s="27"/>
      <c r="S140" s="28">
        <f t="shared" si="4"/>
        <v>9200000000</v>
      </c>
      <c r="T140" s="29" t="s">
        <v>262</v>
      </c>
      <c r="U140" s="29" t="s">
        <v>263</v>
      </c>
      <c r="V140" s="29" t="s">
        <v>264</v>
      </c>
      <c r="W140" s="30"/>
    </row>
    <row r="141" spans="1:23" s="31" customFormat="1" ht="45" x14ac:dyDescent="0.25">
      <c r="A141" s="18">
        <v>215</v>
      </c>
      <c r="B141" s="47" t="s">
        <v>79</v>
      </c>
      <c r="C141" s="47" t="s">
        <v>80</v>
      </c>
      <c r="D141" s="47" t="s">
        <v>278</v>
      </c>
      <c r="E141" s="74" t="s">
        <v>279</v>
      </c>
      <c r="F141" s="175"/>
      <c r="G141" s="152">
        <v>2021680010209</v>
      </c>
      <c r="H141" s="153" t="s">
        <v>698</v>
      </c>
      <c r="I141" s="165">
        <v>22619939419</v>
      </c>
      <c r="J141" s="25"/>
      <c r="K141" s="51"/>
      <c r="L141" s="51"/>
      <c r="M141" s="51"/>
      <c r="N141" s="51"/>
      <c r="O141" s="51"/>
      <c r="P141" s="164"/>
      <c r="Q141" s="51"/>
      <c r="R141" s="52"/>
      <c r="S141" s="28">
        <f t="shared" si="4"/>
        <v>22619939419</v>
      </c>
      <c r="T141" s="29" t="s">
        <v>262</v>
      </c>
      <c r="U141" s="29" t="s">
        <v>263</v>
      </c>
      <c r="V141" s="29" t="s">
        <v>264</v>
      </c>
      <c r="W141" s="30"/>
    </row>
    <row r="142" spans="1:23" s="31" customFormat="1" ht="45" x14ac:dyDescent="0.25">
      <c r="A142" s="18">
        <v>215</v>
      </c>
      <c r="B142" s="47" t="s">
        <v>79</v>
      </c>
      <c r="C142" s="47" t="s">
        <v>80</v>
      </c>
      <c r="D142" s="47" t="s">
        <v>278</v>
      </c>
      <c r="E142" s="74" t="s">
        <v>279</v>
      </c>
      <c r="F142" s="175"/>
      <c r="G142" s="152">
        <v>2021680010208</v>
      </c>
      <c r="H142" s="153" t="s">
        <v>699</v>
      </c>
      <c r="I142" s="165">
        <v>1994076000</v>
      </c>
      <c r="J142" s="25"/>
      <c r="K142" s="51"/>
      <c r="L142" s="51"/>
      <c r="M142" s="51"/>
      <c r="N142" s="51"/>
      <c r="O142" s="51"/>
      <c r="P142" s="164"/>
      <c r="Q142" s="51"/>
      <c r="R142" s="52"/>
      <c r="S142" s="28">
        <f t="shared" si="4"/>
        <v>1994076000</v>
      </c>
      <c r="T142" s="29" t="s">
        <v>262</v>
      </c>
      <c r="U142" s="29" t="s">
        <v>263</v>
      </c>
      <c r="V142" s="29" t="s">
        <v>264</v>
      </c>
      <c r="W142" s="30"/>
    </row>
    <row r="143" spans="1:23" s="31" customFormat="1" ht="31.2" x14ac:dyDescent="0.25">
      <c r="A143" s="18">
        <v>215</v>
      </c>
      <c r="B143" s="47" t="s">
        <v>79</v>
      </c>
      <c r="C143" s="47" t="s">
        <v>80</v>
      </c>
      <c r="D143" s="47" t="s">
        <v>278</v>
      </c>
      <c r="E143" s="74" t="s">
        <v>279</v>
      </c>
      <c r="F143" s="175"/>
      <c r="G143" s="22">
        <v>2021680010141</v>
      </c>
      <c r="H143" s="19" t="s">
        <v>280</v>
      </c>
      <c r="I143" s="166"/>
      <c r="J143" s="25"/>
      <c r="K143" s="51"/>
      <c r="L143" s="51"/>
      <c r="M143" s="51"/>
      <c r="N143" s="51"/>
      <c r="O143" s="51"/>
      <c r="P143" s="51"/>
      <c r="Q143" s="51"/>
      <c r="R143" s="164">
        <v>1364566437</v>
      </c>
      <c r="S143" s="28">
        <f t="shared" si="4"/>
        <v>1364566437</v>
      </c>
      <c r="T143" s="29" t="s">
        <v>262</v>
      </c>
      <c r="U143" s="29" t="s">
        <v>263</v>
      </c>
      <c r="V143" s="29" t="s">
        <v>264</v>
      </c>
      <c r="W143" s="30"/>
    </row>
    <row r="144" spans="1:23" s="31" customFormat="1" ht="60" x14ac:dyDescent="0.25">
      <c r="A144" s="18">
        <v>215</v>
      </c>
      <c r="B144" s="47" t="s">
        <v>79</v>
      </c>
      <c r="C144" s="47" t="s">
        <v>80</v>
      </c>
      <c r="D144" s="47" t="s">
        <v>278</v>
      </c>
      <c r="E144" s="74" t="s">
        <v>279</v>
      </c>
      <c r="F144" s="175"/>
      <c r="G144" s="152">
        <v>2021680010173</v>
      </c>
      <c r="H144" s="153" t="s">
        <v>694</v>
      </c>
      <c r="I144" s="165">
        <v>195030130</v>
      </c>
      <c r="J144" s="25"/>
      <c r="K144" s="51"/>
      <c r="L144" s="51"/>
      <c r="M144" s="51"/>
      <c r="N144" s="51"/>
      <c r="O144" s="51"/>
      <c r="P144" s="51"/>
      <c r="Q144" s="51"/>
      <c r="R144" s="52"/>
      <c r="S144" s="28">
        <f t="shared" si="4"/>
        <v>195030130</v>
      </c>
      <c r="T144" s="29" t="s">
        <v>262</v>
      </c>
      <c r="U144" s="29" t="s">
        <v>263</v>
      </c>
      <c r="V144" s="29" t="s">
        <v>264</v>
      </c>
      <c r="W144" s="30"/>
    </row>
    <row r="145" spans="1:23" s="31" customFormat="1" ht="45" x14ac:dyDescent="0.25">
      <c r="A145" s="18">
        <v>215</v>
      </c>
      <c r="B145" s="47" t="s">
        <v>79</v>
      </c>
      <c r="C145" s="47" t="s">
        <v>80</v>
      </c>
      <c r="D145" s="47" t="s">
        <v>278</v>
      </c>
      <c r="E145" s="74" t="s">
        <v>279</v>
      </c>
      <c r="F145" s="173"/>
      <c r="G145" s="22">
        <v>2021680010168</v>
      </c>
      <c r="H145" s="19" t="s">
        <v>283</v>
      </c>
      <c r="I145" s="165">
        <f>6469410732+424836601+720000000</f>
        <v>7614247333</v>
      </c>
      <c r="J145" s="25"/>
      <c r="K145" s="51"/>
      <c r="L145" s="51"/>
      <c r="M145" s="51"/>
      <c r="N145" s="51"/>
      <c r="O145" s="51"/>
      <c r="P145" s="51"/>
      <c r="Q145" s="51"/>
      <c r="R145" s="52"/>
      <c r="S145" s="28">
        <f t="shared" si="4"/>
        <v>7614247333</v>
      </c>
      <c r="T145" s="29" t="s">
        <v>262</v>
      </c>
      <c r="U145" s="29" t="s">
        <v>263</v>
      </c>
      <c r="V145" s="29" t="s">
        <v>264</v>
      </c>
      <c r="W145" s="30"/>
    </row>
    <row r="146" spans="1:23" s="31" customFormat="1" ht="31.2" x14ac:dyDescent="0.25">
      <c r="A146" s="18">
        <v>216</v>
      </c>
      <c r="B146" s="19" t="s">
        <v>79</v>
      </c>
      <c r="C146" s="19" t="s">
        <v>80</v>
      </c>
      <c r="D146" s="19" t="s">
        <v>278</v>
      </c>
      <c r="E146" s="20" t="s">
        <v>284</v>
      </c>
      <c r="F146" s="160">
        <v>0</v>
      </c>
      <c r="G146" s="22" t="s">
        <v>43</v>
      </c>
      <c r="H146" s="23" t="s">
        <v>44</v>
      </c>
      <c r="I146" s="46"/>
      <c r="J146" s="25"/>
      <c r="K146" s="25"/>
      <c r="L146" s="25"/>
      <c r="M146" s="25"/>
      <c r="N146" s="25"/>
      <c r="O146" s="25"/>
      <c r="P146" s="25"/>
      <c r="Q146" s="51"/>
      <c r="R146" s="52"/>
      <c r="S146" s="28">
        <f t="shared" si="4"/>
        <v>0</v>
      </c>
      <c r="T146" s="29" t="s">
        <v>262</v>
      </c>
      <c r="U146" s="29" t="s">
        <v>263</v>
      </c>
      <c r="V146" s="29" t="s">
        <v>706</v>
      </c>
      <c r="W146" s="30"/>
    </row>
    <row r="147" spans="1:23" s="31" customFormat="1" ht="49.2" customHeight="1" x14ac:dyDescent="0.25">
      <c r="A147" s="18">
        <v>219</v>
      </c>
      <c r="B147" s="19" t="s">
        <v>79</v>
      </c>
      <c r="C147" s="19" t="s">
        <v>80</v>
      </c>
      <c r="D147" s="19" t="s">
        <v>285</v>
      </c>
      <c r="E147" s="20" t="s">
        <v>286</v>
      </c>
      <c r="F147" s="160">
        <v>0</v>
      </c>
      <c r="G147" s="22" t="s">
        <v>43</v>
      </c>
      <c r="H147" s="23" t="s">
        <v>44</v>
      </c>
      <c r="I147" s="46"/>
      <c r="J147" s="69"/>
      <c r="K147" s="167"/>
      <c r="L147" s="167"/>
      <c r="M147" s="167"/>
      <c r="N147" s="167"/>
      <c r="O147" s="167"/>
      <c r="P147" s="167"/>
      <c r="Q147" s="167"/>
      <c r="R147" s="27"/>
      <c r="S147" s="28">
        <f t="shared" si="4"/>
        <v>0</v>
      </c>
      <c r="T147" s="29" t="s">
        <v>262</v>
      </c>
      <c r="U147" s="29" t="s">
        <v>263</v>
      </c>
      <c r="V147" s="29" t="s">
        <v>270</v>
      </c>
      <c r="W147" s="30"/>
    </row>
    <row r="148" spans="1:23" s="31" customFormat="1" ht="31.2" x14ac:dyDescent="0.25">
      <c r="A148" s="18">
        <v>220</v>
      </c>
      <c r="B148" s="19" t="s">
        <v>79</v>
      </c>
      <c r="C148" s="19" t="s">
        <v>80</v>
      </c>
      <c r="D148" s="19" t="s">
        <v>285</v>
      </c>
      <c r="E148" s="74" t="s">
        <v>287</v>
      </c>
      <c r="F148" s="150">
        <v>0</v>
      </c>
      <c r="G148" s="22" t="s">
        <v>43</v>
      </c>
      <c r="H148" s="151" t="s">
        <v>44</v>
      </c>
      <c r="I148" s="24"/>
      <c r="J148" s="25"/>
      <c r="K148" s="51"/>
      <c r="L148" s="51"/>
      <c r="M148" s="51"/>
      <c r="N148" s="51"/>
      <c r="O148" s="51"/>
      <c r="P148" s="51"/>
      <c r="Q148" s="51"/>
      <c r="R148" s="52"/>
      <c r="S148" s="28">
        <f t="shared" si="4"/>
        <v>0</v>
      </c>
      <c r="T148" s="29" t="s">
        <v>262</v>
      </c>
      <c r="U148" s="29" t="s">
        <v>263</v>
      </c>
      <c r="V148" s="29" t="s">
        <v>270</v>
      </c>
      <c r="W148" s="30"/>
    </row>
    <row r="149" spans="1:23" s="31" customFormat="1" ht="30" x14ac:dyDescent="0.25">
      <c r="A149" s="18">
        <v>221</v>
      </c>
      <c r="B149" s="19" t="s">
        <v>79</v>
      </c>
      <c r="C149" s="19" t="s">
        <v>80</v>
      </c>
      <c r="D149" s="19" t="s">
        <v>285</v>
      </c>
      <c r="E149" s="74" t="s">
        <v>288</v>
      </c>
      <c r="F149" s="160">
        <v>0</v>
      </c>
      <c r="G149" s="22" t="s">
        <v>43</v>
      </c>
      <c r="H149" s="23" t="s">
        <v>44</v>
      </c>
      <c r="I149" s="46"/>
      <c r="J149" s="163"/>
      <c r="K149" s="167"/>
      <c r="L149" s="167"/>
      <c r="M149" s="167"/>
      <c r="N149" s="167"/>
      <c r="O149" s="167"/>
      <c r="P149" s="167"/>
      <c r="Q149" s="167"/>
      <c r="R149" s="27"/>
      <c r="S149" s="28">
        <f t="shared" si="4"/>
        <v>0</v>
      </c>
      <c r="T149" s="29" t="s">
        <v>262</v>
      </c>
      <c r="U149" s="29" t="s">
        <v>263</v>
      </c>
      <c r="V149" s="29" t="s">
        <v>270</v>
      </c>
      <c r="W149" s="30"/>
    </row>
    <row r="150" spans="1:23" s="31" customFormat="1" ht="30" x14ac:dyDescent="0.25">
      <c r="A150" s="18">
        <v>222</v>
      </c>
      <c r="B150" s="19" t="s">
        <v>79</v>
      </c>
      <c r="C150" s="19" t="s">
        <v>80</v>
      </c>
      <c r="D150" s="19" t="s">
        <v>285</v>
      </c>
      <c r="E150" s="20" t="s">
        <v>289</v>
      </c>
      <c r="F150" s="156">
        <v>0</v>
      </c>
      <c r="G150" s="22" t="s">
        <v>43</v>
      </c>
      <c r="H150" s="23" t="s">
        <v>44</v>
      </c>
      <c r="I150" s="46"/>
      <c r="J150" s="163"/>
      <c r="K150" s="167"/>
      <c r="L150" s="167"/>
      <c r="M150" s="167"/>
      <c r="N150" s="167"/>
      <c r="O150" s="167"/>
      <c r="P150" s="167"/>
      <c r="Q150" s="167"/>
      <c r="R150" s="27"/>
      <c r="S150" s="28">
        <f t="shared" si="4"/>
        <v>0</v>
      </c>
      <c r="T150" s="29" t="s">
        <v>262</v>
      </c>
      <c r="U150" s="29" t="s">
        <v>263</v>
      </c>
      <c r="V150" s="29" t="s">
        <v>270</v>
      </c>
      <c r="W150" s="30"/>
    </row>
    <row r="151" spans="1:23" s="31" customFormat="1" ht="31.2" x14ac:dyDescent="0.25">
      <c r="A151" s="18">
        <v>223</v>
      </c>
      <c r="B151" s="19" t="s">
        <v>79</v>
      </c>
      <c r="C151" s="19" t="s">
        <v>80</v>
      </c>
      <c r="D151" s="58" t="s">
        <v>290</v>
      </c>
      <c r="E151" s="74" t="s">
        <v>291</v>
      </c>
      <c r="F151" s="174">
        <v>1</v>
      </c>
      <c r="G151" s="80">
        <v>2021680010134</v>
      </c>
      <c r="H151" s="19" t="s">
        <v>696</v>
      </c>
      <c r="I151" s="81"/>
      <c r="J151" s="163"/>
      <c r="K151" s="167"/>
      <c r="L151" s="167"/>
      <c r="M151" s="167"/>
      <c r="N151" s="167"/>
      <c r="O151" s="167"/>
      <c r="P151" s="167"/>
      <c r="Q151" s="167"/>
      <c r="R151" s="46">
        <v>8808310000</v>
      </c>
      <c r="S151" s="28">
        <f t="shared" si="4"/>
        <v>8808310000</v>
      </c>
      <c r="T151" s="29" t="s">
        <v>262</v>
      </c>
      <c r="U151" s="29" t="s">
        <v>263</v>
      </c>
      <c r="V151" s="29" t="s">
        <v>282</v>
      </c>
      <c r="W151" s="30"/>
    </row>
    <row r="152" spans="1:23" s="31" customFormat="1" ht="31.2" x14ac:dyDescent="0.25">
      <c r="A152" s="18">
        <v>223</v>
      </c>
      <c r="B152" s="19" t="s">
        <v>79</v>
      </c>
      <c r="C152" s="19" t="s">
        <v>80</v>
      </c>
      <c r="D152" s="58" t="s">
        <v>290</v>
      </c>
      <c r="E152" s="74" t="s">
        <v>291</v>
      </c>
      <c r="F152" s="174"/>
      <c r="G152" s="80">
        <v>2021680010135</v>
      </c>
      <c r="H152" s="19" t="s">
        <v>281</v>
      </c>
      <c r="I152" s="81"/>
      <c r="J152" s="69"/>
      <c r="K152" s="69"/>
      <c r="L152" s="69"/>
      <c r="M152" s="69"/>
      <c r="N152" s="69"/>
      <c r="O152" s="69"/>
      <c r="P152" s="69"/>
      <c r="Q152" s="167"/>
      <c r="R152" s="46">
        <v>2225020000</v>
      </c>
      <c r="S152" s="28">
        <f t="shared" si="4"/>
        <v>2225020000</v>
      </c>
      <c r="T152" s="29" t="s">
        <v>262</v>
      </c>
      <c r="U152" s="29" t="s">
        <v>263</v>
      </c>
      <c r="V152" s="29" t="s">
        <v>282</v>
      </c>
      <c r="W152" s="30"/>
    </row>
    <row r="153" spans="1:23" s="31" customFormat="1" ht="30" x14ac:dyDescent="0.25">
      <c r="A153" s="18">
        <v>224</v>
      </c>
      <c r="B153" s="47" t="s">
        <v>79</v>
      </c>
      <c r="C153" s="47" t="s">
        <v>80</v>
      </c>
      <c r="D153" s="82" t="s">
        <v>290</v>
      </c>
      <c r="E153" s="20" t="s">
        <v>292</v>
      </c>
      <c r="F153" s="178">
        <v>1</v>
      </c>
      <c r="G153" s="83">
        <v>2020680010029</v>
      </c>
      <c r="H153" s="47" t="s">
        <v>293</v>
      </c>
      <c r="I153" s="81"/>
      <c r="J153" s="69"/>
      <c r="K153" s="69"/>
      <c r="L153" s="69"/>
      <c r="M153" s="69"/>
      <c r="N153" s="69"/>
      <c r="O153" s="69"/>
      <c r="P153" s="69"/>
      <c r="Q153" s="167"/>
      <c r="R153" s="46">
        <v>13958655377</v>
      </c>
      <c r="S153" s="28">
        <f t="shared" si="4"/>
        <v>13958655377</v>
      </c>
      <c r="T153" s="29" t="s">
        <v>262</v>
      </c>
      <c r="U153" s="29" t="s">
        <v>263</v>
      </c>
      <c r="V153" s="29" t="s">
        <v>282</v>
      </c>
      <c r="W153" s="30"/>
    </row>
    <row r="154" spans="1:23" s="31" customFormat="1" ht="30" x14ac:dyDescent="0.25">
      <c r="A154" s="18">
        <v>224</v>
      </c>
      <c r="B154" s="19" t="s">
        <v>79</v>
      </c>
      <c r="C154" s="19" t="s">
        <v>80</v>
      </c>
      <c r="D154" s="58" t="s">
        <v>290</v>
      </c>
      <c r="E154" s="20" t="s">
        <v>292</v>
      </c>
      <c r="F154" s="182"/>
      <c r="G154" s="80">
        <v>2020680010114</v>
      </c>
      <c r="H154" s="19" t="s">
        <v>294</v>
      </c>
      <c r="I154" s="81"/>
      <c r="J154" s="69"/>
      <c r="K154" s="69"/>
      <c r="L154" s="69"/>
      <c r="M154" s="69"/>
      <c r="N154" s="69"/>
      <c r="O154" s="69"/>
      <c r="P154" s="69"/>
      <c r="Q154" s="167"/>
      <c r="R154" s="46">
        <v>5493958959</v>
      </c>
      <c r="S154" s="28">
        <f t="shared" si="4"/>
        <v>5493958959</v>
      </c>
      <c r="T154" s="29" t="s">
        <v>262</v>
      </c>
      <c r="U154" s="29" t="s">
        <v>263</v>
      </c>
      <c r="V154" s="29" t="s">
        <v>282</v>
      </c>
      <c r="W154" s="30"/>
    </row>
    <row r="155" spans="1:23" s="31" customFormat="1" ht="31.2" x14ac:dyDescent="0.25">
      <c r="A155" s="18">
        <v>225</v>
      </c>
      <c r="B155" s="19" t="s">
        <v>79</v>
      </c>
      <c r="C155" s="19" t="s">
        <v>80</v>
      </c>
      <c r="D155" s="58" t="s">
        <v>290</v>
      </c>
      <c r="E155" s="20" t="s">
        <v>295</v>
      </c>
      <c r="F155" s="161">
        <v>0</v>
      </c>
      <c r="G155" s="22" t="s">
        <v>43</v>
      </c>
      <c r="H155" s="23" t="s">
        <v>44</v>
      </c>
      <c r="I155" s="81"/>
      <c r="J155" s="163"/>
      <c r="K155" s="26"/>
      <c r="L155" s="26"/>
      <c r="M155" s="26"/>
      <c r="N155" s="26"/>
      <c r="O155" s="26"/>
      <c r="P155" s="26"/>
      <c r="Q155" s="26"/>
      <c r="R155" s="46"/>
      <c r="S155" s="28">
        <f t="shared" si="4"/>
        <v>0</v>
      </c>
      <c r="T155" s="29" t="s">
        <v>262</v>
      </c>
      <c r="U155" s="29" t="s">
        <v>263</v>
      </c>
      <c r="V155" s="29" t="s">
        <v>35</v>
      </c>
      <c r="W155" s="30"/>
    </row>
    <row r="156" spans="1:23" s="31" customFormat="1" ht="73.8" customHeight="1" x14ac:dyDescent="0.25">
      <c r="A156" s="18">
        <v>226</v>
      </c>
      <c r="B156" s="19" t="s">
        <v>79</v>
      </c>
      <c r="C156" s="19" t="s">
        <v>80</v>
      </c>
      <c r="D156" s="58" t="s">
        <v>290</v>
      </c>
      <c r="E156" s="20" t="s">
        <v>296</v>
      </c>
      <c r="F156" s="156">
        <v>10000</v>
      </c>
      <c r="G156" s="80">
        <v>2021680010136</v>
      </c>
      <c r="H156" s="58" t="s">
        <v>297</v>
      </c>
      <c r="I156" s="81"/>
      <c r="J156" s="25"/>
      <c r="K156" s="26"/>
      <c r="L156" s="26"/>
      <c r="M156" s="26"/>
      <c r="N156" s="26"/>
      <c r="O156" s="26"/>
      <c r="P156" s="26"/>
      <c r="Q156" s="77"/>
      <c r="R156" s="46">
        <v>5779000000</v>
      </c>
      <c r="S156" s="28">
        <f t="shared" si="4"/>
        <v>5779000000</v>
      </c>
      <c r="T156" s="29" t="s">
        <v>262</v>
      </c>
      <c r="U156" s="29" t="s">
        <v>263</v>
      </c>
      <c r="V156" s="29" t="s">
        <v>35</v>
      </c>
      <c r="W156" s="30"/>
    </row>
    <row r="157" spans="1:23" s="31" customFormat="1" ht="46.8" x14ac:dyDescent="0.25">
      <c r="A157" s="18">
        <v>227</v>
      </c>
      <c r="B157" s="19" t="s">
        <v>79</v>
      </c>
      <c r="C157" s="19" t="s">
        <v>80</v>
      </c>
      <c r="D157" s="58" t="s">
        <v>290</v>
      </c>
      <c r="E157" s="20" t="s">
        <v>298</v>
      </c>
      <c r="F157" s="160">
        <v>1</v>
      </c>
      <c r="G157" s="80">
        <v>2021680010136</v>
      </c>
      <c r="H157" s="58" t="s">
        <v>297</v>
      </c>
      <c r="I157" s="81"/>
      <c r="J157" s="25"/>
      <c r="K157" s="26"/>
      <c r="L157" s="26"/>
      <c r="M157" s="26"/>
      <c r="N157" s="26"/>
      <c r="O157" s="26"/>
      <c r="P157" s="26"/>
      <c r="Q157" s="77"/>
      <c r="R157" s="46">
        <v>4000000000</v>
      </c>
      <c r="S157" s="28">
        <f t="shared" si="4"/>
        <v>4000000000</v>
      </c>
      <c r="T157" s="29" t="s">
        <v>262</v>
      </c>
      <c r="U157" s="29" t="s">
        <v>263</v>
      </c>
      <c r="V157" s="29" t="s">
        <v>35</v>
      </c>
      <c r="W157" s="30"/>
    </row>
    <row r="158" spans="1:23" s="31" customFormat="1" ht="46.8" x14ac:dyDescent="0.25">
      <c r="A158" s="18">
        <v>228</v>
      </c>
      <c r="B158" s="19" t="s">
        <v>79</v>
      </c>
      <c r="C158" s="19" t="s">
        <v>80</v>
      </c>
      <c r="D158" s="58" t="s">
        <v>290</v>
      </c>
      <c r="E158" s="20" t="s">
        <v>299</v>
      </c>
      <c r="F158" s="161">
        <v>0.3</v>
      </c>
      <c r="G158" s="80">
        <v>2021680010137</v>
      </c>
      <c r="H158" s="58" t="s">
        <v>300</v>
      </c>
      <c r="I158" s="81"/>
      <c r="J158" s="25"/>
      <c r="K158" s="26"/>
      <c r="L158" s="26"/>
      <c r="M158" s="26"/>
      <c r="N158" s="26"/>
      <c r="O158" s="26"/>
      <c r="P158" s="26"/>
      <c r="Q158" s="51"/>
      <c r="R158" s="46">
        <v>2185496636</v>
      </c>
      <c r="S158" s="28">
        <f t="shared" si="4"/>
        <v>2185496636</v>
      </c>
      <c r="T158" s="29" t="s">
        <v>262</v>
      </c>
      <c r="U158" s="29" t="s">
        <v>263</v>
      </c>
      <c r="V158" s="29" t="s">
        <v>35</v>
      </c>
      <c r="W158" s="30"/>
    </row>
    <row r="159" spans="1:23" s="31" customFormat="1" ht="60" x14ac:dyDescent="0.25">
      <c r="A159" s="18">
        <v>300</v>
      </c>
      <c r="B159" s="47" t="s">
        <v>29</v>
      </c>
      <c r="C159" s="19" t="s">
        <v>30</v>
      </c>
      <c r="D159" s="82" t="s">
        <v>31</v>
      </c>
      <c r="E159" s="74" t="s">
        <v>179</v>
      </c>
      <c r="F159" s="183">
        <v>1</v>
      </c>
      <c r="G159" s="80">
        <v>2021680010031</v>
      </c>
      <c r="H159" s="19" t="s">
        <v>301</v>
      </c>
      <c r="I159" s="46">
        <v>1426484650</v>
      </c>
      <c r="J159" s="25"/>
      <c r="K159" s="26"/>
      <c r="L159" s="26"/>
      <c r="M159" s="26"/>
      <c r="N159" s="26"/>
      <c r="O159" s="26"/>
      <c r="P159" s="26"/>
      <c r="Q159" s="77"/>
      <c r="R159" s="52"/>
      <c r="S159" s="28">
        <f t="shared" si="4"/>
        <v>1426484650</v>
      </c>
      <c r="T159" s="29" t="s">
        <v>262</v>
      </c>
      <c r="U159" s="29" t="s">
        <v>263</v>
      </c>
      <c r="V159" s="29" t="s">
        <v>35</v>
      </c>
      <c r="W159" s="30"/>
    </row>
    <row r="160" spans="1:23" s="31" customFormat="1" ht="60" x14ac:dyDescent="0.25">
      <c r="A160" s="18">
        <v>300</v>
      </c>
      <c r="B160" s="47" t="s">
        <v>29</v>
      </c>
      <c r="C160" s="19" t="s">
        <v>30</v>
      </c>
      <c r="D160" s="82" t="s">
        <v>31</v>
      </c>
      <c r="E160" s="74" t="s">
        <v>179</v>
      </c>
      <c r="F160" s="183"/>
      <c r="G160" s="22">
        <v>2020680010098</v>
      </c>
      <c r="H160" s="19" t="s">
        <v>302</v>
      </c>
      <c r="I160" s="46">
        <v>2140080000</v>
      </c>
      <c r="J160" s="163"/>
      <c r="K160" s="26"/>
      <c r="L160" s="26"/>
      <c r="M160" s="26"/>
      <c r="N160" s="26"/>
      <c r="O160" s="26"/>
      <c r="P160" s="26"/>
      <c r="Q160" s="26"/>
      <c r="R160" s="27"/>
      <c r="S160" s="28">
        <f t="shared" si="4"/>
        <v>2140080000</v>
      </c>
      <c r="T160" s="29" t="s">
        <v>262</v>
      </c>
      <c r="U160" s="29" t="s">
        <v>263</v>
      </c>
      <c r="V160" s="29" t="s">
        <v>35</v>
      </c>
      <c r="W160" s="30"/>
    </row>
    <row r="161" spans="1:23" s="31" customFormat="1" ht="60" x14ac:dyDescent="0.25">
      <c r="A161" s="18">
        <v>300</v>
      </c>
      <c r="B161" s="47" t="s">
        <v>29</v>
      </c>
      <c r="C161" s="19" t="s">
        <v>30</v>
      </c>
      <c r="D161" s="82" t="s">
        <v>31</v>
      </c>
      <c r="E161" s="74" t="s">
        <v>179</v>
      </c>
      <c r="F161" s="183"/>
      <c r="G161" s="22">
        <v>2021680010078</v>
      </c>
      <c r="H161" s="19" t="s">
        <v>303</v>
      </c>
      <c r="I161" s="46">
        <v>1496800000</v>
      </c>
      <c r="J161" s="25"/>
      <c r="K161" s="51"/>
      <c r="L161" s="51"/>
      <c r="M161" s="51"/>
      <c r="N161" s="51"/>
      <c r="O161" s="51"/>
      <c r="P161" s="51"/>
      <c r="Q161" s="51"/>
      <c r="R161" s="52"/>
      <c r="S161" s="28">
        <f t="shared" si="4"/>
        <v>1496800000</v>
      </c>
      <c r="T161" s="29" t="s">
        <v>262</v>
      </c>
      <c r="U161" s="29" t="s">
        <v>263</v>
      </c>
      <c r="V161" s="29" t="s">
        <v>35</v>
      </c>
      <c r="W161" s="30"/>
    </row>
    <row r="162" spans="1:23" s="31" customFormat="1" ht="60" x14ac:dyDescent="0.25">
      <c r="A162" s="18">
        <v>300</v>
      </c>
      <c r="B162" s="19" t="s">
        <v>29</v>
      </c>
      <c r="C162" s="19" t="s">
        <v>30</v>
      </c>
      <c r="D162" s="58" t="s">
        <v>31</v>
      </c>
      <c r="E162" s="74" t="s">
        <v>179</v>
      </c>
      <c r="F162" s="183"/>
      <c r="G162" s="22">
        <v>2021680010120</v>
      </c>
      <c r="H162" s="19" t="s">
        <v>304</v>
      </c>
      <c r="I162" s="46">
        <v>4137320506</v>
      </c>
      <c r="J162" s="25"/>
      <c r="K162" s="51"/>
      <c r="L162" s="51"/>
      <c r="M162" s="46">
        <v>6417224685</v>
      </c>
      <c r="N162" s="51"/>
      <c r="O162" s="51"/>
      <c r="P162" s="51"/>
      <c r="Q162" s="51"/>
      <c r="R162" s="52">
        <f>270698077+852861</f>
        <v>271550938</v>
      </c>
      <c r="S162" s="28">
        <f t="shared" si="4"/>
        <v>10826096129</v>
      </c>
      <c r="T162" s="29" t="s">
        <v>262</v>
      </c>
      <c r="U162" s="29" t="s">
        <v>263</v>
      </c>
      <c r="V162" s="29" t="s">
        <v>35</v>
      </c>
      <c r="W162" s="30"/>
    </row>
    <row r="163" spans="1:23" s="31" customFormat="1" ht="46.8" x14ac:dyDescent="0.25">
      <c r="A163" s="18">
        <v>99</v>
      </c>
      <c r="B163" s="19" t="s">
        <v>89</v>
      </c>
      <c r="C163" s="19" t="s">
        <v>90</v>
      </c>
      <c r="D163" s="19" t="s">
        <v>126</v>
      </c>
      <c r="E163" s="20" t="s">
        <v>131</v>
      </c>
      <c r="F163" s="41">
        <v>1</v>
      </c>
      <c r="G163" s="36">
        <v>2021680010086</v>
      </c>
      <c r="H163" s="19" t="s">
        <v>305</v>
      </c>
      <c r="I163" s="76"/>
      <c r="J163" s="25"/>
      <c r="K163" s="51"/>
      <c r="L163" s="51"/>
      <c r="M163" s="51"/>
      <c r="N163" s="51"/>
      <c r="O163" s="51"/>
      <c r="P163" s="51"/>
      <c r="Q163" s="51"/>
      <c r="R163" s="52">
        <v>15000000</v>
      </c>
      <c r="S163" s="28">
        <f t="shared" ref="S163:S190" si="5">SUM(I163:R163)</f>
        <v>15000000</v>
      </c>
      <c r="T163" s="29" t="s">
        <v>306</v>
      </c>
      <c r="U163" s="29" t="s">
        <v>307</v>
      </c>
      <c r="V163" s="29" t="s">
        <v>96</v>
      </c>
      <c r="W163" s="30"/>
    </row>
    <row r="164" spans="1:23" s="31" customFormat="1" ht="60" x14ac:dyDescent="0.25">
      <c r="A164" s="18">
        <v>169</v>
      </c>
      <c r="B164" s="19" t="s">
        <v>258</v>
      </c>
      <c r="C164" s="19" t="s">
        <v>308</v>
      </c>
      <c r="D164" s="19" t="s">
        <v>309</v>
      </c>
      <c r="E164" s="20" t="s">
        <v>310</v>
      </c>
      <c r="F164" s="156">
        <v>1</v>
      </c>
      <c r="G164" s="36">
        <v>2021680010146</v>
      </c>
      <c r="H164" s="19" t="s">
        <v>311</v>
      </c>
      <c r="I164" s="76">
        <v>195000000</v>
      </c>
      <c r="J164" s="25"/>
      <c r="K164" s="25"/>
      <c r="L164" s="25"/>
      <c r="M164" s="25"/>
      <c r="N164" s="25"/>
      <c r="O164" s="25"/>
      <c r="P164" s="25"/>
      <c r="Q164" s="51"/>
      <c r="R164" s="52"/>
      <c r="S164" s="28">
        <f t="shared" si="5"/>
        <v>195000000</v>
      </c>
      <c r="T164" s="29" t="s">
        <v>306</v>
      </c>
      <c r="U164" s="29" t="s">
        <v>307</v>
      </c>
      <c r="V164" s="29" t="s">
        <v>35</v>
      </c>
      <c r="W164" s="30"/>
    </row>
    <row r="165" spans="1:23" s="31" customFormat="1" ht="60" x14ac:dyDescent="0.25">
      <c r="A165" s="18">
        <v>170</v>
      </c>
      <c r="B165" s="19" t="s">
        <v>258</v>
      </c>
      <c r="C165" s="19" t="s">
        <v>308</v>
      </c>
      <c r="D165" s="19" t="s">
        <v>309</v>
      </c>
      <c r="E165" s="20" t="s">
        <v>312</v>
      </c>
      <c r="F165" s="156">
        <v>3</v>
      </c>
      <c r="G165" s="36">
        <v>2021680010146</v>
      </c>
      <c r="H165" s="19" t="s">
        <v>311</v>
      </c>
      <c r="I165" s="76">
        <v>24000000</v>
      </c>
      <c r="J165" s="25"/>
      <c r="K165" s="25"/>
      <c r="L165" s="25"/>
      <c r="M165" s="25"/>
      <c r="N165" s="25"/>
      <c r="O165" s="25"/>
      <c r="P165" s="25"/>
      <c r="Q165" s="51"/>
      <c r="R165" s="52"/>
      <c r="S165" s="28">
        <f t="shared" si="5"/>
        <v>24000000</v>
      </c>
      <c r="T165" s="29" t="s">
        <v>306</v>
      </c>
      <c r="U165" s="29" t="s">
        <v>307</v>
      </c>
      <c r="V165" s="29" t="s">
        <v>35</v>
      </c>
      <c r="W165" s="30"/>
    </row>
    <row r="166" spans="1:23" s="31" customFormat="1" ht="75" x14ac:dyDescent="0.25">
      <c r="A166" s="18">
        <v>171</v>
      </c>
      <c r="B166" s="19" t="s">
        <v>258</v>
      </c>
      <c r="C166" s="19" t="s">
        <v>308</v>
      </c>
      <c r="D166" s="19" t="s">
        <v>309</v>
      </c>
      <c r="E166" s="20" t="s">
        <v>314</v>
      </c>
      <c r="F166" s="160">
        <v>4</v>
      </c>
      <c r="G166" s="36">
        <v>2021680010156</v>
      </c>
      <c r="H166" s="19" t="s">
        <v>315</v>
      </c>
      <c r="I166" s="76">
        <v>874739959</v>
      </c>
      <c r="J166" s="25"/>
      <c r="K166" s="25"/>
      <c r="L166" s="25"/>
      <c r="M166" s="25"/>
      <c r="N166" s="25"/>
      <c r="O166" s="25"/>
      <c r="P166" s="25"/>
      <c r="Q166" s="51"/>
      <c r="R166" s="52"/>
      <c r="S166" s="28">
        <f t="shared" si="5"/>
        <v>874739959</v>
      </c>
      <c r="T166" s="29" t="s">
        <v>306</v>
      </c>
      <c r="U166" s="29" t="s">
        <v>307</v>
      </c>
      <c r="V166" s="29" t="s">
        <v>35</v>
      </c>
      <c r="W166" s="30"/>
    </row>
    <row r="167" spans="1:23" s="31" customFormat="1" ht="60" x14ac:dyDescent="0.25">
      <c r="A167" s="18">
        <v>172</v>
      </c>
      <c r="B167" s="19" t="s">
        <v>258</v>
      </c>
      <c r="C167" s="19" t="s">
        <v>308</v>
      </c>
      <c r="D167" s="19" t="s">
        <v>316</v>
      </c>
      <c r="E167" s="20" t="s">
        <v>317</v>
      </c>
      <c r="F167" s="160">
        <v>1</v>
      </c>
      <c r="G167" s="36">
        <v>2021680010159</v>
      </c>
      <c r="H167" s="19" t="s">
        <v>313</v>
      </c>
      <c r="I167" s="76">
        <v>21000000</v>
      </c>
      <c r="J167" s="25"/>
      <c r="K167" s="25"/>
      <c r="L167" s="25"/>
      <c r="M167" s="25"/>
      <c r="N167" s="25"/>
      <c r="O167" s="25"/>
      <c r="P167" s="25"/>
      <c r="Q167" s="51"/>
      <c r="R167" s="52"/>
      <c r="S167" s="28">
        <f t="shared" si="5"/>
        <v>21000000</v>
      </c>
      <c r="T167" s="29" t="s">
        <v>306</v>
      </c>
      <c r="U167" s="29" t="s">
        <v>307</v>
      </c>
      <c r="V167" s="29" t="s">
        <v>35</v>
      </c>
      <c r="W167" s="30"/>
    </row>
    <row r="168" spans="1:23" s="31" customFormat="1" ht="60" x14ac:dyDescent="0.25">
      <c r="A168" s="18">
        <v>173</v>
      </c>
      <c r="B168" s="19" t="s">
        <v>258</v>
      </c>
      <c r="C168" s="19" t="s">
        <v>308</v>
      </c>
      <c r="D168" s="19" t="s">
        <v>316</v>
      </c>
      <c r="E168" s="20" t="s">
        <v>318</v>
      </c>
      <c r="F168" s="160">
        <v>10</v>
      </c>
      <c r="G168" s="36">
        <v>2021680010159</v>
      </c>
      <c r="H168" s="19" t="s">
        <v>313</v>
      </c>
      <c r="I168" s="76">
        <v>45000000</v>
      </c>
      <c r="J168" s="25"/>
      <c r="K168" s="25"/>
      <c r="L168" s="25"/>
      <c r="M168" s="25"/>
      <c r="N168" s="25"/>
      <c r="O168" s="25"/>
      <c r="P168" s="25"/>
      <c r="Q168" s="51"/>
      <c r="R168" s="52"/>
      <c r="S168" s="28">
        <f t="shared" si="5"/>
        <v>45000000</v>
      </c>
      <c r="T168" s="29" t="s">
        <v>306</v>
      </c>
      <c r="U168" s="29" t="s">
        <v>307</v>
      </c>
      <c r="V168" s="29" t="s">
        <v>35</v>
      </c>
      <c r="W168" s="30"/>
    </row>
    <row r="169" spans="1:23" s="31" customFormat="1" ht="60" x14ac:dyDescent="0.25">
      <c r="A169" s="18">
        <v>174</v>
      </c>
      <c r="B169" s="19" t="s">
        <v>258</v>
      </c>
      <c r="C169" s="19" t="s">
        <v>308</v>
      </c>
      <c r="D169" s="19" t="s">
        <v>316</v>
      </c>
      <c r="E169" s="20" t="s">
        <v>319</v>
      </c>
      <c r="F169" s="160">
        <v>1</v>
      </c>
      <c r="G169" s="36">
        <v>2021680010159</v>
      </c>
      <c r="H169" s="19" t="s">
        <v>313</v>
      </c>
      <c r="I169" s="76">
        <v>24000000</v>
      </c>
      <c r="J169" s="25"/>
      <c r="K169" s="25"/>
      <c r="L169" s="25"/>
      <c r="M169" s="25"/>
      <c r="N169" s="25"/>
      <c r="O169" s="25"/>
      <c r="P169" s="25"/>
      <c r="Q169" s="51"/>
      <c r="R169" s="52"/>
      <c r="S169" s="28">
        <f t="shared" si="5"/>
        <v>24000000</v>
      </c>
      <c r="T169" s="29" t="s">
        <v>306</v>
      </c>
      <c r="U169" s="29" t="s">
        <v>307</v>
      </c>
      <c r="V169" s="29" t="s">
        <v>35</v>
      </c>
      <c r="W169" s="30"/>
    </row>
    <row r="170" spans="1:23" s="31" customFormat="1" ht="60" x14ac:dyDescent="0.25">
      <c r="A170" s="18">
        <v>175</v>
      </c>
      <c r="B170" s="19" t="s">
        <v>258</v>
      </c>
      <c r="C170" s="19" t="s">
        <v>308</v>
      </c>
      <c r="D170" s="19" t="s">
        <v>316</v>
      </c>
      <c r="E170" s="20" t="s">
        <v>320</v>
      </c>
      <c r="F170" s="160">
        <v>0</v>
      </c>
      <c r="G170" s="36">
        <v>2021680010159</v>
      </c>
      <c r="H170" s="19" t="s">
        <v>313</v>
      </c>
      <c r="I170" s="76">
        <v>21000000</v>
      </c>
      <c r="J170" s="25"/>
      <c r="K170" s="51"/>
      <c r="L170" s="51"/>
      <c r="M170" s="51"/>
      <c r="N170" s="51"/>
      <c r="O170" s="51"/>
      <c r="P170" s="51"/>
      <c r="Q170" s="51"/>
      <c r="R170" s="52"/>
      <c r="S170" s="28">
        <f t="shared" si="5"/>
        <v>21000000</v>
      </c>
      <c r="T170" s="29" t="s">
        <v>306</v>
      </c>
      <c r="U170" s="29" t="s">
        <v>307</v>
      </c>
      <c r="V170" s="29" t="s">
        <v>35</v>
      </c>
      <c r="W170" s="30"/>
    </row>
    <row r="171" spans="1:23" s="31" customFormat="1" ht="60" x14ac:dyDescent="0.25">
      <c r="A171" s="18">
        <v>176</v>
      </c>
      <c r="B171" s="19" t="s">
        <v>258</v>
      </c>
      <c r="C171" s="19" t="s">
        <v>308</v>
      </c>
      <c r="D171" s="19" t="s">
        <v>316</v>
      </c>
      <c r="E171" s="20" t="s">
        <v>321</v>
      </c>
      <c r="F171" s="161">
        <v>1</v>
      </c>
      <c r="G171" s="36">
        <v>2021680010159</v>
      </c>
      <c r="H171" s="19" t="s">
        <v>313</v>
      </c>
      <c r="I171" s="76">
        <v>384825000</v>
      </c>
      <c r="J171" s="25"/>
      <c r="K171" s="51"/>
      <c r="L171" s="51"/>
      <c r="M171" s="51"/>
      <c r="N171" s="51"/>
      <c r="O171" s="51"/>
      <c r="P171" s="51"/>
      <c r="Q171" s="51"/>
      <c r="R171" s="52"/>
      <c r="S171" s="28">
        <f t="shared" si="5"/>
        <v>384825000</v>
      </c>
      <c r="T171" s="29" t="s">
        <v>306</v>
      </c>
      <c r="U171" s="29" t="s">
        <v>307</v>
      </c>
      <c r="V171" s="29" t="s">
        <v>35</v>
      </c>
      <c r="W171" s="30"/>
    </row>
    <row r="172" spans="1:23" s="31" customFormat="1" ht="60" x14ac:dyDescent="0.25">
      <c r="A172" s="18">
        <v>177</v>
      </c>
      <c r="B172" s="19" t="s">
        <v>258</v>
      </c>
      <c r="C172" s="19" t="s">
        <v>308</v>
      </c>
      <c r="D172" s="19" t="s">
        <v>322</v>
      </c>
      <c r="E172" s="20" t="s">
        <v>323</v>
      </c>
      <c r="F172" s="184">
        <v>1</v>
      </c>
      <c r="G172" s="36">
        <v>2020680010079</v>
      </c>
      <c r="H172" s="19" t="s">
        <v>324</v>
      </c>
      <c r="I172" s="76">
        <v>794935041</v>
      </c>
      <c r="J172" s="25"/>
      <c r="K172" s="26"/>
      <c r="L172" s="26"/>
      <c r="M172" s="26"/>
      <c r="N172" s="26"/>
      <c r="O172" s="26"/>
      <c r="P172" s="26"/>
      <c r="Q172" s="51"/>
      <c r="R172" s="27"/>
      <c r="S172" s="28">
        <f t="shared" si="5"/>
        <v>794935041</v>
      </c>
      <c r="T172" s="29" t="s">
        <v>306</v>
      </c>
      <c r="U172" s="29" t="s">
        <v>307</v>
      </c>
      <c r="V172" s="29" t="s">
        <v>35</v>
      </c>
      <c r="W172" s="30"/>
    </row>
    <row r="173" spans="1:23" s="31" customFormat="1" ht="60" x14ac:dyDescent="0.25">
      <c r="A173" s="18">
        <v>177</v>
      </c>
      <c r="B173" s="19" t="s">
        <v>258</v>
      </c>
      <c r="C173" s="19" t="s">
        <v>308</v>
      </c>
      <c r="D173" s="19" t="s">
        <v>322</v>
      </c>
      <c r="E173" s="20" t="s">
        <v>323</v>
      </c>
      <c r="F173" s="185"/>
      <c r="G173" s="36">
        <v>2021680010162</v>
      </c>
      <c r="H173" s="19" t="s">
        <v>325</v>
      </c>
      <c r="I173" s="76">
        <v>115500000</v>
      </c>
      <c r="J173" s="25"/>
      <c r="K173" s="26"/>
      <c r="L173" s="26"/>
      <c r="M173" s="26"/>
      <c r="N173" s="26"/>
      <c r="O173" s="26"/>
      <c r="P173" s="26"/>
      <c r="Q173" s="51"/>
      <c r="R173" s="27"/>
      <c r="S173" s="28">
        <f t="shared" si="5"/>
        <v>115500000</v>
      </c>
      <c r="T173" s="29" t="s">
        <v>306</v>
      </c>
      <c r="U173" s="29" t="s">
        <v>307</v>
      </c>
      <c r="V173" s="29" t="s">
        <v>35</v>
      </c>
      <c r="W173" s="30"/>
    </row>
    <row r="174" spans="1:23" s="31" customFormat="1" ht="30" x14ac:dyDescent="0.25">
      <c r="A174" s="18">
        <v>217</v>
      </c>
      <c r="B174" s="19" t="s">
        <v>79</v>
      </c>
      <c r="C174" s="19" t="s">
        <v>80</v>
      </c>
      <c r="D174" s="19" t="s">
        <v>278</v>
      </c>
      <c r="E174" s="20" t="s">
        <v>326</v>
      </c>
      <c r="F174" s="156">
        <v>4</v>
      </c>
      <c r="G174" s="36">
        <v>2020680010110</v>
      </c>
      <c r="H174" s="19" t="s">
        <v>327</v>
      </c>
      <c r="I174" s="76">
        <v>627200000</v>
      </c>
      <c r="J174" s="25"/>
      <c r="K174" s="26"/>
      <c r="L174" s="26"/>
      <c r="M174" s="26"/>
      <c r="N174" s="26"/>
      <c r="O174" s="26"/>
      <c r="P174" s="26"/>
      <c r="Q174" s="51"/>
      <c r="R174" s="27"/>
      <c r="S174" s="28">
        <f t="shared" si="5"/>
        <v>627200000</v>
      </c>
      <c r="T174" s="29" t="s">
        <v>306</v>
      </c>
      <c r="U174" s="29" t="s">
        <v>307</v>
      </c>
      <c r="V174" s="29" t="s">
        <v>264</v>
      </c>
      <c r="W174" s="30"/>
    </row>
    <row r="175" spans="1:23" s="31" customFormat="1" ht="60" x14ac:dyDescent="0.25">
      <c r="A175" s="18">
        <v>229</v>
      </c>
      <c r="B175" s="19" t="s">
        <v>79</v>
      </c>
      <c r="C175" s="19" t="s">
        <v>170</v>
      </c>
      <c r="D175" s="19" t="s">
        <v>171</v>
      </c>
      <c r="E175" s="20" t="s">
        <v>328</v>
      </c>
      <c r="F175" s="172">
        <v>1</v>
      </c>
      <c r="G175" s="36">
        <v>2021680010160</v>
      </c>
      <c r="H175" s="19" t="s">
        <v>329</v>
      </c>
      <c r="I175" s="76">
        <v>1367600000</v>
      </c>
      <c r="J175" s="25"/>
      <c r="K175" s="26"/>
      <c r="L175" s="26"/>
      <c r="M175" s="26"/>
      <c r="N175" s="26"/>
      <c r="O175" s="26"/>
      <c r="P175" s="26"/>
      <c r="Q175" s="51"/>
      <c r="R175" s="27"/>
      <c r="S175" s="28">
        <f t="shared" si="5"/>
        <v>1367600000</v>
      </c>
      <c r="T175" s="29" t="s">
        <v>306</v>
      </c>
      <c r="U175" s="29" t="s">
        <v>307</v>
      </c>
      <c r="V175" s="29" t="s">
        <v>35</v>
      </c>
      <c r="W175" s="30"/>
    </row>
    <row r="176" spans="1:23" s="31" customFormat="1" ht="45" x14ac:dyDescent="0.25">
      <c r="A176" s="18">
        <v>229</v>
      </c>
      <c r="B176" s="19" t="s">
        <v>79</v>
      </c>
      <c r="C176" s="19" t="s">
        <v>170</v>
      </c>
      <c r="D176" s="19" t="s">
        <v>171</v>
      </c>
      <c r="E176" s="20" t="s">
        <v>328</v>
      </c>
      <c r="F176" s="175"/>
      <c r="G176" s="36">
        <v>2021680010161</v>
      </c>
      <c r="H176" s="19" t="s">
        <v>330</v>
      </c>
      <c r="I176" s="76">
        <v>184000000</v>
      </c>
      <c r="J176" s="25"/>
      <c r="K176" s="51"/>
      <c r="L176" s="51"/>
      <c r="M176" s="51"/>
      <c r="N176" s="51"/>
      <c r="O176" s="51"/>
      <c r="P176" s="51"/>
      <c r="Q176" s="51"/>
      <c r="R176" s="52"/>
      <c r="S176" s="28">
        <f t="shared" si="5"/>
        <v>184000000</v>
      </c>
      <c r="T176" s="29" t="s">
        <v>306</v>
      </c>
      <c r="U176" s="29" t="s">
        <v>307</v>
      </c>
      <c r="V176" s="84" t="s">
        <v>35</v>
      </c>
      <c r="W176" s="30"/>
    </row>
    <row r="177" spans="1:23" s="31" customFormat="1" ht="60" x14ac:dyDescent="0.25">
      <c r="A177" s="18">
        <v>230</v>
      </c>
      <c r="B177" s="19" t="s">
        <v>79</v>
      </c>
      <c r="C177" s="19" t="s">
        <v>170</v>
      </c>
      <c r="D177" s="19" t="s">
        <v>171</v>
      </c>
      <c r="E177" s="20" t="s">
        <v>331</v>
      </c>
      <c r="F177" s="172">
        <v>1</v>
      </c>
      <c r="G177" s="36">
        <v>2021680010166</v>
      </c>
      <c r="H177" s="19" t="s">
        <v>332</v>
      </c>
      <c r="I177" s="76">
        <v>60000000</v>
      </c>
      <c r="J177" s="25"/>
      <c r="K177" s="51"/>
      <c r="L177" s="51"/>
      <c r="M177" s="51"/>
      <c r="N177" s="51"/>
      <c r="O177" s="51"/>
      <c r="P177" s="51"/>
      <c r="Q177" s="51"/>
      <c r="R177" s="52"/>
      <c r="S177" s="28">
        <f t="shared" si="5"/>
        <v>60000000</v>
      </c>
      <c r="T177" s="29" t="s">
        <v>306</v>
      </c>
      <c r="U177" s="29" t="s">
        <v>307</v>
      </c>
      <c r="V177" s="84" t="s">
        <v>35</v>
      </c>
      <c r="W177" s="30"/>
    </row>
    <row r="178" spans="1:23" s="31" customFormat="1" ht="46.8" x14ac:dyDescent="0.25">
      <c r="A178" s="18">
        <v>230</v>
      </c>
      <c r="B178" s="19" t="s">
        <v>79</v>
      </c>
      <c r="C178" s="19" t="s">
        <v>170</v>
      </c>
      <c r="D178" s="19" t="s">
        <v>171</v>
      </c>
      <c r="E178" s="20" t="s">
        <v>331</v>
      </c>
      <c r="F178" s="173"/>
      <c r="G178" s="36">
        <v>2021680010150</v>
      </c>
      <c r="H178" s="19" t="s">
        <v>333</v>
      </c>
      <c r="I178" s="76">
        <v>20000000</v>
      </c>
      <c r="J178" s="25"/>
      <c r="K178" s="51"/>
      <c r="L178" s="51"/>
      <c r="M178" s="51"/>
      <c r="N178" s="51"/>
      <c r="O178" s="51"/>
      <c r="P178" s="51"/>
      <c r="Q178" s="51"/>
      <c r="R178" s="52"/>
      <c r="S178" s="28">
        <f t="shared" si="5"/>
        <v>20000000</v>
      </c>
      <c r="T178" s="29" t="s">
        <v>306</v>
      </c>
      <c r="U178" s="29" t="s">
        <v>307</v>
      </c>
      <c r="V178" s="84" t="s">
        <v>35</v>
      </c>
      <c r="W178" s="30"/>
    </row>
    <row r="179" spans="1:23" s="31" customFormat="1" ht="45" x14ac:dyDescent="0.25">
      <c r="A179" s="18">
        <v>231</v>
      </c>
      <c r="B179" s="19" t="s">
        <v>79</v>
      </c>
      <c r="C179" s="19" t="s">
        <v>170</v>
      </c>
      <c r="D179" s="19" t="s">
        <v>171</v>
      </c>
      <c r="E179" s="20" t="s">
        <v>334</v>
      </c>
      <c r="F179" s="156">
        <v>1</v>
      </c>
      <c r="G179" s="36">
        <v>2021680010009</v>
      </c>
      <c r="H179" s="19" t="s">
        <v>335</v>
      </c>
      <c r="I179" s="76">
        <v>460000000</v>
      </c>
      <c r="J179" s="25"/>
      <c r="K179" s="51"/>
      <c r="L179" s="51"/>
      <c r="M179" s="51"/>
      <c r="N179" s="51"/>
      <c r="O179" s="51"/>
      <c r="P179" s="51"/>
      <c r="Q179" s="51"/>
      <c r="R179" s="52"/>
      <c r="S179" s="28">
        <f t="shared" si="5"/>
        <v>460000000</v>
      </c>
      <c r="T179" s="29" t="s">
        <v>306</v>
      </c>
      <c r="U179" s="29" t="s">
        <v>307</v>
      </c>
      <c r="V179" s="29" t="s">
        <v>96</v>
      </c>
      <c r="W179" s="30"/>
    </row>
    <row r="180" spans="1:23" s="31" customFormat="1" ht="45" x14ac:dyDescent="0.25">
      <c r="A180" s="18">
        <v>232</v>
      </c>
      <c r="B180" s="19" t="s">
        <v>79</v>
      </c>
      <c r="C180" s="19" t="s">
        <v>170</v>
      </c>
      <c r="D180" s="19" t="s">
        <v>171</v>
      </c>
      <c r="E180" s="20" t="s">
        <v>336</v>
      </c>
      <c r="F180" s="156">
        <v>1</v>
      </c>
      <c r="G180" s="36">
        <v>2021680010086</v>
      </c>
      <c r="H180" s="47" t="s">
        <v>305</v>
      </c>
      <c r="I180" s="76"/>
      <c r="J180" s="25"/>
      <c r="K180" s="25"/>
      <c r="L180" s="25"/>
      <c r="M180" s="25"/>
      <c r="N180" s="25"/>
      <c r="O180" s="25"/>
      <c r="P180" s="25"/>
      <c r="Q180" s="51"/>
      <c r="R180" s="52">
        <v>765268843</v>
      </c>
      <c r="S180" s="28">
        <f t="shared" si="5"/>
        <v>765268843</v>
      </c>
      <c r="T180" s="29" t="s">
        <v>306</v>
      </c>
      <c r="U180" s="29" t="s">
        <v>307</v>
      </c>
      <c r="V180" s="84" t="s">
        <v>35</v>
      </c>
      <c r="W180" s="30"/>
    </row>
    <row r="181" spans="1:23" s="31" customFormat="1" ht="60" x14ac:dyDescent="0.25">
      <c r="A181" s="18">
        <v>233</v>
      </c>
      <c r="B181" s="19" t="s">
        <v>79</v>
      </c>
      <c r="C181" s="19" t="s">
        <v>170</v>
      </c>
      <c r="D181" s="19" t="s">
        <v>171</v>
      </c>
      <c r="E181" s="20" t="s">
        <v>337</v>
      </c>
      <c r="F181" s="172">
        <v>3</v>
      </c>
      <c r="G181" s="36">
        <v>2021680010160</v>
      </c>
      <c r="H181" s="19" t="s">
        <v>329</v>
      </c>
      <c r="I181" s="76">
        <v>99000000</v>
      </c>
      <c r="J181" s="25"/>
      <c r="K181" s="25"/>
      <c r="L181" s="25"/>
      <c r="M181" s="25"/>
      <c r="N181" s="25"/>
      <c r="O181" s="25"/>
      <c r="P181" s="25"/>
      <c r="Q181" s="51"/>
      <c r="R181" s="52"/>
      <c r="S181" s="28">
        <f t="shared" si="5"/>
        <v>99000000</v>
      </c>
      <c r="T181" s="29" t="s">
        <v>306</v>
      </c>
      <c r="U181" s="29" t="s">
        <v>307</v>
      </c>
      <c r="V181" s="84" t="s">
        <v>35</v>
      </c>
      <c r="W181" s="30"/>
    </row>
    <row r="182" spans="1:23" s="31" customFormat="1" ht="75" x14ac:dyDescent="0.25">
      <c r="A182" s="18">
        <v>233</v>
      </c>
      <c r="B182" s="19" t="s">
        <v>79</v>
      </c>
      <c r="C182" s="19" t="s">
        <v>170</v>
      </c>
      <c r="D182" s="19" t="s">
        <v>171</v>
      </c>
      <c r="E182" s="20" t="s">
        <v>337</v>
      </c>
      <c r="F182" s="173"/>
      <c r="G182" s="36">
        <v>2021680010126</v>
      </c>
      <c r="H182" s="19" t="s">
        <v>338</v>
      </c>
      <c r="I182" s="76"/>
      <c r="J182" s="25"/>
      <c r="K182" s="26"/>
      <c r="L182" s="26"/>
      <c r="M182" s="26"/>
      <c r="N182" s="26"/>
      <c r="O182" s="26"/>
      <c r="P182" s="26"/>
      <c r="Q182" s="26"/>
      <c r="R182" s="27">
        <v>86757348</v>
      </c>
      <c r="S182" s="28">
        <f t="shared" si="5"/>
        <v>86757348</v>
      </c>
      <c r="T182" s="29" t="s">
        <v>306</v>
      </c>
      <c r="U182" s="29" t="s">
        <v>307</v>
      </c>
      <c r="V182" s="29" t="s">
        <v>35</v>
      </c>
      <c r="W182" s="30"/>
    </row>
    <row r="183" spans="1:23" s="31" customFormat="1" ht="60" x14ac:dyDescent="0.25">
      <c r="A183" s="18">
        <v>235</v>
      </c>
      <c r="B183" s="19" t="s">
        <v>79</v>
      </c>
      <c r="C183" s="19" t="s">
        <v>170</v>
      </c>
      <c r="D183" s="19" t="s">
        <v>339</v>
      </c>
      <c r="E183" s="20" t="s">
        <v>340</v>
      </c>
      <c r="F183" s="172">
        <v>1</v>
      </c>
      <c r="G183" s="36">
        <v>2021680010160</v>
      </c>
      <c r="H183" s="19" t="s">
        <v>329</v>
      </c>
      <c r="I183" s="76">
        <v>128400000</v>
      </c>
      <c r="J183" s="25"/>
      <c r="K183" s="26"/>
      <c r="L183" s="26"/>
      <c r="M183" s="26"/>
      <c r="N183" s="26"/>
      <c r="O183" s="26"/>
      <c r="P183" s="26"/>
      <c r="Q183" s="77"/>
      <c r="R183" s="27"/>
      <c r="S183" s="28">
        <f t="shared" si="5"/>
        <v>128400000</v>
      </c>
      <c r="T183" s="29" t="s">
        <v>306</v>
      </c>
      <c r="U183" s="29" t="s">
        <v>307</v>
      </c>
      <c r="V183" s="29" t="s">
        <v>35</v>
      </c>
      <c r="W183" s="30"/>
    </row>
    <row r="184" spans="1:23" s="31" customFormat="1" ht="45" x14ac:dyDescent="0.25">
      <c r="A184" s="18">
        <v>235</v>
      </c>
      <c r="B184" s="19" t="s">
        <v>79</v>
      </c>
      <c r="C184" s="19" t="s">
        <v>170</v>
      </c>
      <c r="D184" s="19" t="s">
        <v>339</v>
      </c>
      <c r="E184" s="20" t="s">
        <v>340</v>
      </c>
      <c r="F184" s="175"/>
      <c r="G184" s="36">
        <v>2021680010086</v>
      </c>
      <c r="H184" s="19" t="s">
        <v>305</v>
      </c>
      <c r="I184" s="76"/>
      <c r="J184" s="25"/>
      <c r="K184" s="26"/>
      <c r="L184" s="26"/>
      <c r="M184" s="26"/>
      <c r="N184" s="26"/>
      <c r="O184" s="26"/>
      <c r="P184" s="26"/>
      <c r="Q184" s="77"/>
      <c r="R184" s="27">
        <v>26487999</v>
      </c>
      <c r="S184" s="28">
        <f t="shared" si="5"/>
        <v>26487999</v>
      </c>
      <c r="T184" s="29" t="s">
        <v>306</v>
      </c>
      <c r="U184" s="29" t="s">
        <v>307</v>
      </c>
      <c r="V184" s="29" t="s">
        <v>35</v>
      </c>
      <c r="W184" s="30"/>
    </row>
    <row r="185" spans="1:23" s="31" customFormat="1" ht="45" x14ac:dyDescent="0.25">
      <c r="A185" s="18">
        <v>235</v>
      </c>
      <c r="B185" s="19" t="s">
        <v>79</v>
      </c>
      <c r="C185" s="19" t="s">
        <v>170</v>
      </c>
      <c r="D185" s="19" t="s">
        <v>339</v>
      </c>
      <c r="E185" s="20" t="s">
        <v>340</v>
      </c>
      <c r="F185" s="175"/>
      <c r="G185" s="36">
        <v>2020680010136</v>
      </c>
      <c r="H185" s="85" t="s">
        <v>341</v>
      </c>
      <c r="I185" s="76"/>
      <c r="J185" s="25"/>
      <c r="K185" s="26"/>
      <c r="L185" s="26"/>
      <c r="M185" s="26"/>
      <c r="N185" s="26"/>
      <c r="O185" s="26"/>
      <c r="P185" s="26"/>
      <c r="Q185" s="26"/>
      <c r="R185" s="27">
        <v>274741412</v>
      </c>
      <c r="S185" s="28">
        <f t="shared" si="5"/>
        <v>274741412</v>
      </c>
      <c r="T185" s="29" t="s">
        <v>306</v>
      </c>
      <c r="U185" s="29" t="s">
        <v>307</v>
      </c>
      <c r="V185" s="29" t="s">
        <v>35</v>
      </c>
      <c r="W185" s="30"/>
    </row>
    <row r="186" spans="1:23" s="31" customFormat="1" ht="45" x14ac:dyDescent="0.25">
      <c r="A186" s="18">
        <v>235</v>
      </c>
      <c r="B186" s="19" t="s">
        <v>79</v>
      </c>
      <c r="C186" s="19" t="s">
        <v>170</v>
      </c>
      <c r="D186" s="19" t="s">
        <v>339</v>
      </c>
      <c r="E186" s="20" t="s">
        <v>340</v>
      </c>
      <c r="F186" s="175"/>
      <c r="G186" s="36">
        <v>2021680010180</v>
      </c>
      <c r="H186" s="19" t="s">
        <v>342</v>
      </c>
      <c r="I186" s="76"/>
      <c r="J186" s="25"/>
      <c r="K186" s="26"/>
      <c r="L186" s="26"/>
      <c r="M186" s="26"/>
      <c r="N186" s="26"/>
      <c r="O186" s="26"/>
      <c r="P186" s="26"/>
      <c r="Q186" s="26"/>
      <c r="R186" s="27">
        <v>1346523105</v>
      </c>
      <c r="S186" s="28">
        <f t="shared" si="5"/>
        <v>1346523105</v>
      </c>
      <c r="T186" s="29" t="s">
        <v>306</v>
      </c>
      <c r="U186" s="29" t="s">
        <v>307</v>
      </c>
      <c r="V186" s="29" t="s">
        <v>35</v>
      </c>
      <c r="W186" s="30"/>
    </row>
    <row r="187" spans="1:23" s="31" customFormat="1" ht="45" x14ac:dyDescent="0.25">
      <c r="A187" s="18">
        <v>235</v>
      </c>
      <c r="B187" s="19" t="s">
        <v>79</v>
      </c>
      <c r="C187" s="19" t="s">
        <v>170</v>
      </c>
      <c r="D187" s="19" t="s">
        <v>339</v>
      </c>
      <c r="E187" s="20" t="s">
        <v>340</v>
      </c>
      <c r="F187" s="175"/>
      <c r="G187" s="36">
        <v>2021680010107</v>
      </c>
      <c r="H187" s="85" t="s">
        <v>343</v>
      </c>
      <c r="I187" s="76"/>
      <c r="J187" s="25"/>
      <c r="K187" s="26"/>
      <c r="L187" s="26"/>
      <c r="M187" s="26"/>
      <c r="N187" s="26"/>
      <c r="O187" s="26"/>
      <c r="P187" s="26"/>
      <c r="Q187" s="26"/>
      <c r="R187" s="27">
        <v>150000000</v>
      </c>
      <c r="S187" s="28">
        <f t="shared" si="5"/>
        <v>150000000</v>
      </c>
      <c r="T187" s="29" t="s">
        <v>306</v>
      </c>
      <c r="U187" s="29" t="s">
        <v>307</v>
      </c>
      <c r="V187" s="29" t="s">
        <v>35</v>
      </c>
      <c r="W187" s="30"/>
    </row>
    <row r="188" spans="1:23" s="31" customFormat="1" ht="45" x14ac:dyDescent="0.25">
      <c r="A188" s="18">
        <v>235</v>
      </c>
      <c r="B188" s="19" t="s">
        <v>79</v>
      </c>
      <c r="C188" s="19" t="s">
        <v>170</v>
      </c>
      <c r="D188" s="19" t="s">
        <v>339</v>
      </c>
      <c r="E188" s="20" t="s">
        <v>340</v>
      </c>
      <c r="F188" s="175"/>
      <c r="G188" s="36">
        <v>2021680010163</v>
      </c>
      <c r="H188" s="19" t="s">
        <v>344</v>
      </c>
      <c r="I188" s="76">
        <v>18273527</v>
      </c>
      <c r="J188" s="25"/>
      <c r="K188" s="26"/>
      <c r="L188" s="26"/>
      <c r="M188" s="26"/>
      <c r="N188" s="26"/>
      <c r="O188" s="26"/>
      <c r="P188" s="26"/>
      <c r="Q188" s="26"/>
      <c r="R188" s="27">
        <v>7986197</v>
      </c>
      <c r="S188" s="28">
        <f t="shared" si="5"/>
        <v>26259724</v>
      </c>
      <c r="T188" s="29" t="s">
        <v>306</v>
      </c>
      <c r="U188" s="29" t="s">
        <v>307</v>
      </c>
      <c r="V188" s="29" t="s">
        <v>35</v>
      </c>
      <c r="W188" s="30"/>
    </row>
    <row r="189" spans="1:23" s="31" customFormat="1" ht="45" x14ac:dyDescent="0.25">
      <c r="A189" s="18">
        <v>235</v>
      </c>
      <c r="B189" s="19" t="s">
        <v>79</v>
      </c>
      <c r="C189" s="19" t="s">
        <v>170</v>
      </c>
      <c r="D189" s="19" t="s">
        <v>339</v>
      </c>
      <c r="E189" s="20" t="s">
        <v>340</v>
      </c>
      <c r="F189" s="175"/>
      <c r="G189" s="36">
        <v>2021680010155</v>
      </c>
      <c r="H189" s="19" t="s">
        <v>345</v>
      </c>
      <c r="I189" s="76"/>
      <c r="J189" s="25"/>
      <c r="K189" s="26"/>
      <c r="L189" s="26"/>
      <c r="M189" s="26"/>
      <c r="N189" s="26"/>
      <c r="O189" s="26"/>
      <c r="P189" s="26"/>
      <c r="Q189" s="26"/>
      <c r="R189" s="27">
        <v>696967749</v>
      </c>
      <c r="S189" s="28">
        <f t="shared" si="5"/>
        <v>696967749</v>
      </c>
      <c r="T189" s="29" t="s">
        <v>306</v>
      </c>
      <c r="U189" s="29" t="s">
        <v>307</v>
      </c>
      <c r="V189" s="29" t="s">
        <v>35</v>
      </c>
      <c r="W189" s="30"/>
    </row>
    <row r="190" spans="1:23" s="31" customFormat="1" ht="45" x14ac:dyDescent="0.25">
      <c r="A190" s="18">
        <v>235</v>
      </c>
      <c r="B190" s="19" t="s">
        <v>79</v>
      </c>
      <c r="C190" s="19" t="s">
        <v>170</v>
      </c>
      <c r="D190" s="19" t="s">
        <v>339</v>
      </c>
      <c r="E190" s="20" t="s">
        <v>340</v>
      </c>
      <c r="F190" s="175"/>
      <c r="G190" s="36">
        <v>2021680010172</v>
      </c>
      <c r="H190" s="85" t="s">
        <v>346</v>
      </c>
      <c r="I190" s="76"/>
      <c r="J190" s="25"/>
      <c r="K190" s="26"/>
      <c r="L190" s="26"/>
      <c r="M190" s="26"/>
      <c r="N190" s="26"/>
      <c r="O190" s="26"/>
      <c r="P190" s="26"/>
      <c r="Q190" s="26"/>
      <c r="R190" s="27">
        <v>267119538</v>
      </c>
      <c r="S190" s="28">
        <f t="shared" si="5"/>
        <v>267119538</v>
      </c>
      <c r="T190" s="29" t="s">
        <v>306</v>
      </c>
      <c r="U190" s="29" t="s">
        <v>307</v>
      </c>
      <c r="V190" s="29" t="s">
        <v>35</v>
      </c>
      <c r="W190" s="30"/>
    </row>
    <row r="191" spans="1:23" s="31" customFormat="1" ht="45" x14ac:dyDescent="0.25">
      <c r="A191" s="18">
        <v>235</v>
      </c>
      <c r="B191" s="19" t="s">
        <v>79</v>
      </c>
      <c r="C191" s="19" t="s">
        <v>170</v>
      </c>
      <c r="D191" s="19" t="s">
        <v>339</v>
      </c>
      <c r="E191" s="20" t="s">
        <v>340</v>
      </c>
      <c r="F191" s="175"/>
      <c r="G191" s="36">
        <v>2021680010170</v>
      </c>
      <c r="H191" s="19" t="s">
        <v>347</v>
      </c>
      <c r="I191" s="76"/>
      <c r="J191" s="25"/>
      <c r="K191" s="26"/>
      <c r="L191" s="26"/>
      <c r="M191" s="26"/>
      <c r="N191" s="26"/>
      <c r="O191" s="26"/>
      <c r="P191" s="26"/>
      <c r="Q191" s="26"/>
      <c r="R191" s="27">
        <v>267119536</v>
      </c>
      <c r="S191" s="28">
        <f t="shared" ref="S191:S222" si="6">SUM(I191:R191)</f>
        <v>267119536</v>
      </c>
      <c r="T191" s="29" t="s">
        <v>306</v>
      </c>
      <c r="U191" s="29" t="s">
        <v>307</v>
      </c>
      <c r="V191" s="29" t="s">
        <v>35</v>
      </c>
      <c r="W191" s="30"/>
    </row>
    <row r="192" spans="1:23" s="31" customFormat="1" ht="45" x14ac:dyDescent="0.25">
      <c r="A192" s="18">
        <v>235</v>
      </c>
      <c r="B192" s="19" t="s">
        <v>79</v>
      </c>
      <c r="C192" s="19" t="s">
        <v>170</v>
      </c>
      <c r="D192" s="19" t="s">
        <v>339</v>
      </c>
      <c r="E192" s="20" t="s">
        <v>340</v>
      </c>
      <c r="F192" s="175"/>
      <c r="G192" s="36">
        <v>2021680010169</v>
      </c>
      <c r="H192" s="19" t="s">
        <v>348</v>
      </c>
      <c r="I192" s="76"/>
      <c r="J192" s="25"/>
      <c r="K192" s="25"/>
      <c r="L192" s="25"/>
      <c r="M192" s="25"/>
      <c r="N192" s="25"/>
      <c r="O192" s="25"/>
      <c r="P192" s="25"/>
      <c r="Q192" s="26"/>
      <c r="R192" s="27">
        <v>267119537</v>
      </c>
      <c r="S192" s="28">
        <f t="shared" si="6"/>
        <v>267119537</v>
      </c>
      <c r="T192" s="29" t="s">
        <v>306</v>
      </c>
      <c r="U192" s="29" t="s">
        <v>307</v>
      </c>
      <c r="V192" s="29" t="s">
        <v>35</v>
      </c>
      <c r="W192" s="30"/>
    </row>
    <row r="193" spans="1:23" s="31" customFormat="1" ht="45" x14ac:dyDescent="0.25">
      <c r="A193" s="18">
        <v>235</v>
      </c>
      <c r="B193" s="19" t="s">
        <v>79</v>
      </c>
      <c r="C193" s="19" t="s">
        <v>170</v>
      </c>
      <c r="D193" s="19" t="s">
        <v>339</v>
      </c>
      <c r="E193" s="20" t="s">
        <v>340</v>
      </c>
      <c r="F193" s="175"/>
      <c r="G193" s="36">
        <v>2021680010167</v>
      </c>
      <c r="H193" s="85" t="s">
        <v>349</v>
      </c>
      <c r="I193" s="76">
        <v>1286726473</v>
      </c>
      <c r="J193" s="25"/>
      <c r="K193" s="51"/>
      <c r="L193" s="51"/>
      <c r="M193" s="51"/>
      <c r="N193" s="51"/>
      <c r="O193" s="51"/>
      <c r="P193" s="51"/>
      <c r="Q193" s="51"/>
      <c r="R193" s="52"/>
      <c r="S193" s="28">
        <f t="shared" si="6"/>
        <v>1286726473</v>
      </c>
      <c r="T193" s="29" t="s">
        <v>306</v>
      </c>
      <c r="U193" s="29" t="s">
        <v>307</v>
      </c>
      <c r="V193" s="29" t="s">
        <v>35</v>
      </c>
      <c r="W193" s="30"/>
    </row>
    <row r="194" spans="1:23" s="31" customFormat="1" ht="45" x14ac:dyDescent="0.25">
      <c r="A194" s="18">
        <v>235</v>
      </c>
      <c r="B194" s="19" t="s">
        <v>79</v>
      </c>
      <c r="C194" s="19" t="s">
        <v>170</v>
      </c>
      <c r="D194" s="19" t="s">
        <v>339</v>
      </c>
      <c r="E194" s="20" t="s">
        <v>340</v>
      </c>
      <c r="F194" s="175"/>
      <c r="G194" s="36">
        <v>2021680010149</v>
      </c>
      <c r="H194" s="85" t="s">
        <v>351</v>
      </c>
      <c r="I194" s="76"/>
      <c r="J194" s="25"/>
      <c r="K194" s="51"/>
      <c r="L194" s="51"/>
      <c r="M194" s="51"/>
      <c r="N194" s="51"/>
      <c r="O194" s="51"/>
      <c r="P194" s="51"/>
      <c r="Q194" s="51"/>
      <c r="R194" s="52">
        <v>400000000</v>
      </c>
      <c r="S194" s="28">
        <f t="shared" si="6"/>
        <v>400000000</v>
      </c>
      <c r="T194" s="29" t="s">
        <v>306</v>
      </c>
      <c r="U194" s="29" t="s">
        <v>307</v>
      </c>
      <c r="V194" s="29" t="s">
        <v>35</v>
      </c>
      <c r="W194" s="30"/>
    </row>
    <row r="195" spans="1:23" s="31" customFormat="1" ht="46.8" x14ac:dyDescent="0.25">
      <c r="A195" s="18">
        <v>236</v>
      </c>
      <c r="B195" s="19" t="s">
        <v>79</v>
      </c>
      <c r="C195" s="19" t="s">
        <v>170</v>
      </c>
      <c r="D195" s="19" t="s">
        <v>339</v>
      </c>
      <c r="E195" s="20" t="s">
        <v>352</v>
      </c>
      <c r="F195" s="158">
        <v>1</v>
      </c>
      <c r="G195" s="36">
        <v>2021680010149</v>
      </c>
      <c r="H195" s="19" t="s">
        <v>351</v>
      </c>
      <c r="I195" s="86"/>
      <c r="J195" s="51"/>
      <c r="K195" s="51"/>
      <c r="L195" s="51"/>
      <c r="M195" s="51"/>
      <c r="N195" s="51"/>
      <c r="O195" s="51"/>
      <c r="P195" s="51"/>
      <c r="Q195" s="51"/>
      <c r="R195" s="52">
        <v>400000000</v>
      </c>
      <c r="S195" s="28">
        <f t="shared" si="6"/>
        <v>400000000</v>
      </c>
      <c r="T195" s="29" t="s">
        <v>306</v>
      </c>
      <c r="U195" s="29" t="s">
        <v>307</v>
      </c>
      <c r="V195" s="29" t="s">
        <v>35</v>
      </c>
      <c r="W195" s="30"/>
    </row>
    <row r="196" spans="1:23" s="31" customFormat="1" ht="45" x14ac:dyDescent="0.25">
      <c r="A196" s="18">
        <v>237</v>
      </c>
      <c r="B196" s="19" t="s">
        <v>79</v>
      </c>
      <c r="C196" s="19" t="s">
        <v>170</v>
      </c>
      <c r="D196" s="19" t="s">
        <v>339</v>
      </c>
      <c r="E196" s="20" t="s">
        <v>353</v>
      </c>
      <c r="F196" s="160">
        <v>1</v>
      </c>
      <c r="G196" s="36">
        <v>2020680010176</v>
      </c>
      <c r="H196" s="19" t="s">
        <v>354</v>
      </c>
      <c r="I196" s="76"/>
      <c r="J196" s="25"/>
      <c r="K196" s="26"/>
      <c r="L196" s="26"/>
      <c r="M196" s="26"/>
      <c r="N196" s="26"/>
      <c r="O196" s="26"/>
      <c r="P196" s="26"/>
      <c r="Q196" s="26"/>
      <c r="R196" s="52">
        <v>400000000</v>
      </c>
      <c r="S196" s="28">
        <f t="shared" si="6"/>
        <v>400000000</v>
      </c>
      <c r="T196" s="29" t="s">
        <v>306</v>
      </c>
      <c r="U196" s="29" t="s">
        <v>307</v>
      </c>
      <c r="V196" s="29" t="s">
        <v>35</v>
      </c>
      <c r="W196" s="30"/>
    </row>
    <row r="197" spans="1:23" s="31" customFormat="1" ht="60" x14ac:dyDescent="0.25">
      <c r="A197" s="18">
        <v>238</v>
      </c>
      <c r="B197" s="19" t="s">
        <v>79</v>
      </c>
      <c r="C197" s="19" t="s">
        <v>170</v>
      </c>
      <c r="D197" s="19" t="s">
        <v>339</v>
      </c>
      <c r="E197" s="20" t="s">
        <v>355</v>
      </c>
      <c r="F197" s="156">
        <v>1</v>
      </c>
      <c r="G197" s="36">
        <v>2021680010160</v>
      </c>
      <c r="H197" s="19" t="s">
        <v>329</v>
      </c>
      <c r="I197" s="76">
        <v>21000000</v>
      </c>
      <c r="J197" s="25"/>
      <c r="K197" s="26"/>
      <c r="L197" s="26"/>
      <c r="M197" s="26"/>
      <c r="N197" s="26"/>
      <c r="O197" s="26"/>
      <c r="P197" s="26"/>
      <c r="Q197" s="26"/>
      <c r="R197" s="52"/>
      <c r="S197" s="28">
        <f t="shared" si="6"/>
        <v>21000000</v>
      </c>
      <c r="T197" s="29" t="s">
        <v>306</v>
      </c>
      <c r="U197" s="29" t="s">
        <v>307</v>
      </c>
      <c r="V197" s="29" t="s">
        <v>35</v>
      </c>
      <c r="W197" s="30"/>
    </row>
    <row r="198" spans="1:23" s="31" customFormat="1" ht="60" x14ac:dyDescent="0.25">
      <c r="A198" s="18">
        <v>240</v>
      </c>
      <c r="B198" s="19" t="s">
        <v>79</v>
      </c>
      <c r="C198" s="19" t="s">
        <v>170</v>
      </c>
      <c r="D198" s="19" t="s">
        <v>356</v>
      </c>
      <c r="E198" s="20" t="s">
        <v>357</v>
      </c>
      <c r="F198" s="172">
        <v>1</v>
      </c>
      <c r="G198" s="36">
        <v>2021680010081</v>
      </c>
      <c r="H198" s="19" t="s">
        <v>358</v>
      </c>
      <c r="I198" s="76"/>
      <c r="J198" s="25"/>
      <c r="K198" s="51"/>
      <c r="L198" s="51"/>
      <c r="M198" s="51"/>
      <c r="N198" s="51"/>
      <c r="O198" s="51"/>
      <c r="P198" s="51"/>
      <c r="Q198" s="51"/>
      <c r="R198" s="52">
        <v>609326724</v>
      </c>
      <c r="S198" s="28">
        <f t="shared" si="6"/>
        <v>609326724</v>
      </c>
      <c r="T198" s="29" t="s">
        <v>306</v>
      </c>
      <c r="U198" s="29" t="s">
        <v>307</v>
      </c>
      <c r="V198" s="29" t="s">
        <v>35</v>
      </c>
      <c r="W198" s="30"/>
    </row>
    <row r="199" spans="1:23" s="31" customFormat="1" ht="60" x14ac:dyDescent="0.25">
      <c r="A199" s="18">
        <v>240</v>
      </c>
      <c r="B199" s="19" t="s">
        <v>79</v>
      </c>
      <c r="C199" s="19" t="s">
        <v>170</v>
      </c>
      <c r="D199" s="19" t="s">
        <v>356</v>
      </c>
      <c r="E199" s="20" t="s">
        <v>357</v>
      </c>
      <c r="F199" s="175"/>
      <c r="G199" s="36">
        <v>2021680010147</v>
      </c>
      <c r="H199" s="19" t="s">
        <v>359</v>
      </c>
      <c r="I199" s="76">
        <v>32160300</v>
      </c>
      <c r="J199" s="25"/>
      <c r="K199" s="51"/>
      <c r="L199" s="51"/>
      <c r="M199" s="51"/>
      <c r="N199" s="51"/>
      <c r="O199" s="51"/>
      <c r="P199" s="51"/>
      <c r="Q199" s="51"/>
      <c r="R199" s="52"/>
      <c r="S199" s="28">
        <f t="shared" si="6"/>
        <v>32160300</v>
      </c>
      <c r="T199" s="29" t="s">
        <v>306</v>
      </c>
      <c r="U199" s="29" t="s">
        <v>307</v>
      </c>
      <c r="V199" s="29" t="s">
        <v>350</v>
      </c>
      <c r="W199" s="30"/>
    </row>
    <row r="200" spans="1:23" s="31" customFormat="1" ht="60" x14ac:dyDescent="0.25">
      <c r="A200" s="18">
        <v>240</v>
      </c>
      <c r="B200" s="19" t="s">
        <v>79</v>
      </c>
      <c r="C200" s="19" t="s">
        <v>170</v>
      </c>
      <c r="D200" s="19" t="s">
        <v>356</v>
      </c>
      <c r="E200" s="20" t="s">
        <v>357</v>
      </c>
      <c r="F200" s="175"/>
      <c r="G200" s="36">
        <v>2020680010034</v>
      </c>
      <c r="H200" s="19" t="s">
        <v>360</v>
      </c>
      <c r="I200" s="76">
        <v>546592000</v>
      </c>
      <c r="J200" s="51"/>
      <c r="K200" s="51"/>
      <c r="L200" s="51"/>
      <c r="M200" s="51"/>
      <c r="N200" s="51"/>
      <c r="O200" s="51"/>
      <c r="P200" s="51"/>
      <c r="Q200" s="51"/>
      <c r="R200" s="52"/>
      <c r="S200" s="28">
        <f t="shared" si="6"/>
        <v>546592000</v>
      </c>
      <c r="T200" s="29" t="s">
        <v>306</v>
      </c>
      <c r="U200" s="29" t="s">
        <v>307</v>
      </c>
      <c r="V200" s="29" t="s">
        <v>350</v>
      </c>
      <c r="W200" s="30"/>
    </row>
    <row r="201" spans="1:23" s="31" customFormat="1" ht="60" x14ac:dyDescent="0.25">
      <c r="A201" s="18">
        <v>241</v>
      </c>
      <c r="B201" s="19" t="s">
        <v>79</v>
      </c>
      <c r="C201" s="19" t="s">
        <v>170</v>
      </c>
      <c r="D201" s="19" t="s">
        <v>356</v>
      </c>
      <c r="E201" s="20" t="s">
        <v>361</v>
      </c>
      <c r="F201" s="156">
        <v>1</v>
      </c>
      <c r="G201" s="36">
        <v>2021680010056</v>
      </c>
      <c r="H201" s="19" t="s">
        <v>362</v>
      </c>
      <c r="I201" s="81"/>
      <c r="J201" s="51"/>
      <c r="K201" s="51"/>
      <c r="L201" s="51"/>
      <c r="M201" s="51"/>
      <c r="N201" s="51"/>
      <c r="O201" s="51"/>
      <c r="P201" s="51"/>
      <c r="Q201" s="51"/>
      <c r="R201" s="52">
        <v>187000000</v>
      </c>
      <c r="S201" s="28">
        <f t="shared" si="6"/>
        <v>187000000</v>
      </c>
      <c r="T201" s="29" t="s">
        <v>306</v>
      </c>
      <c r="U201" s="29" t="s">
        <v>307</v>
      </c>
      <c r="V201" s="29" t="s">
        <v>35</v>
      </c>
      <c r="W201" s="30"/>
    </row>
    <row r="202" spans="1:23" s="31" customFormat="1" ht="60" x14ac:dyDescent="0.25">
      <c r="A202" s="18">
        <v>242</v>
      </c>
      <c r="B202" s="19" t="s">
        <v>79</v>
      </c>
      <c r="C202" s="19" t="s">
        <v>170</v>
      </c>
      <c r="D202" s="19" t="s">
        <v>356</v>
      </c>
      <c r="E202" s="20" t="s">
        <v>363</v>
      </c>
      <c r="F202" s="156">
        <v>1</v>
      </c>
      <c r="G202" s="36">
        <v>2021680010160</v>
      </c>
      <c r="H202" s="19" t="s">
        <v>329</v>
      </c>
      <c r="I202" s="76">
        <v>79800000</v>
      </c>
      <c r="J202" s="51"/>
      <c r="K202" s="51"/>
      <c r="L202" s="51"/>
      <c r="M202" s="51"/>
      <c r="N202" s="51"/>
      <c r="O202" s="51"/>
      <c r="P202" s="51"/>
      <c r="Q202" s="51"/>
      <c r="R202" s="52"/>
      <c r="S202" s="28">
        <f t="shared" si="6"/>
        <v>79800000</v>
      </c>
      <c r="T202" s="29" t="s">
        <v>306</v>
      </c>
      <c r="U202" s="29" t="s">
        <v>307</v>
      </c>
      <c r="V202" s="29" t="s">
        <v>35</v>
      </c>
      <c r="W202" s="30"/>
    </row>
    <row r="203" spans="1:23" s="31" customFormat="1" ht="60" x14ac:dyDescent="0.25">
      <c r="A203" s="18">
        <v>243</v>
      </c>
      <c r="B203" s="19" t="s">
        <v>79</v>
      </c>
      <c r="C203" s="19" t="s">
        <v>170</v>
      </c>
      <c r="D203" s="19" t="s">
        <v>356</v>
      </c>
      <c r="E203" s="20" t="s">
        <v>364</v>
      </c>
      <c r="F203" s="156">
        <v>1</v>
      </c>
      <c r="G203" s="36">
        <v>2021680010160</v>
      </c>
      <c r="H203" s="19" t="s">
        <v>329</v>
      </c>
      <c r="I203" s="76">
        <v>36000000</v>
      </c>
      <c r="J203" s="51"/>
      <c r="K203" s="51"/>
      <c r="L203" s="51"/>
      <c r="M203" s="51"/>
      <c r="N203" s="51"/>
      <c r="O203" s="51"/>
      <c r="P203" s="51"/>
      <c r="Q203" s="51"/>
      <c r="R203" s="52"/>
      <c r="S203" s="28">
        <f t="shared" si="6"/>
        <v>36000000</v>
      </c>
      <c r="T203" s="29" t="s">
        <v>306</v>
      </c>
      <c r="U203" s="29" t="s">
        <v>307</v>
      </c>
      <c r="V203" s="29" t="s">
        <v>35</v>
      </c>
      <c r="W203" s="30"/>
    </row>
    <row r="204" spans="1:23" s="31" customFormat="1" ht="90" x14ac:dyDescent="0.25">
      <c r="A204" s="18">
        <v>244</v>
      </c>
      <c r="B204" s="19" t="s">
        <v>79</v>
      </c>
      <c r="C204" s="19" t="s">
        <v>170</v>
      </c>
      <c r="D204" s="19" t="s">
        <v>365</v>
      </c>
      <c r="E204" s="20" t="s">
        <v>366</v>
      </c>
      <c r="F204" s="172">
        <v>1</v>
      </c>
      <c r="G204" s="36">
        <v>2021680010157</v>
      </c>
      <c r="H204" s="19" t="s">
        <v>367</v>
      </c>
      <c r="I204" s="76">
        <v>150000000</v>
      </c>
      <c r="J204" s="25"/>
      <c r="K204" s="51"/>
      <c r="L204" s="51"/>
      <c r="M204" s="51"/>
      <c r="N204" s="51"/>
      <c r="O204" s="51"/>
      <c r="P204" s="51"/>
      <c r="Q204" s="51"/>
      <c r="R204" s="52"/>
      <c r="S204" s="28">
        <f t="shared" si="6"/>
        <v>150000000</v>
      </c>
      <c r="T204" s="29" t="s">
        <v>306</v>
      </c>
      <c r="U204" s="29" t="s">
        <v>307</v>
      </c>
      <c r="V204" s="29" t="s">
        <v>350</v>
      </c>
      <c r="W204" s="30"/>
    </row>
    <row r="205" spans="1:23" s="31" customFormat="1" ht="90" x14ac:dyDescent="0.25">
      <c r="A205" s="18">
        <v>244</v>
      </c>
      <c r="B205" s="19" t="s">
        <v>79</v>
      </c>
      <c r="C205" s="19" t="s">
        <v>170</v>
      </c>
      <c r="D205" s="19" t="s">
        <v>365</v>
      </c>
      <c r="E205" s="20" t="s">
        <v>366</v>
      </c>
      <c r="F205" s="175"/>
      <c r="G205" s="36">
        <v>2021680010086</v>
      </c>
      <c r="H205" s="19" t="s">
        <v>305</v>
      </c>
      <c r="I205" s="76"/>
      <c r="J205" s="25"/>
      <c r="K205" s="51"/>
      <c r="L205" s="51"/>
      <c r="M205" s="51"/>
      <c r="N205" s="51"/>
      <c r="O205" s="51"/>
      <c r="P205" s="51"/>
      <c r="Q205" s="51"/>
      <c r="R205" s="52">
        <v>13112444</v>
      </c>
      <c r="S205" s="28">
        <f t="shared" si="6"/>
        <v>13112444</v>
      </c>
      <c r="T205" s="29" t="s">
        <v>306</v>
      </c>
      <c r="U205" s="29" t="s">
        <v>307</v>
      </c>
      <c r="V205" s="29" t="s">
        <v>350</v>
      </c>
      <c r="W205" s="30"/>
    </row>
    <row r="206" spans="1:23" s="31" customFormat="1" ht="60" x14ac:dyDescent="0.25">
      <c r="A206" s="18">
        <v>239</v>
      </c>
      <c r="B206" s="19" t="s">
        <v>79</v>
      </c>
      <c r="C206" s="19" t="s">
        <v>170</v>
      </c>
      <c r="D206" s="19" t="s">
        <v>356</v>
      </c>
      <c r="E206" s="20" t="s">
        <v>368</v>
      </c>
      <c r="F206" s="172">
        <v>1</v>
      </c>
      <c r="G206" s="36">
        <v>2021680010153</v>
      </c>
      <c r="H206" s="19" t="s">
        <v>369</v>
      </c>
      <c r="I206" s="76">
        <v>25000000</v>
      </c>
      <c r="J206" s="25"/>
      <c r="K206" s="51"/>
      <c r="L206" s="51"/>
      <c r="M206" s="51"/>
      <c r="N206" s="51"/>
      <c r="O206" s="51"/>
      <c r="P206" s="51"/>
      <c r="Q206" s="51"/>
      <c r="R206" s="52"/>
      <c r="S206" s="28">
        <f t="shared" si="6"/>
        <v>25000000</v>
      </c>
      <c r="T206" s="29" t="s">
        <v>306</v>
      </c>
      <c r="U206" s="29" t="s">
        <v>307</v>
      </c>
      <c r="V206" s="29" t="s">
        <v>35</v>
      </c>
      <c r="W206" s="30"/>
    </row>
    <row r="207" spans="1:23" s="31" customFormat="1" ht="60" x14ac:dyDescent="0.25">
      <c r="A207" s="18">
        <v>239</v>
      </c>
      <c r="B207" s="19" t="s">
        <v>79</v>
      </c>
      <c r="C207" s="19" t="s">
        <v>170</v>
      </c>
      <c r="D207" s="19" t="s">
        <v>356</v>
      </c>
      <c r="E207" s="20" t="s">
        <v>368</v>
      </c>
      <c r="F207" s="175"/>
      <c r="G207" s="36">
        <v>2021680010086</v>
      </c>
      <c r="H207" s="19" t="s">
        <v>305</v>
      </c>
      <c r="I207" s="76"/>
      <c r="J207" s="25"/>
      <c r="K207" s="26"/>
      <c r="L207" s="26"/>
      <c r="M207" s="26"/>
      <c r="N207" s="26"/>
      <c r="O207" s="26"/>
      <c r="P207" s="26"/>
      <c r="Q207" s="77"/>
      <c r="R207" s="52">
        <v>469690802</v>
      </c>
      <c r="S207" s="28">
        <f t="shared" si="6"/>
        <v>469690802</v>
      </c>
      <c r="T207" s="29" t="s">
        <v>306</v>
      </c>
      <c r="U207" s="29" t="s">
        <v>307</v>
      </c>
      <c r="V207" s="29" t="s">
        <v>35</v>
      </c>
      <c r="W207" s="30"/>
    </row>
    <row r="208" spans="1:23" s="31" customFormat="1" ht="90" x14ac:dyDescent="0.25">
      <c r="A208" s="18">
        <v>245</v>
      </c>
      <c r="B208" s="19" t="s">
        <v>79</v>
      </c>
      <c r="C208" s="19" t="s">
        <v>170</v>
      </c>
      <c r="D208" s="19" t="s">
        <v>365</v>
      </c>
      <c r="E208" s="20" t="s">
        <v>370</v>
      </c>
      <c r="F208" s="172">
        <v>3</v>
      </c>
      <c r="G208" s="36">
        <v>2020680010034</v>
      </c>
      <c r="H208" s="19" t="s">
        <v>360</v>
      </c>
      <c r="I208" s="76">
        <v>264000000</v>
      </c>
      <c r="J208" s="25"/>
      <c r="K208" s="26"/>
      <c r="L208" s="26"/>
      <c r="M208" s="26"/>
      <c r="N208" s="26"/>
      <c r="O208" s="26"/>
      <c r="P208" s="26"/>
      <c r="Q208" s="77"/>
      <c r="R208" s="52"/>
      <c r="S208" s="28">
        <f t="shared" si="6"/>
        <v>264000000</v>
      </c>
      <c r="T208" s="29" t="s">
        <v>306</v>
      </c>
      <c r="U208" s="29" t="s">
        <v>307</v>
      </c>
      <c r="V208" s="29" t="s">
        <v>350</v>
      </c>
      <c r="W208" s="30"/>
    </row>
    <row r="209" spans="1:23" s="31" customFormat="1" ht="90" x14ac:dyDescent="0.25">
      <c r="A209" s="18">
        <v>245</v>
      </c>
      <c r="B209" s="19" t="s">
        <v>79</v>
      </c>
      <c r="C209" s="19" t="s">
        <v>170</v>
      </c>
      <c r="D209" s="19" t="s">
        <v>365</v>
      </c>
      <c r="E209" s="20" t="s">
        <v>370</v>
      </c>
      <c r="F209" s="173"/>
      <c r="G209" s="36">
        <v>2021680010147</v>
      </c>
      <c r="H209" s="73" t="s">
        <v>359</v>
      </c>
      <c r="I209" s="76">
        <v>32160300</v>
      </c>
      <c r="J209" s="51"/>
      <c r="K209" s="51"/>
      <c r="L209" s="51"/>
      <c r="M209" s="51"/>
      <c r="N209" s="51"/>
      <c r="O209" s="51"/>
      <c r="P209" s="51"/>
      <c r="Q209" s="51"/>
      <c r="R209" s="52"/>
      <c r="S209" s="28">
        <f t="shared" si="6"/>
        <v>32160300</v>
      </c>
      <c r="T209" s="29" t="s">
        <v>306</v>
      </c>
      <c r="U209" s="29" t="s">
        <v>307</v>
      </c>
      <c r="V209" s="29" t="s">
        <v>350</v>
      </c>
      <c r="W209" s="30"/>
    </row>
    <row r="210" spans="1:23" s="31" customFormat="1" ht="90" x14ac:dyDescent="0.25">
      <c r="A210" s="18">
        <v>246</v>
      </c>
      <c r="B210" s="19" t="s">
        <v>79</v>
      </c>
      <c r="C210" s="19" t="s">
        <v>170</v>
      </c>
      <c r="D210" s="19" t="s">
        <v>365</v>
      </c>
      <c r="E210" s="20" t="s">
        <v>371</v>
      </c>
      <c r="F210" s="160">
        <v>1</v>
      </c>
      <c r="G210" s="36">
        <v>2021680010160</v>
      </c>
      <c r="H210" s="19" t="s">
        <v>329</v>
      </c>
      <c r="I210" s="76">
        <v>54000000</v>
      </c>
      <c r="J210" s="51"/>
      <c r="K210" s="51"/>
      <c r="L210" s="51"/>
      <c r="M210" s="51"/>
      <c r="N210" s="51"/>
      <c r="O210" s="51"/>
      <c r="P210" s="51"/>
      <c r="Q210" s="51"/>
      <c r="R210" s="52"/>
      <c r="S210" s="28">
        <f t="shared" si="6"/>
        <v>54000000</v>
      </c>
      <c r="T210" s="29" t="s">
        <v>306</v>
      </c>
      <c r="U210" s="29" t="s">
        <v>307</v>
      </c>
      <c r="V210" s="29" t="s">
        <v>350</v>
      </c>
      <c r="W210" s="30"/>
    </row>
    <row r="211" spans="1:23" s="31" customFormat="1" ht="45" x14ac:dyDescent="0.25">
      <c r="A211" s="18">
        <v>262</v>
      </c>
      <c r="B211" s="19" t="s">
        <v>79</v>
      </c>
      <c r="C211" s="19" t="s">
        <v>372</v>
      </c>
      <c r="D211" s="19" t="s">
        <v>373</v>
      </c>
      <c r="E211" s="20" t="s">
        <v>374</v>
      </c>
      <c r="F211" s="160">
        <v>1</v>
      </c>
      <c r="G211" s="36">
        <v>2021680010154</v>
      </c>
      <c r="H211" s="19" t="s">
        <v>375</v>
      </c>
      <c r="I211" s="76">
        <v>10000000</v>
      </c>
      <c r="J211" s="25"/>
      <c r="K211" s="26"/>
      <c r="L211" s="26"/>
      <c r="M211" s="26"/>
      <c r="N211" s="26"/>
      <c r="O211" s="26"/>
      <c r="P211" s="26"/>
      <c r="Q211" s="26"/>
      <c r="R211" s="52"/>
      <c r="S211" s="28">
        <f t="shared" si="6"/>
        <v>10000000</v>
      </c>
      <c r="T211" s="29" t="s">
        <v>306</v>
      </c>
      <c r="U211" s="29" t="s">
        <v>307</v>
      </c>
      <c r="V211" s="29" t="s">
        <v>35</v>
      </c>
      <c r="W211" s="30"/>
    </row>
    <row r="212" spans="1:23" s="31" customFormat="1" ht="45" x14ac:dyDescent="0.25">
      <c r="A212" s="18">
        <v>263</v>
      </c>
      <c r="B212" s="19" t="s">
        <v>79</v>
      </c>
      <c r="C212" s="19" t="s">
        <v>372</v>
      </c>
      <c r="D212" s="19" t="s">
        <v>373</v>
      </c>
      <c r="E212" s="20" t="s">
        <v>376</v>
      </c>
      <c r="F212" s="161">
        <v>1</v>
      </c>
      <c r="G212" s="36">
        <v>2021680010165</v>
      </c>
      <c r="H212" s="19" t="s">
        <v>377</v>
      </c>
      <c r="I212" s="76">
        <v>1129266166</v>
      </c>
      <c r="J212" s="25"/>
      <c r="K212" s="26"/>
      <c r="L212" s="26"/>
      <c r="M212" s="26"/>
      <c r="N212" s="26"/>
      <c r="O212" s="26"/>
      <c r="P212" s="26"/>
      <c r="Q212" s="26"/>
      <c r="R212" s="52"/>
      <c r="S212" s="28">
        <f t="shared" si="6"/>
        <v>1129266166</v>
      </c>
      <c r="T212" s="29" t="s">
        <v>306</v>
      </c>
      <c r="U212" s="29" t="s">
        <v>307</v>
      </c>
      <c r="V212" s="29" t="s">
        <v>350</v>
      </c>
      <c r="W212" s="30"/>
    </row>
    <row r="213" spans="1:23" s="31" customFormat="1" ht="45" x14ac:dyDescent="0.25">
      <c r="A213" s="18">
        <v>264</v>
      </c>
      <c r="B213" s="19" t="s">
        <v>79</v>
      </c>
      <c r="C213" s="19" t="s">
        <v>372</v>
      </c>
      <c r="D213" s="19" t="s">
        <v>373</v>
      </c>
      <c r="E213" s="20" t="s">
        <v>378</v>
      </c>
      <c r="F213" s="160">
        <v>1</v>
      </c>
      <c r="G213" s="36">
        <v>2021680010127</v>
      </c>
      <c r="H213" s="19" t="s">
        <v>379</v>
      </c>
      <c r="I213" s="76">
        <v>20000000</v>
      </c>
      <c r="J213" s="25"/>
      <c r="K213" s="26"/>
      <c r="L213" s="26"/>
      <c r="M213" s="26"/>
      <c r="N213" s="26"/>
      <c r="O213" s="26"/>
      <c r="P213" s="26"/>
      <c r="Q213" s="26"/>
      <c r="R213" s="52"/>
      <c r="S213" s="28">
        <f t="shared" si="6"/>
        <v>20000000</v>
      </c>
      <c r="T213" s="29" t="s">
        <v>306</v>
      </c>
      <c r="U213" s="29" t="s">
        <v>307</v>
      </c>
      <c r="V213" s="29" t="s">
        <v>35</v>
      </c>
      <c r="W213" s="30"/>
    </row>
    <row r="214" spans="1:23" s="31" customFormat="1" ht="45" x14ac:dyDescent="0.25">
      <c r="A214" s="18">
        <v>265</v>
      </c>
      <c r="B214" s="19" t="s">
        <v>79</v>
      </c>
      <c r="C214" s="19" t="s">
        <v>372</v>
      </c>
      <c r="D214" s="19" t="s">
        <v>380</v>
      </c>
      <c r="E214" s="20" t="s">
        <v>381</v>
      </c>
      <c r="F214" s="157">
        <v>1</v>
      </c>
      <c r="G214" s="36">
        <v>2020680010052</v>
      </c>
      <c r="H214" s="19" t="s">
        <v>382</v>
      </c>
      <c r="I214" s="76">
        <v>45000000</v>
      </c>
      <c r="J214" s="25"/>
      <c r="K214" s="26"/>
      <c r="L214" s="26"/>
      <c r="M214" s="26"/>
      <c r="N214" s="26"/>
      <c r="O214" s="26"/>
      <c r="P214" s="26"/>
      <c r="Q214" s="26"/>
      <c r="R214" s="52"/>
      <c r="S214" s="28">
        <f t="shared" si="6"/>
        <v>45000000</v>
      </c>
      <c r="T214" s="29" t="s">
        <v>306</v>
      </c>
      <c r="U214" s="29" t="s">
        <v>307</v>
      </c>
      <c r="V214" s="29" t="s">
        <v>96</v>
      </c>
      <c r="W214" s="30"/>
    </row>
    <row r="215" spans="1:23" s="31" customFormat="1" ht="46.8" x14ac:dyDescent="0.25">
      <c r="A215" s="18">
        <v>266</v>
      </c>
      <c r="B215" s="19" t="s">
        <v>79</v>
      </c>
      <c r="C215" s="19" t="s">
        <v>372</v>
      </c>
      <c r="D215" s="19" t="s">
        <v>380</v>
      </c>
      <c r="E215" s="20" t="s">
        <v>383</v>
      </c>
      <c r="F215" s="160">
        <v>1</v>
      </c>
      <c r="G215" s="36">
        <v>2020680010052</v>
      </c>
      <c r="H215" s="19" t="s">
        <v>382</v>
      </c>
      <c r="I215" s="76">
        <v>20000000</v>
      </c>
      <c r="J215" s="25"/>
      <c r="K215" s="26"/>
      <c r="L215" s="26"/>
      <c r="M215" s="26"/>
      <c r="N215" s="26"/>
      <c r="O215" s="26"/>
      <c r="P215" s="26"/>
      <c r="Q215" s="26"/>
      <c r="R215" s="27"/>
      <c r="S215" s="28">
        <f t="shared" si="6"/>
        <v>20000000</v>
      </c>
      <c r="T215" s="29" t="s">
        <v>306</v>
      </c>
      <c r="U215" s="29" t="s">
        <v>307</v>
      </c>
      <c r="V215" s="29" t="s">
        <v>35</v>
      </c>
      <c r="W215" s="30"/>
    </row>
    <row r="216" spans="1:23" s="31" customFormat="1" ht="46.8" x14ac:dyDescent="0.25">
      <c r="A216" s="18">
        <v>267</v>
      </c>
      <c r="B216" s="19" t="s">
        <v>79</v>
      </c>
      <c r="C216" s="19" t="s">
        <v>372</v>
      </c>
      <c r="D216" s="19" t="s">
        <v>380</v>
      </c>
      <c r="E216" s="20" t="s">
        <v>384</v>
      </c>
      <c r="F216" s="161">
        <v>1</v>
      </c>
      <c r="G216" s="36">
        <v>2020680010052</v>
      </c>
      <c r="H216" s="19" t="s">
        <v>382</v>
      </c>
      <c r="I216" s="76">
        <v>270000000</v>
      </c>
      <c r="J216" s="25"/>
      <c r="K216" s="26"/>
      <c r="L216" s="26"/>
      <c r="M216" s="26"/>
      <c r="N216" s="26"/>
      <c r="O216" s="26"/>
      <c r="P216" s="26"/>
      <c r="Q216" s="26"/>
      <c r="R216" s="27"/>
      <c r="S216" s="28">
        <f t="shared" si="6"/>
        <v>270000000</v>
      </c>
      <c r="T216" s="29" t="s">
        <v>306</v>
      </c>
      <c r="U216" s="29" t="s">
        <v>307</v>
      </c>
      <c r="V216" s="29" t="s">
        <v>96</v>
      </c>
      <c r="W216" s="30"/>
    </row>
    <row r="217" spans="1:23" s="31" customFormat="1" ht="45" x14ac:dyDescent="0.25">
      <c r="A217" s="18">
        <v>268</v>
      </c>
      <c r="B217" s="19" t="s">
        <v>79</v>
      </c>
      <c r="C217" s="19" t="s">
        <v>372</v>
      </c>
      <c r="D217" s="19" t="s">
        <v>380</v>
      </c>
      <c r="E217" s="20" t="s">
        <v>385</v>
      </c>
      <c r="F217" s="161">
        <v>1</v>
      </c>
      <c r="G217" s="36">
        <v>2020680010052</v>
      </c>
      <c r="H217" s="19" t="s">
        <v>382</v>
      </c>
      <c r="I217" s="76">
        <v>80000000</v>
      </c>
      <c r="J217" s="25"/>
      <c r="K217" s="26"/>
      <c r="L217" s="26"/>
      <c r="M217" s="26"/>
      <c r="N217" s="26"/>
      <c r="O217" s="26"/>
      <c r="P217" s="26"/>
      <c r="Q217" s="26"/>
      <c r="R217" s="52"/>
      <c r="S217" s="28">
        <f t="shared" si="6"/>
        <v>80000000</v>
      </c>
      <c r="T217" s="29" t="s">
        <v>306</v>
      </c>
      <c r="U217" s="29" t="s">
        <v>307</v>
      </c>
      <c r="V217" s="29" t="s">
        <v>96</v>
      </c>
      <c r="W217" s="30"/>
    </row>
    <row r="218" spans="1:23" s="31" customFormat="1" ht="46.8" x14ac:dyDescent="0.25">
      <c r="A218" s="18">
        <v>269</v>
      </c>
      <c r="B218" s="19" t="s">
        <v>79</v>
      </c>
      <c r="C218" s="19" t="s">
        <v>372</v>
      </c>
      <c r="D218" s="19" t="s">
        <v>380</v>
      </c>
      <c r="E218" s="20" t="s">
        <v>386</v>
      </c>
      <c r="F218" s="161">
        <v>1</v>
      </c>
      <c r="G218" s="36">
        <v>2020680010052</v>
      </c>
      <c r="H218" s="19" t="s">
        <v>382</v>
      </c>
      <c r="I218" s="76">
        <v>20000000</v>
      </c>
      <c r="J218" s="25"/>
      <c r="K218" s="26"/>
      <c r="L218" s="26"/>
      <c r="M218" s="26"/>
      <c r="N218" s="26"/>
      <c r="O218" s="26"/>
      <c r="P218" s="26"/>
      <c r="Q218" s="77"/>
      <c r="R218" s="52"/>
      <c r="S218" s="28">
        <f t="shared" si="6"/>
        <v>20000000</v>
      </c>
      <c r="T218" s="29" t="s">
        <v>306</v>
      </c>
      <c r="U218" s="29" t="s">
        <v>307</v>
      </c>
      <c r="V218" s="29" t="s">
        <v>96</v>
      </c>
      <c r="W218" s="30"/>
    </row>
    <row r="219" spans="1:23" s="31" customFormat="1" ht="45" x14ac:dyDescent="0.25">
      <c r="A219" s="18">
        <v>270</v>
      </c>
      <c r="B219" s="19" t="s">
        <v>79</v>
      </c>
      <c r="C219" s="19" t="s">
        <v>372</v>
      </c>
      <c r="D219" s="19" t="s">
        <v>380</v>
      </c>
      <c r="E219" s="20" t="s">
        <v>387</v>
      </c>
      <c r="F219" s="172">
        <v>1</v>
      </c>
      <c r="G219" s="36">
        <v>2020680010052</v>
      </c>
      <c r="H219" s="19" t="s">
        <v>382</v>
      </c>
      <c r="I219" s="76">
        <v>265000000</v>
      </c>
      <c r="J219" s="25"/>
      <c r="K219" s="26"/>
      <c r="L219" s="26"/>
      <c r="M219" s="26"/>
      <c r="N219" s="26"/>
      <c r="O219" s="26"/>
      <c r="P219" s="26"/>
      <c r="Q219" s="51"/>
      <c r="R219" s="52"/>
      <c r="S219" s="28">
        <f t="shared" si="6"/>
        <v>265000000</v>
      </c>
      <c r="T219" s="29" t="s">
        <v>306</v>
      </c>
      <c r="U219" s="29" t="s">
        <v>307</v>
      </c>
      <c r="V219" s="29" t="s">
        <v>96</v>
      </c>
      <c r="W219" s="30"/>
    </row>
    <row r="220" spans="1:23" s="31" customFormat="1" ht="45" x14ac:dyDescent="0.25">
      <c r="A220" s="18">
        <v>270</v>
      </c>
      <c r="B220" s="19" t="s">
        <v>79</v>
      </c>
      <c r="C220" s="19" t="s">
        <v>372</v>
      </c>
      <c r="D220" s="19" t="s">
        <v>380</v>
      </c>
      <c r="E220" s="20" t="s">
        <v>387</v>
      </c>
      <c r="F220" s="175"/>
      <c r="G220" s="36">
        <v>2021680010164</v>
      </c>
      <c r="H220" s="19" t="s">
        <v>388</v>
      </c>
      <c r="I220" s="76">
        <v>300000000</v>
      </c>
      <c r="J220" s="25"/>
      <c r="K220" s="26"/>
      <c r="L220" s="26"/>
      <c r="M220" s="26"/>
      <c r="N220" s="26"/>
      <c r="O220" s="26"/>
      <c r="P220" s="26"/>
      <c r="Q220" s="26"/>
      <c r="R220" s="27"/>
      <c r="S220" s="28">
        <f t="shared" si="6"/>
        <v>300000000</v>
      </c>
      <c r="T220" s="29" t="s">
        <v>306</v>
      </c>
      <c r="U220" s="29" t="s">
        <v>307</v>
      </c>
      <c r="V220" s="29" t="s">
        <v>96</v>
      </c>
      <c r="W220" s="30"/>
    </row>
    <row r="221" spans="1:23" s="31" customFormat="1" ht="46.8" x14ac:dyDescent="0.25">
      <c r="A221" s="18">
        <v>271</v>
      </c>
      <c r="B221" s="19" t="s">
        <v>79</v>
      </c>
      <c r="C221" s="19" t="s">
        <v>372</v>
      </c>
      <c r="D221" s="19" t="s">
        <v>380</v>
      </c>
      <c r="E221" s="20" t="s">
        <v>389</v>
      </c>
      <c r="F221" s="158">
        <v>1</v>
      </c>
      <c r="G221" s="36">
        <v>2020680010052</v>
      </c>
      <c r="H221" s="19" t="s">
        <v>382</v>
      </c>
      <c r="I221" s="76">
        <v>110000000</v>
      </c>
      <c r="J221" s="25"/>
      <c r="K221" s="26"/>
      <c r="L221" s="26"/>
      <c r="M221" s="26"/>
      <c r="N221" s="26"/>
      <c r="O221" s="26"/>
      <c r="P221" s="26"/>
      <c r="Q221" s="25"/>
      <c r="R221" s="52"/>
      <c r="S221" s="28">
        <f t="shared" si="6"/>
        <v>110000000</v>
      </c>
      <c r="T221" s="29" t="s">
        <v>306</v>
      </c>
      <c r="U221" s="29" t="s">
        <v>307</v>
      </c>
      <c r="V221" s="29" t="s">
        <v>96</v>
      </c>
      <c r="W221" s="30"/>
    </row>
    <row r="222" spans="1:23" s="31" customFormat="1" ht="46.8" x14ac:dyDescent="0.25">
      <c r="A222" s="18">
        <v>272</v>
      </c>
      <c r="B222" s="19" t="s">
        <v>79</v>
      </c>
      <c r="C222" s="19" t="s">
        <v>372</v>
      </c>
      <c r="D222" s="19" t="s">
        <v>380</v>
      </c>
      <c r="E222" s="20" t="s">
        <v>390</v>
      </c>
      <c r="F222" s="156">
        <v>1</v>
      </c>
      <c r="G222" s="36">
        <v>2020680010052</v>
      </c>
      <c r="H222" s="19" t="s">
        <v>382</v>
      </c>
      <c r="I222" s="76">
        <v>90000000</v>
      </c>
      <c r="J222" s="25"/>
      <c r="K222" s="26"/>
      <c r="L222" s="26"/>
      <c r="M222" s="26"/>
      <c r="N222" s="26"/>
      <c r="O222" s="26"/>
      <c r="P222" s="26"/>
      <c r="Q222" s="25"/>
      <c r="R222" s="52"/>
      <c r="S222" s="28">
        <f t="shared" si="6"/>
        <v>90000000</v>
      </c>
      <c r="T222" s="29" t="s">
        <v>306</v>
      </c>
      <c r="U222" s="29" t="s">
        <v>307</v>
      </c>
      <c r="V222" s="29" t="s">
        <v>96</v>
      </c>
      <c r="W222" s="30"/>
    </row>
    <row r="223" spans="1:23" s="31" customFormat="1" ht="60" x14ac:dyDescent="0.25">
      <c r="A223" s="18">
        <v>273</v>
      </c>
      <c r="B223" s="19" t="s">
        <v>79</v>
      </c>
      <c r="C223" s="19" t="s">
        <v>372</v>
      </c>
      <c r="D223" s="19" t="s">
        <v>391</v>
      </c>
      <c r="E223" s="20" t="s">
        <v>392</v>
      </c>
      <c r="F223" s="160">
        <v>1</v>
      </c>
      <c r="G223" s="36">
        <v>2021680010152</v>
      </c>
      <c r="H223" s="19" t="s">
        <v>393</v>
      </c>
      <c r="I223" s="76"/>
      <c r="J223" s="25"/>
      <c r="K223" s="26"/>
      <c r="L223" s="26"/>
      <c r="M223" s="26"/>
      <c r="N223" s="26"/>
      <c r="O223" s="26"/>
      <c r="P223" s="26"/>
      <c r="Q223" s="26"/>
      <c r="R223" s="27">
        <v>252000000</v>
      </c>
      <c r="S223" s="28">
        <f t="shared" ref="S223:S254" si="7">SUM(I223:R223)</f>
        <v>252000000</v>
      </c>
      <c r="T223" s="29" t="s">
        <v>306</v>
      </c>
      <c r="U223" s="29" t="s">
        <v>307</v>
      </c>
      <c r="V223" s="29" t="s">
        <v>350</v>
      </c>
      <c r="W223" s="30"/>
    </row>
    <row r="224" spans="1:23" s="31" customFormat="1" ht="60" x14ac:dyDescent="0.25">
      <c r="A224" s="18">
        <v>274</v>
      </c>
      <c r="B224" s="19" t="s">
        <v>79</v>
      </c>
      <c r="C224" s="19" t="s">
        <v>372</v>
      </c>
      <c r="D224" s="19" t="s">
        <v>391</v>
      </c>
      <c r="E224" s="20" t="s">
        <v>394</v>
      </c>
      <c r="F224" s="160">
        <v>1</v>
      </c>
      <c r="G224" s="36">
        <v>2020680010164</v>
      </c>
      <c r="H224" s="19" t="s">
        <v>395</v>
      </c>
      <c r="I224" s="76">
        <v>200000000</v>
      </c>
      <c r="J224" s="25"/>
      <c r="K224" s="26"/>
      <c r="L224" s="26"/>
      <c r="M224" s="26"/>
      <c r="N224" s="26"/>
      <c r="O224" s="26"/>
      <c r="P224" s="26"/>
      <c r="Q224" s="26"/>
      <c r="R224" s="52"/>
      <c r="S224" s="28">
        <f t="shared" si="7"/>
        <v>200000000</v>
      </c>
      <c r="T224" s="29" t="s">
        <v>306</v>
      </c>
      <c r="U224" s="29" t="s">
        <v>307</v>
      </c>
      <c r="V224" s="29" t="s">
        <v>350</v>
      </c>
      <c r="W224" s="30"/>
    </row>
    <row r="225" spans="1:23" s="31" customFormat="1" ht="62.4" x14ac:dyDescent="0.25">
      <c r="A225" s="18">
        <v>275</v>
      </c>
      <c r="B225" s="19" t="s">
        <v>79</v>
      </c>
      <c r="C225" s="19" t="s">
        <v>372</v>
      </c>
      <c r="D225" s="19" t="s">
        <v>396</v>
      </c>
      <c r="E225" s="20" t="s">
        <v>397</v>
      </c>
      <c r="F225" s="160">
        <v>1</v>
      </c>
      <c r="G225" s="36">
        <v>2021680010160</v>
      </c>
      <c r="H225" s="19" t="s">
        <v>329</v>
      </c>
      <c r="I225" s="76">
        <v>16200000</v>
      </c>
      <c r="J225" s="25"/>
      <c r="K225" s="26"/>
      <c r="L225" s="26"/>
      <c r="M225" s="26"/>
      <c r="N225" s="26"/>
      <c r="O225" s="26"/>
      <c r="P225" s="26"/>
      <c r="Q225" s="26"/>
      <c r="R225" s="27"/>
      <c r="S225" s="28">
        <f t="shared" si="7"/>
        <v>16200000</v>
      </c>
      <c r="T225" s="29" t="s">
        <v>306</v>
      </c>
      <c r="U225" s="29" t="s">
        <v>307</v>
      </c>
      <c r="V225" s="29" t="s">
        <v>35</v>
      </c>
      <c r="W225" s="30"/>
    </row>
    <row r="226" spans="1:23" s="31" customFormat="1" ht="60" x14ac:dyDescent="0.25">
      <c r="A226" s="18">
        <v>300</v>
      </c>
      <c r="B226" s="19" t="s">
        <v>29</v>
      </c>
      <c r="C226" s="19" t="s">
        <v>30</v>
      </c>
      <c r="D226" s="19" t="s">
        <v>31</v>
      </c>
      <c r="E226" s="20" t="s">
        <v>179</v>
      </c>
      <c r="F226" s="178">
        <v>1</v>
      </c>
      <c r="G226" s="36">
        <v>2020680010035</v>
      </c>
      <c r="H226" s="19" t="s">
        <v>398</v>
      </c>
      <c r="I226" s="76">
        <v>620400000</v>
      </c>
      <c r="J226" s="25"/>
      <c r="K226" s="26"/>
      <c r="L226" s="26"/>
      <c r="M226" s="26"/>
      <c r="N226" s="26"/>
      <c r="O226" s="26"/>
      <c r="P226" s="26"/>
      <c r="Q226" s="26"/>
      <c r="R226" s="27"/>
      <c r="S226" s="28">
        <f t="shared" si="7"/>
        <v>620400000</v>
      </c>
      <c r="T226" s="29" t="s">
        <v>306</v>
      </c>
      <c r="U226" s="29" t="s">
        <v>307</v>
      </c>
      <c r="V226" s="29" t="s">
        <v>35</v>
      </c>
      <c r="W226" s="30"/>
    </row>
    <row r="227" spans="1:23" s="31" customFormat="1" ht="60" x14ac:dyDescent="0.25">
      <c r="A227" s="18">
        <v>300</v>
      </c>
      <c r="B227" s="19" t="s">
        <v>29</v>
      </c>
      <c r="C227" s="19" t="s">
        <v>30</v>
      </c>
      <c r="D227" s="19" t="s">
        <v>31</v>
      </c>
      <c r="E227" s="20" t="s">
        <v>179</v>
      </c>
      <c r="F227" s="179"/>
      <c r="G227" s="87">
        <v>2021680010153</v>
      </c>
      <c r="H227" s="88" t="s">
        <v>369</v>
      </c>
      <c r="I227" s="89">
        <v>10000000</v>
      </c>
      <c r="J227" s="25"/>
      <c r="K227" s="26"/>
      <c r="L227" s="26"/>
      <c r="M227" s="26"/>
      <c r="N227" s="26"/>
      <c r="O227" s="26"/>
      <c r="P227" s="26"/>
      <c r="Q227" s="26"/>
      <c r="R227" s="27"/>
      <c r="S227" s="28">
        <f t="shared" si="7"/>
        <v>10000000</v>
      </c>
      <c r="T227" s="29" t="s">
        <v>306</v>
      </c>
      <c r="U227" s="29" t="s">
        <v>307</v>
      </c>
      <c r="V227" s="29" t="s">
        <v>35</v>
      </c>
      <c r="W227" s="30"/>
    </row>
    <row r="228" spans="1:23" s="31" customFormat="1" ht="60" x14ac:dyDescent="0.25">
      <c r="A228" s="18">
        <v>280</v>
      </c>
      <c r="B228" s="19" t="s">
        <v>29</v>
      </c>
      <c r="C228" s="19" t="s">
        <v>74</v>
      </c>
      <c r="D228" s="19" t="s">
        <v>399</v>
      </c>
      <c r="E228" s="20" t="s">
        <v>400</v>
      </c>
      <c r="F228" s="160">
        <v>1</v>
      </c>
      <c r="G228" s="22">
        <v>2020680010087</v>
      </c>
      <c r="H228" s="19" t="s">
        <v>401</v>
      </c>
      <c r="I228" s="24">
        <v>35000000</v>
      </c>
      <c r="J228" s="25"/>
      <c r="K228" s="26"/>
      <c r="L228" s="26"/>
      <c r="M228" s="26"/>
      <c r="N228" s="26"/>
      <c r="O228" s="26"/>
      <c r="P228" s="26"/>
      <c r="Q228" s="77"/>
      <c r="R228" s="27"/>
      <c r="S228" s="28">
        <f t="shared" si="7"/>
        <v>35000000</v>
      </c>
      <c r="T228" s="29" t="s">
        <v>402</v>
      </c>
      <c r="U228" s="29" t="s">
        <v>403</v>
      </c>
      <c r="V228" s="29" t="s">
        <v>35</v>
      </c>
      <c r="W228" s="30"/>
    </row>
    <row r="229" spans="1:23" s="31" customFormat="1" ht="60" x14ac:dyDescent="0.25">
      <c r="A229" s="18">
        <v>281</v>
      </c>
      <c r="B229" s="19" t="s">
        <v>29</v>
      </c>
      <c r="C229" s="19" t="s">
        <v>74</v>
      </c>
      <c r="D229" s="19" t="s">
        <v>399</v>
      </c>
      <c r="E229" s="20" t="s">
        <v>404</v>
      </c>
      <c r="F229" s="160">
        <v>1</v>
      </c>
      <c r="G229" s="22">
        <v>2020680010087</v>
      </c>
      <c r="H229" s="19" t="s">
        <v>401</v>
      </c>
      <c r="I229" s="24">
        <v>42000000</v>
      </c>
      <c r="J229" s="25"/>
      <c r="K229" s="26"/>
      <c r="L229" s="26"/>
      <c r="M229" s="26"/>
      <c r="N229" s="26"/>
      <c r="O229" s="26"/>
      <c r="P229" s="26"/>
      <c r="Q229" s="77"/>
      <c r="R229" s="27"/>
      <c r="S229" s="28">
        <f t="shared" si="7"/>
        <v>42000000</v>
      </c>
      <c r="T229" s="29" t="s">
        <v>402</v>
      </c>
      <c r="U229" s="29" t="s">
        <v>403</v>
      </c>
      <c r="V229" s="29" t="s">
        <v>35</v>
      </c>
      <c r="W229" s="30"/>
    </row>
    <row r="230" spans="1:23" s="31" customFormat="1" ht="60" x14ac:dyDescent="0.25">
      <c r="A230" s="18">
        <v>282</v>
      </c>
      <c r="B230" s="19" t="s">
        <v>29</v>
      </c>
      <c r="C230" s="19" t="s">
        <v>74</v>
      </c>
      <c r="D230" s="19" t="s">
        <v>399</v>
      </c>
      <c r="E230" s="20" t="s">
        <v>405</v>
      </c>
      <c r="F230" s="160">
        <v>0</v>
      </c>
      <c r="G230" s="22" t="s">
        <v>43</v>
      </c>
      <c r="H230" s="23" t="s">
        <v>44</v>
      </c>
      <c r="I230" s="24"/>
      <c r="J230" s="25"/>
      <c r="K230" s="26"/>
      <c r="L230" s="26"/>
      <c r="M230" s="26"/>
      <c r="N230" s="26"/>
      <c r="O230" s="26"/>
      <c r="P230" s="26"/>
      <c r="Q230" s="26"/>
      <c r="R230" s="27"/>
      <c r="S230" s="28">
        <f t="shared" si="7"/>
        <v>0</v>
      </c>
      <c r="T230" s="29" t="s">
        <v>402</v>
      </c>
      <c r="U230" s="29" t="s">
        <v>403</v>
      </c>
      <c r="V230" s="29" t="s">
        <v>35</v>
      </c>
      <c r="W230" s="30"/>
    </row>
    <row r="231" spans="1:23" s="31" customFormat="1" ht="60" x14ac:dyDescent="0.25">
      <c r="A231" s="18">
        <v>313</v>
      </c>
      <c r="B231" s="19" t="s">
        <v>29</v>
      </c>
      <c r="C231" s="19" t="s">
        <v>406</v>
      </c>
      <c r="D231" s="19" t="s">
        <v>407</v>
      </c>
      <c r="E231" s="20" t="s">
        <v>408</v>
      </c>
      <c r="F231" s="172">
        <v>1</v>
      </c>
      <c r="G231" s="22">
        <v>2020680010071</v>
      </c>
      <c r="H231" s="19" t="s">
        <v>409</v>
      </c>
      <c r="I231" s="24">
        <v>61500000</v>
      </c>
      <c r="J231" s="25"/>
      <c r="K231" s="26"/>
      <c r="L231" s="26"/>
      <c r="M231" s="26"/>
      <c r="N231" s="26"/>
      <c r="O231" s="26"/>
      <c r="P231" s="26"/>
      <c r="Q231" s="26"/>
      <c r="R231" s="27"/>
      <c r="S231" s="28">
        <f t="shared" si="7"/>
        <v>61500000</v>
      </c>
      <c r="T231" s="29" t="s">
        <v>402</v>
      </c>
      <c r="U231" s="29" t="s">
        <v>403</v>
      </c>
      <c r="V231" s="29" t="s">
        <v>350</v>
      </c>
      <c r="W231" s="30"/>
    </row>
    <row r="232" spans="1:23" s="31" customFormat="1" ht="60" x14ac:dyDescent="0.25">
      <c r="A232" s="18">
        <v>313</v>
      </c>
      <c r="B232" s="19" t="s">
        <v>29</v>
      </c>
      <c r="C232" s="19" t="s">
        <v>406</v>
      </c>
      <c r="D232" s="19" t="s">
        <v>407</v>
      </c>
      <c r="E232" s="20" t="s">
        <v>408</v>
      </c>
      <c r="F232" s="173"/>
      <c r="G232" s="22">
        <v>2021680010039</v>
      </c>
      <c r="H232" s="19" t="s">
        <v>410</v>
      </c>
      <c r="I232" s="24">
        <v>100000000</v>
      </c>
      <c r="J232" s="25"/>
      <c r="K232" s="26"/>
      <c r="L232" s="26"/>
      <c r="M232" s="26"/>
      <c r="N232" s="26"/>
      <c r="O232" s="26"/>
      <c r="P232" s="26"/>
      <c r="Q232" s="26"/>
      <c r="R232" s="27"/>
      <c r="S232" s="28">
        <f t="shared" si="7"/>
        <v>100000000</v>
      </c>
      <c r="T232" s="29" t="s">
        <v>402</v>
      </c>
      <c r="U232" s="29" t="s">
        <v>403</v>
      </c>
      <c r="V232" s="29" t="s">
        <v>350</v>
      </c>
      <c r="W232" s="30"/>
    </row>
    <row r="233" spans="1:23" s="31" customFormat="1" ht="60" x14ac:dyDescent="0.25">
      <c r="A233" s="18">
        <v>314</v>
      </c>
      <c r="B233" s="19" t="s">
        <v>29</v>
      </c>
      <c r="C233" s="19" t="s">
        <v>406</v>
      </c>
      <c r="D233" s="19" t="s">
        <v>407</v>
      </c>
      <c r="E233" s="20" t="s">
        <v>411</v>
      </c>
      <c r="F233" s="172">
        <v>1</v>
      </c>
      <c r="G233" s="22">
        <v>2021680010039</v>
      </c>
      <c r="H233" s="19" t="s">
        <v>410</v>
      </c>
      <c r="I233" s="24">
        <v>100000000</v>
      </c>
      <c r="J233" s="25"/>
      <c r="K233" s="26"/>
      <c r="L233" s="26"/>
      <c r="M233" s="26"/>
      <c r="N233" s="26"/>
      <c r="O233" s="26"/>
      <c r="P233" s="26"/>
      <c r="Q233" s="26"/>
      <c r="R233" s="27"/>
      <c r="S233" s="28">
        <f t="shared" si="7"/>
        <v>100000000</v>
      </c>
      <c r="T233" s="29" t="s">
        <v>402</v>
      </c>
      <c r="U233" s="29" t="s">
        <v>403</v>
      </c>
      <c r="V233" s="29" t="s">
        <v>350</v>
      </c>
      <c r="W233" s="30"/>
    </row>
    <row r="234" spans="1:23" s="31" customFormat="1" ht="60" x14ac:dyDescent="0.25">
      <c r="A234" s="18">
        <v>314</v>
      </c>
      <c r="B234" s="19" t="s">
        <v>29</v>
      </c>
      <c r="C234" s="19" t="s">
        <v>406</v>
      </c>
      <c r="D234" s="19" t="s">
        <v>407</v>
      </c>
      <c r="E234" s="20" t="s">
        <v>411</v>
      </c>
      <c r="F234" s="173"/>
      <c r="G234" s="22">
        <v>2020680010071</v>
      </c>
      <c r="H234" s="19" t="s">
        <v>409</v>
      </c>
      <c r="I234" s="24">
        <v>61500000</v>
      </c>
      <c r="J234" s="25"/>
      <c r="K234" s="26"/>
      <c r="L234" s="26"/>
      <c r="M234" s="26"/>
      <c r="N234" s="26"/>
      <c r="O234" s="26"/>
      <c r="P234" s="26"/>
      <c r="Q234" s="26"/>
      <c r="R234" s="27"/>
      <c r="S234" s="28">
        <f t="shared" si="7"/>
        <v>61500000</v>
      </c>
      <c r="T234" s="29" t="s">
        <v>402</v>
      </c>
      <c r="U234" s="29" t="s">
        <v>403</v>
      </c>
      <c r="V234" s="29" t="s">
        <v>350</v>
      </c>
      <c r="W234" s="30"/>
    </row>
    <row r="235" spans="1:23" s="31" customFormat="1" ht="45" x14ac:dyDescent="0.25">
      <c r="A235" s="18">
        <v>257</v>
      </c>
      <c r="B235" s="19" t="s">
        <v>79</v>
      </c>
      <c r="C235" s="19" t="s">
        <v>412</v>
      </c>
      <c r="D235" s="19" t="s">
        <v>413</v>
      </c>
      <c r="E235" s="39" t="s">
        <v>414</v>
      </c>
      <c r="F235" s="180">
        <v>0.5</v>
      </c>
      <c r="G235" s="22">
        <v>2021680010006</v>
      </c>
      <c r="H235" s="23" t="s">
        <v>415</v>
      </c>
      <c r="I235" s="76">
        <v>466800000</v>
      </c>
      <c r="J235" s="25"/>
      <c r="K235" s="26"/>
      <c r="L235" s="26"/>
      <c r="M235" s="26"/>
      <c r="N235" s="26"/>
      <c r="O235" s="26"/>
      <c r="P235" s="26"/>
      <c r="Q235" s="26"/>
      <c r="R235" s="27"/>
      <c r="S235" s="28">
        <f t="shared" si="7"/>
        <v>466800000</v>
      </c>
      <c r="T235" s="29" t="s">
        <v>416</v>
      </c>
      <c r="U235" s="29" t="s">
        <v>417</v>
      </c>
      <c r="V235" s="29" t="s">
        <v>264</v>
      </c>
      <c r="W235" s="30"/>
    </row>
    <row r="236" spans="1:23" s="31" customFormat="1" ht="45" x14ac:dyDescent="0.25">
      <c r="A236" s="18">
        <v>257</v>
      </c>
      <c r="B236" s="19" t="s">
        <v>79</v>
      </c>
      <c r="C236" s="19" t="s">
        <v>412</v>
      </c>
      <c r="D236" s="19" t="s">
        <v>413</v>
      </c>
      <c r="E236" s="39" t="s">
        <v>414</v>
      </c>
      <c r="F236" s="180"/>
      <c r="G236" s="22">
        <v>2020680010055</v>
      </c>
      <c r="H236" s="23" t="s">
        <v>418</v>
      </c>
      <c r="I236" s="76">
        <v>633200000</v>
      </c>
      <c r="J236" s="90"/>
      <c r="K236" s="26"/>
      <c r="L236" s="26"/>
      <c r="M236" s="26"/>
      <c r="N236" s="26"/>
      <c r="O236" s="26"/>
      <c r="P236" s="26"/>
      <c r="Q236" s="26"/>
      <c r="R236" s="27"/>
      <c r="S236" s="28">
        <f t="shared" si="7"/>
        <v>633200000</v>
      </c>
      <c r="T236" s="29" t="s">
        <v>416</v>
      </c>
      <c r="U236" s="29" t="s">
        <v>417</v>
      </c>
      <c r="V236" s="29" t="s">
        <v>264</v>
      </c>
      <c r="W236" s="30"/>
    </row>
    <row r="237" spans="1:23" s="31" customFormat="1" ht="60" x14ac:dyDescent="0.25">
      <c r="A237" s="18">
        <v>258</v>
      </c>
      <c r="B237" s="19" t="s">
        <v>79</v>
      </c>
      <c r="C237" s="19" t="s">
        <v>412</v>
      </c>
      <c r="D237" s="19" t="s">
        <v>413</v>
      </c>
      <c r="E237" s="20" t="s">
        <v>419</v>
      </c>
      <c r="F237" s="84">
        <v>1</v>
      </c>
      <c r="G237" s="22">
        <v>2021680010063</v>
      </c>
      <c r="H237" s="23" t="s">
        <v>420</v>
      </c>
      <c r="I237" s="76">
        <v>500000000</v>
      </c>
      <c r="J237" s="90"/>
      <c r="K237" s="26"/>
      <c r="L237" s="26"/>
      <c r="M237" s="26"/>
      <c r="N237" s="26"/>
      <c r="O237" s="26"/>
      <c r="P237" s="26"/>
      <c r="Q237" s="26"/>
      <c r="R237" s="27"/>
      <c r="S237" s="28">
        <f t="shared" si="7"/>
        <v>500000000</v>
      </c>
      <c r="T237" s="29" t="s">
        <v>416</v>
      </c>
      <c r="U237" s="29" t="s">
        <v>417</v>
      </c>
      <c r="V237" s="29" t="s">
        <v>264</v>
      </c>
      <c r="W237" s="30"/>
    </row>
    <row r="238" spans="1:23" s="31" customFormat="1" ht="45" x14ac:dyDescent="0.25">
      <c r="A238" s="18">
        <v>259</v>
      </c>
      <c r="B238" s="19" t="s">
        <v>79</v>
      </c>
      <c r="C238" s="19" t="s">
        <v>412</v>
      </c>
      <c r="D238" s="19" t="s">
        <v>413</v>
      </c>
      <c r="E238" s="20" t="s">
        <v>421</v>
      </c>
      <c r="F238" s="159">
        <v>1</v>
      </c>
      <c r="G238" s="22">
        <v>2020680010055</v>
      </c>
      <c r="H238" s="23" t="s">
        <v>418</v>
      </c>
      <c r="I238" s="76">
        <v>362600000</v>
      </c>
      <c r="J238" s="90"/>
      <c r="K238" s="26"/>
      <c r="L238" s="26"/>
      <c r="M238" s="26"/>
      <c r="N238" s="26"/>
      <c r="O238" s="26"/>
      <c r="P238" s="26"/>
      <c r="Q238" s="26"/>
      <c r="R238" s="27"/>
      <c r="S238" s="28">
        <f t="shared" si="7"/>
        <v>362600000</v>
      </c>
      <c r="T238" s="29" t="s">
        <v>416</v>
      </c>
      <c r="U238" s="29" t="s">
        <v>417</v>
      </c>
      <c r="V238" s="29" t="s">
        <v>35</v>
      </c>
      <c r="W238" s="30"/>
    </row>
    <row r="239" spans="1:23" s="31" customFormat="1" ht="45" x14ac:dyDescent="0.25">
      <c r="A239" s="18">
        <v>260</v>
      </c>
      <c r="B239" s="19" t="s">
        <v>79</v>
      </c>
      <c r="C239" s="19" t="s">
        <v>412</v>
      </c>
      <c r="D239" s="19" t="s">
        <v>413</v>
      </c>
      <c r="E239" s="39" t="s">
        <v>422</v>
      </c>
      <c r="F239" s="176">
        <v>8</v>
      </c>
      <c r="G239" s="22">
        <v>2020680010129</v>
      </c>
      <c r="H239" s="23" t="s">
        <v>423</v>
      </c>
      <c r="I239" s="76">
        <v>956024590</v>
      </c>
      <c r="J239" s="90"/>
      <c r="K239" s="26"/>
      <c r="L239" s="26"/>
      <c r="M239" s="26"/>
      <c r="N239" s="26"/>
      <c r="O239" s="26"/>
      <c r="P239" s="26"/>
      <c r="Q239" s="26"/>
      <c r="R239" s="27"/>
      <c r="S239" s="28">
        <f t="shared" si="7"/>
        <v>956024590</v>
      </c>
      <c r="T239" s="29" t="s">
        <v>416</v>
      </c>
      <c r="U239" s="29" t="s">
        <v>417</v>
      </c>
      <c r="V239" s="29" t="s">
        <v>264</v>
      </c>
      <c r="W239" s="30"/>
    </row>
    <row r="240" spans="1:23" s="31" customFormat="1" ht="60" x14ac:dyDescent="0.25">
      <c r="A240" s="18">
        <v>260</v>
      </c>
      <c r="B240" s="19" t="s">
        <v>79</v>
      </c>
      <c r="C240" s="19" t="s">
        <v>412</v>
      </c>
      <c r="D240" s="19" t="s">
        <v>413</v>
      </c>
      <c r="E240" s="39" t="s">
        <v>422</v>
      </c>
      <c r="F240" s="181"/>
      <c r="G240" s="22">
        <v>2021680010065</v>
      </c>
      <c r="H240" s="23" t="s">
        <v>424</v>
      </c>
      <c r="I240" s="76">
        <v>1648664678</v>
      </c>
      <c r="J240" s="25"/>
      <c r="K240" s="26"/>
      <c r="L240" s="26"/>
      <c r="M240" s="26"/>
      <c r="N240" s="26"/>
      <c r="O240" s="26"/>
      <c r="P240" s="26"/>
      <c r="Q240" s="26"/>
      <c r="R240" s="27"/>
      <c r="S240" s="28">
        <f t="shared" si="7"/>
        <v>1648664678</v>
      </c>
      <c r="T240" s="29" t="s">
        <v>416</v>
      </c>
      <c r="U240" s="29" t="s">
        <v>417</v>
      </c>
      <c r="V240" s="29" t="s">
        <v>264</v>
      </c>
      <c r="W240" s="30"/>
    </row>
    <row r="241" spans="1:23" s="31" customFormat="1" ht="60" x14ac:dyDescent="0.25">
      <c r="A241" s="18">
        <v>290</v>
      </c>
      <c r="B241" s="19" t="s">
        <v>29</v>
      </c>
      <c r="C241" s="19" t="s">
        <v>425</v>
      </c>
      <c r="D241" s="19" t="s">
        <v>426</v>
      </c>
      <c r="E241" s="20" t="s">
        <v>427</v>
      </c>
      <c r="F241" s="176">
        <v>1</v>
      </c>
      <c r="G241" s="22">
        <v>2020680010055</v>
      </c>
      <c r="H241" s="23" t="s">
        <v>418</v>
      </c>
      <c r="I241" s="76">
        <v>129800000</v>
      </c>
      <c r="J241" s="25"/>
      <c r="K241" s="26"/>
      <c r="L241" s="26"/>
      <c r="M241" s="26"/>
      <c r="N241" s="26"/>
      <c r="O241" s="26"/>
      <c r="P241" s="26"/>
      <c r="Q241" s="26"/>
      <c r="R241" s="27"/>
      <c r="S241" s="28">
        <f t="shared" si="7"/>
        <v>129800000</v>
      </c>
      <c r="T241" s="29" t="s">
        <v>416</v>
      </c>
      <c r="U241" s="29" t="s">
        <v>417</v>
      </c>
      <c r="V241" s="29" t="s">
        <v>35</v>
      </c>
      <c r="W241" s="30"/>
    </row>
    <row r="242" spans="1:23" s="31" customFormat="1" ht="64.2" customHeight="1" x14ac:dyDescent="0.25">
      <c r="A242" s="18">
        <v>290</v>
      </c>
      <c r="B242" s="19" t="s">
        <v>29</v>
      </c>
      <c r="C242" s="19" t="s">
        <v>425</v>
      </c>
      <c r="D242" s="19" t="s">
        <v>426</v>
      </c>
      <c r="E242" s="20" t="s">
        <v>427</v>
      </c>
      <c r="F242" s="177"/>
      <c r="G242" s="22">
        <v>2021680010213</v>
      </c>
      <c r="H242" s="23" t="s">
        <v>704</v>
      </c>
      <c r="I242" s="76">
        <f>7189410732+424836601</f>
        <v>7614247333</v>
      </c>
      <c r="J242" s="25"/>
      <c r="K242" s="26"/>
      <c r="L242" s="26"/>
      <c r="M242" s="26"/>
      <c r="N242" s="26"/>
      <c r="O242" s="26"/>
      <c r="P242" s="26"/>
      <c r="Q242" s="26"/>
      <c r="R242" s="27"/>
      <c r="S242" s="28">
        <f t="shared" si="7"/>
        <v>7614247333</v>
      </c>
      <c r="T242" s="29" t="s">
        <v>416</v>
      </c>
      <c r="U242" s="29" t="s">
        <v>417</v>
      </c>
      <c r="V242" s="29" t="s">
        <v>35</v>
      </c>
      <c r="W242" s="30"/>
    </row>
    <row r="243" spans="1:23" s="31" customFormat="1" ht="67.8" customHeight="1" x14ac:dyDescent="0.25">
      <c r="A243" s="18">
        <v>291</v>
      </c>
      <c r="B243" s="19" t="s">
        <v>29</v>
      </c>
      <c r="C243" s="19" t="s">
        <v>425</v>
      </c>
      <c r="D243" s="19" t="s">
        <v>426</v>
      </c>
      <c r="E243" s="39" t="s">
        <v>428</v>
      </c>
      <c r="F243" s="91">
        <v>1</v>
      </c>
      <c r="G243" s="22">
        <v>2021680010097</v>
      </c>
      <c r="H243" s="23" t="s">
        <v>429</v>
      </c>
      <c r="I243" s="76">
        <v>20000000</v>
      </c>
      <c r="J243" s="25"/>
      <c r="K243" s="26"/>
      <c r="L243" s="26"/>
      <c r="M243" s="26"/>
      <c r="N243" s="26"/>
      <c r="O243" s="26"/>
      <c r="P243" s="26"/>
      <c r="Q243" s="26"/>
      <c r="R243" s="27"/>
      <c r="S243" s="28">
        <f t="shared" si="7"/>
        <v>20000000</v>
      </c>
      <c r="T243" s="29" t="s">
        <v>416</v>
      </c>
      <c r="U243" s="29" t="s">
        <v>417</v>
      </c>
      <c r="V243" s="29" t="s">
        <v>35</v>
      </c>
      <c r="W243" s="30"/>
    </row>
    <row r="244" spans="1:23" s="31" customFormat="1" ht="60" x14ac:dyDescent="0.25">
      <c r="A244" s="18">
        <v>297</v>
      </c>
      <c r="B244" s="19" t="s">
        <v>29</v>
      </c>
      <c r="C244" s="19" t="s">
        <v>30</v>
      </c>
      <c r="D244" s="19" t="s">
        <v>430</v>
      </c>
      <c r="E244" s="20" t="s">
        <v>431</v>
      </c>
      <c r="F244" s="91">
        <v>1</v>
      </c>
      <c r="G244" s="22">
        <v>2021680010096</v>
      </c>
      <c r="H244" s="23" t="s">
        <v>432</v>
      </c>
      <c r="I244" s="76">
        <v>137500000</v>
      </c>
      <c r="J244" s="25"/>
      <c r="K244" s="26"/>
      <c r="L244" s="26"/>
      <c r="M244" s="26"/>
      <c r="N244" s="26"/>
      <c r="O244" s="26"/>
      <c r="P244" s="26"/>
      <c r="Q244" s="26"/>
      <c r="R244" s="27"/>
      <c r="S244" s="28">
        <f t="shared" si="7"/>
        <v>137500000</v>
      </c>
      <c r="T244" s="29" t="s">
        <v>416</v>
      </c>
      <c r="U244" s="29" t="s">
        <v>417</v>
      </c>
      <c r="V244" s="29" t="s">
        <v>35</v>
      </c>
      <c r="W244" s="30"/>
    </row>
    <row r="245" spans="1:23" s="31" customFormat="1" ht="60" x14ac:dyDescent="0.25">
      <c r="A245" s="18">
        <v>298</v>
      </c>
      <c r="B245" s="19" t="s">
        <v>29</v>
      </c>
      <c r="C245" s="19" t="s">
        <v>30</v>
      </c>
      <c r="D245" s="19" t="s">
        <v>430</v>
      </c>
      <c r="E245" s="20" t="s">
        <v>433</v>
      </c>
      <c r="F245" s="91">
        <v>1</v>
      </c>
      <c r="G245" s="22">
        <v>2020680010085</v>
      </c>
      <c r="H245" s="23" t="s">
        <v>434</v>
      </c>
      <c r="I245" s="76">
        <v>656000000</v>
      </c>
      <c r="J245" s="25"/>
      <c r="K245" s="26"/>
      <c r="L245" s="26"/>
      <c r="M245" s="26"/>
      <c r="N245" s="26"/>
      <c r="O245" s="26"/>
      <c r="P245" s="26"/>
      <c r="Q245" s="77"/>
      <c r="R245" s="27"/>
      <c r="S245" s="28">
        <f t="shared" si="7"/>
        <v>656000000</v>
      </c>
      <c r="T245" s="29" t="s">
        <v>416</v>
      </c>
      <c r="U245" s="29" t="s">
        <v>417</v>
      </c>
      <c r="V245" s="29" t="s">
        <v>35</v>
      </c>
      <c r="W245" s="30"/>
    </row>
    <row r="246" spans="1:23" s="31" customFormat="1" ht="60" x14ac:dyDescent="0.25">
      <c r="A246" s="18">
        <v>299</v>
      </c>
      <c r="B246" s="19" t="s">
        <v>29</v>
      </c>
      <c r="C246" s="19" t="s">
        <v>30</v>
      </c>
      <c r="D246" s="19" t="s">
        <v>430</v>
      </c>
      <c r="E246" s="20" t="s">
        <v>435</v>
      </c>
      <c r="F246" s="91">
        <v>1</v>
      </c>
      <c r="G246" s="22">
        <v>2020680010055</v>
      </c>
      <c r="H246" s="23" t="s">
        <v>418</v>
      </c>
      <c r="I246" s="76">
        <v>21000000</v>
      </c>
      <c r="J246" s="25"/>
      <c r="K246" s="26"/>
      <c r="L246" s="26"/>
      <c r="M246" s="26"/>
      <c r="N246" s="26"/>
      <c r="O246" s="26"/>
      <c r="P246" s="26"/>
      <c r="Q246" s="77"/>
      <c r="R246" s="27">
        <v>76114607</v>
      </c>
      <c r="S246" s="28">
        <f t="shared" si="7"/>
        <v>97114607</v>
      </c>
      <c r="T246" s="29" t="s">
        <v>416</v>
      </c>
      <c r="U246" s="29" t="s">
        <v>417</v>
      </c>
      <c r="V246" s="29" t="s">
        <v>35</v>
      </c>
      <c r="W246" s="30"/>
    </row>
    <row r="247" spans="1:23" s="31" customFormat="1" ht="60" x14ac:dyDescent="0.25">
      <c r="A247" s="18">
        <v>300</v>
      </c>
      <c r="B247" s="19" t="s">
        <v>29</v>
      </c>
      <c r="C247" s="19" t="s">
        <v>30</v>
      </c>
      <c r="D247" s="19" t="s">
        <v>430</v>
      </c>
      <c r="E247" s="40" t="s">
        <v>179</v>
      </c>
      <c r="F247" s="159">
        <v>1</v>
      </c>
      <c r="G247" s="22">
        <v>2020680010055</v>
      </c>
      <c r="H247" s="23" t="s">
        <v>418</v>
      </c>
      <c r="I247" s="76">
        <v>1111885393</v>
      </c>
      <c r="J247" s="25"/>
      <c r="K247" s="26"/>
      <c r="L247" s="26"/>
      <c r="M247" s="26"/>
      <c r="N247" s="26"/>
      <c r="O247" s="26"/>
      <c r="P247" s="26"/>
      <c r="Q247" s="26"/>
      <c r="R247" s="27"/>
      <c r="S247" s="28">
        <f t="shared" si="7"/>
        <v>1111885393</v>
      </c>
      <c r="T247" s="29" t="s">
        <v>416</v>
      </c>
      <c r="U247" s="29" t="s">
        <v>417</v>
      </c>
      <c r="V247" s="29" t="s">
        <v>35</v>
      </c>
      <c r="W247" s="30"/>
    </row>
    <row r="248" spans="1:23" s="31" customFormat="1" ht="60" x14ac:dyDescent="0.25">
      <c r="A248" s="18">
        <v>310</v>
      </c>
      <c r="B248" s="19" t="s">
        <v>29</v>
      </c>
      <c r="C248" s="19" t="s">
        <v>436</v>
      </c>
      <c r="D248" s="19" t="s">
        <v>437</v>
      </c>
      <c r="E248" s="40" t="s">
        <v>438</v>
      </c>
      <c r="F248" s="91">
        <v>1</v>
      </c>
      <c r="G248" s="22">
        <v>2020680010055</v>
      </c>
      <c r="H248" s="23" t="s">
        <v>418</v>
      </c>
      <c r="I248" s="76">
        <v>57200000</v>
      </c>
      <c r="J248" s="25"/>
      <c r="K248" s="26"/>
      <c r="L248" s="26"/>
      <c r="M248" s="26"/>
      <c r="N248" s="26"/>
      <c r="O248" s="26"/>
      <c r="P248" s="26"/>
      <c r="Q248" s="26"/>
      <c r="R248" s="27"/>
      <c r="S248" s="28">
        <f t="shared" si="7"/>
        <v>57200000</v>
      </c>
      <c r="T248" s="29" t="s">
        <v>416</v>
      </c>
      <c r="U248" s="29" t="s">
        <v>417</v>
      </c>
      <c r="V248" s="29" t="s">
        <v>35</v>
      </c>
      <c r="W248" s="30"/>
    </row>
    <row r="249" spans="1:23" s="31" customFormat="1" ht="45" x14ac:dyDescent="0.25">
      <c r="A249" s="18">
        <v>27</v>
      </c>
      <c r="B249" s="19" t="s">
        <v>89</v>
      </c>
      <c r="C249" s="19" t="s">
        <v>439</v>
      </c>
      <c r="D249" s="19" t="s">
        <v>440</v>
      </c>
      <c r="E249" s="20" t="s">
        <v>441</v>
      </c>
      <c r="F249" s="161">
        <v>1</v>
      </c>
      <c r="G249" s="36">
        <v>2020680010036</v>
      </c>
      <c r="H249" s="58" t="s">
        <v>442</v>
      </c>
      <c r="I249" s="37"/>
      <c r="J249" s="37"/>
      <c r="K249" s="37"/>
      <c r="L249" s="37">
        <v>82953028661</v>
      </c>
      <c r="M249" s="92"/>
      <c r="N249" s="92"/>
      <c r="O249" s="92"/>
      <c r="P249" s="92"/>
      <c r="Q249" s="92"/>
      <c r="R249" s="37">
        <v>165449717164</v>
      </c>
      <c r="S249" s="28">
        <f t="shared" si="7"/>
        <v>248402745825</v>
      </c>
      <c r="T249" s="29" t="s">
        <v>443</v>
      </c>
      <c r="U249" s="29" t="s">
        <v>444</v>
      </c>
      <c r="V249" s="29" t="s">
        <v>445</v>
      </c>
      <c r="W249" s="30"/>
    </row>
    <row r="250" spans="1:23" s="31" customFormat="1" ht="46.8" x14ac:dyDescent="0.25">
      <c r="A250" s="18">
        <v>28</v>
      </c>
      <c r="B250" s="19" t="s">
        <v>89</v>
      </c>
      <c r="C250" s="19" t="s">
        <v>439</v>
      </c>
      <c r="D250" s="19" t="s">
        <v>440</v>
      </c>
      <c r="E250" s="20" t="s">
        <v>446</v>
      </c>
      <c r="F250" s="161">
        <v>1</v>
      </c>
      <c r="G250" s="36">
        <v>2020680010032</v>
      </c>
      <c r="H250" s="58" t="s">
        <v>447</v>
      </c>
      <c r="I250" s="37"/>
      <c r="J250" s="37"/>
      <c r="K250" s="37"/>
      <c r="L250" s="37"/>
      <c r="M250" s="92"/>
      <c r="N250" s="92"/>
      <c r="O250" s="92"/>
      <c r="P250" s="92"/>
      <c r="Q250" s="92"/>
      <c r="R250" s="37">
        <v>597091000</v>
      </c>
      <c r="S250" s="28">
        <f t="shared" si="7"/>
        <v>597091000</v>
      </c>
      <c r="T250" s="29" t="s">
        <v>443</v>
      </c>
      <c r="U250" s="29" t="s">
        <v>444</v>
      </c>
      <c r="V250" s="29" t="s">
        <v>445</v>
      </c>
      <c r="W250" s="30"/>
    </row>
    <row r="251" spans="1:23" s="31" customFormat="1" ht="46.8" x14ac:dyDescent="0.25">
      <c r="A251" s="18">
        <v>29</v>
      </c>
      <c r="B251" s="19" t="s">
        <v>89</v>
      </c>
      <c r="C251" s="19" t="s">
        <v>439</v>
      </c>
      <c r="D251" s="19" t="s">
        <v>440</v>
      </c>
      <c r="E251" s="20" t="s">
        <v>448</v>
      </c>
      <c r="F251" s="161">
        <v>1</v>
      </c>
      <c r="G251" s="36">
        <v>2021680010144</v>
      </c>
      <c r="H251" s="58" t="s">
        <v>449</v>
      </c>
      <c r="I251" s="37"/>
      <c r="J251" s="37"/>
      <c r="K251" s="37"/>
      <c r="L251" s="37"/>
      <c r="M251" s="92"/>
      <c r="N251" s="92"/>
      <c r="O251" s="92"/>
      <c r="P251" s="92"/>
      <c r="Q251" s="92"/>
      <c r="R251" s="37">
        <f>2447368366+136479438</f>
        <v>2583847804</v>
      </c>
      <c r="S251" s="28">
        <f t="shared" si="7"/>
        <v>2583847804</v>
      </c>
      <c r="T251" s="29" t="s">
        <v>443</v>
      </c>
      <c r="U251" s="29" t="s">
        <v>444</v>
      </c>
      <c r="V251" s="29" t="s">
        <v>445</v>
      </c>
      <c r="W251" s="30"/>
    </row>
    <row r="252" spans="1:23" s="31" customFormat="1" ht="45" x14ac:dyDescent="0.25">
      <c r="A252" s="18">
        <v>30</v>
      </c>
      <c r="B252" s="19" t="s">
        <v>89</v>
      </c>
      <c r="C252" s="19" t="s">
        <v>439</v>
      </c>
      <c r="D252" s="19" t="s">
        <v>440</v>
      </c>
      <c r="E252" s="20" t="s">
        <v>450</v>
      </c>
      <c r="F252" s="161">
        <v>1</v>
      </c>
      <c r="G252" s="36">
        <v>2020680010032</v>
      </c>
      <c r="H252" s="58" t="s">
        <v>447</v>
      </c>
      <c r="I252" s="37">
        <v>452266965</v>
      </c>
      <c r="J252" s="37"/>
      <c r="K252" s="37"/>
      <c r="L252" s="37"/>
      <c r="M252" s="92"/>
      <c r="N252" s="92"/>
      <c r="O252" s="92"/>
      <c r="P252" s="92"/>
      <c r="Q252" s="92"/>
      <c r="R252" s="37">
        <v>212952035</v>
      </c>
      <c r="S252" s="28">
        <f t="shared" si="7"/>
        <v>665219000</v>
      </c>
      <c r="T252" s="29" t="s">
        <v>443</v>
      </c>
      <c r="U252" s="29" t="s">
        <v>444</v>
      </c>
      <c r="V252" s="29" t="s">
        <v>445</v>
      </c>
      <c r="W252" s="30"/>
    </row>
    <row r="253" spans="1:23" s="31" customFormat="1" ht="45" x14ac:dyDescent="0.25">
      <c r="A253" s="18">
        <v>31</v>
      </c>
      <c r="B253" s="19" t="s">
        <v>89</v>
      </c>
      <c r="C253" s="19" t="s">
        <v>439</v>
      </c>
      <c r="D253" s="19" t="s">
        <v>440</v>
      </c>
      <c r="E253" s="20" t="s">
        <v>451</v>
      </c>
      <c r="F253" s="160">
        <v>1</v>
      </c>
      <c r="G253" s="36">
        <v>2020680010032</v>
      </c>
      <c r="H253" s="58" t="s">
        <v>447</v>
      </c>
      <c r="I253" s="37"/>
      <c r="J253" s="37"/>
      <c r="K253" s="37"/>
      <c r="L253" s="37">
        <v>53251000</v>
      </c>
      <c r="M253" s="92"/>
      <c r="N253" s="92"/>
      <c r="O253" s="92"/>
      <c r="P253" s="92"/>
      <c r="Q253" s="92"/>
      <c r="R253" s="37">
        <v>66847000</v>
      </c>
      <c r="S253" s="28">
        <f t="shared" si="7"/>
        <v>120098000</v>
      </c>
      <c r="T253" s="29" t="s">
        <v>443</v>
      </c>
      <c r="U253" s="29" t="s">
        <v>444</v>
      </c>
      <c r="V253" s="29" t="s">
        <v>445</v>
      </c>
      <c r="W253" s="30"/>
    </row>
    <row r="254" spans="1:23" s="31" customFormat="1" ht="45" x14ac:dyDescent="0.25">
      <c r="A254" s="18">
        <v>32</v>
      </c>
      <c r="B254" s="19" t="s">
        <v>89</v>
      </c>
      <c r="C254" s="19" t="s">
        <v>439</v>
      </c>
      <c r="D254" s="19" t="s">
        <v>440</v>
      </c>
      <c r="E254" s="20" t="s">
        <v>452</v>
      </c>
      <c r="F254" s="161">
        <v>1</v>
      </c>
      <c r="G254" s="36">
        <v>2020680010032</v>
      </c>
      <c r="H254" s="58" t="s">
        <v>447</v>
      </c>
      <c r="I254" s="37">
        <v>309000000</v>
      </c>
      <c r="J254" s="37"/>
      <c r="K254" s="37"/>
      <c r="L254" s="37">
        <v>558981000</v>
      </c>
      <c r="M254" s="92"/>
      <c r="N254" s="92"/>
      <c r="O254" s="92"/>
      <c r="P254" s="92"/>
      <c r="Q254" s="92"/>
      <c r="R254" s="37"/>
      <c r="S254" s="28">
        <f t="shared" si="7"/>
        <v>867981000</v>
      </c>
      <c r="T254" s="29" t="s">
        <v>443</v>
      </c>
      <c r="U254" s="29" t="s">
        <v>444</v>
      </c>
      <c r="V254" s="29" t="s">
        <v>445</v>
      </c>
      <c r="W254" s="30"/>
    </row>
    <row r="255" spans="1:23" s="31" customFormat="1" ht="45" x14ac:dyDescent="0.25">
      <c r="A255" s="18">
        <v>33</v>
      </c>
      <c r="B255" s="19" t="s">
        <v>89</v>
      </c>
      <c r="C255" s="19" t="s">
        <v>439</v>
      </c>
      <c r="D255" s="19" t="s">
        <v>440</v>
      </c>
      <c r="E255" s="20" t="s">
        <v>453</v>
      </c>
      <c r="F255" s="161">
        <v>0.25</v>
      </c>
      <c r="G255" s="36">
        <v>2021080010145</v>
      </c>
      <c r="H255" s="58" t="s">
        <v>454</v>
      </c>
      <c r="I255" s="37"/>
      <c r="J255" s="37"/>
      <c r="K255" s="37"/>
      <c r="L255" s="37"/>
      <c r="M255" s="92"/>
      <c r="N255" s="92"/>
      <c r="O255" s="92"/>
      <c r="P255" s="92"/>
      <c r="Q255" s="92"/>
      <c r="R255" s="37">
        <v>21833553349</v>
      </c>
      <c r="S255" s="28">
        <f t="shared" ref="S255:S286" si="8">SUM(I255:R255)</f>
        <v>21833553349</v>
      </c>
      <c r="T255" s="29" t="s">
        <v>443</v>
      </c>
      <c r="U255" s="29" t="s">
        <v>444</v>
      </c>
      <c r="V255" s="29" t="s">
        <v>445</v>
      </c>
      <c r="W255" s="30"/>
    </row>
    <row r="256" spans="1:23" s="31" customFormat="1" ht="45" x14ac:dyDescent="0.25">
      <c r="A256" s="18">
        <v>34</v>
      </c>
      <c r="B256" s="19" t="s">
        <v>89</v>
      </c>
      <c r="C256" s="19" t="s">
        <v>439</v>
      </c>
      <c r="D256" s="19" t="s">
        <v>440</v>
      </c>
      <c r="E256" s="20" t="s">
        <v>455</v>
      </c>
      <c r="F256" s="160">
        <v>2</v>
      </c>
      <c r="G256" s="36">
        <v>2021680010105</v>
      </c>
      <c r="H256" s="58" t="s">
        <v>456</v>
      </c>
      <c r="I256" s="37"/>
      <c r="J256" s="37"/>
      <c r="K256" s="37"/>
      <c r="L256" s="37"/>
      <c r="M256" s="92"/>
      <c r="N256" s="92"/>
      <c r="O256" s="92"/>
      <c r="P256" s="92"/>
      <c r="Q256" s="92"/>
      <c r="R256" s="37">
        <v>600000000</v>
      </c>
      <c r="S256" s="28">
        <f t="shared" si="8"/>
        <v>600000000</v>
      </c>
      <c r="T256" s="29" t="s">
        <v>443</v>
      </c>
      <c r="U256" s="29" t="s">
        <v>444</v>
      </c>
      <c r="V256" s="29" t="s">
        <v>445</v>
      </c>
      <c r="W256" s="30"/>
    </row>
    <row r="257" spans="1:23" s="31" customFormat="1" ht="45" x14ac:dyDescent="0.25">
      <c r="A257" s="18">
        <v>35</v>
      </c>
      <c r="B257" s="19" t="s">
        <v>89</v>
      </c>
      <c r="C257" s="19" t="s">
        <v>439</v>
      </c>
      <c r="D257" s="19" t="s">
        <v>440</v>
      </c>
      <c r="E257" s="20" t="s">
        <v>457</v>
      </c>
      <c r="F257" s="160">
        <v>1</v>
      </c>
      <c r="G257" s="36">
        <v>2020680010130</v>
      </c>
      <c r="H257" s="58" t="s">
        <v>458</v>
      </c>
      <c r="I257" s="37"/>
      <c r="J257" s="37"/>
      <c r="K257" s="37"/>
      <c r="L257" s="37">
        <v>119260035</v>
      </c>
      <c r="M257" s="92"/>
      <c r="N257" s="92"/>
      <c r="O257" s="92"/>
      <c r="P257" s="92"/>
      <c r="Q257" s="92"/>
      <c r="R257" s="37">
        <v>480739965</v>
      </c>
      <c r="S257" s="28">
        <f t="shared" si="8"/>
        <v>600000000</v>
      </c>
      <c r="T257" s="29" t="s">
        <v>443</v>
      </c>
      <c r="U257" s="29" t="s">
        <v>444</v>
      </c>
      <c r="V257" s="29" t="s">
        <v>445</v>
      </c>
      <c r="W257" s="30"/>
    </row>
    <row r="258" spans="1:23" s="31" customFormat="1" ht="46.8" x14ac:dyDescent="0.25">
      <c r="A258" s="18">
        <v>38</v>
      </c>
      <c r="B258" s="19" t="s">
        <v>89</v>
      </c>
      <c r="C258" s="19" t="s">
        <v>459</v>
      </c>
      <c r="D258" s="19" t="s">
        <v>460</v>
      </c>
      <c r="E258" s="20" t="s">
        <v>461</v>
      </c>
      <c r="F258" s="160">
        <v>15</v>
      </c>
      <c r="G258" s="36">
        <v>2020680010101</v>
      </c>
      <c r="H258" s="58" t="s">
        <v>462</v>
      </c>
      <c r="I258" s="37"/>
      <c r="J258" s="37"/>
      <c r="K258" s="37"/>
      <c r="L258" s="37">
        <v>139000000</v>
      </c>
      <c r="M258" s="92"/>
      <c r="N258" s="92"/>
      <c r="O258" s="92"/>
      <c r="P258" s="92"/>
      <c r="Q258" s="92"/>
      <c r="R258" s="37"/>
      <c r="S258" s="28">
        <f t="shared" si="8"/>
        <v>139000000</v>
      </c>
      <c r="T258" s="29" t="s">
        <v>443</v>
      </c>
      <c r="U258" s="29" t="s">
        <v>444</v>
      </c>
      <c r="V258" s="29" t="s">
        <v>445</v>
      </c>
      <c r="W258" s="30"/>
    </row>
    <row r="259" spans="1:23" s="31" customFormat="1" ht="45" x14ac:dyDescent="0.25">
      <c r="A259" s="18">
        <v>39</v>
      </c>
      <c r="B259" s="19" t="s">
        <v>89</v>
      </c>
      <c r="C259" s="19" t="s">
        <v>459</v>
      </c>
      <c r="D259" s="19" t="s">
        <v>460</v>
      </c>
      <c r="E259" s="20" t="s">
        <v>463</v>
      </c>
      <c r="F259" s="160">
        <v>4</v>
      </c>
      <c r="G259" s="36">
        <v>2020680010101</v>
      </c>
      <c r="H259" s="58" t="s">
        <v>462</v>
      </c>
      <c r="I259" s="37"/>
      <c r="J259" s="37"/>
      <c r="K259" s="37"/>
      <c r="L259" s="37">
        <v>290960000</v>
      </c>
      <c r="M259" s="92"/>
      <c r="N259" s="92"/>
      <c r="O259" s="92"/>
      <c r="P259" s="92"/>
      <c r="Q259" s="92"/>
      <c r="R259" s="37"/>
      <c r="S259" s="28">
        <f t="shared" si="8"/>
        <v>290960000</v>
      </c>
      <c r="T259" s="29" t="s">
        <v>443</v>
      </c>
      <c r="U259" s="29" t="s">
        <v>444</v>
      </c>
      <c r="V259" s="29" t="s">
        <v>445</v>
      </c>
      <c r="W259" s="30"/>
    </row>
    <row r="260" spans="1:23" s="31" customFormat="1" ht="60" x14ac:dyDescent="0.25">
      <c r="A260" s="18">
        <v>40</v>
      </c>
      <c r="B260" s="19" t="s">
        <v>89</v>
      </c>
      <c r="C260" s="19" t="s">
        <v>459</v>
      </c>
      <c r="D260" s="19" t="s">
        <v>464</v>
      </c>
      <c r="E260" s="20" t="s">
        <v>465</v>
      </c>
      <c r="F260" s="172">
        <v>2</v>
      </c>
      <c r="G260" s="36">
        <v>2020680010047</v>
      </c>
      <c r="H260" s="58" t="s">
        <v>466</v>
      </c>
      <c r="I260" s="37">
        <v>186076667</v>
      </c>
      <c r="J260" s="37"/>
      <c r="K260" s="37"/>
      <c r="L260" s="37">
        <v>319928815</v>
      </c>
      <c r="M260" s="92"/>
      <c r="N260" s="92"/>
      <c r="O260" s="92"/>
      <c r="P260" s="92"/>
      <c r="Q260" s="92"/>
      <c r="R260" s="37"/>
      <c r="S260" s="28">
        <f t="shared" si="8"/>
        <v>506005482</v>
      </c>
      <c r="T260" s="29" t="s">
        <v>443</v>
      </c>
      <c r="U260" s="29" t="s">
        <v>444</v>
      </c>
      <c r="V260" s="29" t="s">
        <v>445</v>
      </c>
      <c r="W260" s="30"/>
    </row>
    <row r="261" spans="1:23" s="31" customFormat="1" ht="60" x14ac:dyDescent="0.25">
      <c r="A261" s="18">
        <v>40</v>
      </c>
      <c r="B261" s="19" t="s">
        <v>89</v>
      </c>
      <c r="C261" s="19" t="s">
        <v>459</v>
      </c>
      <c r="D261" s="19" t="s">
        <v>464</v>
      </c>
      <c r="E261" s="20" t="s">
        <v>465</v>
      </c>
      <c r="F261" s="175"/>
      <c r="G261" s="36">
        <v>2021680010005</v>
      </c>
      <c r="H261" s="19" t="s">
        <v>467</v>
      </c>
      <c r="I261" s="37"/>
      <c r="J261" s="37"/>
      <c r="K261" s="37"/>
      <c r="L261" s="37"/>
      <c r="M261" s="92"/>
      <c r="N261" s="92"/>
      <c r="O261" s="92"/>
      <c r="P261" s="92"/>
      <c r="Q261" s="92"/>
      <c r="R261" s="37">
        <v>1925602000</v>
      </c>
      <c r="S261" s="28">
        <f t="shared" si="8"/>
        <v>1925602000</v>
      </c>
      <c r="T261" s="29" t="s">
        <v>443</v>
      </c>
      <c r="U261" s="29" t="s">
        <v>444</v>
      </c>
      <c r="V261" s="29" t="s">
        <v>445</v>
      </c>
      <c r="W261" s="30"/>
    </row>
    <row r="262" spans="1:23" s="31" customFormat="1" ht="60" x14ac:dyDescent="0.25">
      <c r="A262" s="18">
        <v>40</v>
      </c>
      <c r="B262" s="19" t="s">
        <v>89</v>
      </c>
      <c r="C262" s="19" t="s">
        <v>459</v>
      </c>
      <c r="D262" s="19" t="s">
        <v>464</v>
      </c>
      <c r="E262" s="20" t="s">
        <v>465</v>
      </c>
      <c r="F262" s="173"/>
      <c r="G262" s="36">
        <v>2021680010104</v>
      </c>
      <c r="H262" s="19" t="s">
        <v>468</v>
      </c>
      <c r="I262" s="37">
        <v>500000000</v>
      </c>
      <c r="J262" s="37"/>
      <c r="K262" s="37"/>
      <c r="L262" s="37"/>
      <c r="M262" s="92"/>
      <c r="N262" s="92"/>
      <c r="O262" s="92"/>
      <c r="P262" s="92"/>
      <c r="Q262" s="92"/>
      <c r="R262" s="37"/>
      <c r="S262" s="28">
        <f t="shared" si="8"/>
        <v>500000000</v>
      </c>
      <c r="T262" s="29" t="s">
        <v>443</v>
      </c>
      <c r="U262" s="29" t="s">
        <v>444</v>
      </c>
      <c r="V262" s="29" t="s">
        <v>445</v>
      </c>
      <c r="W262" s="30"/>
    </row>
    <row r="263" spans="1:23" s="31" customFormat="1" ht="60" x14ac:dyDescent="0.25">
      <c r="A263" s="18">
        <v>41</v>
      </c>
      <c r="B263" s="19" t="s">
        <v>89</v>
      </c>
      <c r="C263" s="19" t="s">
        <v>459</v>
      </c>
      <c r="D263" s="19" t="s">
        <v>464</v>
      </c>
      <c r="E263" s="20" t="s">
        <v>469</v>
      </c>
      <c r="F263" s="161">
        <v>0.95</v>
      </c>
      <c r="G263" s="36">
        <v>2020680010047</v>
      </c>
      <c r="H263" s="19" t="s">
        <v>466</v>
      </c>
      <c r="I263" s="37"/>
      <c r="J263" s="37"/>
      <c r="K263" s="37"/>
      <c r="L263" s="37">
        <v>116305000</v>
      </c>
      <c r="M263" s="92"/>
      <c r="N263" s="92"/>
      <c r="O263" s="92"/>
      <c r="P263" s="92"/>
      <c r="Q263" s="92"/>
      <c r="R263" s="37"/>
      <c r="S263" s="28">
        <f t="shared" si="8"/>
        <v>116305000</v>
      </c>
      <c r="T263" s="29" t="s">
        <v>443</v>
      </c>
      <c r="U263" s="29" t="s">
        <v>444</v>
      </c>
      <c r="V263" s="29" t="s">
        <v>445</v>
      </c>
      <c r="W263" s="30"/>
    </row>
    <row r="264" spans="1:23" s="31" customFormat="1" ht="45" x14ac:dyDescent="0.25">
      <c r="A264" s="18">
        <v>42</v>
      </c>
      <c r="B264" s="19" t="s">
        <v>89</v>
      </c>
      <c r="C264" s="19" t="s">
        <v>459</v>
      </c>
      <c r="D264" s="19" t="s">
        <v>470</v>
      </c>
      <c r="E264" s="20" t="s">
        <v>471</v>
      </c>
      <c r="F264" s="160">
        <v>1</v>
      </c>
      <c r="G264" s="36">
        <v>2020680010111</v>
      </c>
      <c r="H264" s="19" t="s">
        <v>472</v>
      </c>
      <c r="I264" s="37"/>
      <c r="J264" s="37"/>
      <c r="K264" s="37"/>
      <c r="L264" s="37">
        <v>556983000</v>
      </c>
      <c r="M264" s="92"/>
      <c r="N264" s="92"/>
      <c r="O264" s="92"/>
      <c r="P264" s="92"/>
      <c r="Q264" s="92"/>
      <c r="R264" s="92"/>
      <c r="S264" s="28">
        <f t="shared" si="8"/>
        <v>556983000</v>
      </c>
      <c r="T264" s="29" t="s">
        <v>443</v>
      </c>
      <c r="U264" s="29" t="s">
        <v>444</v>
      </c>
      <c r="V264" s="29" t="s">
        <v>445</v>
      </c>
      <c r="W264" s="30"/>
    </row>
    <row r="265" spans="1:23" s="31" customFormat="1" ht="45" x14ac:dyDescent="0.25">
      <c r="A265" s="18">
        <v>43</v>
      </c>
      <c r="B265" s="19" t="s">
        <v>89</v>
      </c>
      <c r="C265" s="19" t="s">
        <v>459</v>
      </c>
      <c r="D265" s="19" t="s">
        <v>473</v>
      </c>
      <c r="E265" s="20" t="s">
        <v>474</v>
      </c>
      <c r="F265" s="160">
        <v>1</v>
      </c>
      <c r="G265" s="36">
        <v>2020680010109</v>
      </c>
      <c r="H265" s="19" t="s">
        <v>475</v>
      </c>
      <c r="I265" s="37"/>
      <c r="J265" s="37"/>
      <c r="K265" s="37"/>
      <c r="L265" s="37">
        <v>103897142</v>
      </c>
      <c r="M265" s="92"/>
      <c r="N265" s="92"/>
      <c r="O265" s="92"/>
      <c r="P265" s="92"/>
      <c r="Q265" s="92"/>
      <c r="R265" s="92"/>
      <c r="S265" s="28">
        <f t="shared" si="8"/>
        <v>103897142</v>
      </c>
      <c r="T265" s="29" t="s">
        <v>443</v>
      </c>
      <c r="U265" s="29" t="s">
        <v>444</v>
      </c>
      <c r="V265" s="29" t="s">
        <v>445</v>
      </c>
      <c r="W265" s="30"/>
    </row>
    <row r="266" spans="1:23" s="31" customFormat="1" ht="45" x14ac:dyDescent="0.25">
      <c r="A266" s="18">
        <v>44</v>
      </c>
      <c r="B266" s="19" t="s">
        <v>89</v>
      </c>
      <c r="C266" s="19" t="s">
        <v>459</v>
      </c>
      <c r="D266" s="19" t="s">
        <v>473</v>
      </c>
      <c r="E266" s="20" t="s">
        <v>476</v>
      </c>
      <c r="F266" s="160">
        <v>1</v>
      </c>
      <c r="G266" s="36">
        <v>2020680010109</v>
      </c>
      <c r="H266" s="19" t="s">
        <v>475</v>
      </c>
      <c r="I266" s="37"/>
      <c r="J266" s="37"/>
      <c r="K266" s="37"/>
      <c r="L266" s="37">
        <v>80793691</v>
      </c>
      <c r="M266" s="92"/>
      <c r="N266" s="92"/>
      <c r="O266" s="92"/>
      <c r="P266" s="92"/>
      <c r="Q266" s="92"/>
      <c r="R266" s="92"/>
      <c r="S266" s="28">
        <f t="shared" si="8"/>
        <v>80793691</v>
      </c>
      <c r="T266" s="29" t="s">
        <v>443</v>
      </c>
      <c r="U266" s="29" t="s">
        <v>444</v>
      </c>
      <c r="V266" s="29" t="s">
        <v>445</v>
      </c>
      <c r="W266" s="30"/>
    </row>
    <row r="267" spans="1:23" s="31" customFormat="1" ht="62.4" x14ac:dyDescent="0.25">
      <c r="A267" s="18">
        <v>45</v>
      </c>
      <c r="B267" s="19" t="s">
        <v>89</v>
      </c>
      <c r="C267" s="19" t="s">
        <v>459</v>
      </c>
      <c r="D267" s="19" t="s">
        <v>477</v>
      </c>
      <c r="E267" s="20" t="s">
        <v>478</v>
      </c>
      <c r="F267" s="160">
        <v>1</v>
      </c>
      <c r="G267" s="36">
        <v>2020680010102</v>
      </c>
      <c r="H267" s="19" t="s">
        <v>479</v>
      </c>
      <c r="I267" s="37"/>
      <c r="J267" s="37"/>
      <c r="K267" s="37"/>
      <c r="L267" s="37">
        <v>146428500</v>
      </c>
      <c r="M267" s="92"/>
      <c r="N267" s="92"/>
      <c r="O267" s="92"/>
      <c r="P267" s="92"/>
      <c r="Q267" s="92"/>
      <c r="R267" s="92"/>
      <c r="S267" s="28">
        <f t="shared" si="8"/>
        <v>146428500</v>
      </c>
      <c r="T267" s="29" t="s">
        <v>443</v>
      </c>
      <c r="U267" s="29" t="s">
        <v>444</v>
      </c>
      <c r="V267" s="29" t="s">
        <v>445</v>
      </c>
      <c r="W267" s="30"/>
    </row>
    <row r="268" spans="1:23" s="31" customFormat="1" ht="45" x14ac:dyDescent="0.25">
      <c r="A268" s="18">
        <v>46</v>
      </c>
      <c r="B268" s="19" t="s">
        <v>89</v>
      </c>
      <c r="C268" s="19" t="s">
        <v>459</v>
      </c>
      <c r="D268" s="19" t="s">
        <v>477</v>
      </c>
      <c r="E268" s="20" t="s">
        <v>480</v>
      </c>
      <c r="F268" s="160">
        <v>1</v>
      </c>
      <c r="G268" s="36">
        <v>2020680010102</v>
      </c>
      <c r="H268" s="19" t="s">
        <v>479</v>
      </c>
      <c r="I268" s="37"/>
      <c r="J268" s="37"/>
      <c r="K268" s="37"/>
      <c r="L268" s="37">
        <v>49000000</v>
      </c>
      <c r="M268" s="92"/>
      <c r="N268" s="92"/>
      <c r="O268" s="92"/>
      <c r="P268" s="92"/>
      <c r="Q268" s="92"/>
      <c r="R268" s="92"/>
      <c r="S268" s="28">
        <f t="shared" si="8"/>
        <v>49000000</v>
      </c>
      <c r="T268" s="29" t="s">
        <v>443</v>
      </c>
      <c r="U268" s="29" t="s">
        <v>444</v>
      </c>
      <c r="V268" s="29" t="s">
        <v>445</v>
      </c>
      <c r="W268" s="30"/>
    </row>
    <row r="269" spans="1:23" s="31" customFormat="1" ht="45" x14ac:dyDescent="0.25">
      <c r="A269" s="18">
        <v>47</v>
      </c>
      <c r="B269" s="19" t="s">
        <v>89</v>
      </c>
      <c r="C269" s="19" t="s">
        <v>459</v>
      </c>
      <c r="D269" s="19" t="s">
        <v>477</v>
      </c>
      <c r="E269" s="20" t="s">
        <v>481</v>
      </c>
      <c r="F269" s="160">
        <v>1</v>
      </c>
      <c r="G269" s="36">
        <v>2020680010102</v>
      </c>
      <c r="H269" s="19" t="s">
        <v>479</v>
      </c>
      <c r="I269" s="37"/>
      <c r="J269" s="37"/>
      <c r="K269" s="37"/>
      <c r="L269" s="37">
        <v>155335500</v>
      </c>
      <c r="M269" s="92"/>
      <c r="N269" s="92"/>
      <c r="O269" s="92"/>
      <c r="P269" s="92"/>
      <c r="Q269" s="92"/>
      <c r="R269" s="92"/>
      <c r="S269" s="28">
        <f t="shared" si="8"/>
        <v>155335500</v>
      </c>
      <c r="T269" s="29" t="s">
        <v>443</v>
      </c>
      <c r="U269" s="29" t="s">
        <v>444</v>
      </c>
      <c r="V269" s="29" t="s">
        <v>445</v>
      </c>
      <c r="W269" s="30"/>
    </row>
    <row r="270" spans="1:23" s="31" customFormat="1" ht="45" x14ac:dyDescent="0.25">
      <c r="A270" s="18">
        <v>48</v>
      </c>
      <c r="B270" s="19" t="s">
        <v>89</v>
      </c>
      <c r="C270" s="19" t="s">
        <v>459</v>
      </c>
      <c r="D270" s="19" t="s">
        <v>477</v>
      </c>
      <c r="E270" s="20" t="s">
        <v>482</v>
      </c>
      <c r="F270" s="160">
        <v>1</v>
      </c>
      <c r="G270" s="36">
        <v>2020680010102</v>
      </c>
      <c r="H270" s="19" t="s">
        <v>479</v>
      </c>
      <c r="I270" s="37"/>
      <c r="J270" s="37"/>
      <c r="K270" s="37"/>
      <c r="L270" s="37">
        <v>16428500</v>
      </c>
      <c r="M270" s="92"/>
      <c r="N270" s="92"/>
      <c r="O270" s="92"/>
      <c r="P270" s="92"/>
      <c r="Q270" s="92"/>
      <c r="R270" s="92"/>
      <c r="S270" s="28">
        <f t="shared" si="8"/>
        <v>16428500</v>
      </c>
      <c r="T270" s="29" t="s">
        <v>443</v>
      </c>
      <c r="U270" s="29" t="s">
        <v>444</v>
      </c>
      <c r="V270" s="29" t="s">
        <v>445</v>
      </c>
      <c r="W270" s="30"/>
    </row>
    <row r="271" spans="1:23" s="31" customFormat="1" ht="45" x14ac:dyDescent="0.25">
      <c r="A271" s="18">
        <v>49</v>
      </c>
      <c r="B271" s="19" t="s">
        <v>89</v>
      </c>
      <c r="C271" s="19" t="s">
        <v>459</v>
      </c>
      <c r="D271" s="19" t="s">
        <v>477</v>
      </c>
      <c r="E271" s="20" t="s">
        <v>483</v>
      </c>
      <c r="F271" s="161">
        <v>1</v>
      </c>
      <c r="G271" s="36">
        <v>2020680010102</v>
      </c>
      <c r="H271" s="19" t="s">
        <v>479</v>
      </c>
      <c r="I271" s="37"/>
      <c r="J271" s="37"/>
      <c r="K271" s="37"/>
      <c r="L271" s="37">
        <v>65428500</v>
      </c>
      <c r="M271" s="92"/>
      <c r="N271" s="92"/>
      <c r="O271" s="92"/>
      <c r="P271" s="92"/>
      <c r="Q271" s="92"/>
      <c r="R271" s="92"/>
      <c r="S271" s="28">
        <f t="shared" si="8"/>
        <v>65428500</v>
      </c>
      <c r="T271" s="29" t="s">
        <v>443</v>
      </c>
      <c r="U271" s="29" t="s">
        <v>444</v>
      </c>
      <c r="V271" s="29" t="s">
        <v>445</v>
      </c>
      <c r="W271" s="30"/>
    </row>
    <row r="272" spans="1:23" s="31" customFormat="1" ht="45" x14ac:dyDescent="0.25">
      <c r="A272" s="18">
        <v>50</v>
      </c>
      <c r="B272" s="19" t="s">
        <v>89</v>
      </c>
      <c r="C272" s="19" t="s">
        <v>459</v>
      </c>
      <c r="D272" s="19" t="s">
        <v>484</v>
      </c>
      <c r="E272" s="20" t="s">
        <v>485</v>
      </c>
      <c r="F272" s="160">
        <v>1</v>
      </c>
      <c r="G272" s="22">
        <v>2021680010044</v>
      </c>
      <c r="H272" s="19" t="s">
        <v>486</v>
      </c>
      <c r="I272" s="37"/>
      <c r="J272" s="37"/>
      <c r="K272" s="37"/>
      <c r="L272" s="37">
        <v>538175000</v>
      </c>
      <c r="M272" s="92"/>
      <c r="N272" s="92"/>
      <c r="O272" s="92"/>
      <c r="P272" s="92"/>
      <c r="Q272" s="92"/>
      <c r="R272" s="92"/>
      <c r="S272" s="28">
        <f t="shared" si="8"/>
        <v>538175000</v>
      </c>
      <c r="T272" s="29" t="s">
        <v>443</v>
      </c>
      <c r="U272" s="29" t="s">
        <v>444</v>
      </c>
      <c r="V272" s="29" t="s">
        <v>445</v>
      </c>
      <c r="W272" s="30"/>
    </row>
    <row r="273" spans="1:23" s="31" customFormat="1" ht="45" x14ac:dyDescent="0.25">
      <c r="A273" s="18">
        <v>51</v>
      </c>
      <c r="B273" s="19" t="s">
        <v>89</v>
      </c>
      <c r="C273" s="19" t="s">
        <v>459</v>
      </c>
      <c r="D273" s="19" t="s">
        <v>484</v>
      </c>
      <c r="E273" s="20" t="s">
        <v>487</v>
      </c>
      <c r="F273" s="160">
        <v>1</v>
      </c>
      <c r="G273" s="36">
        <v>2020680010091</v>
      </c>
      <c r="H273" s="19" t="s">
        <v>488</v>
      </c>
      <c r="I273" s="37"/>
      <c r="J273" s="37"/>
      <c r="K273" s="37"/>
      <c r="L273" s="37">
        <v>346600000</v>
      </c>
      <c r="M273" s="92"/>
      <c r="N273" s="92"/>
      <c r="O273" s="92"/>
      <c r="P273" s="92"/>
      <c r="Q273" s="92"/>
      <c r="R273" s="92"/>
      <c r="S273" s="28">
        <f t="shared" si="8"/>
        <v>346600000</v>
      </c>
      <c r="T273" s="29" t="s">
        <v>443</v>
      </c>
      <c r="U273" s="29" t="s">
        <v>444</v>
      </c>
      <c r="V273" s="29" t="s">
        <v>445</v>
      </c>
      <c r="W273" s="30"/>
    </row>
    <row r="274" spans="1:23" s="31" customFormat="1" ht="46.8" x14ac:dyDescent="0.25">
      <c r="A274" s="18">
        <v>52</v>
      </c>
      <c r="B274" s="19" t="s">
        <v>89</v>
      </c>
      <c r="C274" s="19" t="s">
        <v>459</v>
      </c>
      <c r="D274" s="19" t="s">
        <v>484</v>
      </c>
      <c r="E274" s="20" t="s">
        <v>489</v>
      </c>
      <c r="F274" s="161">
        <v>1</v>
      </c>
      <c r="G274" s="36">
        <v>2020680010091</v>
      </c>
      <c r="H274" s="19" t="s">
        <v>488</v>
      </c>
      <c r="I274" s="37"/>
      <c r="J274" s="37"/>
      <c r="K274" s="37"/>
      <c r="L274" s="37">
        <v>92112000</v>
      </c>
      <c r="M274" s="92"/>
      <c r="N274" s="92"/>
      <c r="O274" s="92"/>
      <c r="P274" s="92"/>
      <c r="Q274" s="92"/>
      <c r="R274" s="92"/>
      <c r="S274" s="28">
        <f t="shared" si="8"/>
        <v>92112000</v>
      </c>
      <c r="T274" s="29" t="s">
        <v>443</v>
      </c>
      <c r="U274" s="29" t="s">
        <v>444</v>
      </c>
      <c r="V274" s="29" t="s">
        <v>445</v>
      </c>
      <c r="W274" s="30"/>
    </row>
    <row r="275" spans="1:23" s="31" customFormat="1" ht="45" x14ac:dyDescent="0.25">
      <c r="A275" s="18">
        <v>53</v>
      </c>
      <c r="B275" s="19" t="s">
        <v>89</v>
      </c>
      <c r="C275" s="19" t="s">
        <v>459</v>
      </c>
      <c r="D275" s="19" t="s">
        <v>484</v>
      </c>
      <c r="E275" s="20" t="s">
        <v>490</v>
      </c>
      <c r="F275" s="160">
        <v>1</v>
      </c>
      <c r="G275" s="36">
        <v>2020680010091</v>
      </c>
      <c r="H275" s="19" t="s">
        <v>488</v>
      </c>
      <c r="I275" s="37"/>
      <c r="J275" s="37"/>
      <c r="K275" s="37"/>
      <c r="L275" s="37">
        <v>133303334</v>
      </c>
      <c r="M275" s="92"/>
      <c r="N275" s="92"/>
      <c r="O275" s="92"/>
      <c r="P275" s="92"/>
      <c r="Q275" s="92"/>
      <c r="R275" s="92"/>
      <c r="S275" s="28">
        <f t="shared" si="8"/>
        <v>133303334</v>
      </c>
      <c r="T275" s="29" t="s">
        <v>443</v>
      </c>
      <c r="U275" s="29" t="s">
        <v>444</v>
      </c>
      <c r="V275" s="29" t="s">
        <v>445</v>
      </c>
      <c r="W275" s="30"/>
    </row>
    <row r="276" spans="1:23" s="31" customFormat="1" ht="45" x14ac:dyDescent="0.25">
      <c r="A276" s="18">
        <v>54</v>
      </c>
      <c r="B276" s="19" t="s">
        <v>89</v>
      </c>
      <c r="C276" s="19" t="s">
        <v>459</v>
      </c>
      <c r="D276" s="19" t="s">
        <v>484</v>
      </c>
      <c r="E276" s="39" t="s">
        <v>491</v>
      </c>
      <c r="F276" s="160">
        <v>5</v>
      </c>
      <c r="G276" s="36">
        <v>2020680010091</v>
      </c>
      <c r="H276" s="19" t="s">
        <v>488</v>
      </c>
      <c r="I276" s="37"/>
      <c r="J276" s="37"/>
      <c r="K276" s="37"/>
      <c r="L276" s="37">
        <v>16050833</v>
      </c>
      <c r="M276" s="92"/>
      <c r="N276" s="92"/>
      <c r="O276" s="92"/>
      <c r="P276" s="92"/>
      <c r="Q276" s="92"/>
      <c r="R276" s="92"/>
      <c r="S276" s="28">
        <f t="shared" si="8"/>
        <v>16050833</v>
      </c>
      <c r="T276" s="29" t="s">
        <v>443</v>
      </c>
      <c r="U276" s="29" t="s">
        <v>444</v>
      </c>
      <c r="V276" s="29" t="s">
        <v>445</v>
      </c>
      <c r="W276" s="30"/>
    </row>
    <row r="277" spans="1:23" s="31" customFormat="1" ht="45" x14ac:dyDescent="0.25">
      <c r="A277" s="18">
        <v>55</v>
      </c>
      <c r="B277" s="19" t="s">
        <v>89</v>
      </c>
      <c r="C277" s="19" t="s">
        <v>459</v>
      </c>
      <c r="D277" s="19" t="s">
        <v>484</v>
      </c>
      <c r="E277" s="20" t="s">
        <v>492</v>
      </c>
      <c r="F277" s="160">
        <v>1</v>
      </c>
      <c r="G277" s="36">
        <v>2020680010091</v>
      </c>
      <c r="H277" s="19" t="s">
        <v>488</v>
      </c>
      <c r="I277" s="37"/>
      <c r="J277" s="37"/>
      <c r="K277" s="37"/>
      <c r="L277" s="37">
        <v>135320000</v>
      </c>
      <c r="M277" s="92"/>
      <c r="N277" s="92"/>
      <c r="O277" s="92"/>
      <c r="P277" s="92"/>
      <c r="Q277" s="92"/>
      <c r="R277" s="92">
        <v>21527000</v>
      </c>
      <c r="S277" s="28">
        <f t="shared" si="8"/>
        <v>156847000</v>
      </c>
      <c r="T277" s="29" t="s">
        <v>443</v>
      </c>
      <c r="U277" s="29" t="s">
        <v>444</v>
      </c>
      <c r="V277" s="29" t="s">
        <v>445</v>
      </c>
      <c r="W277" s="30"/>
    </row>
    <row r="278" spans="1:23" s="31" customFormat="1" ht="62.4" x14ac:dyDescent="0.25">
      <c r="A278" s="18">
        <v>56</v>
      </c>
      <c r="B278" s="19" t="s">
        <v>89</v>
      </c>
      <c r="C278" s="19" t="s">
        <v>459</v>
      </c>
      <c r="D278" s="19" t="s">
        <v>484</v>
      </c>
      <c r="E278" s="20" t="s">
        <v>493</v>
      </c>
      <c r="F278" s="160">
        <v>1</v>
      </c>
      <c r="G278" s="36">
        <v>2020680010091</v>
      </c>
      <c r="H278" s="19" t="s">
        <v>488</v>
      </c>
      <c r="I278" s="37"/>
      <c r="J278" s="37"/>
      <c r="K278" s="37"/>
      <c r="L278" s="37">
        <v>39200000</v>
      </c>
      <c r="M278" s="92"/>
      <c r="N278" s="92"/>
      <c r="O278" s="92"/>
      <c r="P278" s="92"/>
      <c r="Q278" s="92"/>
      <c r="R278" s="92"/>
      <c r="S278" s="28">
        <f t="shared" si="8"/>
        <v>39200000</v>
      </c>
      <c r="T278" s="29" t="s">
        <v>443</v>
      </c>
      <c r="U278" s="29" t="s">
        <v>444</v>
      </c>
      <c r="V278" s="29" t="s">
        <v>445</v>
      </c>
      <c r="W278" s="30"/>
    </row>
    <row r="279" spans="1:23" s="31" customFormat="1" ht="46.8" x14ac:dyDescent="0.25">
      <c r="A279" s="18">
        <v>57</v>
      </c>
      <c r="B279" s="19" t="s">
        <v>89</v>
      </c>
      <c r="C279" s="19" t="s">
        <v>459</v>
      </c>
      <c r="D279" s="19" t="s">
        <v>484</v>
      </c>
      <c r="E279" s="20" t="s">
        <v>494</v>
      </c>
      <c r="F279" s="160">
        <v>1</v>
      </c>
      <c r="G279" s="36">
        <v>2020680010091</v>
      </c>
      <c r="H279" s="19" t="s">
        <v>488</v>
      </c>
      <c r="I279" s="37"/>
      <c r="J279" s="37"/>
      <c r="K279" s="37"/>
      <c r="L279" s="37">
        <v>57328000</v>
      </c>
      <c r="M279" s="92"/>
      <c r="N279" s="92"/>
      <c r="O279" s="92"/>
      <c r="P279" s="92"/>
      <c r="Q279" s="92"/>
      <c r="R279" s="92"/>
      <c r="S279" s="28">
        <f t="shared" si="8"/>
        <v>57328000</v>
      </c>
      <c r="T279" s="29" t="s">
        <v>443</v>
      </c>
      <c r="U279" s="29" t="s">
        <v>444</v>
      </c>
      <c r="V279" s="29" t="s">
        <v>445</v>
      </c>
      <c r="W279" s="30"/>
    </row>
    <row r="280" spans="1:23" s="31" customFormat="1" ht="45" x14ac:dyDescent="0.25">
      <c r="A280" s="18">
        <v>58</v>
      </c>
      <c r="B280" s="19" t="s">
        <v>89</v>
      </c>
      <c r="C280" s="19" t="s">
        <v>459</v>
      </c>
      <c r="D280" s="19" t="s">
        <v>495</v>
      </c>
      <c r="E280" s="20" t="s">
        <v>496</v>
      </c>
      <c r="F280" s="160">
        <v>0</v>
      </c>
      <c r="G280" s="22" t="s">
        <v>43</v>
      </c>
      <c r="H280" s="23" t="s">
        <v>44</v>
      </c>
      <c r="I280" s="37"/>
      <c r="J280" s="37"/>
      <c r="K280" s="37"/>
      <c r="L280" s="37"/>
      <c r="M280" s="92"/>
      <c r="N280" s="92"/>
      <c r="O280" s="92"/>
      <c r="P280" s="92"/>
      <c r="Q280" s="92"/>
      <c r="R280" s="92"/>
      <c r="S280" s="28">
        <f t="shared" si="8"/>
        <v>0</v>
      </c>
      <c r="T280" s="29" t="s">
        <v>443</v>
      </c>
      <c r="U280" s="29" t="s">
        <v>444</v>
      </c>
      <c r="V280" s="29" t="s">
        <v>445</v>
      </c>
      <c r="W280" s="30"/>
    </row>
    <row r="281" spans="1:23" s="31" customFormat="1" ht="45" x14ac:dyDescent="0.25">
      <c r="A281" s="18">
        <v>59</v>
      </c>
      <c r="B281" s="19" t="s">
        <v>89</v>
      </c>
      <c r="C281" s="19" t="s">
        <v>459</v>
      </c>
      <c r="D281" s="19" t="s">
        <v>495</v>
      </c>
      <c r="E281" s="20" t="s">
        <v>497</v>
      </c>
      <c r="F281" s="160">
        <v>37500</v>
      </c>
      <c r="G281" s="36">
        <v>2020680010138</v>
      </c>
      <c r="H281" s="19" t="s">
        <v>498</v>
      </c>
      <c r="I281" s="37">
        <v>182413000</v>
      </c>
      <c r="J281" s="37"/>
      <c r="K281" s="37"/>
      <c r="L281" s="37">
        <v>20000000</v>
      </c>
      <c r="M281" s="92"/>
      <c r="N281" s="92"/>
      <c r="O281" s="92"/>
      <c r="P281" s="92"/>
      <c r="Q281" s="92"/>
      <c r="R281" s="92"/>
      <c r="S281" s="28">
        <f t="shared" si="8"/>
        <v>202413000</v>
      </c>
      <c r="T281" s="29" t="s">
        <v>443</v>
      </c>
      <c r="U281" s="29" t="s">
        <v>444</v>
      </c>
      <c r="V281" s="29" t="s">
        <v>445</v>
      </c>
      <c r="W281" s="30"/>
    </row>
    <row r="282" spans="1:23" s="31" customFormat="1" ht="45" x14ac:dyDescent="0.25">
      <c r="A282" s="18">
        <v>60</v>
      </c>
      <c r="B282" s="19" t="s">
        <v>89</v>
      </c>
      <c r="C282" s="19" t="s">
        <v>459</v>
      </c>
      <c r="D282" s="19" t="s">
        <v>495</v>
      </c>
      <c r="E282" s="20" t="s">
        <v>499</v>
      </c>
      <c r="F282" s="160">
        <v>7200</v>
      </c>
      <c r="G282" s="36">
        <v>2020680010138</v>
      </c>
      <c r="H282" s="19" t="s">
        <v>498</v>
      </c>
      <c r="I282" s="37">
        <f>406898368+1000000000</f>
        <v>1406898368</v>
      </c>
      <c r="J282" s="37"/>
      <c r="K282" s="37"/>
      <c r="L282" s="37"/>
      <c r="M282" s="92"/>
      <c r="N282" s="92"/>
      <c r="O282" s="92"/>
      <c r="P282" s="92"/>
      <c r="Q282" s="92"/>
      <c r="R282" s="92">
        <v>8464748</v>
      </c>
      <c r="S282" s="28">
        <f t="shared" si="8"/>
        <v>1415363116</v>
      </c>
      <c r="T282" s="29" t="s">
        <v>443</v>
      </c>
      <c r="U282" s="29" t="s">
        <v>444</v>
      </c>
      <c r="V282" s="29" t="s">
        <v>445</v>
      </c>
      <c r="W282" s="30"/>
    </row>
    <row r="283" spans="1:23" s="31" customFormat="1" ht="45" x14ac:dyDescent="0.25">
      <c r="A283" s="18">
        <v>61</v>
      </c>
      <c r="B283" s="19" t="s">
        <v>89</v>
      </c>
      <c r="C283" s="19" t="s">
        <v>459</v>
      </c>
      <c r="D283" s="19" t="s">
        <v>495</v>
      </c>
      <c r="E283" s="20" t="s">
        <v>500</v>
      </c>
      <c r="F283" s="160">
        <v>12000</v>
      </c>
      <c r="G283" s="36">
        <v>2020680010138</v>
      </c>
      <c r="H283" s="19" t="s">
        <v>498</v>
      </c>
      <c r="I283" s="37">
        <v>186945000</v>
      </c>
      <c r="J283" s="37"/>
      <c r="K283" s="37"/>
      <c r="L283" s="37">
        <v>90000000</v>
      </c>
      <c r="M283" s="92"/>
      <c r="N283" s="92"/>
      <c r="O283" s="92"/>
      <c r="P283" s="92"/>
      <c r="Q283" s="92"/>
      <c r="R283" s="92"/>
      <c r="S283" s="28">
        <f t="shared" si="8"/>
        <v>276945000</v>
      </c>
      <c r="T283" s="29" t="s">
        <v>443</v>
      </c>
      <c r="U283" s="29" t="s">
        <v>444</v>
      </c>
      <c r="V283" s="29" t="s">
        <v>445</v>
      </c>
      <c r="W283" s="30"/>
    </row>
    <row r="284" spans="1:23" s="31" customFormat="1" ht="45" x14ac:dyDescent="0.25">
      <c r="A284" s="18">
        <v>62</v>
      </c>
      <c r="B284" s="19" t="s">
        <v>89</v>
      </c>
      <c r="C284" s="19" t="s">
        <v>459</v>
      </c>
      <c r="D284" s="19" t="s">
        <v>495</v>
      </c>
      <c r="E284" s="20" t="s">
        <v>501</v>
      </c>
      <c r="F284" s="160">
        <v>1</v>
      </c>
      <c r="G284" s="36">
        <v>2020680010138</v>
      </c>
      <c r="H284" s="19" t="s">
        <v>498</v>
      </c>
      <c r="I284" s="37">
        <v>90640000</v>
      </c>
      <c r="J284" s="37"/>
      <c r="K284" s="37"/>
      <c r="L284" s="37">
        <v>100000000</v>
      </c>
      <c r="M284" s="92"/>
      <c r="N284" s="92"/>
      <c r="O284" s="92"/>
      <c r="P284" s="92"/>
      <c r="Q284" s="92"/>
      <c r="R284" s="92"/>
      <c r="S284" s="28">
        <f t="shared" si="8"/>
        <v>190640000</v>
      </c>
      <c r="T284" s="29" t="s">
        <v>443</v>
      </c>
      <c r="U284" s="29" t="s">
        <v>444</v>
      </c>
      <c r="V284" s="29" t="s">
        <v>445</v>
      </c>
      <c r="W284" s="30"/>
    </row>
    <row r="285" spans="1:23" s="31" customFormat="1" ht="45" x14ac:dyDescent="0.25">
      <c r="A285" s="18">
        <v>63</v>
      </c>
      <c r="B285" s="19" t="s">
        <v>89</v>
      </c>
      <c r="C285" s="19" t="s">
        <v>459</v>
      </c>
      <c r="D285" s="19" t="s">
        <v>495</v>
      </c>
      <c r="E285" s="20" t="s">
        <v>502</v>
      </c>
      <c r="F285" s="161">
        <v>0</v>
      </c>
      <c r="G285" s="22" t="s">
        <v>43</v>
      </c>
      <c r="H285" s="23" t="s">
        <v>44</v>
      </c>
      <c r="I285" s="37"/>
      <c r="J285" s="37"/>
      <c r="K285" s="37"/>
      <c r="L285" s="37"/>
      <c r="M285" s="92"/>
      <c r="N285" s="92"/>
      <c r="O285" s="92"/>
      <c r="P285" s="92"/>
      <c r="Q285" s="92"/>
      <c r="R285" s="92"/>
      <c r="S285" s="28">
        <f t="shared" si="8"/>
        <v>0</v>
      </c>
      <c r="T285" s="29" t="s">
        <v>443</v>
      </c>
      <c r="U285" s="29" t="s">
        <v>444</v>
      </c>
      <c r="V285" s="29" t="s">
        <v>35</v>
      </c>
      <c r="W285" s="30"/>
    </row>
    <row r="286" spans="1:23" s="31" customFormat="1" ht="45" x14ac:dyDescent="0.25">
      <c r="A286" s="18">
        <v>64</v>
      </c>
      <c r="B286" s="19" t="s">
        <v>89</v>
      </c>
      <c r="C286" s="19" t="s">
        <v>459</v>
      </c>
      <c r="D286" s="19" t="s">
        <v>503</v>
      </c>
      <c r="E286" s="20" t="s">
        <v>504</v>
      </c>
      <c r="F286" s="160">
        <v>2</v>
      </c>
      <c r="G286" s="36">
        <v>2020680010103</v>
      </c>
      <c r="H286" s="19" t="s">
        <v>505</v>
      </c>
      <c r="I286" s="37">
        <v>197760000</v>
      </c>
      <c r="J286" s="37"/>
      <c r="K286" s="37"/>
      <c r="L286" s="37"/>
      <c r="M286" s="92"/>
      <c r="N286" s="92"/>
      <c r="O286" s="92"/>
      <c r="P286" s="92"/>
      <c r="Q286" s="92"/>
      <c r="R286" s="92"/>
      <c r="S286" s="28">
        <f t="shared" si="8"/>
        <v>197760000</v>
      </c>
      <c r="T286" s="29" t="s">
        <v>443</v>
      </c>
      <c r="U286" s="29" t="s">
        <v>444</v>
      </c>
      <c r="V286" s="29" t="s">
        <v>445</v>
      </c>
      <c r="W286" s="30"/>
    </row>
    <row r="287" spans="1:23" s="31" customFormat="1" ht="45" x14ac:dyDescent="0.25">
      <c r="A287" s="18">
        <v>65</v>
      </c>
      <c r="B287" s="19" t="s">
        <v>89</v>
      </c>
      <c r="C287" s="19" t="s">
        <v>459</v>
      </c>
      <c r="D287" s="19" t="s">
        <v>503</v>
      </c>
      <c r="E287" s="20" t="s">
        <v>506</v>
      </c>
      <c r="F287" s="160">
        <v>1</v>
      </c>
      <c r="G287" s="36">
        <v>2020680010103</v>
      </c>
      <c r="H287" s="19" t="s">
        <v>505</v>
      </c>
      <c r="I287" s="37"/>
      <c r="J287" s="37"/>
      <c r="K287" s="37"/>
      <c r="L287" s="37">
        <v>95275000</v>
      </c>
      <c r="M287" s="92"/>
      <c r="N287" s="92"/>
      <c r="O287" s="92"/>
      <c r="P287" s="92"/>
      <c r="Q287" s="92"/>
      <c r="R287" s="92"/>
      <c r="S287" s="28">
        <f t="shared" ref="S287:S314" si="9">SUM(I287:R287)</f>
        <v>95275000</v>
      </c>
      <c r="T287" s="29" t="s">
        <v>443</v>
      </c>
      <c r="U287" s="29" t="s">
        <v>444</v>
      </c>
      <c r="V287" s="29" t="s">
        <v>445</v>
      </c>
      <c r="W287" s="30"/>
    </row>
    <row r="288" spans="1:23" s="31" customFormat="1" ht="60" x14ac:dyDescent="0.25">
      <c r="A288" s="18">
        <v>66</v>
      </c>
      <c r="B288" s="19" t="s">
        <v>89</v>
      </c>
      <c r="C288" s="19" t="s">
        <v>459</v>
      </c>
      <c r="D288" s="19" t="s">
        <v>507</v>
      </c>
      <c r="E288" s="20" t="s">
        <v>508</v>
      </c>
      <c r="F288" s="161">
        <v>1</v>
      </c>
      <c r="G288" s="22">
        <v>2020680010142</v>
      </c>
      <c r="H288" s="19" t="s">
        <v>509</v>
      </c>
      <c r="I288" s="37"/>
      <c r="J288" s="37"/>
      <c r="K288" s="37"/>
      <c r="L288" s="37">
        <v>72512000</v>
      </c>
      <c r="M288" s="92"/>
      <c r="N288" s="92"/>
      <c r="O288" s="92"/>
      <c r="P288" s="92"/>
      <c r="Q288" s="92"/>
      <c r="R288" s="92"/>
      <c r="S288" s="28">
        <f t="shared" si="9"/>
        <v>72512000</v>
      </c>
      <c r="T288" s="29" t="s">
        <v>443</v>
      </c>
      <c r="U288" s="29" t="s">
        <v>444</v>
      </c>
      <c r="V288" s="29" t="s">
        <v>445</v>
      </c>
      <c r="W288" s="30"/>
    </row>
    <row r="289" spans="1:23" s="31" customFormat="1" ht="75" x14ac:dyDescent="0.25">
      <c r="A289" s="18">
        <v>151</v>
      </c>
      <c r="B289" s="19" t="s">
        <v>258</v>
      </c>
      <c r="C289" s="19" t="s">
        <v>510</v>
      </c>
      <c r="D289" s="19" t="s">
        <v>511</v>
      </c>
      <c r="E289" s="20" t="s">
        <v>512</v>
      </c>
      <c r="F289" s="160">
        <v>1</v>
      </c>
      <c r="G289" s="36">
        <v>2020680010112</v>
      </c>
      <c r="H289" s="19" t="s">
        <v>513</v>
      </c>
      <c r="I289" s="37">
        <v>222250000</v>
      </c>
      <c r="J289" s="37"/>
      <c r="K289" s="37"/>
      <c r="L289" s="37"/>
      <c r="M289" s="92"/>
      <c r="N289" s="92"/>
      <c r="O289" s="92"/>
      <c r="P289" s="92"/>
      <c r="Q289" s="92"/>
      <c r="R289" s="92"/>
      <c r="S289" s="28">
        <f>SUM(I289:R289)</f>
        <v>222250000</v>
      </c>
      <c r="T289" s="29" t="s">
        <v>443</v>
      </c>
      <c r="U289" s="29" t="s">
        <v>444</v>
      </c>
      <c r="V289" s="29" t="s">
        <v>47</v>
      </c>
      <c r="W289" s="30"/>
    </row>
    <row r="290" spans="1:23" s="31" customFormat="1" ht="75" x14ac:dyDescent="0.25">
      <c r="A290" s="18">
        <v>152</v>
      </c>
      <c r="B290" s="19" t="s">
        <v>258</v>
      </c>
      <c r="C290" s="19" t="s">
        <v>510</v>
      </c>
      <c r="D290" s="19" t="s">
        <v>511</v>
      </c>
      <c r="E290" s="20" t="s">
        <v>514</v>
      </c>
      <c r="F290" s="172">
        <v>1</v>
      </c>
      <c r="G290" s="36">
        <v>2020680010112</v>
      </c>
      <c r="H290" s="19" t="s">
        <v>513</v>
      </c>
      <c r="I290" s="37">
        <f>133100000</f>
        <v>133100000</v>
      </c>
      <c r="J290" s="37"/>
      <c r="K290" s="37"/>
      <c r="L290" s="37"/>
      <c r="M290" s="92"/>
      <c r="N290" s="92"/>
      <c r="O290" s="92"/>
      <c r="P290" s="92"/>
      <c r="Q290" s="92"/>
      <c r="R290" s="92">
        <f>9000000+21000000</f>
        <v>30000000</v>
      </c>
      <c r="S290" s="28">
        <f t="shared" ref="S290:S305" si="10">SUM(I290:R290)</f>
        <v>163100000</v>
      </c>
      <c r="T290" s="29" t="s">
        <v>443</v>
      </c>
      <c r="U290" s="29" t="s">
        <v>444</v>
      </c>
      <c r="V290" s="29" t="s">
        <v>47</v>
      </c>
      <c r="W290" s="30"/>
    </row>
    <row r="291" spans="1:23" s="31" customFormat="1" ht="75" x14ac:dyDescent="0.25">
      <c r="A291" s="18">
        <v>152</v>
      </c>
      <c r="B291" s="19" t="s">
        <v>258</v>
      </c>
      <c r="C291" s="19" t="s">
        <v>510</v>
      </c>
      <c r="D291" s="19" t="s">
        <v>511</v>
      </c>
      <c r="E291" s="20" t="s">
        <v>514</v>
      </c>
      <c r="F291" s="173"/>
      <c r="G291" s="36">
        <v>2021680010216</v>
      </c>
      <c r="H291" s="19" t="s">
        <v>700</v>
      </c>
      <c r="I291" s="37">
        <v>348000000</v>
      </c>
      <c r="J291" s="37"/>
      <c r="K291" s="37"/>
      <c r="L291" s="37"/>
      <c r="M291" s="92"/>
      <c r="N291" s="92"/>
      <c r="O291" s="92"/>
      <c r="P291" s="92"/>
      <c r="Q291" s="92"/>
      <c r="R291" s="92"/>
      <c r="S291" s="28">
        <f t="shared" si="10"/>
        <v>348000000</v>
      </c>
      <c r="T291" s="29" t="s">
        <v>443</v>
      </c>
      <c r="U291" s="29" t="s">
        <v>444</v>
      </c>
      <c r="V291" s="29" t="s">
        <v>47</v>
      </c>
      <c r="W291" s="30"/>
    </row>
    <row r="292" spans="1:23" s="31" customFormat="1" ht="75" x14ac:dyDescent="0.25">
      <c r="A292" s="18">
        <v>153</v>
      </c>
      <c r="B292" s="19" t="s">
        <v>258</v>
      </c>
      <c r="C292" s="19" t="s">
        <v>510</v>
      </c>
      <c r="D292" s="19" t="s">
        <v>511</v>
      </c>
      <c r="E292" s="20" t="s">
        <v>515</v>
      </c>
      <c r="F292" s="160">
        <v>1</v>
      </c>
      <c r="G292" s="36">
        <v>2020680010112</v>
      </c>
      <c r="H292" s="19" t="s">
        <v>513</v>
      </c>
      <c r="I292" s="37">
        <v>33000000</v>
      </c>
      <c r="J292" s="37"/>
      <c r="K292" s="37"/>
      <c r="L292" s="37"/>
      <c r="M292" s="92"/>
      <c r="N292" s="92"/>
      <c r="O292" s="92"/>
      <c r="P292" s="92"/>
      <c r="Q292" s="92"/>
      <c r="R292" s="92"/>
      <c r="S292" s="28">
        <f t="shared" si="10"/>
        <v>33000000</v>
      </c>
      <c r="T292" s="29" t="s">
        <v>443</v>
      </c>
      <c r="U292" s="29" t="s">
        <v>444</v>
      </c>
      <c r="V292" s="29" t="s">
        <v>47</v>
      </c>
      <c r="W292" s="30"/>
    </row>
    <row r="293" spans="1:23" s="31" customFormat="1" ht="75" x14ac:dyDescent="0.25">
      <c r="A293" s="18">
        <v>154</v>
      </c>
      <c r="B293" s="19" t="s">
        <v>258</v>
      </c>
      <c r="C293" s="19" t="s">
        <v>510</v>
      </c>
      <c r="D293" s="19" t="s">
        <v>511</v>
      </c>
      <c r="E293" s="20" t="s">
        <v>516</v>
      </c>
      <c r="F293" s="160">
        <v>1</v>
      </c>
      <c r="G293" s="36">
        <v>2020680010112</v>
      </c>
      <c r="H293" s="19" t="s">
        <v>513</v>
      </c>
      <c r="I293" s="37">
        <v>178250000</v>
      </c>
      <c r="J293" s="37"/>
      <c r="K293" s="37"/>
      <c r="L293" s="37"/>
      <c r="M293" s="92"/>
      <c r="N293" s="92"/>
      <c r="O293" s="92"/>
      <c r="P293" s="92"/>
      <c r="Q293" s="92"/>
      <c r="R293" s="92"/>
      <c r="S293" s="28">
        <f t="shared" si="10"/>
        <v>178250000</v>
      </c>
      <c r="T293" s="29" t="s">
        <v>443</v>
      </c>
      <c r="U293" s="29" t="s">
        <v>444</v>
      </c>
      <c r="V293" s="29" t="s">
        <v>47</v>
      </c>
      <c r="W293" s="30"/>
    </row>
    <row r="294" spans="1:23" s="31" customFormat="1" ht="78" x14ac:dyDescent="0.25">
      <c r="A294" s="18">
        <v>155</v>
      </c>
      <c r="B294" s="19" t="s">
        <v>258</v>
      </c>
      <c r="C294" s="19" t="s">
        <v>510</v>
      </c>
      <c r="D294" s="19" t="s">
        <v>517</v>
      </c>
      <c r="E294" s="20" t="s">
        <v>518</v>
      </c>
      <c r="F294" s="160">
        <v>1</v>
      </c>
      <c r="G294" s="22">
        <v>2021680010014</v>
      </c>
      <c r="H294" s="19" t="s">
        <v>519</v>
      </c>
      <c r="I294" s="37">
        <v>177050000</v>
      </c>
      <c r="J294" s="37"/>
      <c r="K294" s="37"/>
      <c r="L294" s="37"/>
      <c r="M294" s="92"/>
      <c r="N294" s="92"/>
      <c r="O294" s="92"/>
      <c r="P294" s="92"/>
      <c r="Q294" s="92"/>
      <c r="R294" s="92"/>
      <c r="S294" s="28">
        <f t="shared" si="10"/>
        <v>177050000</v>
      </c>
      <c r="T294" s="29" t="s">
        <v>443</v>
      </c>
      <c r="U294" s="29" t="s">
        <v>444</v>
      </c>
      <c r="V294" s="29" t="s">
        <v>47</v>
      </c>
      <c r="W294" s="30"/>
    </row>
    <row r="295" spans="1:23" s="31" customFormat="1" ht="60" x14ac:dyDescent="0.25">
      <c r="A295" s="18">
        <v>156</v>
      </c>
      <c r="B295" s="19" t="s">
        <v>258</v>
      </c>
      <c r="C295" s="19" t="s">
        <v>259</v>
      </c>
      <c r="D295" s="19" t="s">
        <v>260</v>
      </c>
      <c r="E295" s="20" t="s">
        <v>520</v>
      </c>
      <c r="F295" s="160">
        <v>1</v>
      </c>
      <c r="G295" s="36">
        <v>2021680010007</v>
      </c>
      <c r="H295" s="23" t="s">
        <v>521</v>
      </c>
      <c r="I295" s="37">
        <v>2408060490</v>
      </c>
      <c r="J295" s="37"/>
      <c r="K295" s="37"/>
      <c r="L295" s="37"/>
      <c r="M295" s="92"/>
      <c r="N295" s="92"/>
      <c r="O295" s="92"/>
      <c r="P295" s="92"/>
      <c r="Q295" s="92"/>
      <c r="R295" s="92"/>
      <c r="S295" s="28">
        <f t="shared" si="10"/>
        <v>2408060490</v>
      </c>
      <c r="T295" s="29" t="s">
        <v>443</v>
      </c>
      <c r="U295" s="29" t="s">
        <v>444</v>
      </c>
      <c r="V295" s="29" t="s">
        <v>47</v>
      </c>
      <c r="W295" s="30"/>
    </row>
    <row r="296" spans="1:23" s="31" customFormat="1" ht="124.8" x14ac:dyDescent="0.25">
      <c r="A296" s="18">
        <v>157</v>
      </c>
      <c r="B296" s="19" t="s">
        <v>258</v>
      </c>
      <c r="C296" s="19" t="s">
        <v>259</v>
      </c>
      <c r="D296" s="19" t="s">
        <v>260</v>
      </c>
      <c r="E296" s="20" t="s">
        <v>522</v>
      </c>
      <c r="F296" s="172">
        <v>1</v>
      </c>
      <c r="G296" s="36">
        <v>2021680010007</v>
      </c>
      <c r="H296" s="23" t="s">
        <v>521</v>
      </c>
      <c r="I296" s="37">
        <v>113300000</v>
      </c>
      <c r="J296" s="37"/>
      <c r="K296" s="37"/>
      <c r="L296" s="37"/>
      <c r="M296" s="92"/>
      <c r="N296" s="92"/>
      <c r="O296" s="92"/>
      <c r="P296" s="92"/>
      <c r="Q296" s="92"/>
      <c r="R296" s="92"/>
      <c r="S296" s="28">
        <f t="shared" si="10"/>
        <v>113300000</v>
      </c>
      <c r="T296" s="29" t="s">
        <v>443</v>
      </c>
      <c r="U296" s="29" t="s">
        <v>444</v>
      </c>
      <c r="V296" s="29" t="s">
        <v>47</v>
      </c>
      <c r="W296" s="30"/>
    </row>
    <row r="297" spans="1:23" s="31" customFormat="1" ht="124.8" x14ac:dyDescent="0.25">
      <c r="A297" s="18">
        <v>157</v>
      </c>
      <c r="B297" s="19" t="s">
        <v>258</v>
      </c>
      <c r="C297" s="19" t="s">
        <v>259</v>
      </c>
      <c r="D297" s="19" t="s">
        <v>260</v>
      </c>
      <c r="E297" s="20" t="s">
        <v>522</v>
      </c>
      <c r="F297" s="173"/>
      <c r="G297" s="36">
        <v>2021680010216</v>
      </c>
      <c r="H297" s="19" t="s">
        <v>700</v>
      </c>
      <c r="I297" s="37">
        <v>600000000</v>
      </c>
      <c r="J297" s="37"/>
      <c r="K297" s="37"/>
      <c r="L297" s="37"/>
      <c r="M297" s="92"/>
      <c r="N297" s="92"/>
      <c r="O297" s="92"/>
      <c r="P297" s="92"/>
      <c r="Q297" s="92"/>
      <c r="R297" s="92"/>
      <c r="S297" s="28">
        <f t="shared" si="10"/>
        <v>600000000</v>
      </c>
      <c r="T297" s="29" t="s">
        <v>443</v>
      </c>
      <c r="U297" s="29" t="s">
        <v>444</v>
      </c>
      <c r="V297" s="29" t="s">
        <v>47</v>
      </c>
      <c r="W297" s="30"/>
    </row>
    <row r="298" spans="1:23" s="31" customFormat="1" ht="62.4" x14ac:dyDescent="0.25">
      <c r="A298" s="18">
        <v>158</v>
      </c>
      <c r="B298" s="19" t="s">
        <v>258</v>
      </c>
      <c r="C298" s="19" t="s">
        <v>259</v>
      </c>
      <c r="D298" s="19" t="s">
        <v>260</v>
      </c>
      <c r="E298" s="20" t="s">
        <v>523</v>
      </c>
      <c r="F298" s="160">
        <v>1</v>
      </c>
      <c r="G298" s="36">
        <v>2021680010007</v>
      </c>
      <c r="H298" s="23" t="s">
        <v>521</v>
      </c>
      <c r="I298" s="37">
        <v>1592500000</v>
      </c>
      <c r="J298" s="37"/>
      <c r="K298" s="37"/>
      <c r="L298" s="37"/>
      <c r="M298" s="92"/>
      <c r="N298" s="92"/>
      <c r="O298" s="92"/>
      <c r="P298" s="92"/>
      <c r="Q298" s="92"/>
      <c r="R298" s="92"/>
      <c r="S298" s="28">
        <f t="shared" si="10"/>
        <v>1592500000</v>
      </c>
      <c r="T298" s="29" t="s">
        <v>443</v>
      </c>
      <c r="U298" s="29" t="s">
        <v>444</v>
      </c>
      <c r="V298" s="29" t="s">
        <v>47</v>
      </c>
      <c r="W298" s="30"/>
    </row>
    <row r="299" spans="1:23" s="31" customFormat="1" ht="60" x14ac:dyDescent="0.25">
      <c r="A299" s="18">
        <v>159</v>
      </c>
      <c r="B299" s="19" t="s">
        <v>258</v>
      </c>
      <c r="C299" s="19" t="s">
        <v>259</v>
      </c>
      <c r="D299" s="19" t="s">
        <v>260</v>
      </c>
      <c r="E299" s="20" t="s">
        <v>524</v>
      </c>
      <c r="F299" s="160">
        <v>1</v>
      </c>
      <c r="G299" s="36">
        <v>2021680010007</v>
      </c>
      <c r="H299" s="23" t="s">
        <v>521</v>
      </c>
      <c r="I299" s="37">
        <v>71050000</v>
      </c>
      <c r="J299" s="37"/>
      <c r="K299" s="37"/>
      <c r="L299" s="37"/>
      <c r="M299" s="92"/>
      <c r="N299" s="92"/>
      <c r="O299" s="92"/>
      <c r="P299" s="92"/>
      <c r="Q299" s="92"/>
      <c r="R299" s="92"/>
      <c r="S299" s="28">
        <f t="shared" si="10"/>
        <v>71050000</v>
      </c>
      <c r="T299" s="29" t="s">
        <v>443</v>
      </c>
      <c r="U299" s="29" t="s">
        <v>444</v>
      </c>
      <c r="V299" s="29" t="s">
        <v>47</v>
      </c>
      <c r="W299" s="30"/>
    </row>
    <row r="300" spans="1:23" s="31" customFormat="1" ht="62.4" x14ac:dyDescent="0.25">
      <c r="A300" s="18">
        <v>162</v>
      </c>
      <c r="B300" s="19" t="s">
        <v>258</v>
      </c>
      <c r="C300" s="19" t="s">
        <v>259</v>
      </c>
      <c r="D300" s="19" t="s">
        <v>525</v>
      </c>
      <c r="E300" s="20" t="s">
        <v>526</v>
      </c>
      <c r="F300" s="172">
        <v>1</v>
      </c>
      <c r="G300" s="22">
        <v>2021680010019</v>
      </c>
      <c r="H300" s="19" t="s">
        <v>527</v>
      </c>
      <c r="I300" s="37">
        <v>224090785</v>
      </c>
      <c r="J300" s="37"/>
      <c r="K300" s="37"/>
      <c r="L300" s="37"/>
      <c r="M300" s="92"/>
      <c r="N300" s="92"/>
      <c r="O300" s="92"/>
      <c r="P300" s="92"/>
      <c r="Q300" s="92"/>
      <c r="R300" s="92">
        <v>48259215</v>
      </c>
      <c r="S300" s="28">
        <f t="shared" si="10"/>
        <v>272350000</v>
      </c>
      <c r="T300" s="29" t="s">
        <v>443</v>
      </c>
      <c r="U300" s="29" t="s">
        <v>444</v>
      </c>
      <c r="V300" s="29" t="s">
        <v>47</v>
      </c>
      <c r="W300" s="30"/>
    </row>
    <row r="301" spans="1:23" s="31" customFormat="1" ht="62.4" x14ac:dyDescent="0.25">
      <c r="A301" s="18">
        <v>162</v>
      </c>
      <c r="B301" s="19" t="s">
        <v>258</v>
      </c>
      <c r="C301" s="19" t="s">
        <v>259</v>
      </c>
      <c r="D301" s="19" t="s">
        <v>525</v>
      </c>
      <c r="E301" s="20" t="s">
        <v>526</v>
      </c>
      <c r="F301" s="173"/>
      <c r="G301" s="22">
        <v>2021680010214</v>
      </c>
      <c r="H301" s="19" t="s">
        <v>701</v>
      </c>
      <c r="I301" s="37">
        <v>1495211000</v>
      </c>
      <c r="J301" s="37"/>
      <c r="K301" s="37"/>
      <c r="L301" s="37"/>
      <c r="M301" s="92"/>
      <c r="N301" s="92"/>
      <c r="O301" s="92"/>
      <c r="P301" s="92"/>
      <c r="Q301" s="92"/>
      <c r="R301" s="92"/>
      <c r="S301" s="28">
        <f t="shared" si="10"/>
        <v>1495211000</v>
      </c>
      <c r="T301" s="29" t="s">
        <v>443</v>
      </c>
      <c r="U301" s="29" t="s">
        <v>444</v>
      </c>
      <c r="V301" s="29" t="s">
        <v>47</v>
      </c>
      <c r="W301" s="30"/>
    </row>
    <row r="302" spans="1:23" s="31" customFormat="1" ht="34.799999999999997" customHeight="1" x14ac:dyDescent="0.25">
      <c r="A302" s="18">
        <v>163</v>
      </c>
      <c r="B302" s="19" t="s">
        <v>258</v>
      </c>
      <c r="C302" s="19" t="s">
        <v>259</v>
      </c>
      <c r="D302" s="19" t="s">
        <v>525</v>
      </c>
      <c r="E302" s="20" t="s">
        <v>528</v>
      </c>
      <c r="F302" s="160">
        <v>1</v>
      </c>
      <c r="G302" s="22">
        <v>2021680010019</v>
      </c>
      <c r="H302" s="19" t="s">
        <v>527</v>
      </c>
      <c r="I302" s="37">
        <v>62993916</v>
      </c>
      <c r="J302" s="37"/>
      <c r="K302" s="37"/>
      <c r="L302" s="37"/>
      <c r="M302" s="92"/>
      <c r="N302" s="92"/>
      <c r="O302" s="92"/>
      <c r="P302" s="92"/>
      <c r="Q302" s="92"/>
      <c r="R302" s="92">
        <v>31411992</v>
      </c>
      <c r="S302" s="28">
        <f>SUM(I302:R302)</f>
        <v>94405908</v>
      </c>
      <c r="T302" s="29" t="s">
        <v>443</v>
      </c>
      <c r="U302" s="29" t="s">
        <v>444</v>
      </c>
      <c r="V302" s="29" t="s">
        <v>47</v>
      </c>
      <c r="W302" s="30"/>
    </row>
    <row r="303" spans="1:23" s="31" customFormat="1" ht="60" x14ac:dyDescent="0.25">
      <c r="A303" s="18">
        <v>168</v>
      </c>
      <c r="B303" s="19" t="s">
        <v>258</v>
      </c>
      <c r="C303" s="19" t="s">
        <v>259</v>
      </c>
      <c r="D303" s="19" t="s">
        <v>529</v>
      </c>
      <c r="E303" s="40" t="s">
        <v>530</v>
      </c>
      <c r="F303" s="172">
        <v>1</v>
      </c>
      <c r="G303" s="22">
        <v>2021680010002</v>
      </c>
      <c r="H303" s="19" t="s">
        <v>531</v>
      </c>
      <c r="I303" s="37">
        <v>1549977517</v>
      </c>
      <c r="J303" s="37"/>
      <c r="K303" s="37"/>
      <c r="L303" s="37"/>
      <c r="M303" s="92"/>
      <c r="N303" s="92"/>
      <c r="O303" s="92"/>
      <c r="P303" s="92"/>
      <c r="Q303" s="92"/>
      <c r="R303" s="92">
        <v>66000000</v>
      </c>
      <c r="S303" s="28">
        <f t="shared" si="10"/>
        <v>1615977517</v>
      </c>
      <c r="T303" s="29" t="s">
        <v>443</v>
      </c>
      <c r="U303" s="29" t="s">
        <v>444</v>
      </c>
      <c r="V303" s="29" t="s">
        <v>264</v>
      </c>
      <c r="W303" s="30"/>
    </row>
    <row r="304" spans="1:23" s="31" customFormat="1" ht="60" x14ac:dyDescent="0.25">
      <c r="A304" s="18">
        <v>168</v>
      </c>
      <c r="B304" s="19" t="s">
        <v>258</v>
      </c>
      <c r="C304" s="19" t="s">
        <v>259</v>
      </c>
      <c r="D304" s="19" t="s">
        <v>529</v>
      </c>
      <c r="E304" s="40" t="s">
        <v>530</v>
      </c>
      <c r="F304" s="175"/>
      <c r="G304" s="36">
        <v>2021680010215</v>
      </c>
      <c r="H304" s="19" t="s">
        <v>702</v>
      </c>
      <c r="I304" s="37">
        <v>1280000000</v>
      </c>
      <c r="J304" s="37"/>
      <c r="K304" s="37"/>
      <c r="L304" s="37"/>
      <c r="M304" s="92"/>
      <c r="N304" s="92"/>
      <c r="O304" s="92"/>
      <c r="P304" s="92"/>
      <c r="Q304" s="92"/>
      <c r="R304" s="92"/>
      <c r="S304" s="28">
        <f t="shared" si="10"/>
        <v>1280000000</v>
      </c>
      <c r="T304" s="29" t="s">
        <v>443</v>
      </c>
      <c r="U304" s="29" t="s">
        <v>444</v>
      </c>
      <c r="V304" s="29" t="s">
        <v>264</v>
      </c>
      <c r="W304" s="30"/>
    </row>
    <row r="305" spans="1:23" s="31" customFormat="1" ht="60" x14ac:dyDescent="0.25">
      <c r="A305" s="18">
        <v>168</v>
      </c>
      <c r="B305" s="19" t="s">
        <v>258</v>
      </c>
      <c r="C305" s="19" t="s">
        <v>259</v>
      </c>
      <c r="D305" s="19" t="s">
        <v>529</v>
      </c>
      <c r="E305" s="40" t="s">
        <v>530</v>
      </c>
      <c r="F305" s="173"/>
      <c r="G305" s="36">
        <v>2021680010142</v>
      </c>
      <c r="H305" s="19" t="s">
        <v>532</v>
      </c>
      <c r="I305" s="37">
        <v>1778670647</v>
      </c>
      <c r="J305" s="37"/>
      <c r="K305" s="37"/>
      <c r="L305" s="37"/>
      <c r="M305" s="92"/>
      <c r="N305" s="92"/>
      <c r="O305" s="92"/>
      <c r="P305" s="92"/>
      <c r="Q305" s="92"/>
      <c r="R305" s="92"/>
      <c r="S305" s="28">
        <f t="shared" si="10"/>
        <v>1778670647</v>
      </c>
      <c r="T305" s="29" t="s">
        <v>443</v>
      </c>
      <c r="U305" s="29" t="s">
        <v>444</v>
      </c>
      <c r="V305" s="29" t="s">
        <v>264</v>
      </c>
      <c r="W305" s="30"/>
    </row>
    <row r="306" spans="1:23" s="31" customFormat="1" ht="30" x14ac:dyDescent="0.25">
      <c r="A306" s="18">
        <v>218</v>
      </c>
      <c r="B306" s="19" t="s">
        <v>79</v>
      </c>
      <c r="C306" s="19" t="s">
        <v>533</v>
      </c>
      <c r="D306" s="19" t="s">
        <v>534</v>
      </c>
      <c r="E306" s="40" t="s">
        <v>535</v>
      </c>
      <c r="F306" s="157">
        <v>0</v>
      </c>
      <c r="G306" s="22" t="s">
        <v>43</v>
      </c>
      <c r="H306" s="23" t="s">
        <v>44</v>
      </c>
      <c r="I306" s="37"/>
      <c r="J306" s="37"/>
      <c r="K306" s="37"/>
      <c r="L306" s="37"/>
      <c r="M306" s="92"/>
      <c r="N306" s="92"/>
      <c r="O306" s="92"/>
      <c r="P306" s="92"/>
      <c r="Q306" s="92"/>
      <c r="R306" s="92"/>
      <c r="S306" s="28">
        <f t="shared" si="9"/>
        <v>0</v>
      </c>
      <c r="T306" s="29" t="s">
        <v>443</v>
      </c>
      <c r="U306" s="29" t="s">
        <v>444</v>
      </c>
      <c r="V306" s="29" t="s">
        <v>35</v>
      </c>
      <c r="W306" s="30"/>
    </row>
    <row r="307" spans="1:23" s="31" customFormat="1" ht="45" x14ac:dyDescent="0.25">
      <c r="A307" s="18">
        <v>132</v>
      </c>
      <c r="B307" s="19" t="s">
        <v>89</v>
      </c>
      <c r="C307" s="19" t="s">
        <v>536</v>
      </c>
      <c r="D307" s="19" t="s">
        <v>542</v>
      </c>
      <c r="E307" s="93" t="s">
        <v>537</v>
      </c>
      <c r="F307" s="160">
        <v>1</v>
      </c>
      <c r="G307" s="36">
        <v>2020680010054</v>
      </c>
      <c r="H307" s="19" t="s">
        <v>538</v>
      </c>
      <c r="I307" s="37"/>
      <c r="J307" s="25"/>
      <c r="K307" s="25"/>
      <c r="L307" s="25"/>
      <c r="M307" s="25"/>
      <c r="N307" s="37">
        <v>1369139833</v>
      </c>
      <c r="O307" s="25"/>
      <c r="P307" s="25"/>
      <c r="Q307" s="25"/>
      <c r="R307" s="52">
        <v>828710167</v>
      </c>
      <c r="S307" s="28">
        <f t="shared" si="9"/>
        <v>2197850000</v>
      </c>
      <c r="T307" s="29" t="s">
        <v>539</v>
      </c>
      <c r="U307" s="29" t="s">
        <v>540</v>
      </c>
      <c r="V307" s="29" t="s">
        <v>541</v>
      </c>
      <c r="W307" s="30"/>
    </row>
    <row r="308" spans="1:23" s="31" customFormat="1" ht="46.8" x14ac:dyDescent="0.25">
      <c r="A308" s="18">
        <v>133</v>
      </c>
      <c r="B308" s="19" t="s">
        <v>89</v>
      </c>
      <c r="C308" s="19" t="s">
        <v>536</v>
      </c>
      <c r="D308" s="19" t="s">
        <v>542</v>
      </c>
      <c r="E308" s="93" t="s">
        <v>543</v>
      </c>
      <c r="F308" s="160">
        <v>1</v>
      </c>
      <c r="G308" s="36">
        <v>2020680010054</v>
      </c>
      <c r="H308" s="19" t="s">
        <v>538</v>
      </c>
      <c r="I308" s="37"/>
      <c r="J308" s="25"/>
      <c r="K308" s="25"/>
      <c r="L308" s="25"/>
      <c r="M308" s="25"/>
      <c r="N308" s="25"/>
      <c r="O308" s="25"/>
      <c r="P308" s="25"/>
      <c r="Q308" s="25"/>
      <c r="R308" s="37">
        <v>138600000</v>
      </c>
      <c r="S308" s="28">
        <f t="shared" si="9"/>
        <v>138600000</v>
      </c>
      <c r="T308" s="29" t="s">
        <v>539</v>
      </c>
      <c r="U308" s="29" t="s">
        <v>540</v>
      </c>
      <c r="V308" s="29" t="s">
        <v>541</v>
      </c>
      <c r="W308" s="30"/>
    </row>
    <row r="309" spans="1:23" s="31" customFormat="1" ht="45" x14ac:dyDescent="0.25">
      <c r="A309" s="18">
        <v>134</v>
      </c>
      <c r="B309" s="19" t="s">
        <v>89</v>
      </c>
      <c r="C309" s="19" t="s">
        <v>536</v>
      </c>
      <c r="D309" s="19" t="s">
        <v>542</v>
      </c>
      <c r="E309" s="93" t="s">
        <v>544</v>
      </c>
      <c r="F309" s="160">
        <v>1</v>
      </c>
      <c r="G309" s="36">
        <v>2021680010060</v>
      </c>
      <c r="H309" s="19" t="s">
        <v>545</v>
      </c>
      <c r="I309" s="37"/>
      <c r="J309" s="25"/>
      <c r="K309" s="25"/>
      <c r="L309" s="25"/>
      <c r="M309" s="25"/>
      <c r="N309" s="25"/>
      <c r="O309" s="25"/>
      <c r="P309" s="25"/>
      <c r="Q309" s="25"/>
      <c r="R309" s="37">
        <v>50000000</v>
      </c>
      <c r="S309" s="28">
        <f t="shared" si="9"/>
        <v>50000000</v>
      </c>
      <c r="T309" s="29" t="s">
        <v>539</v>
      </c>
      <c r="U309" s="29" t="s">
        <v>540</v>
      </c>
      <c r="V309" s="29" t="s">
        <v>541</v>
      </c>
      <c r="W309" s="30"/>
    </row>
    <row r="310" spans="1:23" s="31" customFormat="1" ht="75" x14ac:dyDescent="0.25">
      <c r="A310" s="18">
        <v>135</v>
      </c>
      <c r="B310" s="19" t="s">
        <v>89</v>
      </c>
      <c r="C310" s="19" t="s">
        <v>536</v>
      </c>
      <c r="D310" s="19" t="s">
        <v>542</v>
      </c>
      <c r="E310" s="93" t="s">
        <v>546</v>
      </c>
      <c r="F310" s="160">
        <v>1</v>
      </c>
      <c r="G310" s="36">
        <v>2020680010045</v>
      </c>
      <c r="H310" s="19" t="s">
        <v>547</v>
      </c>
      <c r="I310" s="37"/>
      <c r="J310" s="25"/>
      <c r="K310" s="25"/>
      <c r="L310" s="25"/>
      <c r="M310" s="25"/>
      <c r="N310" s="25"/>
      <c r="O310" s="25"/>
      <c r="P310" s="25"/>
      <c r="Q310" s="25"/>
      <c r="R310" s="37">
        <v>40000000</v>
      </c>
      <c r="S310" s="28">
        <f t="shared" si="9"/>
        <v>40000000</v>
      </c>
      <c r="T310" s="29" t="s">
        <v>539</v>
      </c>
      <c r="U310" s="29" t="s">
        <v>540</v>
      </c>
      <c r="V310" s="29" t="s">
        <v>541</v>
      </c>
      <c r="W310" s="30"/>
    </row>
    <row r="311" spans="1:23" s="31" customFormat="1" ht="60" x14ac:dyDescent="0.25">
      <c r="A311" s="18">
        <v>136</v>
      </c>
      <c r="B311" s="19" t="s">
        <v>89</v>
      </c>
      <c r="C311" s="19" t="s">
        <v>536</v>
      </c>
      <c r="D311" s="19" t="s">
        <v>542</v>
      </c>
      <c r="E311" s="93" t="s">
        <v>548</v>
      </c>
      <c r="F311" s="160">
        <v>1</v>
      </c>
      <c r="G311" s="36">
        <v>2020680010037</v>
      </c>
      <c r="H311" s="19" t="s">
        <v>549</v>
      </c>
      <c r="I311" s="37">
        <v>1689663453</v>
      </c>
      <c r="J311" s="25"/>
      <c r="K311" s="25"/>
      <c r="L311" s="25"/>
      <c r="M311" s="25"/>
      <c r="N311" s="25"/>
      <c r="O311" s="25"/>
      <c r="P311" s="25"/>
      <c r="Q311" s="25"/>
      <c r="R311" s="37">
        <v>490236547</v>
      </c>
      <c r="S311" s="28">
        <f t="shared" si="9"/>
        <v>2179900000</v>
      </c>
      <c r="T311" s="29" t="s">
        <v>539</v>
      </c>
      <c r="U311" s="29" t="s">
        <v>540</v>
      </c>
      <c r="V311" s="29" t="s">
        <v>541</v>
      </c>
      <c r="W311" s="30"/>
    </row>
    <row r="312" spans="1:23" s="31" customFormat="1" ht="60" x14ac:dyDescent="0.25">
      <c r="A312" s="18">
        <v>137</v>
      </c>
      <c r="B312" s="19" t="s">
        <v>89</v>
      </c>
      <c r="C312" s="19" t="s">
        <v>536</v>
      </c>
      <c r="D312" s="19" t="s">
        <v>542</v>
      </c>
      <c r="E312" s="93" t="s">
        <v>550</v>
      </c>
      <c r="F312" s="160">
        <v>50</v>
      </c>
      <c r="G312" s="36">
        <v>2020680010037</v>
      </c>
      <c r="H312" s="19" t="s">
        <v>549</v>
      </c>
      <c r="I312" s="37"/>
      <c r="J312" s="25"/>
      <c r="K312" s="25"/>
      <c r="L312" s="25"/>
      <c r="M312" s="25"/>
      <c r="N312" s="25"/>
      <c r="O312" s="25"/>
      <c r="P312" s="25"/>
      <c r="Q312" s="25"/>
      <c r="R312" s="37">
        <v>137200000</v>
      </c>
      <c r="S312" s="28">
        <f t="shared" si="9"/>
        <v>137200000</v>
      </c>
      <c r="T312" s="29" t="s">
        <v>539</v>
      </c>
      <c r="U312" s="29" t="s">
        <v>540</v>
      </c>
      <c r="V312" s="29" t="s">
        <v>541</v>
      </c>
      <c r="W312" s="30"/>
    </row>
    <row r="313" spans="1:23" s="31" customFormat="1" ht="75" x14ac:dyDescent="0.25">
      <c r="A313" s="18">
        <v>138</v>
      </c>
      <c r="B313" s="19" t="s">
        <v>89</v>
      </c>
      <c r="C313" s="19" t="s">
        <v>536</v>
      </c>
      <c r="D313" s="19" t="s">
        <v>542</v>
      </c>
      <c r="E313" s="93" t="s">
        <v>551</v>
      </c>
      <c r="F313" s="172">
        <v>5</v>
      </c>
      <c r="G313" s="36">
        <v>2020680010045</v>
      </c>
      <c r="H313" s="19" t="s">
        <v>547</v>
      </c>
      <c r="I313" s="37">
        <v>860000000</v>
      </c>
      <c r="J313" s="25"/>
      <c r="K313" s="25"/>
      <c r="L313" s="25"/>
      <c r="M313" s="25"/>
      <c r="N313" s="25"/>
      <c r="O313" s="25"/>
      <c r="P313" s="25"/>
      <c r="Q313" s="25"/>
      <c r="R313" s="52">
        <v>300000000</v>
      </c>
      <c r="S313" s="28">
        <f t="shared" si="9"/>
        <v>1160000000</v>
      </c>
      <c r="T313" s="29" t="s">
        <v>539</v>
      </c>
      <c r="U313" s="29" t="s">
        <v>540</v>
      </c>
      <c r="V313" s="29" t="s">
        <v>541</v>
      </c>
      <c r="W313" s="30"/>
    </row>
    <row r="314" spans="1:23" s="31" customFormat="1" ht="62.4" x14ac:dyDescent="0.25">
      <c r="A314" s="18">
        <v>138</v>
      </c>
      <c r="B314" s="19" t="s">
        <v>89</v>
      </c>
      <c r="C314" s="19" t="s">
        <v>536</v>
      </c>
      <c r="D314" s="19" t="s">
        <v>542</v>
      </c>
      <c r="E314" s="93" t="s">
        <v>551</v>
      </c>
      <c r="F314" s="175"/>
      <c r="G314" s="36">
        <v>2021680010123</v>
      </c>
      <c r="H314" s="19" t="s">
        <v>552</v>
      </c>
      <c r="I314" s="37">
        <v>437680000</v>
      </c>
      <c r="J314" s="25"/>
      <c r="K314" s="25"/>
      <c r="L314" s="25"/>
      <c r="M314" s="25"/>
      <c r="N314" s="25"/>
      <c r="O314" s="25"/>
      <c r="P314" s="25"/>
      <c r="Q314" s="25"/>
      <c r="R314" s="52"/>
      <c r="S314" s="28">
        <f t="shared" si="9"/>
        <v>437680000</v>
      </c>
      <c r="T314" s="29" t="s">
        <v>539</v>
      </c>
      <c r="U314" s="29" t="s">
        <v>540</v>
      </c>
      <c r="V314" s="29" t="s">
        <v>541</v>
      </c>
      <c r="W314" s="30"/>
    </row>
    <row r="315" spans="1:23" s="31" customFormat="1" ht="62.4" x14ac:dyDescent="0.25">
      <c r="A315" s="18">
        <v>138</v>
      </c>
      <c r="B315" s="19" t="s">
        <v>89</v>
      </c>
      <c r="C315" s="19" t="s">
        <v>536</v>
      </c>
      <c r="D315" s="19" t="s">
        <v>542</v>
      </c>
      <c r="E315" s="93" t="s">
        <v>551</v>
      </c>
      <c r="F315" s="173"/>
      <c r="G315" s="36">
        <v>2021680010089</v>
      </c>
      <c r="H315" s="19" t="s">
        <v>553</v>
      </c>
      <c r="I315" s="81"/>
      <c r="J315" s="25"/>
      <c r="K315" s="60"/>
      <c r="L315" s="60"/>
      <c r="M315" s="60"/>
      <c r="N315" s="60"/>
      <c r="O315" s="60"/>
      <c r="P315" s="60"/>
      <c r="Q315" s="60"/>
      <c r="R315" s="37">
        <v>427354010</v>
      </c>
      <c r="S315" s="28">
        <f>SUM(J315:R315)</f>
        <v>427354010</v>
      </c>
      <c r="T315" s="29" t="s">
        <v>539</v>
      </c>
      <c r="U315" s="29" t="s">
        <v>540</v>
      </c>
      <c r="V315" s="29" t="s">
        <v>541</v>
      </c>
      <c r="W315" s="30"/>
    </row>
    <row r="316" spans="1:23" s="31" customFormat="1" ht="46.8" x14ac:dyDescent="0.25">
      <c r="A316" s="18">
        <v>139</v>
      </c>
      <c r="B316" s="19" t="s">
        <v>89</v>
      </c>
      <c r="C316" s="19" t="s">
        <v>536</v>
      </c>
      <c r="D316" s="19" t="s">
        <v>542</v>
      </c>
      <c r="E316" s="93" t="s">
        <v>554</v>
      </c>
      <c r="F316" s="160">
        <v>1</v>
      </c>
      <c r="G316" s="36">
        <v>2021680010010</v>
      </c>
      <c r="H316" s="19" t="s">
        <v>555</v>
      </c>
      <c r="I316" s="81"/>
      <c r="J316" s="25"/>
      <c r="K316" s="25"/>
      <c r="L316" s="25"/>
      <c r="M316" s="25"/>
      <c r="N316" s="25"/>
      <c r="O316" s="25"/>
      <c r="P316" s="25"/>
      <c r="Q316" s="25"/>
      <c r="R316" s="64">
        <v>65000000</v>
      </c>
      <c r="S316" s="28">
        <f>SUM(J316:R316)</f>
        <v>65000000</v>
      </c>
      <c r="T316" s="29" t="s">
        <v>539</v>
      </c>
      <c r="U316" s="29" t="s">
        <v>540</v>
      </c>
      <c r="V316" s="29" t="s">
        <v>541</v>
      </c>
      <c r="W316" s="30"/>
    </row>
    <row r="317" spans="1:23" s="31" customFormat="1" ht="75" x14ac:dyDescent="0.25">
      <c r="A317" s="18">
        <v>140</v>
      </c>
      <c r="B317" s="19" t="s">
        <v>89</v>
      </c>
      <c r="C317" s="19" t="s">
        <v>536</v>
      </c>
      <c r="D317" s="19" t="s">
        <v>542</v>
      </c>
      <c r="E317" s="93" t="s">
        <v>556</v>
      </c>
      <c r="F317" s="160">
        <v>1</v>
      </c>
      <c r="G317" s="36">
        <v>2020680010045</v>
      </c>
      <c r="H317" s="19" t="s">
        <v>547</v>
      </c>
      <c r="I317" s="81"/>
      <c r="J317" s="25"/>
      <c r="K317" s="25"/>
      <c r="L317" s="25"/>
      <c r="M317" s="25"/>
      <c r="N317" s="25"/>
      <c r="O317" s="25"/>
      <c r="P317" s="25"/>
      <c r="Q317" s="25"/>
      <c r="R317" s="94">
        <v>20000000</v>
      </c>
      <c r="S317" s="28">
        <f>SUM(J317:R317)</f>
        <v>20000000</v>
      </c>
      <c r="T317" s="29" t="s">
        <v>539</v>
      </c>
      <c r="U317" s="29" t="s">
        <v>540</v>
      </c>
      <c r="V317" s="29" t="s">
        <v>541</v>
      </c>
      <c r="W317" s="30"/>
    </row>
    <row r="318" spans="1:23" s="31" customFormat="1" ht="45" x14ac:dyDescent="0.25">
      <c r="A318" s="18">
        <v>141</v>
      </c>
      <c r="B318" s="19" t="s">
        <v>89</v>
      </c>
      <c r="C318" s="19" t="s">
        <v>536</v>
      </c>
      <c r="D318" s="19" t="s">
        <v>542</v>
      </c>
      <c r="E318" s="93" t="s">
        <v>557</v>
      </c>
      <c r="F318" s="160">
        <v>1</v>
      </c>
      <c r="G318" s="36">
        <v>2021680010010</v>
      </c>
      <c r="H318" s="19" t="s">
        <v>555</v>
      </c>
      <c r="I318" s="81"/>
      <c r="J318" s="25"/>
      <c r="K318" s="25"/>
      <c r="L318" s="25"/>
      <c r="M318" s="25"/>
      <c r="N318" s="25"/>
      <c r="O318" s="25"/>
      <c r="P318" s="25"/>
      <c r="Q318" s="25"/>
      <c r="R318" s="37">
        <v>20000000</v>
      </c>
      <c r="S318" s="28">
        <f>SUM(J318:R318)</f>
        <v>20000000</v>
      </c>
      <c r="T318" s="29" t="s">
        <v>539</v>
      </c>
      <c r="U318" s="29" t="s">
        <v>540</v>
      </c>
      <c r="V318" s="29" t="s">
        <v>541</v>
      </c>
      <c r="W318" s="30"/>
    </row>
    <row r="319" spans="1:23" s="31" customFormat="1" ht="45" x14ac:dyDescent="0.25">
      <c r="A319" s="18">
        <v>142</v>
      </c>
      <c r="B319" s="19" t="s">
        <v>89</v>
      </c>
      <c r="C319" s="19" t="s">
        <v>536</v>
      </c>
      <c r="D319" s="19" t="s">
        <v>542</v>
      </c>
      <c r="E319" s="93" t="s">
        <v>558</v>
      </c>
      <c r="F319" s="160">
        <v>1</v>
      </c>
      <c r="G319" s="36">
        <v>2021680010121</v>
      </c>
      <c r="H319" s="19" t="s">
        <v>559</v>
      </c>
      <c r="I319" s="37">
        <v>400000000</v>
      </c>
      <c r="J319" s="37"/>
      <c r="K319" s="37"/>
      <c r="L319" s="37"/>
      <c r="M319" s="37"/>
      <c r="N319" s="37"/>
      <c r="O319" s="37"/>
      <c r="P319" s="37"/>
      <c r="Q319" s="37"/>
      <c r="R319" s="37">
        <v>328000000</v>
      </c>
      <c r="S319" s="28">
        <f t="shared" ref="S319:S325" si="11">SUM(I319:R319)</f>
        <v>728000000</v>
      </c>
      <c r="T319" s="29" t="s">
        <v>539</v>
      </c>
      <c r="U319" s="29" t="s">
        <v>540</v>
      </c>
      <c r="V319" s="29" t="s">
        <v>541</v>
      </c>
      <c r="W319" s="30"/>
    </row>
    <row r="320" spans="1:23" s="31" customFormat="1" ht="45" x14ac:dyDescent="0.25">
      <c r="A320" s="18">
        <v>143</v>
      </c>
      <c r="B320" s="19" t="s">
        <v>89</v>
      </c>
      <c r="C320" s="19" t="s">
        <v>536</v>
      </c>
      <c r="D320" s="19" t="s">
        <v>542</v>
      </c>
      <c r="E320" s="93" t="s">
        <v>560</v>
      </c>
      <c r="F320" s="160">
        <v>1</v>
      </c>
      <c r="G320" s="36">
        <v>2021680010052</v>
      </c>
      <c r="H320" s="19" t="s">
        <v>561</v>
      </c>
      <c r="I320" s="37"/>
      <c r="J320" s="25"/>
      <c r="K320" s="25"/>
      <c r="L320" s="25"/>
      <c r="M320" s="25"/>
      <c r="N320" s="25"/>
      <c r="O320" s="25"/>
      <c r="P320" s="25"/>
      <c r="Q320" s="25"/>
      <c r="R320" s="37">
        <v>10000000</v>
      </c>
      <c r="S320" s="28">
        <f t="shared" si="11"/>
        <v>10000000</v>
      </c>
      <c r="T320" s="29" t="s">
        <v>539</v>
      </c>
      <c r="U320" s="29" t="s">
        <v>540</v>
      </c>
      <c r="V320" s="29" t="s">
        <v>541</v>
      </c>
      <c r="W320" s="30"/>
    </row>
    <row r="321" spans="1:23" s="31" customFormat="1" ht="45" x14ac:dyDescent="0.25">
      <c r="A321" s="18">
        <v>144</v>
      </c>
      <c r="B321" s="19" t="s">
        <v>89</v>
      </c>
      <c r="C321" s="19" t="s">
        <v>536</v>
      </c>
      <c r="D321" s="19" t="s">
        <v>542</v>
      </c>
      <c r="E321" s="93" t="s">
        <v>562</v>
      </c>
      <c r="F321" s="160">
        <v>1</v>
      </c>
      <c r="G321" s="36">
        <v>2021680010061</v>
      </c>
      <c r="H321" s="19" t="s">
        <v>563</v>
      </c>
      <c r="I321" s="37"/>
      <c r="J321" s="25"/>
      <c r="K321" s="25"/>
      <c r="L321" s="25"/>
      <c r="M321" s="25"/>
      <c r="N321" s="25"/>
      <c r="O321" s="25"/>
      <c r="P321" s="25"/>
      <c r="Q321" s="25"/>
      <c r="R321" s="37">
        <v>10000000</v>
      </c>
      <c r="S321" s="28">
        <f t="shared" si="11"/>
        <v>10000000</v>
      </c>
      <c r="T321" s="29" t="s">
        <v>539</v>
      </c>
      <c r="U321" s="29" t="s">
        <v>540</v>
      </c>
      <c r="V321" s="29" t="s">
        <v>541</v>
      </c>
      <c r="W321" s="30"/>
    </row>
    <row r="322" spans="1:23" s="31" customFormat="1" ht="45" x14ac:dyDescent="0.25">
      <c r="A322" s="18">
        <v>145</v>
      </c>
      <c r="B322" s="19" t="s">
        <v>89</v>
      </c>
      <c r="C322" s="19" t="s">
        <v>536</v>
      </c>
      <c r="D322" s="19" t="s">
        <v>542</v>
      </c>
      <c r="E322" s="93" t="s">
        <v>564</v>
      </c>
      <c r="F322" s="160">
        <v>0</v>
      </c>
      <c r="G322" s="36">
        <v>2020680010054</v>
      </c>
      <c r="H322" s="19" t="s">
        <v>538</v>
      </c>
      <c r="I322" s="94"/>
      <c r="J322" s="25"/>
      <c r="K322" s="25"/>
      <c r="L322" s="25"/>
      <c r="M322" s="25"/>
      <c r="N322" s="25"/>
      <c r="O322" s="25"/>
      <c r="P322" s="25"/>
      <c r="Q322" s="25"/>
      <c r="R322" s="94">
        <v>95200000</v>
      </c>
      <c r="S322" s="28">
        <f t="shared" si="11"/>
        <v>95200000</v>
      </c>
      <c r="T322" s="29" t="s">
        <v>539</v>
      </c>
      <c r="U322" s="29" t="s">
        <v>540</v>
      </c>
      <c r="V322" s="29" t="s">
        <v>541</v>
      </c>
      <c r="W322" s="30"/>
    </row>
    <row r="323" spans="1:23" s="31" customFormat="1" ht="45" x14ac:dyDescent="0.25">
      <c r="A323" s="18">
        <v>146</v>
      </c>
      <c r="B323" s="19" t="s">
        <v>89</v>
      </c>
      <c r="C323" s="19" t="s">
        <v>536</v>
      </c>
      <c r="D323" s="19" t="s">
        <v>565</v>
      </c>
      <c r="E323" s="93" t="s">
        <v>566</v>
      </c>
      <c r="F323" s="160">
        <v>0</v>
      </c>
      <c r="G323" s="22" t="s">
        <v>43</v>
      </c>
      <c r="H323" s="23" t="s">
        <v>44</v>
      </c>
      <c r="I323" s="37"/>
      <c r="J323" s="25"/>
      <c r="K323" s="25"/>
      <c r="L323" s="25"/>
      <c r="M323" s="25"/>
      <c r="N323" s="25"/>
      <c r="O323" s="25"/>
      <c r="P323" s="25"/>
      <c r="Q323" s="25"/>
      <c r="R323" s="52"/>
      <c r="S323" s="28">
        <f t="shared" si="11"/>
        <v>0</v>
      </c>
      <c r="T323" s="29" t="s">
        <v>539</v>
      </c>
      <c r="U323" s="29" t="s">
        <v>540</v>
      </c>
      <c r="V323" s="29" t="s">
        <v>541</v>
      </c>
      <c r="W323" s="30"/>
    </row>
    <row r="324" spans="1:23" s="31" customFormat="1" ht="46.8" x14ac:dyDescent="0.25">
      <c r="A324" s="18">
        <v>147</v>
      </c>
      <c r="B324" s="19" t="s">
        <v>89</v>
      </c>
      <c r="C324" s="19" t="s">
        <v>536</v>
      </c>
      <c r="D324" s="19" t="s">
        <v>565</v>
      </c>
      <c r="E324" s="93" t="s">
        <v>567</v>
      </c>
      <c r="F324" s="156">
        <v>4</v>
      </c>
      <c r="G324" s="36">
        <v>2020680010143</v>
      </c>
      <c r="H324" s="19" t="s">
        <v>568</v>
      </c>
      <c r="I324" s="37"/>
      <c r="J324" s="25"/>
      <c r="K324" s="25"/>
      <c r="L324" s="25"/>
      <c r="M324" s="25"/>
      <c r="N324" s="25"/>
      <c r="O324" s="25"/>
      <c r="P324" s="25"/>
      <c r="Q324" s="25"/>
      <c r="R324" s="37">
        <v>100000000</v>
      </c>
      <c r="S324" s="28">
        <f t="shared" si="11"/>
        <v>100000000</v>
      </c>
      <c r="T324" s="29" t="s">
        <v>539</v>
      </c>
      <c r="U324" s="29" t="s">
        <v>540</v>
      </c>
      <c r="V324" s="29" t="s">
        <v>541</v>
      </c>
      <c r="W324" s="30"/>
    </row>
    <row r="325" spans="1:23" s="31" customFormat="1" ht="60" x14ac:dyDescent="0.25">
      <c r="A325" s="18">
        <v>148</v>
      </c>
      <c r="B325" s="19" t="s">
        <v>89</v>
      </c>
      <c r="C325" s="19" t="s">
        <v>536</v>
      </c>
      <c r="D325" s="19" t="s">
        <v>565</v>
      </c>
      <c r="E325" s="93" t="s">
        <v>569</v>
      </c>
      <c r="F325" s="161">
        <v>0.15</v>
      </c>
      <c r="G325" s="36">
        <v>2021680010122</v>
      </c>
      <c r="H325" s="19" t="s">
        <v>570</v>
      </c>
      <c r="I325" s="37">
        <v>184115990</v>
      </c>
      <c r="J325" s="25"/>
      <c r="K325" s="25"/>
      <c r="L325" s="25"/>
      <c r="M325" s="25"/>
      <c r="N325" s="25"/>
      <c r="O325" s="25"/>
      <c r="P325" s="25"/>
      <c r="Q325" s="25"/>
      <c r="R325" s="52"/>
      <c r="S325" s="28">
        <f t="shared" si="11"/>
        <v>184115990</v>
      </c>
      <c r="T325" s="29" t="s">
        <v>539</v>
      </c>
      <c r="U325" s="29" t="s">
        <v>540</v>
      </c>
      <c r="V325" s="29" t="s">
        <v>541</v>
      </c>
      <c r="W325" s="30"/>
    </row>
    <row r="326" spans="1:23" s="31" customFormat="1" ht="45" x14ac:dyDescent="0.25">
      <c r="A326" s="18">
        <v>149</v>
      </c>
      <c r="B326" s="19" t="s">
        <v>89</v>
      </c>
      <c r="C326" s="19" t="s">
        <v>536</v>
      </c>
      <c r="D326" s="19" t="s">
        <v>565</v>
      </c>
      <c r="E326" s="93" t="s">
        <v>571</v>
      </c>
      <c r="F326" s="160">
        <v>1</v>
      </c>
      <c r="G326" s="36">
        <v>2020680010143</v>
      </c>
      <c r="H326" s="19" t="s">
        <v>568</v>
      </c>
      <c r="I326" s="81"/>
      <c r="J326" s="25"/>
      <c r="K326" s="25"/>
      <c r="L326" s="25"/>
      <c r="M326" s="25"/>
      <c r="N326" s="25"/>
      <c r="O326" s="25"/>
      <c r="P326" s="25"/>
      <c r="Q326" s="25"/>
      <c r="R326" s="37">
        <v>300000000</v>
      </c>
      <c r="S326" s="28">
        <f>SUM(J326:R326)</f>
        <v>300000000</v>
      </c>
      <c r="T326" s="29" t="s">
        <v>539</v>
      </c>
      <c r="U326" s="29" t="s">
        <v>540</v>
      </c>
      <c r="V326" s="29" t="s">
        <v>541</v>
      </c>
      <c r="W326" s="30"/>
    </row>
    <row r="327" spans="1:23" s="31" customFormat="1" ht="45" x14ac:dyDescent="0.25">
      <c r="A327" s="18">
        <v>150</v>
      </c>
      <c r="B327" s="19" t="s">
        <v>89</v>
      </c>
      <c r="C327" s="19" t="s">
        <v>536</v>
      </c>
      <c r="D327" s="19" t="s">
        <v>565</v>
      </c>
      <c r="E327" s="93" t="s">
        <v>572</v>
      </c>
      <c r="F327" s="172">
        <v>1</v>
      </c>
      <c r="G327" s="36">
        <v>2020680010143</v>
      </c>
      <c r="H327" s="19" t="s">
        <v>568</v>
      </c>
      <c r="I327" s="81"/>
      <c r="J327" s="25"/>
      <c r="K327" s="25"/>
      <c r="L327" s="25"/>
      <c r="M327" s="25"/>
      <c r="N327" s="25"/>
      <c r="O327" s="25"/>
      <c r="P327" s="25"/>
      <c r="Q327" s="25"/>
      <c r="R327" s="37">
        <v>100000000</v>
      </c>
      <c r="S327" s="28">
        <f>SUM(J327:R327)</f>
        <v>100000000</v>
      </c>
      <c r="T327" s="29" t="s">
        <v>539</v>
      </c>
      <c r="U327" s="29" t="s">
        <v>540</v>
      </c>
      <c r="V327" s="29" t="s">
        <v>541</v>
      </c>
      <c r="W327" s="30"/>
    </row>
    <row r="328" spans="1:23" s="31" customFormat="1" ht="45" x14ac:dyDescent="0.25">
      <c r="A328" s="18">
        <v>150</v>
      </c>
      <c r="B328" s="19" t="s">
        <v>89</v>
      </c>
      <c r="C328" s="19" t="s">
        <v>536</v>
      </c>
      <c r="D328" s="19" t="s">
        <v>565</v>
      </c>
      <c r="E328" s="93" t="s">
        <v>572</v>
      </c>
      <c r="F328" s="173"/>
      <c r="G328" s="36">
        <v>2021680010138</v>
      </c>
      <c r="H328" s="19" t="s">
        <v>573</v>
      </c>
      <c r="I328" s="37">
        <v>3795680000</v>
      </c>
      <c r="J328" s="25"/>
      <c r="K328" s="25"/>
      <c r="L328" s="25"/>
      <c r="M328" s="25"/>
      <c r="N328" s="25"/>
      <c r="O328" s="25"/>
      <c r="P328" s="25"/>
      <c r="Q328" s="25"/>
      <c r="R328" s="52"/>
      <c r="S328" s="28">
        <f t="shared" ref="S328:S365" si="12">SUM(I328:R328)</f>
        <v>3795680000</v>
      </c>
      <c r="T328" s="29" t="s">
        <v>539</v>
      </c>
      <c r="U328" s="29" t="s">
        <v>540</v>
      </c>
      <c r="V328" s="29" t="s">
        <v>541</v>
      </c>
      <c r="W328" s="30"/>
    </row>
    <row r="329" spans="1:23" s="31" customFormat="1" ht="60" x14ac:dyDescent="0.25">
      <c r="A329" s="18">
        <v>197</v>
      </c>
      <c r="B329" s="19" t="s">
        <v>52</v>
      </c>
      <c r="C329" s="19" t="s">
        <v>68</v>
      </c>
      <c r="D329" s="19" t="s">
        <v>574</v>
      </c>
      <c r="E329" s="93" t="s">
        <v>575</v>
      </c>
      <c r="F329" s="174">
        <v>6</v>
      </c>
      <c r="G329" s="36">
        <v>2020680010053</v>
      </c>
      <c r="H329" s="19" t="s">
        <v>576</v>
      </c>
      <c r="I329" s="37">
        <v>243600000</v>
      </c>
      <c r="J329" s="25"/>
      <c r="K329" s="25"/>
      <c r="L329" s="25"/>
      <c r="M329" s="25"/>
      <c r="N329" s="25"/>
      <c r="O329" s="25"/>
      <c r="P329" s="25"/>
      <c r="Q329" s="25"/>
      <c r="R329" s="52"/>
      <c r="S329" s="28">
        <f t="shared" si="12"/>
        <v>243600000</v>
      </c>
      <c r="T329" s="29" t="s">
        <v>539</v>
      </c>
      <c r="U329" s="29" t="s">
        <v>540</v>
      </c>
      <c r="V329" s="29" t="s">
        <v>249</v>
      </c>
      <c r="W329" s="30"/>
    </row>
    <row r="330" spans="1:23" s="31" customFormat="1" ht="60" x14ac:dyDescent="0.25">
      <c r="A330" s="18">
        <v>197</v>
      </c>
      <c r="B330" s="19" t="s">
        <v>52</v>
      </c>
      <c r="C330" s="19" t="s">
        <v>68</v>
      </c>
      <c r="D330" s="19" t="s">
        <v>574</v>
      </c>
      <c r="E330" s="93" t="s">
        <v>575</v>
      </c>
      <c r="F330" s="174"/>
      <c r="G330" s="36">
        <v>2021680010055</v>
      </c>
      <c r="H330" s="19" t="s">
        <v>577</v>
      </c>
      <c r="I330" s="37">
        <v>421500000</v>
      </c>
      <c r="J330" s="25"/>
      <c r="K330" s="25"/>
      <c r="L330" s="25"/>
      <c r="M330" s="25"/>
      <c r="N330" s="25"/>
      <c r="O330" s="25"/>
      <c r="P330" s="25"/>
      <c r="Q330" s="25"/>
      <c r="R330" s="52"/>
      <c r="S330" s="28">
        <f t="shared" si="12"/>
        <v>421500000</v>
      </c>
      <c r="T330" s="29" t="s">
        <v>539</v>
      </c>
      <c r="U330" s="29" t="s">
        <v>540</v>
      </c>
      <c r="V330" s="29" t="s">
        <v>249</v>
      </c>
      <c r="W330" s="30"/>
    </row>
    <row r="331" spans="1:23" s="31" customFormat="1" ht="60" x14ac:dyDescent="0.25">
      <c r="A331" s="18">
        <v>198</v>
      </c>
      <c r="B331" s="19" t="s">
        <v>52</v>
      </c>
      <c r="C331" s="19" t="s">
        <v>68</v>
      </c>
      <c r="D331" s="19" t="s">
        <v>574</v>
      </c>
      <c r="E331" s="93" t="s">
        <v>578</v>
      </c>
      <c r="F331" s="160">
        <v>1</v>
      </c>
      <c r="G331" s="36">
        <v>2021680010055</v>
      </c>
      <c r="H331" s="19" t="s">
        <v>577</v>
      </c>
      <c r="I331" s="37">
        <v>150000000</v>
      </c>
      <c r="J331" s="25"/>
      <c r="K331" s="25"/>
      <c r="L331" s="25"/>
      <c r="M331" s="25"/>
      <c r="N331" s="25"/>
      <c r="O331" s="25"/>
      <c r="P331" s="25"/>
      <c r="Q331" s="25"/>
      <c r="R331" s="52"/>
      <c r="S331" s="28">
        <f t="shared" si="12"/>
        <v>150000000</v>
      </c>
      <c r="T331" s="29" t="s">
        <v>539</v>
      </c>
      <c r="U331" s="29" t="s">
        <v>540</v>
      </c>
      <c r="V331" s="29" t="s">
        <v>249</v>
      </c>
      <c r="W331" s="30"/>
    </row>
    <row r="332" spans="1:23" s="31" customFormat="1" ht="62.4" x14ac:dyDescent="0.25">
      <c r="A332" s="18">
        <v>199</v>
      </c>
      <c r="B332" s="19" t="s">
        <v>52</v>
      </c>
      <c r="C332" s="19" t="s">
        <v>68</v>
      </c>
      <c r="D332" s="19" t="s">
        <v>69</v>
      </c>
      <c r="E332" s="93" t="s">
        <v>579</v>
      </c>
      <c r="F332" s="160">
        <v>3</v>
      </c>
      <c r="G332" s="36">
        <v>2021680010055</v>
      </c>
      <c r="H332" s="19" t="s">
        <v>577</v>
      </c>
      <c r="I332" s="37">
        <v>304000000</v>
      </c>
      <c r="J332" s="25"/>
      <c r="K332" s="25"/>
      <c r="L332" s="25"/>
      <c r="M332" s="25"/>
      <c r="N332" s="25"/>
      <c r="O332" s="25"/>
      <c r="P332" s="25"/>
      <c r="Q332" s="51"/>
      <c r="R332" s="52"/>
      <c r="S332" s="28">
        <f t="shared" si="12"/>
        <v>304000000</v>
      </c>
      <c r="T332" s="29" t="s">
        <v>539</v>
      </c>
      <c r="U332" s="29" t="s">
        <v>540</v>
      </c>
      <c r="V332" s="29" t="s">
        <v>249</v>
      </c>
      <c r="W332" s="30"/>
    </row>
    <row r="333" spans="1:23" s="31" customFormat="1" ht="60" x14ac:dyDescent="0.25">
      <c r="A333" s="18">
        <v>200</v>
      </c>
      <c r="B333" s="19" t="s">
        <v>52</v>
      </c>
      <c r="C333" s="19" t="s">
        <v>68</v>
      </c>
      <c r="D333" s="19" t="s">
        <v>69</v>
      </c>
      <c r="E333" s="93" t="s">
        <v>580</v>
      </c>
      <c r="F333" s="160">
        <v>1</v>
      </c>
      <c r="G333" s="36">
        <v>2020680010077</v>
      </c>
      <c r="H333" s="19" t="s">
        <v>581</v>
      </c>
      <c r="I333" s="37">
        <v>80000000</v>
      </c>
      <c r="J333" s="25"/>
      <c r="K333" s="25"/>
      <c r="L333" s="25"/>
      <c r="M333" s="25"/>
      <c r="N333" s="25"/>
      <c r="O333" s="25"/>
      <c r="P333" s="25"/>
      <c r="Q333" s="51"/>
      <c r="R333" s="52"/>
      <c r="S333" s="28">
        <f t="shared" si="12"/>
        <v>80000000</v>
      </c>
      <c r="T333" s="29" t="s">
        <v>539</v>
      </c>
      <c r="U333" s="29" t="s">
        <v>540</v>
      </c>
      <c r="V333" s="29" t="s">
        <v>249</v>
      </c>
      <c r="W333" s="30"/>
    </row>
    <row r="334" spans="1:23" s="31" customFormat="1" ht="93.6" x14ac:dyDescent="0.25">
      <c r="A334" s="18">
        <v>180</v>
      </c>
      <c r="B334" s="19" t="s">
        <v>52</v>
      </c>
      <c r="C334" s="19" t="s">
        <v>243</v>
      </c>
      <c r="D334" s="19" t="s">
        <v>244</v>
      </c>
      <c r="E334" s="20" t="s">
        <v>582</v>
      </c>
      <c r="F334" s="160">
        <v>800</v>
      </c>
      <c r="G334" s="22">
        <v>2020680010157</v>
      </c>
      <c r="H334" s="19" t="s">
        <v>583</v>
      </c>
      <c r="I334" s="37">
        <v>430000000</v>
      </c>
      <c r="J334" s="25"/>
      <c r="K334" s="25"/>
      <c r="L334" s="25"/>
      <c r="M334" s="25"/>
      <c r="N334" s="25"/>
      <c r="O334" s="25"/>
      <c r="P334" s="25"/>
      <c r="Q334" s="25"/>
      <c r="R334" s="52"/>
      <c r="S334" s="28">
        <f t="shared" si="12"/>
        <v>430000000</v>
      </c>
      <c r="T334" s="29" t="s">
        <v>584</v>
      </c>
      <c r="U334" s="29" t="s">
        <v>721</v>
      </c>
      <c r="V334" s="29" t="s">
        <v>249</v>
      </c>
      <c r="W334" s="30"/>
    </row>
    <row r="335" spans="1:23" s="31" customFormat="1" ht="60" x14ac:dyDescent="0.25">
      <c r="A335" s="18">
        <v>182</v>
      </c>
      <c r="B335" s="19" t="s">
        <v>52</v>
      </c>
      <c r="C335" s="19" t="s">
        <v>243</v>
      </c>
      <c r="D335" s="19" t="s">
        <v>585</v>
      </c>
      <c r="E335" s="20" t="s">
        <v>586</v>
      </c>
      <c r="F335" s="160">
        <v>1</v>
      </c>
      <c r="G335" s="36">
        <v>2020680010074</v>
      </c>
      <c r="H335" s="23" t="s">
        <v>587</v>
      </c>
      <c r="I335" s="37">
        <v>400000000</v>
      </c>
      <c r="J335" s="25"/>
      <c r="K335" s="25"/>
      <c r="L335" s="25"/>
      <c r="M335" s="25"/>
      <c r="N335" s="25"/>
      <c r="O335" s="25"/>
      <c r="P335" s="25"/>
      <c r="Q335" s="25"/>
      <c r="R335" s="52"/>
      <c r="S335" s="28">
        <f t="shared" si="12"/>
        <v>400000000</v>
      </c>
      <c r="T335" s="29" t="s">
        <v>584</v>
      </c>
      <c r="U335" s="29" t="s">
        <v>721</v>
      </c>
      <c r="V335" s="29" t="s">
        <v>249</v>
      </c>
      <c r="W335" s="30"/>
    </row>
    <row r="336" spans="1:23" s="31" customFormat="1" ht="60" x14ac:dyDescent="0.25">
      <c r="A336" s="18">
        <v>183</v>
      </c>
      <c r="B336" s="19" t="s">
        <v>52</v>
      </c>
      <c r="C336" s="19" t="s">
        <v>243</v>
      </c>
      <c r="D336" s="19" t="s">
        <v>585</v>
      </c>
      <c r="E336" s="20" t="s">
        <v>588</v>
      </c>
      <c r="F336" s="161">
        <v>0.35</v>
      </c>
      <c r="G336" s="36">
        <v>2020680010074</v>
      </c>
      <c r="H336" s="23" t="s">
        <v>587</v>
      </c>
      <c r="I336" s="37">
        <v>400000000</v>
      </c>
      <c r="J336" s="25"/>
      <c r="K336" s="25"/>
      <c r="L336" s="25"/>
      <c r="M336" s="25"/>
      <c r="N336" s="25"/>
      <c r="O336" s="25"/>
      <c r="P336" s="25"/>
      <c r="Q336" s="25"/>
      <c r="R336" s="52"/>
      <c r="S336" s="28">
        <f t="shared" si="12"/>
        <v>400000000</v>
      </c>
      <c r="T336" s="29" t="s">
        <v>584</v>
      </c>
      <c r="U336" s="29" t="s">
        <v>721</v>
      </c>
      <c r="V336" s="29" t="s">
        <v>249</v>
      </c>
      <c r="W336" s="30"/>
    </row>
    <row r="337" spans="1:23" s="31" customFormat="1" ht="62.4" x14ac:dyDescent="0.25">
      <c r="A337" s="18">
        <v>184</v>
      </c>
      <c r="B337" s="19" t="s">
        <v>52</v>
      </c>
      <c r="C337" s="19" t="s">
        <v>243</v>
      </c>
      <c r="D337" s="19" t="s">
        <v>585</v>
      </c>
      <c r="E337" s="20" t="s">
        <v>589</v>
      </c>
      <c r="F337" s="156">
        <v>2000</v>
      </c>
      <c r="G337" s="36">
        <v>2020680010074</v>
      </c>
      <c r="H337" s="23" t="s">
        <v>587</v>
      </c>
      <c r="I337" s="37">
        <v>400000000</v>
      </c>
      <c r="J337" s="25"/>
      <c r="K337" s="25"/>
      <c r="L337" s="25"/>
      <c r="M337" s="25"/>
      <c r="N337" s="25"/>
      <c r="O337" s="25"/>
      <c r="P337" s="25"/>
      <c r="Q337" s="25"/>
      <c r="R337" s="52"/>
      <c r="S337" s="28">
        <f t="shared" si="12"/>
        <v>400000000</v>
      </c>
      <c r="T337" s="29" t="s">
        <v>584</v>
      </c>
      <c r="U337" s="29" t="s">
        <v>721</v>
      </c>
      <c r="V337" s="29" t="s">
        <v>599</v>
      </c>
      <c r="W337" s="30"/>
    </row>
    <row r="338" spans="1:23" s="31" customFormat="1" ht="60" x14ac:dyDescent="0.25">
      <c r="A338" s="18">
        <v>185</v>
      </c>
      <c r="B338" s="19" t="s">
        <v>52</v>
      </c>
      <c r="C338" s="19" t="s">
        <v>243</v>
      </c>
      <c r="D338" s="19" t="s">
        <v>585</v>
      </c>
      <c r="E338" s="20" t="s">
        <v>590</v>
      </c>
      <c r="F338" s="156">
        <v>800</v>
      </c>
      <c r="G338" s="36">
        <v>2020680010074</v>
      </c>
      <c r="H338" s="23" t="s">
        <v>587</v>
      </c>
      <c r="I338" s="37">
        <v>350000000</v>
      </c>
      <c r="J338" s="25"/>
      <c r="K338" s="25"/>
      <c r="L338" s="25"/>
      <c r="M338" s="25"/>
      <c r="N338" s="25"/>
      <c r="O338" s="25"/>
      <c r="P338" s="25"/>
      <c r="Q338" s="25"/>
      <c r="R338" s="52"/>
      <c r="S338" s="28">
        <f t="shared" si="12"/>
        <v>350000000</v>
      </c>
      <c r="T338" s="29" t="s">
        <v>584</v>
      </c>
      <c r="U338" s="29" t="s">
        <v>721</v>
      </c>
      <c r="V338" s="29" t="s">
        <v>249</v>
      </c>
      <c r="W338" s="30"/>
    </row>
    <row r="339" spans="1:23" s="31" customFormat="1" ht="62.4" x14ac:dyDescent="0.25">
      <c r="A339" s="18">
        <v>186</v>
      </c>
      <c r="B339" s="19" t="s">
        <v>52</v>
      </c>
      <c r="C339" s="19" t="s">
        <v>243</v>
      </c>
      <c r="D339" s="19" t="s">
        <v>591</v>
      </c>
      <c r="E339" s="20" t="s">
        <v>592</v>
      </c>
      <c r="F339" s="160">
        <v>300</v>
      </c>
      <c r="G339" s="36">
        <v>2020680010084</v>
      </c>
      <c r="H339" s="19" t="s">
        <v>593</v>
      </c>
      <c r="I339" s="37">
        <v>5000000</v>
      </c>
      <c r="J339" s="25"/>
      <c r="K339" s="25"/>
      <c r="L339" s="25"/>
      <c r="M339" s="25"/>
      <c r="N339" s="25"/>
      <c r="O339" s="25"/>
      <c r="P339" s="25"/>
      <c r="Q339" s="25"/>
      <c r="R339" s="52"/>
      <c r="S339" s="28">
        <f t="shared" si="12"/>
        <v>5000000</v>
      </c>
      <c r="T339" s="29" t="s">
        <v>584</v>
      </c>
      <c r="U339" s="29" t="s">
        <v>721</v>
      </c>
      <c r="V339" s="29" t="s">
        <v>249</v>
      </c>
      <c r="W339" s="30"/>
    </row>
    <row r="340" spans="1:23" s="96" customFormat="1" ht="60" x14ac:dyDescent="0.25">
      <c r="A340" s="18">
        <v>187</v>
      </c>
      <c r="B340" s="19" t="s">
        <v>52</v>
      </c>
      <c r="C340" s="19" t="s">
        <v>243</v>
      </c>
      <c r="D340" s="19" t="s">
        <v>591</v>
      </c>
      <c r="E340" s="20" t="s">
        <v>594</v>
      </c>
      <c r="F340" s="156">
        <v>1200</v>
      </c>
      <c r="G340" s="36">
        <v>2020680010084</v>
      </c>
      <c r="H340" s="19" t="s">
        <v>593</v>
      </c>
      <c r="I340" s="95">
        <v>5000000</v>
      </c>
      <c r="J340" s="25"/>
      <c r="K340" s="25"/>
      <c r="L340" s="25"/>
      <c r="M340" s="25"/>
      <c r="N340" s="25"/>
      <c r="O340" s="25"/>
      <c r="P340" s="25"/>
      <c r="Q340" s="25"/>
      <c r="R340" s="52"/>
      <c r="S340" s="28">
        <f t="shared" si="12"/>
        <v>5000000</v>
      </c>
      <c r="T340" s="29" t="s">
        <v>584</v>
      </c>
      <c r="U340" s="29" t="s">
        <v>721</v>
      </c>
      <c r="V340" s="29" t="s">
        <v>249</v>
      </c>
      <c r="W340" s="30"/>
    </row>
    <row r="341" spans="1:23" s="31" customFormat="1" ht="60" x14ac:dyDescent="0.25">
      <c r="A341" s="18">
        <v>188</v>
      </c>
      <c r="B341" s="19" t="s">
        <v>52</v>
      </c>
      <c r="C341" s="19" t="s">
        <v>595</v>
      </c>
      <c r="D341" s="19" t="s">
        <v>596</v>
      </c>
      <c r="E341" s="20" t="s">
        <v>597</v>
      </c>
      <c r="F341" s="160">
        <v>1300</v>
      </c>
      <c r="G341" s="22">
        <v>2020680010061</v>
      </c>
      <c r="H341" s="19" t="s">
        <v>598</v>
      </c>
      <c r="I341" s="37">
        <v>107683334</v>
      </c>
      <c r="J341" s="25"/>
      <c r="K341" s="25"/>
      <c r="L341" s="25"/>
      <c r="M341" s="25"/>
      <c r="N341" s="25"/>
      <c r="O341" s="25"/>
      <c r="P341" s="25"/>
      <c r="Q341" s="25"/>
      <c r="R341" s="52"/>
      <c r="S341" s="28">
        <f t="shared" si="12"/>
        <v>107683334</v>
      </c>
      <c r="T341" s="29" t="s">
        <v>584</v>
      </c>
      <c r="U341" s="29" t="s">
        <v>721</v>
      </c>
      <c r="V341" s="29" t="s">
        <v>599</v>
      </c>
      <c r="W341" s="30"/>
    </row>
    <row r="342" spans="1:23" s="31" customFormat="1" ht="60" x14ac:dyDescent="0.25">
      <c r="A342" s="18">
        <v>189</v>
      </c>
      <c r="B342" s="19" t="s">
        <v>52</v>
      </c>
      <c r="C342" s="19" t="s">
        <v>595</v>
      </c>
      <c r="D342" s="19" t="s">
        <v>596</v>
      </c>
      <c r="E342" s="20" t="s">
        <v>600</v>
      </c>
      <c r="F342" s="160">
        <v>800</v>
      </c>
      <c r="G342" s="22">
        <v>2020680010061</v>
      </c>
      <c r="H342" s="19" t="s">
        <v>598</v>
      </c>
      <c r="I342" s="37">
        <v>107683333</v>
      </c>
      <c r="J342" s="25"/>
      <c r="K342" s="25"/>
      <c r="L342" s="25"/>
      <c r="M342" s="25"/>
      <c r="N342" s="25"/>
      <c r="O342" s="25"/>
      <c r="P342" s="25"/>
      <c r="Q342" s="25"/>
      <c r="R342" s="52"/>
      <c r="S342" s="28">
        <f t="shared" si="12"/>
        <v>107683333</v>
      </c>
      <c r="T342" s="29" t="s">
        <v>584</v>
      </c>
      <c r="U342" s="29" t="s">
        <v>721</v>
      </c>
      <c r="V342" s="29" t="s">
        <v>599</v>
      </c>
      <c r="W342" s="30"/>
    </row>
    <row r="343" spans="1:23" s="31" customFormat="1" ht="60" x14ac:dyDescent="0.25">
      <c r="A343" s="18">
        <v>190</v>
      </c>
      <c r="B343" s="19" t="s">
        <v>52</v>
      </c>
      <c r="C343" s="19" t="s">
        <v>595</v>
      </c>
      <c r="D343" s="19" t="s">
        <v>596</v>
      </c>
      <c r="E343" s="20" t="s">
        <v>601</v>
      </c>
      <c r="F343" s="160">
        <v>390</v>
      </c>
      <c r="G343" s="22">
        <v>2020680010061</v>
      </c>
      <c r="H343" s="19" t="s">
        <v>598</v>
      </c>
      <c r="I343" s="37">
        <v>107683333</v>
      </c>
      <c r="J343" s="25"/>
      <c r="K343" s="25"/>
      <c r="L343" s="25"/>
      <c r="M343" s="25"/>
      <c r="N343" s="25"/>
      <c r="O343" s="25"/>
      <c r="P343" s="25"/>
      <c r="Q343" s="51"/>
      <c r="R343" s="52"/>
      <c r="S343" s="28">
        <f t="shared" si="12"/>
        <v>107683333</v>
      </c>
      <c r="T343" s="29" t="s">
        <v>584</v>
      </c>
      <c r="U343" s="29" t="s">
        <v>721</v>
      </c>
      <c r="V343" s="29" t="s">
        <v>599</v>
      </c>
      <c r="W343" s="30"/>
    </row>
    <row r="344" spans="1:23" s="31" customFormat="1" ht="60" x14ac:dyDescent="0.25">
      <c r="A344" s="18">
        <v>302</v>
      </c>
      <c r="B344" s="19" t="s">
        <v>29</v>
      </c>
      <c r="C344" s="19" t="s">
        <v>30</v>
      </c>
      <c r="D344" s="19" t="s">
        <v>31</v>
      </c>
      <c r="E344" s="20" t="s">
        <v>602</v>
      </c>
      <c r="F344" s="161">
        <v>1</v>
      </c>
      <c r="G344" s="22">
        <v>2021680010176</v>
      </c>
      <c r="H344" s="19" t="s">
        <v>603</v>
      </c>
      <c r="I344" s="37">
        <v>384087563</v>
      </c>
      <c r="J344" s="25"/>
      <c r="K344" s="25"/>
      <c r="L344" s="25"/>
      <c r="M344" s="25"/>
      <c r="N344" s="25"/>
      <c r="O344" s="25"/>
      <c r="P344" s="25"/>
      <c r="Q344" s="51"/>
      <c r="R344" s="52"/>
      <c r="S344" s="28">
        <f t="shared" si="12"/>
        <v>384087563</v>
      </c>
      <c r="T344" s="29" t="s">
        <v>584</v>
      </c>
      <c r="U344" s="29" t="s">
        <v>721</v>
      </c>
      <c r="V344" s="29" t="s">
        <v>599</v>
      </c>
      <c r="W344" s="30"/>
    </row>
    <row r="345" spans="1:23" s="31" customFormat="1" ht="60" x14ac:dyDescent="0.25">
      <c r="A345" s="18">
        <v>85</v>
      </c>
      <c r="B345" s="19" t="s">
        <v>89</v>
      </c>
      <c r="C345" s="19" t="s">
        <v>90</v>
      </c>
      <c r="D345" s="19" t="s">
        <v>604</v>
      </c>
      <c r="E345" s="43" t="s">
        <v>605</v>
      </c>
      <c r="F345" s="160">
        <v>6</v>
      </c>
      <c r="G345" s="97">
        <v>2020680010070</v>
      </c>
      <c r="H345" s="47" t="s">
        <v>606</v>
      </c>
      <c r="I345" s="37">
        <f>327629822+1000000000</f>
        <v>1327629822</v>
      </c>
      <c r="J345" s="25"/>
      <c r="K345" s="25"/>
      <c r="L345" s="25"/>
      <c r="M345" s="25"/>
      <c r="N345" s="25"/>
      <c r="O345" s="98"/>
      <c r="P345" s="25"/>
      <c r="Q345" s="51"/>
      <c r="R345" s="52"/>
      <c r="S345" s="28">
        <f t="shared" si="12"/>
        <v>1327629822</v>
      </c>
      <c r="T345" s="29" t="s">
        <v>607</v>
      </c>
      <c r="U345" s="29" t="s">
        <v>608</v>
      </c>
      <c r="V345" s="29" t="s">
        <v>609</v>
      </c>
      <c r="W345" s="30"/>
    </row>
    <row r="346" spans="1:23" s="31" customFormat="1" ht="60" x14ac:dyDescent="0.25">
      <c r="A346" s="18">
        <v>86</v>
      </c>
      <c r="B346" s="19" t="s">
        <v>89</v>
      </c>
      <c r="C346" s="19" t="s">
        <v>90</v>
      </c>
      <c r="D346" s="19" t="s">
        <v>604</v>
      </c>
      <c r="E346" s="43" t="s">
        <v>610</v>
      </c>
      <c r="F346" s="160">
        <v>1200</v>
      </c>
      <c r="G346" s="97">
        <v>2020680010070</v>
      </c>
      <c r="H346" s="47" t="s">
        <v>606</v>
      </c>
      <c r="I346" s="37">
        <v>104700000</v>
      </c>
      <c r="J346" s="25"/>
      <c r="K346" s="25"/>
      <c r="L346" s="25"/>
      <c r="M346" s="25"/>
      <c r="N346" s="25"/>
      <c r="O346" s="98"/>
      <c r="P346" s="25"/>
      <c r="Q346" s="51"/>
      <c r="R346" s="52"/>
      <c r="S346" s="28">
        <f t="shared" si="12"/>
        <v>104700000</v>
      </c>
      <c r="T346" s="29" t="s">
        <v>607</v>
      </c>
      <c r="U346" s="29" t="s">
        <v>608</v>
      </c>
      <c r="V346" s="29" t="s">
        <v>35</v>
      </c>
      <c r="W346" s="30"/>
    </row>
    <row r="347" spans="1:23" s="31" customFormat="1" ht="60" x14ac:dyDescent="0.25">
      <c r="A347" s="18">
        <v>87</v>
      </c>
      <c r="B347" s="19" t="s">
        <v>89</v>
      </c>
      <c r="C347" s="19" t="s">
        <v>90</v>
      </c>
      <c r="D347" s="19" t="s">
        <v>604</v>
      </c>
      <c r="E347" s="43" t="s">
        <v>611</v>
      </c>
      <c r="F347" s="160">
        <v>1</v>
      </c>
      <c r="G347" s="97">
        <v>2020680010070</v>
      </c>
      <c r="H347" s="47" t="s">
        <v>606</v>
      </c>
      <c r="I347" s="37">
        <v>45600000</v>
      </c>
      <c r="J347" s="25"/>
      <c r="K347" s="25"/>
      <c r="L347" s="25"/>
      <c r="M347" s="25"/>
      <c r="N347" s="25"/>
      <c r="O347" s="98"/>
      <c r="P347" s="25"/>
      <c r="Q347" s="51"/>
      <c r="R347" s="52"/>
      <c r="S347" s="28">
        <f t="shared" si="12"/>
        <v>45600000</v>
      </c>
      <c r="T347" s="29" t="s">
        <v>607</v>
      </c>
      <c r="U347" s="29" t="s">
        <v>608</v>
      </c>
      <c r="V347" s="29" t="s">
        <v>96</v>
      </c>
      <c r="W347" s="30"/>
    </row>
    <row r="348" spans="1:23" s="31" customFormat="1" ht="75" x14ac:dyDescent="0.25">
      <c r="A348" s="18">
        <v>124</v>
      </c>
      <c r="B348" s="19" t="s">
        <v>89</v>
      </c>
      <c r="C348" s="19" t="s">
        <v>612</v>
      </c>
      <c r="D348" s="19" t="s">
        <v>613</v>
      </c>
      <c r="E348" s="43" t="s">
        <v>614</v>
      </c>
      <c r="F348" s="160">
        <v>85</v>
      </c>
      <c r="G348" s="97">
        <v>2020680010082</v>
      </c>
      <c r="H348" s="47" t="s">
        <v>615</v>
      </c>
      <c r="I348" s="37">
        <v>65704950</v>
      </c>
      <c r="J348" s="25"/>
      <c r="K348" s="25"/>
      <c r="L348" s="25"/>
      <c r="M348" s="25"/>
      <c r="N348" s="25"/>
      <c r="O348" s="59">
        <v>380895318</v>
      </c>
      <c r="P348" s="25"/>
      <c r="Q348" s="25"/>
      <c r="R348" s="52"/>
      <c r="S348" s="28">
        <f t="shared" si="12"/>
        <v>446600268</v>
      </c>
      <c r="T348" s="29" t="s">
        <v>607</v>
      </c>
      <c r="U348" s="29" t="s">
        <v>608</v>
      </c>
      <c r="V348" s="29" t="s">
        <v>609</v>
      </c>
      <c r="W348" s="30"/>
    </row>
    <row r="349" spans="1:23" s="31" customFormat="1" ht="75" x14ac:dyDescent="0.25">
      <c r="A349" s="18">
        <v>125</v>
      </c>
      <c r="B349" s="19" t="s">
        <v>89</v>
      </c>
      <c r="C349" s="19" t="s">
        <v>612</v>
      </c>
      <c r="D349" s="19" t="s">
        <v>613</v>
      </c>
      <c r="E349" s="43" t="s">
        <v>616</v>
      </c>
      <c r="F349" s="160">
        <v>104</v>
      </c>
      <c r="G349" s="97">
        <v>2020680010082</v>
      </c>
      <c r="H349" s="47" t="s">
        <v>615</v>
      </c>
      <c r="I349" s="37">
        <v>350000000</v>
      </c>
      <c r="J349" s="25"/>
      <c r="K349" s="25"/>
      <c r="L349" s="25"/>
      <c r="M349" s="25"/>
      <c r="N349" s="25"/>
      <c r="O349" s="59"/>
      <c r="P349" s="25"/>
      <c r="Q349" s="25"/>
      <c r="R349" s="52"/>
      <c r="S349" s="28">
        <f t="shared" si="12"/>
        <v>350000000</v>
      </c>
      <c r="T349" s="29" t="s">
        <v>607</v>
      </c>
      <c r="U349" s="29" t="s">
        <v>608</v>
      </c>
      <c r="V349" s="29" t="s">
        <v>609</v>
      </c>
      <c r="W349" s="30"/>
    </row>
    <row r="350" spans="1:23" s="31" customFormat="1" ht="75" x14ac:dyDescent="0.25">
      <c r="A350" s="18">
        <v>126</v>
      </c>
      <c r="B350" s="47" t="s">
        <v>89</v>
      </c>
      <c r="C350" s="47" t="s">
        <v>612</v>
      </c>
      <c r="D350" s="47" t="s">
        <v>613</v>
      </c>
      <c r="E350" s="74" t="s">
        <v>617</v>
      </c>
      <c r="F350" s="157">
        <v>40</v>
      </c>
      <c r="G350" s="97">
        <v>2020680010104</v>
      </c>
      <c r="H350" s="47" t="s">
        <v>618</v>
      </c>
      <c r="I350" s="37">
        <f>115000000+100000000</f>
        <v>215000000</v>
      </c>
      <c r="J350" s="25"/>
      <c r="K350" s="25"/>
      <c r="L350" s="25"/>
      <c r="M350" s="25"/>
      <c r="N350" s="25"/>
      <c r="O350" s="59"/>
      <c r="P350" s="25"/>
      <c r="Q350" s="25"/>
      <c r="R350" s="52"/>
      <c r="S350" s="28">
        <f t="shared" si="12"/>
        <v>215000000</v>
      </c>
      <c r="T350" s="29" t="s">
        <v>607</v>
      </c>
      <c r="U350" s="29" t="s">
        <v>608</v>
      </c>
      <c r="V350" s="29" t="s">
        <v>609</v>
      </c>
      <c r="W350" s="30"/>
    </row>
    <row r="351" spans="1:23" s="31" customFormat="1" ht="75" x14ac:dyDescent="0.25">
      <c r="A351" s="18">
        <v>127</v>
      </c>
      <c r="B351" s="19" t="s">
        <v>89</v>
      </c>
      <c r="C351" s="19" t="s">
        <v>612</v>
      </c>
      <c r="D351" s="19" t="s">
        <v>613</v>
      </c>
      <c r="E351" s="43" t="s">
        <v>619</v>
      </c>
      <c r="F351" s="160">
        <v>3</v>
      </c>
      <c r="G351" s="97">
        <v>2020680010104</v>
      </c>
      <c r="H351" s="47" t="s">
        <v>618</v>
      </c>
      <c r="I351" s="37">
        <f>118432156+110570000</f>
        <v>229002156</v>
      </c>
      <c r="J351" s="25"/>
      <c r="K351" s="25"/>
      <c r="L351" s="25"/>
      <c r="M351" s="25"/>
      <c r="N351" s="25"/>
      <c r="O351" s="59"/>
      <c r="P351" s="25"/>
      <c r="Q351" s="25"/>
      <c r="R351" s="52"/>
      <c r="S351" s="28">
        <f t="shared" si="12"/>
        <v>229002156</v>
      </c>
      <c r="T351" s="29" t="s">
        <v>607</v>
      </c>
      <c r="U351" s="29" t="s">
        <v>608</v>
      </c>
      <c r="V351" s="29" t="s">
        <v>609</v>
      </c>
      <c r="W351" s="30"/>
    </row>
    <row r="352" spans="1:23" s="31" customFormat="1" ht="62.4" x14ac:dyDescent="0.25">
      <c r="A352" s="18">
        <v>128</v>
      </c>
      <c r="B352" s="19" t="s">
        <v>89</v>
      </c>
      <c r="C352" s="19" t="s">
        <v>612</v>
      </c>
      <c r="D352" s="19" t="s">
        <v>620</v>
      </c>
      <c r="E352" s="43" t="s">
        <v>621</v>
      </c>
      <c r="F352" s="160">
        <v>11000</v>
      </c>
      <c r="G352" s="36">
        <v>2020680010066</v>
      </c>
      <c r="H352" s="19" t="s">
        <v>622</v>
      </c>
      <c r="I352" s="37">
        <v>789430000</v>
      </c>
      <c r="J352" s="25"/>
      <c r="K352" s="25"/>
      <c r="L352" s="25"/>
      <c r="M352" s="25"/>
      <c r="N352" s="25"/>
      <c r="O352" s="59">
        <v>1444624460</v>
      </c>
      <c r="P352" s="25"/>
      <c r="Q352" s="25"/>
      <c r="R352" s="52"/>
      <c r="S352" s="28">
        <f t="shared" si="12"/>
        <v>2234054460</v>
      </c>
      <c r="T352" s="29" t="s">
        <v>607</v>
      </c>
      <c r="U352" s="29" t="s">
        <v>608</v>
      </c>
      <c r="V352" s="29" t="s">
        <v>609</v>
      </c>
      <c r="W352" s="30"/>
    </row>
    <row r="353" spans="1:23" s="31" customFormat="1" ht="45" x14ac:dyDescent="0.25">
      <c r="A353" s="18">
        <v>129</v>
      </c>
      <c r="B353" s="19" t="s">
        <v>89</v>
      </c>
      <c r="C353" s="19" t="s">
        <v>612</v>
      </c>
      <c r="D353" s="19" t="s">
        <v>620</v>
      </c>
      <c r="E353" s="43" t="s">
        <v>623</v>
      </c>
      <c r="F353" s="160">
        <v>200</v>
      </c>
      <c r="G353" s="36">
        <v>2020680010118</v>
      </c>
      <c r="H353" s="19" t="s">
        <v>624</v>
      </c>
      <c r="I353" s="37">
        <v>25190990</v>
      </c>
      <c r="J353" s="25"/>
      <c r="K353" s="25"/>
      <c r="L353" s="25"/>
      <c r="M353" s="25"/>
      <c r="N353" s="25"/>
      <c r="O353" s="98"/>
      <c r="P353" s="25"/>
      <c r="Q353" s="25"/>
      <c r="R353" s="52"/>
      <c r="S353" s="28">
        <f t="shared" si="12"/>
        <v>25190990</v>
      </c>
      <c r="T353" s="29" t="s">
        <v>607</v>
      </c>
      <c r="U353" s="29" t="s">
        <v>608</v>
      </c>
      <c r="V353" s="29" t="s">
        <v>609</v>
      </c>
      <c r="W353" s="30"/>
    </row>
    <row r="354" spans="1:23" s="31" customFormat="1" ht="45" x14ac:dyDescent="0.25">
      <c r="A354" s="18">
        <v>130</v>
      </c>
      <c r="B354" s="19" t="s">
        <v>89</v>
      </c>
      <c r="C354" s="19" t="s">
        <v>612</v>
      </c>
      <c r="D354" s="19" t="s">
        <v>620</v>
      </c>
      <c r="E354" s="43" t="s">
        <v>625</v>
      </c>
      <c r="F354" s="160">
        <v>25</v>
      </c>
      <c r="G354" s="36">
        <v>2020680010118</v>
      </c>
      <c r="H354" s="19" t="s">
        <v>624</v>
      </c>
      <c r="I354" s="37">
        <v>67760000</v>
      </c>
      <c r="J354" s="25"/>
      <c r="K354" s="25"/>
      <c r="L354" s="25"/>
      <c r="M354" s="25"/>
      <c r="N354" s="25"/>
      <c r="O354" s="98"/>
      <c r="P354" s="25"/>
      <c r="Q354" s="25"/>
      <c r="R354" s="52"/>
      <c r="S354" s="28">
        <f t="shared" si="12"/>
        <v>67760000</v>
      </c>
      <c r="T354" s="29" t="s">
        <v>607</v>
      </c>
      <c r="U354" s="29" t="s">
        <v>608</v>
      </c>
      <c r="V354" s="99" t="s">
        <v>609</v>
      </c>
      <c r="W354" s="30"/>
    </row>
    <row r="355" spans="1:23" s="31" customFormat="1" ht="45" x14ac:dyDescent="0.25">
      <c r="A355" s="18">
        <v>131</v>
      </c>
      <c r="B355" s="19" t="s">
        <v>89</v>
      </c>
      <c r="C355" s="19" t="s">
        <v>612</v>
      </c>
      <c r="D355" s="19" t="s">
        <v>626</v>
      </c>
      <c r="E355" s="43" t="s">
        <v>627</v>
      </c>
      <c r="F355" s="160">
        <v>30</v>
      </c>
      <c r="G355" s="36">
        <v>2020680010057</v>
      </c>
      <c r="H355" s="19" t="s">
        <v>628</v>
      </c>
      <c r="I355" s="37">
        <v>1779982082</v>
      </c>
      <c r="J355" s="25"/>
      <c r="K355" s="25"/>
      <c r="L355" s="25"/>
      <c r="M355" s="25"/>
      <c r="N355" s="25"/>
      <c r="O355" s="98"/>
      <c r="P355" s="25"/>
      <c r="Q355" s="25"/>
      <c r="R355" s="52">
        <v>25248359</v>
      </c>
      <c r="S355" s="28">
        <f t="shared" si="12"/>
        <v>1805230441</v>
      </c>
      <c r="T355" s="29" t="s">
        <v>607</v>
      </c>
      <c r="U355" s="100" t="s">
        <v>608</v>
      </c>
      <c r="V355" s="29" t="s">
        <v>609</v>
      </c>
      <c r="W355" s="30"/>
    </row>
    <row r="356" spans="1:23" s="31" customFormat="1" ht="60" x14ac:dyDescent="0.25">
      <c r="A356" s="53">
        <v>120</v>
      </c>
      <c r="B356" s="54" t="s">
        <v>89</v>
      </c>
      <c r="C356" s="54" t="s">
        <v>629</v>
      </c>
      <c r="D356" s="54" t="s">
        <v>630</v>
      </c>
      <c r="E356" s="101" t="s">
        <v>631</v>
      </c>
      <c r="F356" s="102">
        <v>165</v>
      </c>
      <c r="G356" s="103">
        <v>2020680010042</v>
      </c>
      <c r="H356" s="104" t="s">
        <v>632</v>
      </c>
      <c r="I356" s="55">
        <v>844120232</v>
      </c>
      <c r="J356" s="25"/>
      <c r="K356" s="26"/>
      <c r="L356" s="26"/>
      <c r="M356" s="26"/>
      <c r="N356" s="26"/>
      <c r="O356" s="26"/>
      <c r="P356" s="26"/>
      <c r="Q356" s="26"/>
      <c r="R356" s="27"/>
      <c r="S356" s="28">
        <f t="shared" si="12"/>
        <v>844120232</v>
      </c>
      <c r="T356" s="29" t="s">
        <v>633</v>
      </c>
      <c r="U356" s="29" t="s">
        <v>634</v>
      </c>
      <c r="V356" s="105" t="s">
        <v>264</v>
      </c>
      <c r="W356" s="30"/>
    </row>
    <row r="357" spans="1:23" s="31" customFormat="1" ht="60" x14ac:dyDescent="0.25">
      <c r="A357" s="56">
        <v>121</v>
      </c>
      <c r="B357" s="104" t="s">
        <v>89</v>
      </c>
      <c r="C357" s="104" t="s">
        <v>629</v>
      </c>
      <c r="D357" s="104" t="s">
        <v>630</v>
      </c>
      <c r="E357" s="106" t="s">
        <v>635</v>
      </c>
      <c r="F357" s="107">
        <v>100</v>
      </c>
      <c r="G357" s="103">
        <v>2020680010042</v>
      </c>
      <c r="H357" s="104" t="s">
        <v>632</v>
      </c>
      <c r="I357" s="55">
        <v>531600000</v>
      </c>
      <c r="J357" s="25"/>
      <c r="K357" s="77"/>
      <c r="L357" s="77"/>
      <c r="M357" s="77"/>
      <c r="N357" s="77"/>
      <c r="O357" s="77"/>
      <c r="P357" s="77"/>
      <c r="Q357" s="26"/>
      <c r="R357" s="27"/>
      <c r="S357" s="28">
        <f t="shared" si="12"/>
        <v>531600000</v>
      </c>
      <c r="T357" s="29" t="s">
        <v>633</v>
      </c>
      <c r="U357" s="29" t="s">
        <v>634</v>
      </c>
      <c r="V357" s="105" t="s">
        <v>264</v>
      </c>
      <c r="W357" s="30"/>
    </row>
    <row r="358" spans="1:23" s="31" customFormat="1" ht="45" x14ac:dyDescent="0.25">
      <c r="A358" s="56">
        <v>122</v>
      </c>
      <c r="B358" s="54" t="s">
        <v>89</v>
      </c>
      <c r="C358" s="54" t="s">
        <v>629</v>
      </c>
      <c r="D358" s="54" t="s">
        <v>636</v>
      </c>
      <c r="E358" s="101" t="s">
        <v>637</v>
      </c>
      <c r="F358" s="102">
        <v>185</v>
      </c>
      <c r="G358" s="103">
        <v>2021680010132</v>
      </c>
      <c r="H358" s="104" t="s">
        <v>638</v>
      </c>
      <c r="I358" s="55">
        <v>2253479768</v>
      </c>
      <c r="J358" s="25"/>
      <c r="K358" s="77"/>
      <c r="L358" s="77"/>
      <c r="M358" s="77"/>
      <c r="N358" s="77"/>
      <c r="O358" s="77"/>
      <c r="P358" s="77"/>
      <c r="Q358" s="26"/>
      <c r="R358" s="27"/>
      <c r="S358" s="28">
        <f t="shared" si="12"/>
        <v>2253479768</v>
      </c>
      <c r="T358" s="29" t="s">
        <v>633</v>
      </c>
      <c r="U358" s="29" t="s">
        <v>634</v>
      </c>
      <c r="V358" s="29" t="s">
        <v>264</v>
      </c>
      <c r="W358" s="30"/>
    </row>
    <row r="359" spans="1:23" s="31" customFormat="1" ht="60" x14ac:dyDescent="0.25">
      <c r="A359" s="56">
        <v>123</v>
      </c>
      <c r="B359" s="54" t="s">
        <v>89</v>
      </c>
      <c r="C359" s="54" t="s">
        <v>629</v>
      </c>
      <c r="D359" s="54" t="s">
        <v>639</v>
      </c>
      <c r="E359" s="101" t="s">
        <v>640</v>
      </c>
      <c r="F359" s="107">
        <v>3500</v>
      </c>
      <c r="G359" s="103">
        <v>2020680010046</v>
      </c>
      <c r="H359" s="104" t="s">
        <v>641</v>
      </c>
      <c r="I359" s="55">
        <v>220800000</v>
      </c>
      <c r="J359" s="25"/>
      <c r="K359" s="77"/>
      <c r="L359" s="77"/>
      <c r="M359" s="77"/>
      <c r="N359" s="77"/>
      <c r="O359" s="77"/>
      <c r="P359" s="77"/>
      <c r="Q359" s="26"/>
      <c r="R359" s="27"/>
      <c r="S359" s="28">
        <f t="shared" si="12"/>
        <v>220800000</v>
      </c>
      <c r="T359" s="29" t="s">
        <v>633</v>
      </c>
      <c r="U359" s="29" t="s">
        <v>634</v>
      </c>
      <c r="V359" s="29" t="s">
        <v>96</v>
      </c>
      <c r="W359" s="30"/>
    </row>
    <row r="360" spans="1:23" s="31" customFormat="1" ht="36.6" customHeight="1" x14ac:dyDescent="0.25">
      <c r="A360" s="56">
        <v>261</v>
      </c>
      <c r="B360" s="54" t="s">
        <v>79</v>
      </c>
      <c r="C360" s="54" t="s">
        <v>642</v>
      </c>
      <c r="D360" s="54" t="s">
        <v>643</v>
      </c>
      <c r="E360" s="101" t="s">
        <v>644</v>
      </c>
      <c r="F360" s="108">
        <v>0.85</v>
      </c>
      <c r="G360" s="103">
        <v>2021680010131</v>
      </c>
      <c r="H360" s="104" t="s">
        <v>645</v>
      </c>
      <c r="I360" s="55">
        <v>650000000</v>
      </c>
      <c r="J360" s="25"/>
      <c r="K360" s="77"/>
      <c r="L360" s="77"/>
      <c r="M360" s="77"/>
      <c r="N360" s="77"/>
      <c r="O360" s="77"/>
      <c r="P360" s="77"/>
      <c r="Q360" s="26"/>
      <c r="R360" s="27"/>
      <c r="S360" s="28">
        <f t="shared" si="12"/>
        <v>650000000</v>
      </c>
      <c r="T360" s="29" t="s">
        <v>633</v>
      </c>
      <c r="U360" s="29" t="s">
        <v>634</v>
      </c>
      <c r="V360" s="29" t="s">
        <v>264</v>
      </c>
      <c r="W360" s="30"/>
    </row>
    <row r="361" spans="1:23" s="31" customFormat="1" ht="57.6" customHeight="1" x14ac:dyDescent="0.25">
      <c r="A361" s="34">
        <v>276</v>
      </c>
      <c r="B361" s="19" t="s">
        <v>79</v>
      </c>
      <c r="C361" s="19" t="s">
        <v>646</v>
      </c>
      <c r="D361" s="19" t="s">
        <v>647</v>
      </c>
      <c r="E361" s="20" t="s">
        <v>648</v>
      </c>
      <c r="F361" s="160">
        <v>1</v>
      </c>
      <c r="G361" s="22">
        <v>2020680010073</v>
      </c>
      <c r="H361" s="23" t="s">
        <v>649</v>
      </c>
      <c r="I361" s="109">
        <v>4022109123</v>
      </c>
      <c r="J361" s="25"/>
      <c r="K361" s="77"/>
      <c r="L361" s="77"/>
      <c r="M361" s="77"/>
      <c r="N361" s="77"/>
      <c r="O361" s="77"/>
      <c r="P361" s="77"/>
      <c r="Q361" s="26"/>
      <c r="R361" s="27"/>
      <c r="S361" s="28">
        <f t="shared" si="12"/>
        <v>4022109123</v>
      </c>
      <c r="T361" s="29" t="s">
        <v>650</v>
      </c>
      <c r="U361" s="29" t="s">
        <v>651</v>
      </c>
      <c r="V361" s="29" t="s">
        <v>270</v>
      </c>
      <c r="W361" s="30"/>
    </row>
    <row r="362" spans="1:23" s="31" customFormat="1" ht="60" x14ac:dyDescent="0.25">
      <c r="A362" s="34">
        <v>277</v>
      </c>
      <c r="B362" s="47" t="s">
        <v>79</v>
      </c>
      <c r="C362" s="47" t="s">
        <v>646</v>
      </c>
      <c r="D362" s="47" t="s">
        <v>647</v>
      </c>
      <c r="E362" s="74" t="s">
        <v>652</v>
      </c>
      <c r="F362" s="156">
        <v>1</v>
      </c>
      <c r="G362" s="22">
        <v>2021680010171</v>
      </c>
      <c r="H362" s="110" t="s">
        <v>653</v>
      </c>
      <c r="I362" s="109">
        <v>8000000</v>
      </c>
      <c r="J362" s="25"/>
      <c r="K362" s="77"/>
      <c r="L362" s="77"/>
      <c r="M362" s="77"/>
      <c r="N362" s="77"/>
      <c r="O362" s="77"/>
      <c r="P362" s="77"/>
      <c r="Q362" s="26"/>
      <c r="R362" s="27"/>
      <c r="S362" s="28">
        <f t="shared" si="12"/>
        <v>8000000</v>
      </c>
      <c r="T362" s="29" t="s">
        <v>650</v>
      </c>
      <c r="U362" s="29" t="s">
        <v>651</v>
      </c>
      <c r="V362" s="29" t="s">
        <v>62</v>
      </c>
      <c r="W362" s="30"/>
    </row>
    <row r="363" spans="1:23" s="31" customFormat="1" ht="78" x14ac:dyDescent="0.25">
      <c r="A363" s="34">
        <v>278</v>
      </c>
      <c r="B363" s="47" t="s">
        <v>79</v>
      </c>
      <c r="C363" s="47" t="s">
        <v>646</v>
      </c>
      <c r="D363" s="47" t="s">
        <v>647</v>
      </c>
      <c r="E363" s="74" t="s">
        <v>654</v>
      </c>
      <c r="F363" s="172">
        <v>1</v>
      </c>
      <c r="G363" s="22">
        <v>2021680010020</v>
      </c>
      <c r="H363" s="23" t="s">
        <v>655</v>
      </c>
      <c r="I363" s="109"/>
      <c r="J363" s="25"/>
      <c r="K363" s="26"/>
      <c r="L363" s="26"/>
      <c r="M363" s="26"/>
      <c r="N363" s="26"/>
      <c r="O363" s="26"/>
      <c r="P363" s="26"/>
      <c r="Q363" s="26"/>
      <c r="R363" s="27"/>
      <c r="S363" s="28">
        <f t="shared" si="12"/>
        <v>0</v>
      </c>
      <c r="T363" s="29" t="s">
        <v>650</v>
      </c>
      <c r="U363" s="29" t="s">
        <v>651</v>
      </c>
      <c r="V363" s="29" t="s">
        <v>270</v>
      </c>
      <c r="W363" s="30"/>
    </row>
    <row r="364" spans="1:23" s="31" customFormat="1" ht="78" x14ac:dyDescent="0.25">
      <c r="A364" s="34">
        <v>278</v>
      </c>
      <c r="B364" s="47" t="s">
        <v>79</v>
      </c>
      <c r="C364" s="47" t="s">
        <v>646</v>
      </c>
      <c r="D364" s="47" t="s">
        <v>647</v>
      </c>
      <c r="E364" s="74" t="s">
        <v>654</v>
      </c>
      <c r="F364" s="173"/>
      <c r="G364" s="22">
        <v>2021680010177</v>
      </c>
      <c r="H364" s="47" t="s">
        <v>656</v>
      </c>
      <c r="I364" s="109">
        <v>10000000</v>
      </c>
      <c r="J364" s="25"/>
      <c r="K364" s="26"/>
      <c r="L364" s="26"/>
      <c r="M364" s="26"/>
      <c r="N364" s="26"/>
      <c r="O364" s="26"/>
      <c r="P364" s="26"/>
      <c r="Q364" s="26"/>
      <c r="R364" s="27"/>
      <c r="S364" s="28">
        <f t="shared" si="12"/>
        <v>10000000</v>
      </c>
      <c r="T364" s="29" t="s">
        <v>650</v>
      </c>
      <c r="U364" s="29" t="s">
        <v>651</v>
      </c>
      <c r="V364" s="29" t="s">
        <v>270</v>
      </c>
      <c r="W364" s="30"/>
    </row>
    <row r="365" spans="1:23" s="31" customFormat="1" ht="46.8" x14ac:dyDescent="0.25">
      <c r="A365" s="18">
        <v>279</v>
      </c>
      <c r="B365" s="19" t="s">
        <v>79</v>
      </c>
      <c r="C365" s="19" t="s">
        <v>646</v>
      </c>
      <c r="D365" s="19" t="s">
        <v>647</v>
      </c>
      <c r="E365" s="20" t="s">
        <v>657</v>
      </c>
      <c r="F365" s="160">
        <v>1</v>
      </c>
      <c r="G365" s="22">
        <v>2021680010128</v>
      </c>
      <c r="H365" s="111" t="s">
        <v>658</v>
      </c>
      <c r="I365" s="109">
        <v>13600000000</v>
      </c>
      <c r="J365" s="25"/>
      <c r="K365" s="26"/>
      <c r="L365" s="26"/>
      <c r="M365" s="26"/>
      <c r="N365" s="26"/>
      <c r="O365" s="26"/>
      <c r="P365" s="26"/>
      <c r="Q365" s="26"/>
      <c r="R365" s="27"/>
      <c r="S365" s="28">
        <f t="shared" si="12"/>
        <v>13600000000</v>
      </c>
      <c r="T365" s="29" t="s">
        <v>650</v>
      </c>
      <c r="U365" s="29" t="s">
        <v>651</v>
      </c>
      <c r="V365" s="29" t="s">
        <v>270</v>
      </c>
      <c r="W365" s="30"/>
    </row>
    <row r="366" spans="1:23" s="116" customFormat="1" ht="25.2" customHeight="1" x14ac:dyDescent="0.3">
      <c r="A366" s="112">
        <f>SUM(--(FREQUENCY(A7:A365,A7:A365)&gt;0))</f>
        <v>295</v>
      </c>
      <c r="B366" s="193" t="s">
        <v>659</v>
      </c>
      <c r="C366" s="194"/>
      <c r="D366" s="194"/>
      <c r="E366" s="194"/>
      <c r="F366" s="194"/>
      <c r="G366" s="194"/>
      <c r="H366" s="194"/>
      <c r="I366" s="113">
        <f t="shared" ref="I366:S366" si="13">SUBTOTAL(9,I7:I365)</f>
        <v>237953458638</v>
      </c>
      <c r="J366" s="113">
        <f t="shared" si="13"/>
        <v>253182363764</v>
      </c>
      <c r="K366" s="113">
        <f t="shared" si="13"/>
        <v>1110265056</v>
      </c>
      <c r="L366" s="113">
        <f t="shared" si="13"/>
        <v>87460885511</v>
      </c>
      <c r="M366" s="113">
        <f t="shared" si="13"/>
        <v>6417224685</v>
      </c>
      <c r="N366" s="113">
        <f t="shared" si="13"/>
        <v>1369139833</v>
      </c>
      <c r="O366" s="113">
        <f t="shared" si="13"/>
        <v>1825519778</v>
      </c>
      <c r="P366" s="113">
        <f t="shared" si="13"/>
        <v>17463840658</v>
      </c>
      <c r="Q366" s="113">
        <f t="shared" si="13"/>
        <v>0</v>
      </c>
      <c r="R366" s="113">
        <f t="shared" si="13"/>
        <v>261173758013</v>
      </c>
      <c r="S366" s="114">
        <f t="shared" si="13"/>
        <v>867956455936</v>
      </c>
      <c r="T366" s="195"/>
      <c r="U366" s="196"/>
      <c r="V366" s="197"/>
      <c r="W366" s="115"/>
    </row>
    <row r="367" spans="1:23" customFormat="1" ht="25.2" customHeight="1" x14ac:dyDescent="0.3">
      <c r="S367" s="117"/>
    </row>
    <row r="368" spans="1:23" ht="15.6" x14ac:dyDescent="0.3">
      <c r="I368"/>
      <c r="J368"/>
      <c r="K368"/>
      <c r="L368"/>
      <c r="S368" s="119"/>
    </row>
    <row r="369" spans="1:23" ht="20.399999999999999" customHeight="1" x14ac:dyDescent="0.3">
      <c r="A369" s="199" t="s">
        <v>660</v>
      </c>
      <c r="B369" s="199"/>
      <c r="C369" s="199"/>
      <c r="D369" s="199"/>
      <c r="E369" s="199"/>
      <c r="S369" s="119"/>
    </row>
    <row r="370" spans="1:23" ht="13.2" customHeight="1" x14ac:dyDescent="0.3">
      <c r="A370" s="121"/>
      <c r="B370" s="121"/>
      <c r="C370" s="121"/>
      <c r="D370" s="121"/>
      <c r="E370" s="121"/>
      <c r="S370" s="119"/>
    </row>
    <row r="371" spans="1:23" s="15" customFormat="1" ht="21.6" customHeight="1" x14ac:dyDescent="0.3">
      <c r="A371" s="189" t="s">
        <v>4</v>
      </c>
      <c r="B371" s="189"/>
      <c r="C371" s="189"/>
      <c r="D371" s="189"/>
      <c r="E371" s="189"/>
      <c r="F371" s="189"/>
      <c r="G371" s="190" t="s">
        <v>5</v>
      </c>
      <c r="H371" s="191"/>
      <c r="I371" s="192" t="s">
        <v>6</v>
      </c>
      <c r="J371" s="192"/>
      <c r="K371" s="192"/>
      <c r="L371" s="192"/>
      <c r="M371" s="192"/>
      <c r="N371" s="192"/>
      <c r="O371" s="192"/>
      <c r="P371" s="192"/>
      <c r="Q371" s="192"/>
      <c r="R371" s="192"/>
      <c r="S371" s="191"/>
      <c r="T371" s="186" t="s">
        <v>7</v>
      </c>
      <c r="U371" s="186"/>
      <c r="W371" s="16"/>
    </row>
    <row r="372" spans="1:23" ht="35.4" customHeight="1" x14ac:dyDescent="0.25">
      <c r="A372" s="17" t="s">
        <v>8</v>
      </c>
      <c r="B372" s="17" t="s">
        <v>9</v>
      </c>
      <c r="C372" s="17" t="s">
        <v>10</v>
      </c>
      <c r="D372" s="17" t="s">
        <v>11</v>
      </c>
      <c r="E372" s="17" t="s">
        <v>12</v>
      </c>
      <c r="F372" s="7" t="s">
        <v>13</v>
      </c>
      <c r="G372" s="7" t="s">
        <v>720</v>
      </c>
      <c r="H372" s="7" t="s">
        <v>14</v>
      </c>
      <c r="I372" s="7" t="s">
        <v>15</v>
      </c>
      <c r="J372" s="7" t="s">
        <v>16</v>
      </c>
      <c r="K372" s="7" t="s">
        <v>17</v>
      </c>
      <c r="L372" s="7" t="s">
        <v>18</v>
      </c>
      <c r="M372" s="7" t="s">
        <v>19</v>
      </c>
      <c r="N372" s="7" t="s">
        <v>20</v>
      </c>
      <c r="O372" s="7" t="s">
        <v>21</v>
      </c>
      <c r="P372" s="7" t="s">
        <v>22</v>
      </c>
      <c r="Q372" s="7" t="s">
        <v>23</v>
      </c>
      <c r="R372" s="7" t="s">
        <v>24</v>
      </c>
      <c r="S372" s="7" t="s">
        <v>25</v>
      </c>
      <c r="T372" s="7" t="s">
        <v>26</v>
      </c>
      <c r="U372" s="7" t="s">
        <v>27</v>
      </c>
      <c r="V372" s="7" t="s">
        <v>28</v>
      </c>
    </row>
    <row r="373" spans="1:23" ht="45" x14ac:dyDescent="0.25">
      <c r="A373" s="34">
        <v>247</v>
      </c>
      <c r="B373" s="122" t="s">
        <v>79</v>
      </c>
      <c r="C373" s="122" t="s">
        <v>170</v>
      </c>
      <c r="D373" s="19" t="s">
        <v>661</v>
      </c>
      <c r="E373" s="123" t="s">
        <v>662</v>
      </c>
      <c r="F373" s="124">
        <v>3</v>
      </c>
      <c r="G373" s="36">
        <v>2020680010155</v>
      </c>
      <c r="H373" s="125" t="s">
        <v>663</v>
      </c>
      <c r="I373" s="126">
        <v>186777000</v>
      </c>
      <c r="J373" s="24"/>
      <c r="K373" s="127"/>
      <c r="L373" s="25"/>
      <c r="M373" s="128"/>
      <c r="N373" s="128"/>
      <c r="O373" s="128"/>
      <c r="P373" s="128"/>
      <c r="Q373" s="128"/>
      <c r="R373" s="128"/>
      <c r="S373" s="28">
        <f>SUM(I373:R373)</f>
        <v>186777000</v>
      </c>
      <c r="T373" s="129" t="s">
        <v>664</v>
      </c>
      <c r="U373" s="129" t="s">
        <v>665</v>
      </c>
      <c r="V373" s="129" t="s">
        <v>270</v>
      </c>
      <c r="W373" s="30"/>
    </row>
    <row r="374" spans="1:23" ht="46.8" x14ac:dyDescent="0.25">
      <c r="A374" s="34">
        <v>248</v>
      </c>
      <c r="B374" s="130" t="s">
        <v>79</v>
      </c>
      <c r="C374" s="130" t="s">
        <v>170</v>
      </c>
      <c r="D374" s="125" t="s">
        <v>661</v>
      </c>
      <c r="E374" s="131" t="s">
        <v>666</v>
      </c>
      <c r="F374" s="132">
        <v>1</v>
      </c>
      <c r="G374" s="36">
        <v>2020680010155</v>
      </c>
      <c r="H374" s="133" t="s">
        <v>663</v>
      </c>
      <c r="I374" s="126">
        <v>400000000</v>
      </c>
      <c r="J374" s="24"/>
      <c r="K374" s="127"/>
      <c r="L374" s="25"/>
      <c r="M374" s="128"/>
      <c r="N374" s="128"/>
      <c r="O374" s="128"/>
      <c r="P374" s="128"/>
      <c r="Q374" s="128"/>
      <c r="R374" s="128"/>
      <c r="S374" s="28">
        <f t="shared" ref="S374:S397" si="14">SUM(I374:R374)</f>
        <v>400000000</v>
      </c>
      <c r="T374" s="134" t="s">
        <v>664</v>
      </c>
      <c r="U374" s="134" t="s">
        <v>665</v>
      </c>
      <c r="V374" s="129" t="s">
        <v>270</v>
      </c>
      <c r="W374" s="30"/>
    </row>
    <row r="375" spans="1:23" ht="60" x14ac:dyDescent="0.25">
      <c r="A375" s="34">
        <v>249</v>
      </c>
      <c r="B375" s="130" t="s">
        <v>79</v>
      </c>
      <c r="C375" s="130" t="s">
        <v>170</v>
      </c>
      <c r="D375" s="125" t="s">
        <v>667</v>
      </c>
      <c r="E375" s="131" t="s">
        <v>668</v>
      </c>
      <c r="F375" s="132">
        <v>1</v>
      </c>
      <c r="G375" s="36">
        <v>2020680010147</v>
      </c>
      <c r="H375" s="19" t="s">
        <v>669</v>
      </c>
      <c r="I375" s="126">
        <v>2551599008</v>
      </c>
      <c r="J375" s="24"/>
      <c r="K375" s="127"/>
      <c r="L375" s="25"/>
      <c r="M375" s="128"/>
      <c r="N375" s="128"/>
      <c r="O375" s="128"/>
      <c r="P375" s="128"/>
      <c r="Q375" s="128"/>
      <c r="R375" s="128"/>
      <c r="S375" s="28">
        <f t="shared" si="14"/>
        <v>2551599008</v>
      </c>
      <c r="T375" s="134" t="s">
        <v>664</v>
      </c>
      <c r="U375" s="134" t="s">
        <v>665</v>
      </c>
      <c r="V375" s="129" t="s">
        <v>270</v>
      </c>
      <c r="W375" s="30"/>
    </row>
    <row r="376" spans="1:23" ht="60" x14ac:dyDescent="0.25">
      <c r="A376" s="34">
        <v>250</v>
      </c>
      <c r="B376" s="122" t="s">
        <v>79</v>
      </c>
      <c r="C376" s="122" t="s">
        <v>170</v>
      </c>
      <c r="D376" s="19" t="s">
        <v>667</v>
      </c>
      <c r="E376" s="123" t="s">
        <v>670</v>
      </c>
      <c r="F376" s="124">
        <v>11500</v>
      </c>
      <c r="G376" s="36">
        <v>2020680010117</v>
      </c>
      <c r="H376" s="19" t="s">
        <v>671</v>
      </c>
      <c r="I376" s="126">
        <v>478328991</v>
      </c>
      <c r="J376" s="24"/>
      <c r="K376" s="127"/>
      <c r="L376" s="25"/>
      <c r="M376" s="128"/>
      <c r="N376" s="128"/>
      <c r="O376" s="128"/>
      <c r="P376" s="128"/>
      <c r="Q376" s="128"/>
      <c r="R376" s="128"/>
      <c r="S376" s="28">
        <f t="shared" si="14"/>
        <v>478328991</v>
      </c>
      <c r="T376" s="134" t="s">
        <v>664</v>
      </c>
      <c r="U376" s="134" t="s">
        <v>665</v>
      </c>
      <c r="V376" s="129" t="s">
        <v>270</v>
      </c>
      <c r="W376" s="30"/>
    </row>
    <row r="377" spans="1:23" ht="60" x14ac:dyDescent="0.25">
      <c r="A377" s="34">
        <v>251</v>
      </c>
      <c r="B377" s="122" t="s">
        <v>79</v>
      </c>
      <c r="C377" s="122" t="s">
        <v>170</v>
      </c>
      <c r="D377" s="19" t="s">
        <v>672</v>
      </c>
      <c r="E377" s="123" t="s">
        <v>673</v>
      </c>
      <c r="F377" s="132">
        <v>174</v>
      </c>
      <c r="G377" s="36">
        <v>2020680010181</v>
      </c>
      <c r="H377" s="19" t="s">
        <v>674</v>
      </c>
      <c r="I377" s="126">
        <v>646447055</v>
      </c>
      <c r="J377" s="24"/>
      <c r="K377" s="127"/>
      <c r="L377" s="25"/>
      <c r="M377" s="128"/>
      <c r="N377" s="128"/>
      <c r="O377" s="128"/>
      <c r="P377" s="128"/>
      <c r="Q377" s="128"/>
      <c r="R377" s="128"/>
      <c r="S377" s="28">
        <f t="shared" si="14"/>
        <v>646447055</v>
      </c>
      <c r="T377" s="134" t="s">
        <v>664</v>
      </c>
      <c r="U377" s="134" t="s">
        <v>665</v>
      </c>
      <c r="V377" s="129" t="s">
        <v>270</v>
      </c>
      <c r="W377" s="30"/>
    </row>
    <row r="378" spans="1:23" ht="60" x14ac:dyDescent="0.25">
      <c r="A378" s="34">
        <v>252</v>
      </c>
      <c r="B378" s="122" t="s">
        <v>79</v>
      </c>
      <c r="C378" s="122" t="s">
        <v>170</v>
      </c>
      <c r="D378" s="19" t="s">
        <v>672</v>
      </c>
      <c r="E378" s="123" t="s">
        <v>675</v>
      </c>
      <c r="F378" s="135">
        <v>0.4</v>
      </c>
      <c r="G378" s="36">
        <v>2020680010181</v>
      </c>
      <c r="H378" s="19" t="s">
        <v>674</v>
      </c>
      <c r="I378" s="126">
        <v>30000000</v>
      </c>
      <c r="J378" s="24"/>
      <c r="K378" s="127"/>
      <c r="L378" s="25"/>
      <c r="M378" s="128"/>
      <c r="N378" s="128"/>
      <c r="O378" s="128"/>
      <c r="P378" s="128"/>
      <c r="Q378" s="128"/>
      <c r="R378" s="128"/>
      <c r="S378" s="28">
        <f t="shared" si="14"/>
        <v>30000000</v>
      </c>
      <c r="T378" s="134" t="s">
        <v>664</v>
      </c>
      <c r="U378" s="134" t="s">
        <v>665</v>
      </c>
      <c r="V378" s="129" t="s">
        <v>270</v>
      </c>
      <c r="W378" s="30"/>
    </row>
    <row r="379" spans="1:23" ht="60" x14ac:dyDescent="0.25">
      <c r="A379" s="34">
        <v>253</v>
      </c>
      <c r="B379" s="122" t="s">
        <v>79</v>
      </c>
      <c r="C379" s="122" t="s">
        <v>170</v>
      </c>
      <c r="D379" s="19" t="s">
        <v>672</v>
      </c>
      <c r="E379" s="123" t="s">
        <v>676</v>
      </c>
      <c r="F379" s="136">
        <v>1</v>
      </c>
      <c r="G379" s="36">
        <v>2020680010172</v>
      </c>
      <c r="H379" s="125" t="s">
        <v>677</v>
      </c>
      <c r="I379" s="126">
        <v>209991280</v>
      </c>
      <c r="J379" s="24"/>
      <c r="K379" s="127"/>
      <c r="L379" s="25"/>
      <c r="M379" s="128"/>
      <c r="N379" s="128"/>
      <c r="O379" s="128"/>
      <c r="P379" s="128"/>
      <c r="Q379" s="128"/>
      <c r="R379" s="128"/>
      <c r="S379" s="28">
        <f t="shared" si="14"/>
        <v>209991280</v>
      </c>
      <c r="T379" s="134" t="s">
        <v>664</v>
      </c>
      <c r="U379" s="134" t="s">
        <v>665</v>
      </c>
      <c r="V379" s="129" t="s">
        <v>270</v>
      </c>
      <c r="W379" s="30"/>
    </row>
    <row r="380" spans="1:23" ht="60" x14ac:dyDescent="0.25">
      <c r="A380" s="34">
        <v>254</v>
      </c>
      <c r="B380" s="122" t="s">
        <v>79</v>
      </c>
      <c r="C380" s="122" t="s">
        <v>170</v>
      </c>
      <c r="D380" s="19" t="s">
        <v>672</v>
      </c>
      <c r="E380" s="123" t="s">
        <v>678</v>
      </c>
      <c r="F380" s="124">
        <v>2000</v>
      </c>
      <c r="G380" s="36">
        <v>2020680010172</v>
      </c>
      <c r="H380" s="125" t="s">
        <v>677</v>
      </c>
      <c r="I380" s="126">
        <v>232919387</v>
      </c>
      <c r="J380" s="24"/>
      <c r="K380" s="127"/>
      <c r="L380" s="25"/>
      <c r="M380" s="128"/>
      <c r="N380" s="128"/>
      <c r="O380" s="128"/>
      <c r="P380" s="128"/>
      <c r="Q380" s="128"/>
      <c r="R380" s="128"/>
      <c r="S380" s="28">
        <f t="shared" si="14"/>
        <v>232919387</v>
      </c>
      <c r="T380" s="134" t="s">
        <v>664</v>
      </c>
      <c r="U380" s="134" t="s">
        <v>665</v>
      </c>
      <c r="V380" s="129" t="s">
        <v>270</v>
      </c>
      <c r="W380" s="30"/>
    </row>
    <row r="381" spans="1:23" ht="60" x14ac:dyDescent="0.25">
      <c r="A381" s="34">
        <v>255</v>
      </c>
      <c r="B381" s="122" t="s">
        <v>79</v>
      </c>
      <c r="C381" s="122" t="s">
        <v>170</v>
      </c>
      <c r="D381" s="19" t="s">
        <v>672</v>
      </c>
      <c r="E381" s="123" t="s">
        <v>679</v>
      </c>
      <c r="F381" s="124">
        <v>200</v>
      </c>
      <c r="G381" s="36">
        <v>2020680010172</v>
      </c>
      <c r="H381" s="125" t="s">
        <v>677</v>
      </c>
      <c r="I381" s="126">
        <v>107089333</v>
      </c>
      <c r="J381" s="24"/>
      <c r="K381" s="127"/>
      <c r="L381" s="25"/>
      <c r="M381" s="128"/>
      <c r="N381" s="128"/>
      <c r="O381" s="128"/>
      <c r="P381" s="128"/>
      <c r="Q381" s="128"/>
      <c r="R381" s="128"/>
      <c r="S381" s="28">
        <f t="shared" si="14"/>
        <v>107089333</v>
      </c>
      <c r="T381" s="134" t="s">
        <v>664</v>
      </c>
      <c r="U381" s="134" t="s">
        <v>665</v>
      </c>
      <c r="V381" s="129" t="s">
        <v>270</v>
      </c>
      <c r="W381" s="30"/>
    </row>
    <row r="382" spans="1:23" ht="60" x14ac:dyDescent="0.25">
      <c r="A382" s="34">
        <v>256</v>
      </c>
      <c r="B382" s="130" t="s">
        <v>79</v>
      </c>
      <c r="C382" s="130" t="s">
        <v>170</v>
      </c>
      <c r="D382" s="125" t="s">
        <v>672</v>
      </c>
      <c r="E382" s="131" t="s">
        <v>680</v>
      </c>
      <c r="F382" s="132">
        <v>1</v>
      </c>
      <c r="G382" s="36">
        <v>2020680010172</v>
      </c>
      <c r="H382" s="133" t="s">
        <v>677</v>
      </c>
      <c r="I382" s="126">
        <v>100000000</v>
      </c>
      <c r="J382" s="24"/>
      <c r="K382" s="127"/>
      <c r="L382" s="137"/>
      <c r="M382" s="138"/>
      <c r="N382" s="138"/>
      <c r="O382" s="138"/>
      <c r="P382" s="138"/>
      <c r="Q382" s="138"/>
      <c r="R382" s="138"/>
      <c r="S382" s="28">
        <f t="shared" si="14"/>
        <v>100000000</v>
      </c>
      <c r="T382" s="129" t="s">
        <v>664</v>
      </c>
      <c r="U382" s="129" t="s">
        <v>665</v>
      </c>
      <c r="V382" s="129" t="s">
        <v>270</v>
      </c>
      <c r="W382" s="30"/>
    </row>
    <row r="383" spans="1:23" ht="60" x14ac:dyDescent="0.25">
      <c r="A383" s="34">
        <v>301</v>
      </c>
      <c r="B383" s="122" t="s">
        <v>29</v>
      </c>
      <c r="C383" s="122" t="s">
        <v>30</v>
      </c>
      <c r="D383" s="19" t="s">
        <v>31</v>
      </c>
      <c r="E383" s="123" t="s">
        <v>681</v>
      </c>
      <c r="F383" s="124">
        <v>1</v>
      </c>
      <c r="G383" s="36">
        <v>2021680010124</v>
      </c>
      <c r="H383" s="19" t="s">
        <v>682</v>
      </c>
      <c r="I383" s="126">
        <v>800550000</v>
      </c>
      <c r="J383" s="24"/>
      <c r="K383" s="127"/>
      <c r="L383" s="137"/>
      <c r="M383" s="139"/>
      <c r="N383" s="139"/>
      <c r="O383" s="139"/>
      <c r="P383" s="139"/>
      <c r="Q383" s="139"/>
      <c r="R383" s="139"/>
      <c r="S383" s="28">
        <f t="shared" si="14"/>
        <v>800550000</v>
      </c>
      <c r="T383" s="129" t="s">
        <v>664</v>
      </c>
      <c r="U383" s="129" t="s">
        <v>665</v>
      </c>
      <c r="V383" s="129" t="s">
        <v>270</v>
      </c>
      <c r="W383" s="30"/>
    </row>
    <row r="384" spans="1:23" ht="60" x14ac:dyDescent="0.25">
      <c r="A384" s="34">
        <v>178</v>
      </c>
      <c r="B384" s="140" t="s">
        <v>258</v>
      </c>
      <c r="C384" s="140" t="s">
        <v>308</v>
      </c>
      <c r="D384" s="140" t="s">
        <v>322</v>
      </c>
      <c r="E384" s="141" t="s">
        <v>683</v>
      </c>
      <c r="F384" s="142">
        <v>4</v>
      </c>
      <c r="G384" s="36">
        <v>2021680010110</v>
      </c>
      <c r="H384" s="143" t="s">
        <v>684</v>
      </c>
      <c r="I384" s="59">
        <f>110000000</f>
        <v>110000000</v>
      </c>
      <c r="J384" s="55"/>
      <c r="K384" s="127"/>
      <c r="L384" s="137"/>
      <c r="M384" s="138"/>
      <c r="N384" s="138"/>
      <c r="O384" s="138"/>
      <c r="P384" s="138"/>
      <c r="Q384" s="138"/>
      <c r="R384" s="138"/>
      <c r="S384" s="28">
        <f t="shared" si="14"/>
        <v>110000000</v>
      </c>
      <c r="T384" s="129" t="s">
        <v>685</v>
      </c>
      <c r="U384" s="129" t="s">
        <v>686</v>
      </c>
      <c r="V384" s="129" t="s">
        <v>35</v>
      </c>
      <c r="W384" s="30"/>
    </row>
    <row r="385" spans="1:23" ht="60" x14ac:dyDescent="0.25">
      <c r="A385" s="34">
        <v>179</v>
      </c>
      <c r="B385" s="140" t="s">
        <v>258</v>
      </c>
      <c r="C385" s="140" t="s">
        <v>308</v>
      </c>
      <c r="D385" s="140" t="s">
        <v>322</v>
      </c>
      <c r="E385" s="141" t="s">
        <v>687</v>
      </c>
      <c r="F385" s="169">
        <v>1</v>
      </c>
      <c r="G385" s="36">
        <v>2021680010108</v>
      </c>
      <c r="H385" s="143" t="s">
        <v>688</v>
      </c>
      <c r="I385" s="126">
        <v>425000000</v>
      </c>
      <c r="J385" s="55"/>
      <c r="K385" s="127"/>
      <c r="L385" s="137"/>
      <c r="M385" s="138"/>
      <c r="N385" s="138"/>
      <c r="O385" s="138"/>
      <c r="P385" s="138"/>
      <c r="Q385" s="138"/>
      <c r="R385" s="138"/>
      <c r="S385" s="28">
        <f t="shared" si="14"/>
        <v>425000000</v>
      </c>
      <c r="T385" s="129" t="s">
        <v>685</v>
      </c>
      <c r="U385" s="129" t="s">
        <v>686</v>
      </c>
      <c r="V385" s="129" t="s">
        <v>35</v>
      </c>
      <c r="W385" s="30"/>
    </row>
    <row r="386" spans="1:23" ht="60" x14ac:dyDescent="0.25">
      <c r="A386" s="34">
        <v>179</v>
      </c>
      <c r="B386" s="140" t="s">
        <v>258</v>
      </c>
      <c r="C386" s="140" t="s">
        <v>308</v>
      </c>
      <c r="D386" s="140" t="s">
        <v>322</v>
      </c>
      <c r="E386" s="141" t="s">
        <v>687</v>
      </c>
      <c r="F386" s="170"/>
      <c r="G386" s="36">
        <v>2021680010109</v>
      </c>
      <c r="H386" s="143" t="s">
        <v>689</v>
      </c>
      <c r="I386" s="126">
        <v>150000000</v>
      </c>
      <c r="J386" s="55"/>
      <c r="K386" s="127"/>
      <c r="L386" s="137"/>
      <c r="M386" s="138"/>
      <c r="N386" s="138"/>
      <c r="O386" s="138"/>
      <c r="P386" s="138"/>
      <c r="Q386" s="138"/>
      <c r="R386" s="138"/>
      <c r="S386" s="28">
        <f t="shared" si="14"/>
        <v>150000000</v>
      </c>
      <c r="T386" s="129" t="s">
        <v>685</v>
      </c>
      <c r="U386" s="129" t="s">
        <v>686</v>
      </c>
      <c r="V386" s="129" t="s">
        <v>35</v>
      </c>
      <c r="W386" s="30"/>
    </row>
    <row r="387" spans="1:23" ht="60" x14ac:dyDescent="0.25">
      <c r="A387" s="34">
        <v>179</v>
      </c>
      <c r="B387" s="140" t="s">
        <v>258</v>
      </c>
      <c r="C387" s="140" t="s">
        <v>308</v>
      </c>
      <c r="D387" s="140" t="s">
        <v>322</v>
      </c>
      <c r="E387" s="141" t="s">
        <v>687</v>
      </c>
      <c r="F387" s="170"/>
      <c r="G387" s="36">
        <v>2021680010111</v>
      </c>
      <c r="H387" s="143" t="s">
        <v>690</v>
      </c>
      <c r="I387" s="126">
        <v>400000000</v>
      </c>
      <c r="J387" s="55"/>
      <c r="K387" s="127"/>
      <c r="L387" s="137"/>
      <c r="M387" s="138"/>
      <c r="N387" s="138"/>
      <c r="O387" s="138"/>
      <c r="P387" s="138"/>
      <c r="Q387" s="138"/>
      <c r="R387" s="138"/>
      <c r="S387" s="28">
        <f t="shared" si="14"/>
        <v>400000000</v>
      </c>
      <c r="T387" s="129" t="s">
        <v>685</v>
      </c>
      <c r="U387" s="129" t="s">
        <v>686</v>
      </c>
      <c r="V387" s="129" t="s">
        <v>35</v>
      </c>
      <c r="W387" s="30"/>
    </row>
    <row r="388" spans="1:23" ht="60" x14ac:dyDescent="0.25">
      <c r="A388" s="34">
        <v>179</v>
      </c>
      <c r="B388" s="140" t="s">
        <v>258</v>
      </c>
      <c r="C388" s="140" t="s">
        <v>308</v>
      </c>
      <c r="D388" s="140" t="s">
        <v>322</v>
      </c>
      <c r="E388" s="141" t="s">
        <v>687</v>
      </c>
      <c r="F388" s="170"/>
      <c r="G388" s="36">
        <v>2021680010112</v>
      </c>
      <c r="H388" s="143" t="s">
        <v>691</v>
      </c>
      <c r="I388" s="126">
        <v>100000000</v>
      </c>
      <c r="J388" s="55"/>
      <c r="K388" s="127"/>
      <c r="L388" s="137"/>
      <c r="M388" s="138"/>
      <c r="N388" s="138"/>
      <c r="O388" s="138"/>
      <c r="P388" s="138"/>
      <c r="Q388" s="138"/>
      <c r="R388" s="138"/>
      <c r="S388" s="28">
        <f t="shared" si="14"/>
        <v>100000000</v>
      </c>
      <c r="T388" s="129" t="s">
        <v>685</v>
      </c>
      <c r="U388" s="129" t="s">
        <v>686</v>
      </c>
      <c r="V388" s="129" t="s">
        <v>35</v>
      </c>
      <c r="W388" s="30"/>
    </row>
    <row r="389" spans="1:23" ht="60" x14ac:dyDescent="0.25">
      <c r="A389" s="34">
        <v>179</v>
      </c>
      <c r="B389" s="122" t="s">
        <v>258</v>
      </c>
      <c r="C389" s="122" t="s">
        <v>308</v>
      </c>
      <c r="D389" s="122" t="s">
        <v>322</v>
      </c>
      <c r="E389" s="123" t="s">
        <v>687</v>
      </c>
      <c r="F389" s="171"/>
      <c r="G389" s="36">
        <v>2021680010113</v>
      </c>
      <c r="H389" s="143" t="s">
        <v>708</v>
      </c>
      <c r="I389" s="59">
        <f>120000000+130000000</f>
        <v>250000000</v>
      </c>
      <c r="J389" s="55"/>
      <c r="K389" s="127"/>
      <c r="L389" s="137"/>
      <c r="M389" s="138"/>
      <c r="N389" s="138"/>
      <c r="O389" s="138"/>
      <c r="P389" s="138"/>
      <c r="Q389" s="138"/>
      <c r="R389" s="138"/>
      <c r="S389" s="28">
        <f t="shared" si="14"/>
        <v>250000000</v>
      </c>
      <c r="T389" s="129" t="s">
        <v>685</v>
      </c>
      <c r="U389" s="129" t="s">
        <v>686</v>
      </c>
      <c r="V389" s="129" t="s">
        <v>35</v>
      </c>
      <c r="W389" s="30"/>
    </row>
    <row r="390" spans="1:23" ht="60" x14ac:dyDescent="0.25">
      <c r="A390" s="18">
        <v>136</v>
      </c>
      <c r="B390" s="133" t="s">
        <v>89</v>
      </c>
      <c r="C390" s="133" t="s">
        <v>536</v>
      </c>
      <c r="D390" s="133" t="s">
        <v>542</v>
      </c>
      <c r="E390" s="93" t="s">
        <v>548</v>
      </c>
      <c r="F390" s="21">
        <v>1</v>
      </c>
      <c r="G390" s="36">
        <v>2020680010037</v>
      </c>
      <c r="H390" s="19" t="s">
        <v>549</v>
      </c>
      <c r="I390" s="126">
        <v>50000000</v>
      </c>
      <c r="J390" s="55"/>
      <c r="K390" s="127"/>
      <c r="L390" s="137"/>
      <c r="M390" s="138"/>
      <c r="N390" s="138"/>
      <c r="O390" s="138"/>
      <c r="P390" s="138"/>
      <c r="Q390" s="138"/>
      <c r="R390" s="138"/>
      <c r="S390" s="28">
        <f t="shared" si="14"/>
        <v>50000000</v>
      </c>
      <c r="T390" s="129" t="s">
        <v>539</v>
      </c>
      <c r="U390" s="129" t="s">
        <v>540</v>
      </c>
      <c r="V390" s="144" t="s">
        <v>541</v>
      </c>
      <c r="W390" s="30"/>
    </row>
    <row r="391" spans="1:23" s="31" customFormat="1" ht="62.4" x14ac:dyDescent="0.25">
      <c r="A391" s="18">
        <v>186</v>
      </c>
      <c r="B391" s="19" t="s">
        <v>52</v>
      </c>
      <c r="C391" s="19" t="s">
        <v>243</v>
      </c>
      <c r="D391" s="19" t="s">
        <v>591</v>
      </c>
      <c r="E391" s="20" t="s">
        <v>592</v>
      </c>
      <c r="F391" s="21">
        <v>300</v>
      </c>
      <c r="G391" s="36">
        <v>2020680010084</v>
      </c>
      <c r="H391" s="19" t="s">
        <v>593</v>
      </c>
      <c r="I391" s="37">
        <v>5000004</v>
      </c>
      <c r="J391" s="25"/>
      <c r="K391" s="25"/>
      <c r="L391" s="25"/>
      <c r="M391" s="25"/>
      <c r="N391" s="25"/>
      <c r="O391" s="25"/>
      <c r="P391" s="25"/>
      <c r="Q391" s="25"/>
      <c r="R391" s="52"/>
      <c r="S391" s="28">
        <f t="shared" si="14"/>
        <v>5000004</v>
      </c>
      <c r="T391" s="29" t="s">
        <v>584</v>
      </c>
      <c r="U391" s="29" t="s">
        <v>721</v>
      </c>
      <c r="V391" s="29" t="s">
        <v>249</v>
      </c>
      <c r="W391" s="30"/>
    </row>
    <row r="392" spans="1:23" s="96" customFormat="1" ht="60" x14ac:dyDescent="0.25">
      <c r="A392" s="18">
        <v>187</v>
      </c>
      <c r="B392" s="19" t="s">
        <v>52</v>
      </c>
      <c r="C392" s="19" t="s">
        <v>243</v>
      </c>
      <c r="D392" s="19" t="s">
        <v>591</v>
      </c>
      <c r="E392" s="20" t="s">
        <v>594</v>
      </c>
      <c r="F392" s="61">
        <v>1200</v>
      </c>
      <c r="G392" s="36">
        <v>2020680010084</v>
      </c>
      <c r="H392" s="19" t="s">
        <v>593</v>
      </c>
      <c r="I392" s="95">
        <v>5000004</v>
      </c>
      <c r="J392" s="25"/>
      <c r="K392" s="25"/>
      <c r="L392" s="25"/>
      <c r="M392" s="25"/>
      <c r="N392" s="25"/>
      <c r="O392" s="25"/>
      <c r="P392" s="25"/>
      <c r="Q392" s="25"/>
      <c r="R392" s="52"/>
      <c r="S392" s="28">
        <f t="shared" si="14"/>
        <v>5000004</v>
      </c>
      <c r="T392" s="29" t="s">
        <v>584</v>
      </c>
      <c r="U392" s="29" t="s">
        <v>721</v>
      </c>
      <c r="V392" s="29" t="s">
        <v>249</v>
      </c>
      <c r="W392" s="30"/>
    </row>
    <row r="393" spans="1:23" ht="75" x14ac:dyDescent="0.25">
      <c r="A393" s="18">
        <v>124</v>
      </c>
      <c r="B393" s="122" t="s">
        <v>89</v>
      </c>
      <c r="C393" s="122" t="s">
        <v>612</v>
      </c>
      <c r="D393" s="122" t="s">
        <v>613</v>
      </c>
      <c r="E393" s="43" t="s">
        <v>614</v>
      </c>
      <c r="F393" s="21">
        <v>85</v>
      </c>
      <c r="G393" s="97">
        <v>2020680010082</v>
      </c>
      <c r="H393" s="125" t="s">
        <v>615</v>
      </c>
      <c r="I393" s="126">
        <v>150000000</v>
      </c>
      <c r="J393" s="55"/>
      <c r="K393" s="145"/>
      <c r="L393" s="90"/>
      <c r="M393" s="146"/>
      <c r="N393" s="146"/>
      <c r="O393" s="146"/>
      <c r="P393" s="146"/>
      <c r="Q393" s="146"/>
      <c r="R393" s="126">
        <v>150000000</v>
      </c>
      <c r="S393" s="28">
        <f t="shared" si="14"/>
        <v>300000000</v>
      </c>
      <c r="T393" s="29" t="s">
        <v>607</v>
      </c>
      <c r="U393" s="29" t="s">
        <v>608</v>
      </c>
      <c r="V393" s="29" t="s">
        <v>609</v>
      </c>
      <c r="W393" s="30"/>
    </row>
    <row r="394" spans="1:23" ht="75" x14ac:dyDescent="0.25">
      <c r="A394" s="18">
        <v>125</v>
      </c>
      <c r="B394" s="122" t="s">
        <v>89</v>
      </c>
      <c r="C394" s="122" t="s">
        <v>612</v>
      </c>
      <c r="D394" s="122" t="s">
        <v>613</v>
      </c>
      <c r="E394" s="43" t="s">
        <v>616</v>
      </c>
      <c r="F394" s="21">
        <v>104</v>
      </c>
      <c r="G394" s="97">
        <v>2020680010082</v>
      </c>
      <c r="H394" s="125" t="s">
        <v>615</v>
      </c>
      <c r="I394" s="126">
        <v>150000000</v>
      </c>
      <c r="J394" s="55"/>
      <c r="K394" s="145"/>
      <c r="L394" s="90"/>
      <c r="M394" s="146"/>
      <c r="N394" s="146"/>
      <c r="O394" s="146"/>
      <c r="P394" s="146"/>
      <c r="Q394" s="146"/>
      <c r="R394" s="126"/>
      <c r="S394" s="28">
        <f t="shared" si="14"/>
        <v>150000000</v>
      </c>
      <c r="T394" s="29" t="s">
        <v>607</v>
      </c>
      <c r="U394" s="29" t="s">
        <v>608</v>
      </c>
      <c r="V394" s="29" t="s">
        <v>609</v>
      </c>
      <c r="W394" s="30"/>
    </row>
    <row r="395" spans="1:23" ht="84" customHeight="1" x14ac:dyDescent="0.25">
      <c r="A395" s="18">
        <v>128</v>
      </c>
      <c r="B395" s="122" t="s">
        <v>89</v>
      </c>
      <c r="C395" s="122" t="s">
        <v>612</v>
      </c>
      <c r="D395" s="122" t="s">
        <v>620</v>
      </c>
      <c r="E395" s="43" t="s">
        <v>621</v>
      </c>
      <c r="F395" s="21">
        <v>11000</v>
      </c>
      <c r="G395" s="36">
        <v>2020680010066</v>
      </c>
      <c r="H395" s="19" t="s">
        <v>622</v>
      </c>
      <c r="I395" s="126">
        <v>300000000</v>
      </c>
      <c r="J395" s="55"/>
      <c r="K395" s="127"/>
      <c r="L395" s="137"/>
      <c r="M395" s="138"/>
      <c r="N395" s="138"/>
      <c r="O395" s="138"/>
      <c r="P395" s="138"/>
      <c r="Q395" s="138"/>
      <c r="R395" s="126">
        <v>191142000</v>
      </c>
      <c r="S395" s="28">
        <f t="shared" si="14"/>
        <v>491142000</v>
      </c>
      <c r="T395" s="29" t="s">
        <v>607</v>
      </c>
      <c r="U395" s="29" t="s">
        <v>608</v>
      </c>
      <c r="V395" s="29" t="s">
        <v>609</v>
      </c>
      <c r="W395" s="30"/>
    </row>
    <row r="396" spans="1:23" ht="45" x14ac:dyDescent="0.25">
      <c r="A396" s="18">
        <v>130</v>
      </c>
      <c r="B396" s="122" t="s">
        <v>89</v>
      </c>
      <c r="C396" s="122" t="s">
        <v>612</v>
      </c>
      <c r="D396" s="122" t="s">
        <v>620</v>
      </c>
      <c r="E396" s="43" t="s">
        <v>625</v>
      </c>
      <c r="F396" s="21">
        <v>25</v>
      </c>
      <c r="G396" s="36">
        <v>2020680010118</v>
      </c>
      <c r="H396" s="19" t="s">
        <v>624</v>
      </c>
      <c r="I396" s="126"/>
      <c r="J396" s="55"/>
      <c r="K396" s="127"/>
      <c r="L396" s="137"/>
      <c r="M396" s="138"/>
      <c r="N396" s="138"/>
      <c r="O396" s="138"/>
      <c r="P396" s="138"/>
      <c r="Q396" s="138"/>
      <c r="R396" s="147">
        <v>7240000</v>
      </c>
      <c r="S396" s="28">
        <f t="shared" si="14"/>
        <v>7240000</v>
      </c>
      <c r="T396" s="29" t="s">
        <v>607</v>
      </c>
      <c r="U396" s="29" t="s">
        <v>608</v>
      </c>
      <c r="V396" s="29" t="s">
        <v>609</v>
      </c>
      <c r="W396" s="30"/>
    </row>
    <row r="397" spans="1:23" ht="45" x14ac:dyDescent="0.25">
      <c r="A397" s="18">
        <v>131</v>
      </c>
      <c r="B397" s="122" t="s">
        <v>89</v>
      </c>
      <c r="C397" s="122" t="s">
        <v>612</v>
      </c>
      <c r="D397" s="122" t="s">
        <v>626</v>
      </c>
      <c r="E397" s="43" t="s">
        <v>627</v>
      </c>
      <c r="F397" s="21">
        <v>30</v>
      </c>
      <c r="G397" s="36">
        <v>2020680010057</v>
      </c>
      <c r="H397" s="19" t="s">
        <v>628</v>
      </c>
      <c r="I397" s="126">
        <v>26975000</v>
      </c>
      <c r="J397" s="55"/>
      <c r="K397" s="127"/>
      <c r="L397" s="137"/>
      <c r="M397" s="138"/>
      <c r="N397" s="138"/>
      <c r="O397" s="138"/>
      <c r="P397" s="138"/>
      <c r="Q397" s="138"/>
      <c r="R397" s="138"/>
      <c r="S397" s="28">
        <f t="shared" si="14"/>
        <v>26975000</v>
      </c>
      <c r="T397" s="29" t="s">
        <v>607</v>
      </c>
      <c r="U397" s="29" t="s">
        <v>608</v>
      </c>
      <c r="V397" s="29" t="s">
        <v>609</v>
      </c>
      <c r="W397" s="30"/>
    </row>
    <row r="398" spans="1:23" s="116" customFormat="1" ht="19.8" customHeight="1" x14ac:dyDescent="0.3">
      <c r="A398" s="148">
        <f>SUM(--(FREQUENCY(A373:A397,A373:A397)&gt;0))</f>
        <v>21</v>
      </c>
      <c r="B398" s="193" t="s">
        <v>659</v>
      </c>
      <c r="C398" s="194"/>
      <c r="D398" s="194"/>
      <c r="E398" s="194"/>
      <c r="F398" s="194"/>
      <c r="G398" s="194"/>
      <c r="H398" s="194"/>
      <c r="I398" s="113">
        <f>SUBTOTAL(9,I373:I397)</f>
        <v>7865677062</v>
      </c>
      <c r="J398" s="113">
        <f t="shared" ref="J398:R398" si="15">SUBTOTAL(9,J373:J397)</f>
        <v>0</v>
      </c>
      <c r="K398" s="113">
        <f t="shared" si="15"/>
        <v>0</v>
      </c>
      <c r="L398" s="113">
        <f t="shared" si="15"/>
        <v>0</v>
      </c>
      <c r="M398" s="113">
        <f t="shared" si="15"/>
        <v>0</v>
      </c>
      <c r="N398" s="113">
        <f t="shared" si="15"/>
        <v>0</v>
      </c>
      <c r="O398" s="113">
        <f t="shared" si="15"/>
        <v>0</v>
      </c>
      <c r="P398" s="113">
        <f t="shared" si="15"/>
        <v>0</v>
      </c>
      <c r="Q398" s="113">
        <f t="shared" si="15"/>
        <v>0</v>
      </c>
      <c r="R398" s="113">
        <f t="shared" si="15"/>
        <v>348382000</v>
      </c>
      <c r="S398" s="113">
        <f>SUBTOTAL(9,S373:S397)</f>
        <v>8214059062</v>
      </c>
      <c r="T398" s="195"/>
      <c r="U398" s="196"/>
      <c r="V398" s="197"/>
      <c r="W398" s="115"/>
    </row>
    <row r="400" spans="1:23" x14ac:dyDescent="0.25">
      <c r="S400" s="119"/>
    </row>
    <row r="402" spans="11:19" ht="30.6" customHeight="1" x14ac:dyDescent="0.25">
      <c r="K402" s="198" t="s">
        <v>692</v>
      </c>
      <c r="L402" s="198"/>
      <c r="M402" s="198"/>
      <c r="N402" s="198"/>
      <c r="O402" s="198"/>
      <c r="P402" s="198"/>
      <c r="Q402" s="198"/>
      <c r="R402" s="198"/>
      <c r="S402" s="149">
        <f>S366+S398</f>
        <v>876170514998</v>
      </c>
    </row>
    <row r="405" spans="11:19" x14ac:dyDescent="0.25">
      <c r="S405" s="162"/>
    </row>
  </sheetData>
  <mergeCells count="56">
    <mergeCell ref="F385:F389"/>
    <mergeCell ref="B398:H398"/>
    <mergeCell ref="T398:V398"/>
    <mergeCell ref="K402:R402"/>
    <mergeCell ref="B366:H366"/>
    <mergeCell ref="T366:V366"/>
    <mergeCell ref="A369:E369"/>
    <mergeCell ref="A371:F371"/>
    <mergeCell ref="G371:H371"/>
    <mergeCell ref="I371:S371"/>
    <mergeCell ref="T371:U371"/>
    <mergeCell ref="F363:F364"/>
    <mergeCell ref="F226:F227"/>
    <mergeCell ref="F231:F232"/>
    <mergeCell ref="F233:F234"/>
    <mergeCell ref="F235:F236"/>
    <mergeCell ref="F239:F240"/>
    <mergeCell ref="F241:F242"/>
    <mergeCell ref="F260:F262"/>
    <mergeCell ref="F303:F305"/>
    <mergeCell ref="F313:F315"/>
    <mergeCell ref="F327:F328"/>
    <mergeCell ref="F329:F330"/>
    <mergeCell ref="F290:F291"/>
    <mergeCell ref="F296:F297"/>
    <mergeCell ref="F300:F301"/>
    <mergeCell ref="F219:F220"/>
    <mergeCell ref="F159:F162"/>
    <mergeCell ref="F172:F173"/>
    <mergeCell ref="F175:F176"/>
    <mergeCell ref="F177:F178"/>
    <mergeCell ref="F181:F182"/>
    <mergeCell ref="F183:F194"/>
    <mergeCell ref="F198:F200"/>
    <mergeCell ref="F204:F205"/>
    <mergeCell ref="F206:F207"/>
    <mergeCell ref="F208:F209"/>
    <mergeCell ref="F153:F154"/>
    <mergeCell ref="T5:U5"/>
    <mergeCell ref="F16:F17"/>
    <mergeCell ref="F94:F95"/>
    <mergeCell ref="F101:F102"/>
    <mergeCell ref="F103:F104"/>
    <mergeCell ref="F106:F108"/>
    <mergeCell ref="F119:F120"/>
    <mergeCell ref="F126:F127"/>
    <mergeCell ref="F132:F133"/>
    <mergeCell ref="F139:F145"/>
    <mergeCell ref="F151:F152"/>
    <mergeCell ref="F137:F138"/>
    <mergeCell ref="G1:I1"/>
    <mergeCell ref="G2:I2"/>
    <mergeCell ref="G3:I3"/>
    <mergeCell ref="A5:F5"/>
    <mergeCell ref="G5:H5"/>
    <mergeCell ref="I5:S5"/>
  </mergeCells>
  <pageMargins left="0.7" right="0.7" top="0.75" bottom="0.75" header="0.3" footer="0.3"/>
  <pageSetup scale="13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POAI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2021-11-19T14:52:05Z</dcterms:created>
  <dcterms:modified xsi:type="dcterms:W3CDTF">2022-03-14T20:56:27Z</dcterms:modified>
</cp:coreProperties>
</file>