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POAI\"/>
    </mc:Choice>
  </mc:AlternateContent>
  <xr:revisionPtr revIDLastSave="0" documentId="13_ncr:1_{511CA133-A315-4023-9760-3E9648D5AB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SUMEN" sheetId="2" r:id="rId1"/>
    <sheet name="2021" sheetId="1" r:id="rId2"/>
  </sheets>
  <definedNames>
    <definedName name="_xlnm._FilterDatabase" localSheetId="1" hidden="1">'2021'!$A$5:$N$395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0" i="1" l="1"/>
  <c r="K271" i="1"/>
  <c r="K273" i="1"/>
  <c r="K274" i="1"/>
  <c r="K275" i="1"/>
  <c r="K276" i="1"/>
  <c r="K277" i="1"/>
  <c r="K278" i="1"/>
  <c r="K279" i="1"/>
  <c r="K280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7" i="1"/>
  <c r="K298" i="1"/>
  <c r="K299" i="1"/>
  <c r="K300" i="1"/>
  <c r="K301" i="1"/>
  <c r="K302" i="1"/>
  <c r="K304" i="1"/>
  <c r="K307" i="1"/>
  <c r="K308" i="1"/>
  <c r="K309" i="1"/>
  <c r="K310" i="1"/>
  <c r="K311" i="1"/>
  <c r="K312" i="1"/>
  <c r="K314" i="1"/>
  <c r="K315" i="1"/>
  <c r="K316" i="1"/>
  <c r="K317" i="1"/>
  <c r="K319" i="1"/>
  <c r="K320" i="1"/>
  <c r="K321" i="1"/>
  <c r="K322" i="1"/>
  <c r="K323" i="1"/>
  <c r="K324" i="1"/>
  <c r="K325" i="1"/>
  <c r="K326" i="1"/>
  <c r="K327" i="1"/>
  <c r="K268" i="1"/>
  <c r="K103" i="1"/>
  <c r="K104" i="1"/>
  <c r="K105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5" i="1"/>
  <c r="K27" i="1"/>
  <c r="K28" i="1"/>
  <c r="K31" i="1"/>
  <c r="K32" i="1"/>
  <c r="K34" i="1"/>
  <c r="K36" i="1"/>
  <c r="K37" i="1"/>
  <c r="K38" i="1"/>
  <c r="K40" i="1"/>
  <c r="K41" i="1"/>
  <c r="K43" i="1"/>
  <c r="K44" i="1"/>
  <c r="K50" i="1"/>
  <c r="K51" i="1"/>
  <c r="K52" i="1"/>
  <c r="K53" i="1"/>
  <c r="K54" i="1"/>
  <c r="K55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3" i="1"/>
  <c r="K75" i="1"/>
  <c r="K76" i="1"/>
  <c r="K77" i="1"/>
  <c r="K79" i="1"/>
  <c r="K80" i="1"/>
  <c r="K81" i="1"/>
  <c r="K82" i="1"/>
  <c r="K83" i="1"/>
  <c r="K84" i="1"/>
  <c r="K86" i="1"/>
  <c r="K88" i="1"/>
  <c r="K90" i="1"/>
  <c r="K91" i="1"/>
  <c r="K92" i="1"/>
  <c r="K93" i="1"/>
  <c r="K94" i="1"/>
  <c r="K98" i="1"/>
  <c r="K99" i="1"/>
  <c r="K100" i="1"/>
  <c r="K101" i="1"/>
  <c r="K102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2" i="1"/>
  <c r="K253" i="1"/>
  <c r="K254" i="1"/>
  <c r="K255" i="1"/>
  <c r="K256" i="1"/>
  <c r="K258" i="1"/>
  <c r="K259" i="1"/>
  <c r="K260" i="1"/>
  <c r="K262" i="1"/>
  <c r="K263" i="1"/>
  <c r="K264" i="1"/>
  <c r="K265" i="1"/>
  <c r="K266" i="1"/>
  <c r="K26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7" i="1"/>
  <c r="K358" i="1"/>
  <c r="K359" i="1"/>
  <c r="K360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6" i="1"/>
  <c r="G236" i="1"/>
  <c r="K236" i="1" s="1"/>
  <c r="G318" i="1"/>
  <c r="K318" i="1" s="1"/>
  <c r="G313" i="1"/>
  <c r="K313" i="1"/>
  <c r="H306" i="1"/>
  <c r="K306" i="1"/>
  <c r="H305" i="1"/>
  <c r="K305" i="1"/>
  <c r="G303" i="1"/>
  <c r="K303" i="1"/>
  <c r="H296" i="1"/>
  <c r="K296" i="1"/>
  <c r="G283" i="1"/>
  <c r="K283" i="1"/>
  <c r="J282" i="1"/>
  <c r="K282" i="1" s="1"/>
  <c r="H281" i="1"/>
  <c r="K281" i="1"/>
  <c r="G272" i="1"/>
  <c r="K272" i="1"/>
  <c r="J269" i="1"/>
  <c r="K269" i="1" s="1"/>
  <c r="H380" i="1"/>
  <c r="K380" i="1" s="1"/>
  <c r="H379" i="1"/>
  <c r="G379" i="1"/>
  <c r="K379" i="1"/>
  <c r="I396" i="1"/>
  <c r="G361" i="1"/>
  <c r="K361" i="1" s="1"/>
  <c r="G356" i="1"/>
  <c r="K356" i="1" s="1"/>
  <c r="G355" i="1"/>
  <c r="K355" i="1" s="1"/>
  <c r="G261" i="1"/>
  <c r="K261" i="1"/>
  <c r="G257" i="1"/>
  <c r="K257" i="1" s="1"/>
  <c r="G251" i="1"/>
  <c r="K251" i="1" s="1"/>
  <c r="J195" i="1"/>
  <c r="K195" i="1" s="1"/>
  <c r="G154" i="1"/>
  <c r="K154" i="1"/>
  <c r="G97" i="1"/>
  <c r="K97" i="1"/>
  <c r="G96" i="1"/>
  <c r="K96" i="1" s="1"/>
  <c r="H95" i="1"/>
  <c r="K95" i="1" s="1"/>
  <c r="G89" i="1"/>
  <c r="K89" i="1"/>
  <c r="G87" i="1"/>
  <c r="K87" i="1"/>
  <c r="G85" i="1"/>
  <c r="K85" i="1" s="1"/>
  <c r="G78" i="1"/>
  <c r="K78" i="1" s="1"/>
  <c r="G74" i="1"/>
  <c r="K74" i="1"/>
  <c r="G72" i="1"/>
  <c r="K72" i="1"/>
  <c r="G56" i="1"/>
  <c r="K56" i="1" s="1"/>
  <c r="G49" i="1"/>
  <c r="K49" i="1" s="1"/>
  <c r="G48" i="1"/>
  <c r="K48" i="1"/>
  <c r="G47" i="1"/>
  <c r="K47" i="1"/>
  <c r="J46" i="1"/>
  <c r="J396" i="1" s="1"/>
  <c r="G46" i="1"/>
  <c r="K46" i="1" s="1"/>
  <c r="G45" i="1"/>
  <c r="K45" i="1" s="1"/>
  <c r="G42" i="1"/>
  <c r="K42" i="1"/>
  <c r="G39" i="1"/>
  <c r="K39" i="1"/>
  <c r="G35" i="1"/>
  <c r="K35" i="1"/>
  <c r="G33" i="1"/>
  <c r="K33" i="1" s="1"/>
  <c r="G30" i="1"/>
  <c r="K30" i="1"/>
  <c r="G29" i="1"/>
  <c r="K29" i="1"/>
  <c r="G26" i="1"/>
  <c r="K26" i="1"/>
  <c r="G24" i="1"/>
  <c r="K24" i="1" s="1"/>
  <c r="K396" i="1" l="1"/>
  <c r="H396" i="1"/>
  <c r="G39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 Sarmiento</author>
    <author>TECNICA11</author>
  </authors>
  <commentList>
    <comment ref="F231" authorId="0" shapeId="0" xr:uid="{96A8CE02-7CBA-4FB7-834B-85DF5DEFF286}">
      <text>
        <r>
          <rPr>
            <b/>
            <sz val="9"/>
            <color indexed="81"/>
            <rFont val="Tahoma"/>
            <family val="2"/>
          </rPr>
          <t>Cindy Sarmiento:</t>
        </r>
        <r>
          <rPr>
            <sz val="9"/>
            <color indexed="81"/>
            <rFont val="Tahoma"/>
            <family val="2"/>
          </rPr>
          <t xml:space="preserve">
794,100,000
</t>
        </r>
      </text>
    </comment>
    <comment ref="G365" authorId="1" shapeId="0" xr:uid="{61010C98-2BB6-404F-8122-7FC36741146E}">
      <text>
        <r>
          <rPr>
            <b/>
            <sz val="9"/>
            <color indexed="81"/>
            <rFont val="Tahoma"/>
            <family val="2"/>
          </rPr>
          <t>TECNICA11:</t>
        </r>
        <r>
          <rPr>
            <sz val="9"/>
            <color indexed="81"/>
            <rFont val="Tahoma"/>
            <family val="2"/>
          </rPr>
          <t xml:space="preserve">
EL PORYECTO SE ACTUALIZO PERO NO REQUIERE RECUROS DEL 2021 Y FINALIZA CON RESERVAN DEL AÑOS FISCAL  2020.</t>
        </r>
      </text>
    </comment>
  </commentList>
</comments>
</file>

<file path=xl/sharedStrings.xml><?xml version="1.0" encoding="utf-8"?>
<sst xmlns="http://schemas.openxmlformats.org/spreadsheetml/2006/main" count="3207" uniqueCount="669">
  <si>
    <t>Línea estratégica</t>
  </si>
  <si>
    <t>Componente</t>
  </si>
  <si>
    <t xml:space="preserve">Programa </t>
  </si>
  <si>
    <t>Nombre del Proyecto</t>
  </si>
  <si>
    <t>SGP</t>
  </si>
  <si>
    <t>Dependencia</t>
  </si>
  <si>
    <t>Responsable</t>
  </si>
  <si>
    <t>PDM 2020-2023</t>
  </si>
  <si>
    <t>VIGENCIA</t>
  </si>
  <si>
    <t>ALCALDÍA DE BUCARAMANGA</t>
  </si>
  <si>
    <t>BUCARAMANGA TERRITORIO LIBRE DE CORRUPCIÓN: INSTITUCIONES SÓLIDAS Y CONFIABLES</t>
  </si>
  <si>
    <t>Administración Pública Moderna E Innovadora</t>
  </si>
  <si>
    <t>Gobierno Fortalecido Para Ser Y Hacer</t>
  </si>
  <si>
    <t>Servicio Al Ciudadano</t>
  </si>
  <si>
    <t>Instalaciones De Vanguardia</t>
  </si>
  <si>
    <t>Administración En Todo Momento Y Lugar</t>
  </si>
  <si>
    <t>IMPLEMENTACIÓN DEL PLAN INSTITUCIONAL DE BIENESTAR SOCIAL Y CAPACITACIÓN PARA LOS SERVIDORES PÚBLICOS DE LA ALCALDIA DEL MUNICIPIO DE BUCARAMANGA</t>
  </si>
  <si>
    <t>MODERNIZACION INSTITUCIONAL DE LA ALCALDÍA DE BUCARAMANGA</t>
  </si>
  <si>
    <t>IMPLEMENTACIÓN DE ACCIONES EL CUMPLIMIENTO DEL PROGRAMA DE GESTION DOCUMENTAL Y EL PINAR</t>
  </si>
  <si>
    <t>ADECUACIÓN DE ESPACIOS DE ESPARCIMIENTO Y ZONAS ALIMENTARIAS PARA EL BIENESTAR DE LOS SERVIDORES PUBLICOS DEL MUNICIPIO DE BUCARAMANGA.</t>
  </si>
  <si>
    <t>IMPLEMENTACIÓN DE ESTRATEGIA DE ENERGÍAS RENOVABLES PARA EL MUNICIPIO DE BUCARAMANGA</t>
  </si>
  <si>
    <t>IMPLEMENTACIÓN ESTRATEGIAS DE MEJORA DEL SERVICIO AL CIUDADANO EN EL MUNICIPIO DE BUCARAMANGA.</t>
  </si>
  <si>
    <t>Sec. Administrativa</t>
  </si>
  <si>
    <t>Cesar Augusto Castellanos</t>
  </si>
  <si>
    <t>BUCARAMANGA PRODUCTIVA Y COMPETITIVA: EMPRESAS INNOVADORAS, RESPONSABLES Y CONSCIENTES</t>
  </si>
  <si>
    <t>Acceso A La Información Y Participación</t>
  </si>
  <si>
    <t>Fortalecimiento De Las Instituciones Democráticas Y Ciudadanía Participativa</t>
  </si>
  <si>
    <t>IMPLEMENTACIÓN DE ESTRATEGIAS DE COMUNICACIONES Y DIFUSIÓN DE LA OFERTA INSTITUCIONAL PARA EL MUNICIPIO BUCARAMANGA</t>
  </si>
  <si>
    <t>Claudia Ramírez</t>
  </si>
  <si>
    <t>Gobierno Ágil Y Transparente</t>
  </si>
  <si>
    <t>FORTALECIMIENTO DE LA POLÍTICA DE GOBIERNO DIGITAL EN LA ALCALDÍA DE BUCARAMANGA</t>
  </si>
  <si>
    <t>IMPLEMENTACIÓN DE ACCIONES PARA EL FORTALECIMIENTO A LA INFRAESTRUCTURA DE TECNOLOGÍAS DE LA INFORMACIÓN PARA GARANTIZAR LA ATENCIÓN AL CIUDADANO EN LA ALCALDÍA DE BUCARAMANGA</t>
  </si>
  <si>
    <t>Edson Gómez</t>
  </si>
  <si>
    <t>BUCARAMANGA CIUDAD VITAL: LA VIDA ES SAGRADA</t>
  </si>
  <si>
    <t>Espacio Público Vital</t>
  </si>
  <si>
    <t>Espacio Público Transformador</t>
  </si>
  <si>
    <t>FORTALECIMIENTO DE LA CAPACIDAD DE GESTIÓN Y ADMINISTRACIÓN DEL INVENTARIO GENERAL DE PATRIMONIO INMOBILIARIO MUNICIPAL IGPIM - DE BUCARAMANGA</t>
  </si>
  <si>
    <t>GENERACION DE INICIATIVAS QUE PERMITEN LA VINCULACION DEL SECTOR PRIVADO Y DE LA CIUDADANÍA EN LA ADMINISTRACIÓN, MANTENIMIENTO Y APROVECHAMIENTO SOSTENIBLE DE PARQUES Y ZONAS VERDES URBANAS.</t>
  </si>
  <si>
    <t>BUCARAMANGA EQUITATIVA E INCLUYENTE: UNA CIUDAD DE BIENESTAR</t>
  </si>
  <si>
    <t>Educación De Calidad, Garantía De Una Ciudad De Oportunidades</t>
  </si>
  <si>
    <t>Cobertura Y Equidad De La Educación Preescolar, Básica Y Media</t>
  </si>
  <si>
    <t>Calidad Y Fortalecimiento De La Educación Prescolar, Básica Y Media</t>
  </si>
  <si>
    <t>Calidad Y Fomento De La Educación Superior</t>
  </si>
  <si>
    <t>Bucaramanga Ciudad De Innovación Educativa</t>
  </si>
  <si>
    <t>Innovación Y Uso De La Ciencia Y Tecnología En El Ambiente Escolar</t>
  </si>
  <si>
    <t xml:space="preserve">FORTALECIMIENTO DEL PROGRAMA DE ALIMENTACIÓN ESCOLAR-PAE EN EL MUNICIPIO DE BUCARAMANGA  </t>
  </si>
  <si>
    <t>APOYO PEDAGÓGICO EN EL PROCESO DE INCLUSIÓN DE LOS ESTUDIANTES CON DISCAPACIDAD Y/O TALENTOS EXCEPCIONALES BUCARAMANGA</t>
  </si>
  <si>
    <t>PENDIENTE POR ADICIONAR</t>
  </si>
  <si>
    <t>FORTALECIMIENTO DE LAS LUDOTECAS PARA EL DESARROLLO INTEGRAL DE LA NIÑEZ EN EL MUNICIPIO DE BUCARAMANGA</t>
  </si>
  <si>
    <t>PRESTACIÓN DEL SERVICIO DE TRANSPORTE ESCOLAR PARA ESTUDIANTES DE LAS INSTITUCIONES EDUCATIVAS OFICIALES DE BUCARAMANGA</t>
  </si>
  <si>
    <t>MEJORAMIENTO EN LA PRESTACIÓN DEL SERVICIO EDUCATIVO EN EL MUNICIPIO DE BUCARAMANGA</t>
  </si>
  <si>
    <t>MANTENIMIENTO DE LAS INSTITUCIONES EDUCATIVAS OFICIALES EN EL MUNICIPIO DE BUCARAMANGA</t>
  </si>
  <si>
    <t>ADMINISTRACIÓN DE LA PLANTA DE PERSONAL DOCENTE. DIRECTIVO DOCENTE. ADMINISTRATIVA DE LAS INSTITUCIONES EDUCATIVAS OFICIALES Y SECRETARÍA DE EDUCACIÓN DEL MUNICIPIO DE BUCARAMANGA</t>
  </si>
  <si>
    <t>FORTALECIMIENTO DE LAS HABILIDADES LINGUISTICAS EN INGLES DE DOCENTES Y ESTUDIANTES DE LAS INSTITUCIONES EDUCATIVAS OFICIALES DEL MUNICIPIO DE BUCARAMANGA</t>
  </si>
  <si>
    <t>APOYO AL DESARROLLO DE PROCESOS DE INTERCAMBIO DE EXPERIENCIAS EDUCATIVAS SIGNIFICATIVAS EN EL MUNICIPIO DE BUCARAMANGA</t>
  </si>
  <si>
    <t>MEJORAMIENTO DE LOS MACROPROCESOS DE LA SECRETARÍA DE EDUCACIÓN DEL MUNICIPIO DE BUCARAMANGA</t>
  </si>
  <si>
    <t>CONSOLIDACIÓN DEL PROGRAMA DE BIENESTAR LABORAL PARA PERSONAL DIRECTIVO DOCENTE DOCENTE Y ADMINISTRATIVO DE LAS INSTITUCIONES EDUCATIVAS OFICIALES DEL MUNICIPIO DE BUCARAMANGA</t>
  </si>
  <si>
    <t>PRESTACIÓN DEL SERVICIO DE ASEGURAMIENTO EN RIESGOS LABORALES PARA LOS ESTUDIANTES EN PRÁCTICA ACADÉMICA ADSCRITOS A LAS INSTITUCIONES EDUCATIVAS DEL MUNICIPIO DE BUCARAMANGA</t>
  </si>
  <si>
    <t>FORTALECIMIENTO DEL PROGRAMA DE EDUCACIÓN SUPERIOR EN EL MUNICIPIO DE   BUCARAMANGA</t>
  </si>
  <si>
    <t>APOYO PARA EL ACCESO Y PERMANENCIA EN UN PROGRAMA DE PREGRADO PARA EL MEJOR ESTUDIANTE EN LAS PRUEBAS SABER 11 Y EGRESADO DE LAS IEO DEL MUNICIPIO DE BUCARAMANGA</t>
  </si>
  <si>
    <t>FORTALECIMIENTO TECNOLÓGICO DE LAS INSTITUCIONES EDUCATIVAS OFICIALES EN EL MUNICIPIO DE BUCARAMANGA</t>
  </si>
  <si>
    <t>FORTALECIMIENTO DE LA CONECTIVIDAD Y EL ACCESO A NUEVAS TECNOLOGÍAS EN LAS INSTITUCIONES EDUCATIVAS OFICIALES DEL MUNICIPIO DE BUCARAMANGA</t>
  </si>
  <si>
    <t>Sec. Educación</t>
  </si>
  <si>
    <t>Ana Leonor Ruedas Vivas</t>
  </si>
  <si>
    <t>Código BPIM</t>
  </si>
  <si>
    <t>BUCARAMANGA SOSTENIBLE: UNA REGIÓN CON FUTURO</t>
  </si>
  <si>
    <t>Conectividad Para Competitividad Y La Internacionalización</t>
  </si>
  <si>
    <t>Estudios Y Diseños De La Infraestructura</t>
  </si>
  <si>
    <t>Una Zona Rural Competitiva E Incluyente</t>
  </si>
  <si>
    <t>Desarrollo Del Campo</t>
  </si>
  <si>
    <t>Mejoramiento Y Mantenimiento De Parques Y Zonas Verdes</t>
  </si>
  <si>
    <t>Equipamiento Comunitario</t>
  </si>
  <si>
    <t>Infraestructura De Transporte</t>
  </si>
  <si>
    <t>Alumbrado Público Urbano Y Rural</t>
  </si>
  <si>
    <t>PENDIENTE ADICIONAL PROYECTO DE ESTUDIO DE SUELOS</t>
  </si>
  <si>
    <t>ESTUDIOS DE SUELOS, GEOLOGÍA Y GEOTECNIA EN DIFERENTES PUNTOS DEL MUNICIPIO DE BUCARAMANGA</t>
  </si>
  <si>
    <t>ADECUACIÓN Y OPTIMIZACIÓN DE ACUEDUCTOS VEREDALES MEDIANTE  EL DESARROLLO DE EJERCICIOS DE PRESUPUESTOS PARTICIPATIVOS DEL MUNICIPIO DE BUCARAMANGA</t>
  </si>
  <si>
    <t>POR DEFINIR</t>
  </si>
  <si>
    <t>MEJORAMIENTO DE PARQUES Y ZONAS VERDES DEL MUNICIPIO DE BUCARAMANGA</t>
  </si>
  <si>
    <t>ASESORIA E INTERVENTORÍA DEL PROYECTO CONSTRUCCIÓN DEL SENDERO DE LOS CAMINANTES EN LOS CERROS ORIENTALES EN EL MUNICIPIO DE BUCARAMANGA</t>
  </si>
  <si>
    <t>RECURSOS PARA ADICIONAL INTERVENTORIA RIO SURATA</t>
  </si>
  <si>
    <t>ADECUACIÓN DEL CENTRO VIDA DEL BARRIO ALVAREZ EN EL MUNICIPIO DE BUCARAMANGA</t>
  </si>
  <si>
    <t>MEJORAMIENTO Y ADECUACION DE EQUIPAMIENTOS URBANOS, VIABILIZADOS MEDIANTE EL EJERCICIO DE PRESUPUESTOS PARTICIPATIVOS EN DIFERENTES SECTORES DEL MUNICIPIO DE BUCARAMANGA</t>
  </si>
  <si>
    <t>ADECUACIÓN DE ANDENES, ESCALERAS Y PASAMANOS VIABILIZADOS POR EL EJERCICIO DE PRESUPUESTOS PARTICIPATIVOS EN DIFERENTES SECTORES DEL MUNICIPIO DE BUCARAMANGA - SANTANDER</t>
  </si>
  <si>
    <t>ADECUACION DEL TEATRINO DE LA ESCUELA DE ARTES MUNICIPAL ARTES (EMA) EN EL MUNICIPIO DE BUCARAMANGA</t>
  </si>
  <si>
    <t>POR DEFINIR PROYECTO DE ESPACIO PUBLICO</t>
  </si>
  <si>
    <t>ADECUACIÓN DE SALONES COMUNALES EN DIFERENTES SECTORES DEL MUNICIPIO DE BUCARMANGA</t>
  </si>
  <si>
    <t>CONSTRUCCIÓN Y MEJORAMIENO DE LA INFRAESTRUCTURA CULTURAL "CASA GALÁN" DEL MUNICIPIO DE BUCARAMANGA, SANTANDER</t>
  </si>
  <si>
    <t>ADECUACIÓN Y REHABILITACIÓN DE ANDENES Y ESPACIO PÚBLICO EN EL MUNICIPIO DE BUCARAMANGA</t>
  </si>
  <si>
    <t>PENDIENTE PROYECTO PARA ADICIONAR CONTRATOS DE SALONES COMUNALES V. 2019</t>
  </si>
  <si>
    <t>ADECUACIÓN Y MANTENIMIENTO DE LAS PLAZAS DE MERCADO DEL MUNICIPIO DE BUCARAMANGA</t>
  </si>
  <si>
    <t>ASISTENCIA TECNICA PARA LA CULMINACIÓN DE LAS OBRAS DE  AMPLIACION DEL CORREDOR VIAL PRIMARIO BUCARAMANGA - FLORIDABLANCA SECTOR PUERTA DEL SOL - PUENTE PROVENZA DEL MUNICIPIO DE BUCARAMANGA.</t>
  </si>
  <si>
    <t>MANTENIMIENTO Y MEJORAMIENTO DE LA RED VIAL URBANA DEL MUNICIPIO DE BUCARAMANGA, SANTANDER</t>
  </si>
  <si>
    <t>CONSTRUCCIÓN DE PLACA HUELLAS EN EL SECTOR RURAL DEL MUNICIPIO MEDIANTE EL EJERCICIO DE PRESUPUESTOS PARTICIPATIVOS DEL MUNICIPIO DE BUCARAMANGA</t>
  </si>
  <si>
    <t>CONSTRUCCIÓN DEL SISTEMA DE ALUMBRADO PÚBLICO EN TECNOLOGÍA LED PARA TRAMO 7 DEL CORREDOR VIAL CONCESIONADO DENTRO DEL ÁREA DE INFLUENCIA DEL MUNICIPIO DE BUCARAMANGA</t>
  </si>
  <si>
    <t>AMPLIACIÓN DEL ALUMBRADO PÚBLICO EN ZONAS RURALES DEL MUNICIPIO DE BUCARAMANGA</t>
  </si>
  <si>
    <t>MODERNIZACIÓN DEL ALUMBRADO PÚBLICO DE PARQUES DE BUCARAMANGA</t>
  </si>
  <si>
    <t>MODERNIZACIÓN DE LA INFRAESTRUCTURA PERTENECIENTE AL ALUMBRADO PÚBLICO DEL MUNICIPIO BUCARAMANGA</t>
  </si>
  <si>
    <t>SUMINISTRO DE MATERIALES ELÉCTRICOS EN TECNOLOGÍA LED PARA EL ALUMBRADO PÚBLICO DEL MUNICIPIO DE BUCARAMANGA. FASE IV.</t>
  </si>
  <si>
    <t>OBRAS DE INFRAESTRUCTURA Y ALUMBRADO PUBLICO PARA DIFERENTES SECTORES DEL MUNICIPIO DE BUCARAMANGA</t>
  </si>
  <si>
    <t>MODERNIZACIÓN DEL ALUMBRADO PÚBLICO DE CANCHAS DEL AREA URBANA DEL BUCARAMANGA</t>
  </si>
  <si>
    <t>FORTALECIMIENTO DE LA ADMINISTRACIÓN Y OPERACIÓN DE ALUMBRADO PÚBLICO DE BUCARAMANGA</t>
  </si>
  <si>
    <t>MANTENIMIENTO DEL SISTEMA DE ALUMBRADO PÚBLICO 2020-2023 DEL MUNICIPIO DE BUCARAMANGA</t>
  </si>
  <si>
    <t>IMPLEMENTACIÓN DE PUNTOS DE GESTIÓN INTELIGENTE Y MEDIDA PARA LA RED DE ALUMBRADO PÚBLICO DEL MUNICIPIO DE BUCARAMANGA</t>
  </si>
  <si>
    <t>FORTALECIMIENTO A LA EJECUCIÓN DE LOS PROCESOS TRANSVERSALES DE LA SECRETARÍA DE INFRAESTRUCTURA DEL MUNICIPIO DE BUCARAMANGA</t>
  </si>
  <si>
    <t>FORTALECIMIENTO EN LA PLANIFICACIÓN DE LAS OBRAS DE INFRAESTRUCTURA DEL MUNICIPIO DE BUCARAMANGA</t>
  </si>
  <si>
    <t>PENDIENTE ADICIONAL A PROYECTOS CPS</t>
  </si>
  <si>
    <t>LOS RECURSOS DE PAGO COMPENSADOS POR CUPO DE PARQUEO</t>
  </si>
  <si>
    <t>SUBSIDIO DE LOS SERVICIOS DE ACUEDUCTO, ALCANTARILLADO Y ASEO A LA POBLACIÓN DE ESTRATO 1, 2 Y 3 DEL MUNICIPIO DE BUCARAMANGA</t>
  </si>
  <si>
    <t>Sec. Infraestructura</t>
  </si>
  <si>
    <t xml:space="preserve">Iván José Vargas </t>
  </si>
  <si>
    <t>Bucaramanga Gestiona El Riesgo De Desastre Y Se Adapta Al Proceso De Cambio Climático</t>
  </si>
  <si>
    <t>Conocimiento Del Riesgo Y Adaptación Al Cambio Climático</t>
  </si>
  <si>
    <t>Reducción, Mitigación Del Riesgo Y Adaptación Al Cambio Climático</t>
  </si>
  <si>
    <t>Manejo Del Riesgo Y Adaptación Al Cambio Climático</t>
  </si>
  <si>
    <t>Bucaramanga Segura</t>
  </si>
  <si>
    <t>Prevención Del Delito</t>
  </si>
  <si>
    <t>En Bucaramanga Construimos Un Territorio De Paz</t>
  </si>
  <si>
    <t>Transformando Vidas</t>
  </si>
  <si>
    <t>Promoción De La Seguridad Ciudadana, El Orden Público Y La Convivencia</t>
  </si>
  <si>
    <t>Fortalecimiento Institucional A Los Organismos De Seguridad</t>
  </si>
  <si>
    <t>Promoción De Los Métodos De Resolución De Conflictos, Acceso A La Justicia Y Aplicación De La Justicia Restaurativa</t>
  </si>
  <si>
    <t>Atención A Víctimas Del Conflicto Armado</t>
  </si>
  <si>
    <t>Sistema Penitenciario Carcelario En El Marco De Los Derechos Humanos</t>
  </si>
  <si>
    <t>APOYO AL CONOCIMIENTO OPERATIVO DE LA UNIDAD DE GESTIÓN DEL RIESGO. EMERGENCIAS Y DESASTRES PARA RESPUESTA A LOS EFECTOS DEL CAMBIO CLIMÁTICO EN EL MUNICIPIO DE BUCARAMANGA</t>
  </si>
  <si>
    <t>ADQUISICIÓN DE COMPONENTES ESTRUCTURALES Y FORMAS BÁSICAS PARA LA REDUCCIÓN Y MITIGACION DEL RIESGO DE DESASTRES EN EL MUNICIPIO DE BUCARAMANGA</t>
  </si>
  <si>
    <t>SUBSIDIO Y ASIGNACIÓN DE RECURSOS COMPLEMENTARIOS PARA ATENDER EMERGENCIAS Y EVENTOS NATURALES EN EL MUNICIPIO DE BUCARAMANGA</t>
  </si>
  <si>
    <t>FORTALECIMIENTO A LA OPERATIVIDAD DE LOS CENTROS DE ACOPIO A CARGO DEL MUNICIPIO DE BUCARAMANGA</t>
  </si>
  <si>
    <t>APOYO A LA RECUPERACIÓN, CONTROL Y PRESERVACIÓN DEL ESPACIO PÚBLICO EN EL MUNICIPIO DE BUCARAMANGA</t>
  </si>
  <si>
    <t>IMPLEMENTACIÓN DE ACCIONES SOCIALES Y CULTURALES PARA LA GESTIÓN DE LA CONVIVENCIA EN EL MUNICIPIO DE BUCARAMANGA</t>
  </si>
  <si>
    <t>ADECUACIÓN DE SALAS DE PASO, ATENCIÓN AL USUARIO Y UNIDAD DE REACCIÓN INMEDIATA DE LA SEDE PRINCIPAL DE LA FISCALÍA GENERAL DE LA NACIÓN EN BUCARAMANGA</t>
  </si>
  <si>
    <t>ADQUISICIÓN DE VEHÍCULOS PARA EL TRANSPORTE</t>
  </si>
  <si>
    <t>ADECUACIÓN DE SALA TRANSITORIA, ANTEJARDÍN Y OFICINAS ADMINISTRATIVAS DEL CENTRO
FACILITADOR DE SERVICIOS MIGRATORIOS – CFSM DE MIGRACIÓN COLOMBIA – REGIONAL ORIENTE
EN EL MUNICIPIO DE BUCARAMANGA</t>
  </si>
  <si>
    <t>ADQUISICIÓN DE RECURSOS TECNÓLOGICOS PARA LA SEGURIDAD DEL MUNICIPIO DE BUCARAMANGA</t>
  </si>
  <si>
    <t xml:space="preserve">SUMINISTRO DE MATERIAL DE INTENDENCIA PARA PROTECCIÓN Y SEGUIRIDAD EN LA OPERATIVIDAD DEL PERSONAL DE LA POLICÍA METROPOLITANA DE BUCARAMANGA </t>
  </si>
  <si>
    <t>IMPLEMENTACIÓN  AL  MODELO DE PROFESIONALIZACIÓN Y ENTRENAMIENTO EN PREVENCIÓN Y/O CONTROL DEL DELITO PARA  EL PERSONAL DE LA POLICÍA METROPOLITANA DE BUCARAMANGA</t>
  </si>
  <si>
    <t>MANTENIMIENTO VEHIVULOS
GASTOS DE BIENESTAR SOCIAL</t>
  </si>
  <si>
    <t>CAPACITACIONES Y SERVICIOS A LA COMUNIDAD</t>
  </si>
  <si>
    <t>FORTALECIMIENTO DEL PROGRAMA “TOLERANCIA EN MOVIMIENTO", COMO PARTE DE LA POLÍTICA PÚBLICA DE SEGURIDAD Y CONVIVENCIA CIUDADANA DEL MUNICIPIO DE BUCARAMANGA</t>
  </si>
  <si>
    <t>ADQUISICIÓN DE RECURSOS TECNÓLOGICOS PARA LA SEGURIDAD DEL MUNICIPIO DE BUCARAMANGA - PDA</t>
  </si>
  <si>
    <t>FORTALECIMIENTO DEL HOGAR DE PASO PARA PROTECCIÓN DE NIÑOS, NIÑAS Y ADOLESCENTES DEL MUNICIPIO DE BUCARAMANGA</t>
  </si>
  <si>
    <t>MANTENIMIENTO AL CIRCUITO CERRADO DE TELEVISIÓN CCTV PARA LAS ACCIONES DE VIGILANCIA EN EL MUNICIPIO DE BUCARAMANGA</t>
  </si>
  <si>
    <t>FORTALECIMIENTO DE LA CAPACIDAD INSTITUCIONAL A INSPECCIONES Y COMISARIAS DEL MUNICIPIO DE BUCARAMANGA</t>
  </si>
  <si>
    <t>IMPLEMENTACIÓN DE LA ESTRATEGIA DENOMINADA "OBSERVATORIO DE SEGURIDAD Y CONVIVENCIA CIUDADANA EN EL MUNICIPIO DE BUCARAMANGA</t>
  </si>
  <si>
    <t>FORTALECIMIENTO DEL CENTRO ATENCIÓN ESPECIALIZADO PARA EL SISTEMA DE RESPONSABILIDAD PENAL ADOLESCENTE DEL MUNICIPIO DE BUCARAMANGA</t>
  </si>
  <si>
    <t xml:space="preserve">APOYO A LA ATENCIÓN INTEGRAL A VÍCTIMAS DE TRATA DE PERSONAS Y LÍDERES SOCIALES </t>
  </si>
  <si>
    <t>FORTALECIMIENTO A LA ATENCIÓN INTEGRAL DE LA POBLACIÓN VICTIMA DEL CONFLICTO ARMADO EN EL MUNICIPIO DE BUCARAMANGA</t>
  </si>
  <si>
    <t>APOYO A LA POBLACIÓN CARCELARIA DEL MUNICIPIO DE BUCARAMANGA</t>
  </si>
  <si>
    <t>FORTALECIMIENTO A LA GESTIÓN OPERATIVA PARA LA EFICIENCIA DE LA PRESTACIÓN DE SERVICIOS DE LA SECRETARÍA DEL INTERIOR DIRIGIDOS A LA CIUDADANÍA DEL MUNICIPIO DE BUCARAMANGA</t>
  </si>
  <si>
    <t>Sec. Interior</t>
  </si>
  <si>
    <t>Jose David Cavanzo</t>
  </si>
  <si>
    <t>Gobierno Abierto</t>
  </si>
  <si>
    <t>Seguridad Jurídica Institucional</t>
  </si>
  <si>
    <t>Avancemos Con Las Políticas De Prevención Del Daño Antijurídico</t>
  </si>
  <si>
    <t>CONSOLIDACIÓN DEL PROGRAMA DE TRANSPARENCIA. GOBIERNO ABIERTO Y LUCHA CONTRA LA CORRUPCIÓN EN EL MUNICIPIO DE BUCARAMANGA</t>
  </si>
  <si>
    <t>FORTALECIMIENTO DEL PROCESO DE GESTION JURIDICA Y DEFENSA JUDICIAL PARA LA PREVENCION DEL DAÑO ANTIJURIDICO EN EL MUNICIPIO DE BUCARAMANGA</t>
  </si>
  <si>
    <t>Sec. Jurídica</t>
  </si>
  <si>
    <t>Ileana Boada</t>
  </si>
  <si>
    <t>APOYO A LA REVISIÓN Y/O MODIFICACIÓN EXCEPCIONAL DEL PLAN DE ORDENAMIENTO TERRITORIAL DEL MUNICIPIO DE BUCARAMANGA</t>
  </si>
  <si>
    <t>FORTALECIMIENTO DE LOS PROCESOS DE PLANEACIÓN INSTITUCIONAL Y DEL DESARROLLO TERRITORIAL EN EL MUNICIPIO DE BUCARAMANGA</t>
  </si>
  <si>
    <t>FORTALECIENDO LAS INSTANCIAS DE PLANEACIÓN Y LA PARTICIPACIÓN CIUDADANA</t>
  </si>
  <si>
    <t>FORTALECIMIENTO DEL SISTEMA DE INFORMACIÓN OBSERVATORIO DIGITAL MUNICIPAL DE BUCARAMANGA</t>
  </si>
  <si>
    <t>IDENTIFICACIÓN Y SELECCION DE LA POBLACION POBRE Y VULNERABLE DEL MUNICIPIO DE BUCARAMANGA, SANTANDER</t>
  </si>
  <si>
    <t>APOYO EN LA ESTRUCTURACIÓN DEL CONCURSO INTERNACIONAL DE IDEAS QUE PERMITA LA FORMULACIÓN Y EJECUCIÓN DE PROPUESTAS PARA LA EXPANSIÓN URBANA DEL MUNICIPIO DE BUCARAMANGA.</t>
  </si>
  <si>
    <t>APOYO EN LOS PROCESOS DE LEGALIZACIÓN Y REGULARIZACIÓN URBANÍSTICA DE ASENTAMIENTOS HUMANOS EN EL MUNICIPIO DE BUCARAMANGA</t>
  </si>
  <si>
    <t>Sec. Planeación</t>
  </si>
  <si>
    <t>Joaquín Augusto Tobón Blanco</t>
  </si>
  <si>
    <t>Salud Con Calidad, Garantía De Una Ciudad De Oportunidades</t>
  </si>
  <si>
    <t>Garantía De La Autoridad Sanitaria Para La Gestión De La Salud</t>
  </si>
  <si>
    <t>Salud Pública Pertinente, Garantía De Una Ciudad De Oportunidades</t>
  </si>
  <si>
    <t>Mejoramiento De Las Condiciones No Transmisibles</t>
  </si>
  <si>
    <t>Vida Saludable Y La Prevención De Las Enfermedades Transmisibles</t>
  </si>
  <si>
    <t>Salud Mental</t>
  </si>
  <si>
    <t>Seguridad Alimentaria Y Nutricional</t>
  </si>
  <si>
    <t>Derechos Sexuales Y Reproductivos, Sexualidad Segura</t>
  </si>
  <si>
    <t>Gestión Diferencial De Poblaciones Vulnerables</t>
  </si>
  <si>
    <t>Salud Ambiental</t>
  </si>
  <si>
    <t>Salud Pública En Emergencias Y Desastres</t>
  </si>
  <si>
    <t>Oportunidad Para La Promoción De La Salud Dentro De Su Ambiente Laboral</t>
  </si>
  <si>
    <t>Bucaramanga, Ciudad Con Planificación Ambiental Y Territorial En El Marco Del Cambio Climático</t>
  </si>
  <si>
    <t>Planificación Y Educación Ambiental</t>
  </si>
  <si>
    <t>Calidad Y Control Del Medio Ambiente</t>
  </si>
  <si>
    <t>Bucaramanga Una Eco-Ciudad</t>
  </si>
  <si>
    <t>Gobernanza Del Agua, Nuestra Agua, Nuestra Vida</t>
  </si>
  <si>
    <t>Crecimiento Verde, Ciudad Biodiversa</t>
  </si>
  <si>
    <t>Manejo Integral De Residuos Sólidos, Impacto Positivo En La Calidad De Vida</t>
  </si>
  <si>
    <t>MANTENIMIENTO DE LA COBERTURA DE LA SEGURIDAD SOCIAL EN SALUD DE LA POBLACIÓN POBRE SIN CAPACIDAD DE PAGO RESIDENTE EN EL MUNICIPIO DE BUCARAMANGA, SANTANDER</t>
  </si>
  <si>
    <t>CONSOLIDACIÓN DE LA AUTORIDAD SANITARIA PARA LA GESTIÓN DE LA SALUD PÚBLICA BUCARAMANGA</t>
  </si>
  <si>
    <t>FORTALECIMIENTO DE LAS ACCIONES TENDIENTES AL CONTROL DE LAS ENFERMEDADES CRÓNICAS NO TRANSMISIBLES EN EL MUNICIPIO DE BUCARAMANGA</t>
  </si>
  <si>
    <t>FORTALECIMIENTO DE LAS ACCIONES PARA LA PREVENCIÓN DE LAS ENFERMEDADES TRANSMISIBLES EN EL MUNICIPIO DE BUCARAMANGA</t>
  </si>
  <si>
    <t>IMPLEMENTACIÓN DE ACCIONES PARA LA ATENCIÓN EN SALUD PÚBLICA, MITIGACIÓN Y CONTROL COMO RESPUESTA ANTE LA PRESENCIA DEL VIRUS SARS-COV-2 EN EL MUNICIPIO DE BUCARAMANGA</t>
  </si>
  <si>
    <t>MEJORAMIENTO DE LA SALUD MENTAL Y LA CONVIVENCIA SOCIAL DE BUCARAMANGA</t>
  </si>
  <si>
    <t>FORTALECIMIENTO DE LAS ACCIONES DE SEGURIDAD ALIMENTARIA Y NUTRICIONAL EN EL MUNICIPIO DE BUCARAMANGA</t>
  </si>
  <si>
    <t>FORTALECIMIENTO DE LAS ACCIONES DE PROMOCIÓN, PREVENCIÓN Y VIGILANCIA DE SALUD SEXUAL Y REPRODUCTIVA DEL MUNICIPIO DE BUCARAMANGA</t>
  </si>
  <si>
    <t>FORTALECIMIENTO DE LAS ACCIONES DE PROMOCIÓN, PREVENCIÓN Y VIGILANCIA EN LA POBLACION VULNERABLES EN EL MUNICIPIO DE BUCARAMANGA</t>
  </si>
  <si>
    <t>FORTALECIMIENTO DEL PROGRAMA DE SALUD AMBIENTAL EN EL MUNICIPIO BUCARAMANGA</t>
  </si>
  <si>
    <t>FORTALECIMIENTO DE LAS ACCIONES EN EMERGENCIAS Y DESASTRES EN SALUD DEL MUNICIPIO DE BUCARAMANGA</t>
  </si>
  <si>
    <t>FORTALECIMIENTO EN EL SISTEMA DE SEGURIDAD Y SALUD EN EL TRABAJO EN EL MUNICIPIO DE BUCARAMANGA</t>
  </si>
  <si>
    <t>IMPLEMENTACIÓN DE UNA ESTRATEGIA DE EDUCACIÓN Y PLANIFICACIÓN AMBIENTAL SUSTENTABLE EN EL MUNICIPIO DE BUCARAMANGA</t>
  </si>
  <si>
    <t>ANÁLISIS Y CONTROL DE LA CONTAMINACIÓN ATMOSFERICA EN EL MUNICIPIO DE BUCARAMANGA</t>
  </si>
  <si>
    <t>PROTECCIÓN DEL RECURSO HÍDRICO COMO ESTRATEGIA AMBIENTAL MEDIANTE ACCIONES DE INTERVENCIÓN EN CUENCAS QUE PUEDAN ABASTECER DE AGUA AL MUNICIPIO DE BUCARAMANGA</t>
  </si>
  <si>
    <t>FORTALECIMIENTO AL CRECIMIENTO VERDE, CIUDAD BIODIVERSA DEL MUNICIPIO DE BUCARAMANGA</t>
  </si>
  <si>
    <t>FORTALECIMIENTO EN EL MARCO DE LA ECONOMÍA CIRCULAR DE LA GESTIÓN INTEGRAL DE RESIDUOS SÓLIDOS EN EL MUNICIPIO DE BUCARAMANGA</t>
  </si>
  <si>
    <t>Sec. Salud y Ambiente</t>
  </si>
  <si>
    <t>Nelson Ballesteros</t>
  </si>
  <si>
    <t>Total general</t>
  </si>
  <si>
    <t>SGR</t>
  </si>
  <si>
    <t>RESPONSABLES</t>
  </si>
  <si>
    <t>Meta PDM</t>
  </si>
  <si>
    <t>Formular e implementar el Plan Institucional de Capacitación, Bienestar e Incentivos.</t>
  </si>
  <si>
    <t>Formular e implementar 1 Plan de Modernización de la entidad.</t>
  </si>
  <si>
    <t>Formular e implementar el Programa de Gestión Documental - PGD y el Plan Institucional de Archivos - PINAR.</t>
  </si>
  <si>
    <t>Adecuar 1 espacio de esparcimiento y zona alimentaria para los funcionarios de la Administración Central.</t>
  </si>
  <si>
    <t>Formular e implementar 1 estrategia de energías renovables para la Administración Central Municipal.</t>
  </si>
  <si>
    <t>N/A</t>
  </si>
  <si>
    <t>Formular e implementar 1 estrategia de mejora del servicio al ciudadano.</t>
  </si>
  <si>
    <t>Capacidades Y Oportunidades Para Superar Brechas Sociales</t>
  </si>
  <si>
    <t>Primera Infancia El Centro De La Sociedad</t>
  </si>
  <si>
    <t>Formular e implementar 1 estrategia para el fortalecimiento de padres/madres y/o cuidadores en pautas de crianza y vínculos afectivos tanto en el ámbito familiar como comunitario que permita disminuir las violencias en primera infancia.</t>
  </si>
  <si>
    <t>IMPLEMENTACIÓN DE ESTRATEGIAS PSICOPEDAGÓGICAS PARA LA DISMINUCIÓN DE FACTORES DE RIESGO EN NIÑOS, NIÑAS Y ADOLESCENTES EN EL MUNICIPIO DE BUCARAMANGA</t>
  </si>
  <si>
    <t>Sec. Desarrollo Social</t>
  </si>
  <si>
    <t>John Carlos Pabón Mantilla</t>
  </si>
  <si>
    <t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</si>
  <si>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 xml:space="preserve">Crece Conmigo: Una Infancia Feliz </t>
  </si>
  <si>
    <t>Formular e implementar 1 estrategia de corresponsabilidad en la garantía de derechos, la prevención de vulneración, amenaza o riesgo en el ámbito familiar, comunitario e institucional.</t>
  </si>
  <si>
    <t>Implementar 4 iniciativas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</si>
  <si>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Formular e implementar 1 programa para el reconocimiento de la construcción de la identidad de niños y niñas con una perspectiva de género dirigido a padres/madres y educadores.</t>
  </si>
  <si>
    <t>Formular e implementar 1 estrategia para el fomento de prácticas de autoprotección y cuidado en niños y niñas para la prevención de conductas de riesgo (consumo de SPA, acciones delictivas, abandono familiar y escolar).</t>
  </si>
  <si>
    <t>Formular e implementar 1 estrategia comunitaria y familiar para la prevención y erradicación del trabajo infantil en niños, niñas y adolescentes de acuerdo a los lineamientos del Plan Nacional  de Erradicación del trabajo infantil y sus peores formas.</t>
  </si>
  <si>
    <t>Implementar y mantener la Ruta de Prevención, Detección y Atención Interinstitucional frente casos de niños, niñas y adolescentes victimas de bullying, abuso, acoso y/o explotación sexual.</t>
  </si>
  <si>
    <t>Realizar 4 jornadas de conmemoración del día de la niñez.</t>
  </si>
  <si>
    <t>Formular e implementar 1 ruta de atención integral para niños, niñas, adolescentes refugiados y migrantes y sus familias.</t>
  </si>
  <si>
    <t>Construcción De Entornos Para Una Adolescencia Sana</t>
  </si>
  <si>
    <t>Formular e implementar 1 programa de familias fuertes: amor y límite que permita fortalecer a las familias como agente protector ante las conductas de riesgo en los adolescentes.</t>
  </si>
  <si>
    <t>Desarrollar 3 jornadas de uso creativo del tiempo y emprendimiento que potencien sus competencias y motiven continuar en diferentes niveles de educación superior.</t>
  </si>
  <si>
    <t xml:space="preserve">Mantener el servicio exequial al 100% de los niños, niñas y adolescentes en extrema vulnerabilidad que fallezcan y que sus familias así lo requieran. </t>
  </si>
  <si>
    <t>Implementar y mantener 1 proceso de liderazgo b-learning orientada al fortalecimiento de la participación de niños, niñas, adolescentes y jóvenes.</t>
  </si>
  <si>
    <t>Sistematizar 4 buenas prácticas que aporten al desarrollo de las realizaciones establecidas para los niños, niñas y adolescentes en el marco del proceso de rendición pública de cuentas.</t>
  </si>
  <si>
    <t>Mantener la estrategia para la prevención, detección y atención de las violencias en adolescentes.</t>
  </si>
  <si>
    <t>Brindar 150.000 entradas gratuitas de niñas, niños y adolescentes y sus familias a  eventos artísticos, culturales, lúdicos y recreativos.</t>
  </si>
  <si>
    <t>Construir y/o adecuar 4 Centros de Desarrollo Infantil - CDI o Espacios para la Primera Infancia.</t>
  </si>
  <si>
    <t>Adulto Mayor Y Digno</t>
  </si>
  <si>
    <t>Proveer 25.000 ayudas alimentarias anuales mediante complementos nutricionales para personas mayores en condición de pobreza y vulnerabilidad mejorando su calidad de vida a través de la seguridad alimentaria.</t>
  </si>
  <si>
    <t>IMPLEMENTACIÓN DE ACCIONES TENDIENTES A MEJORAR LAS CONDICIONES DE LOS ADULTOS MAYORES DEL MUNICIPIO DE BUCARAMANGA</t>
  </si>
  <si>
    <t>Beneficiar y mantener a 11.000 personas mayores con el programa Colombia Mayor.</t>
  </si>
  <si>
    <t>Beneficiar a 7.000 personas mayores vulnerables de los diferentes barrios del municipio con la oferta de servicios de atencion primaria en salud, recreacion y aprovechamiento del tiempo libre.</t>
  </si>
  <si>
    <t>Mantener el servicio exequial al 100% de las personas mayores fallecidas en condición de pobreza, vulnerabilidad y sin red familiar de apoyo.</t>
  </si>
  <si>
    <t>Mantener a 1.656 personas mayores vulnerables con atencion integral en instituciones especializadas a través de las modalidades centros vida y centros de bienestar en el marco de la Ley 1276 de 2009.</t>
  </si>
  <si>
    <t>Mantener el servicio atención primaria en salud, atención psicosocial que promueva la salud física, salud mental y el bienestar social de las personas mayores en los centros vida.</t>
  </si>
  <si>
    <t>Formular y implementar 1 estrategia que promueva  las actividades psicosociales, actividades artísticas y culturales,   actividades físicas y recreación y actividades productivas en las personas mayores.</t>
  </si>
  <si>
    <t>Mantener en funcionamiento los 3 Centros Vida con la prestacion de servicios integrales y/o dotacion de los mismos cumpliendo con la oferta institucional.</t>
  </si>
  <si>
    <t xml:space="preserve">DOTACION DE CENTROS VIDA PARA LA PRESTACION DE SERVICIOS INTEGRALES A LA POBLACION ADULTOS MAYORES EN EL MUNICIPIO DE BUCARAMANGA </t>
  </si>
  <si>
    <t>Aceleradores De Desarrollo Social</t>
  </si>
  <si>
    <t>Formular e implementar 1 estrategia que promueva la democratización familiar apoyada en el componente de bienestar comunitario del programa Familias en Acción con impacto en barrios priorizados por NBI.</t>
  </si>
  <si>
    <t>APOYO A LA OPERATIVIDAD DEL PROGRAMA NACIONAL MÁS FAMILIAS EN ACCIÓN EN EL MUNICIPIO DE BUCARAMANGA</t>
  </si>
  <si>
    <t>Mantener el servicio de acceso gratuito a espacios de recreación y cultura a familias inscritas en el programa Familias en Acción.</t>
  </si>
  <si>
    <t>Mantener el 100% del apoyo logístico a las familias beneficiadas del programa Familias en Acción.</t>
  </si>
  <si>
    <t>Formular e implementar 1 estrategia para brindar asistencia social a la población afectada por las diferentes emergencias y particularmente COVID-19.</t>
  </si>
  <si>
    <t>DESARROLLO DE ACCIONES DE BIENESTAR SOCIAL EN EL MARCO DE LA EMERGENCIA SANITARIA A CAUSA DEL COVID-19 FOCALIZADAS A LA POBLACIÓN VULNERABLE DEL MUNICIPIO DE BUCARAMANGA</t>
  </si>
  <si>
    <t>Más Equidad Para Las Mujeres</t>
  </si>
  <si>
    <t>Potenciar la Escuela de Liderazgo y Participación Política de Mujeres con cobertura en zona rural y urbana.</t>
  </si>
  <si>
    <t>FORTALECIMIENTO DE ESPACIOS DE PARTICIPACIÓN Y PREVENCIÓN DE VIOLENCIAS EN MUJERES Y POBLACIÓN CON ORIENTACIONES SEXUALES E IDENTIDADES DE GÉNERO DIVERSAS DEL MUNICIPIO DE BUCARAMANGA</t>
  </si>
  <si>
    <t>Atender y mantener de manera integral desde el componente psicosociojurídico y social a 600 mujeres, niñas y personas considerando los enfoques diferenciales y diversidad sexual.</t>
  </si>
  <si>
    <t>Actualizar e implementar la Política Pública de Mujer.</t>
  </si>
  <si>
    <t>Bucaramanga Hábitat Para El Cuidado Y La Corresponsabilidad</t>
  </si>
  <si>
    <t>Formular e implementar 1 política pública para la población con orientación sexual e identidad de género diversa.</t>
  </si>
  <si>
    <t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</si>
  <si>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Atender el 100% de la solicitudes realizadas por éste grupo poblacional y sus familias con orientación psicosocial y jurídica.</t>
  </si>
  <si>
    <t>Mantener y fortalecer la ruta de atención a víctimas de acoso sexual y violencia de género a través redes comunitarias de prevención en zonas priorizadas del área rural y urbana de la ciudad y consolidación de alianzas con otras entidades.</t>
  </si>
  <si>
    <t>Mantener la garantía de las medidas de atención y protección al 100% de mujeres y sus hijos víctimas de violencia de género con especial situación de riesgos.</t>
  </si>
  <si>
    <t>Mantener la estrategia de prevención con hombres de contextos públicos y privados mediante procesos de intervención colectiva en torno a la resignificación crítica de la masculinidad hegemónica y tradicional.</t>
  </si>
  <si>
    <t>Mantener el Centro Integral de la Mujer a fin de garantizar el fortalecimiento de los procesos de atención y empoderamiento femenino.</t>
  </si>
  <si>
    <t>Establecer el centro para la atención integral de mujeres y población con orientaciones sexuales e identidades de género diversas a fin de garantizar el fortalecimiento de los procesos de atención, encuentro y empoderamiento.</t>
  </si>
  <si>
    <t>Habitantes En Situación De Calle</t>
  </si>
  <si>
    <t>Mantener a 284 habitantes de calle con atención integral en la cual se incluya la prestación de servicios básicos.</t>
  </si>
  <si>
    <t>DESARROLLO DE ACCIONES ENCAMINADAS A GENERAR ATENCIÓN INTEGRAL HACIA LA POBLACIÓN HABITANTES EN SITUACIÓN DE CALLE DEL MUNICIPIO DE BUCARAMANGA</t>
  </si>
  <si>
    <t xml:space="preserve">Mantener la identificación, caracterización y seguimiento de la situación de cada habitante de calle atendido por la Secretaría de Desarrollo Social. </t>
  </si>
  <si>
    <t>Formular e implementar 1 política pública para habitante de calle.</t>
  </si>
  <si>
    <t>Mantener el servicio exequial al 100% de los habitantes de calle fallecidos registrados dentro del censo municipal.</t>
  </si>
  <si>
    <t>Población Con Discapacidad</t>
  </si>
  <si>
    <t>Garantizar y mantener la atención integral en procesos de habilitación y rehabilitación a 250 niñas, niños y adolescentes con discapacidad del sector urbano y rural en extrema vulnerabilidad.</t>
  </si>
  <si>
    <t>APOYO A LA OPERATIVIDAD DE LOS PROGRAMAS DE ATENCIÓN INTEGRAL A LAS PERSONAS CON DISCAPACIDAD. FAMILIARES Y/O CUIDADORES DEL MUNICIPIO DE BUCARAMANGA</t>
  </si>
  <si>
    <t>Mantener el banco de ayudas técnicas, tecnológicas e informáticas para personas con discapacidad que se encuentren en el registro de localización y caracterización.</t>
  </si>
  <si>
    <t>Formular e implementar 1 estrategia de orientación ocupacional, aprovechamiento del tiempo libre, formación y esparcimiento cultural y actividades que mejoren la calidad de vida dirigidas a personas con discapacidad.</t>
  </si>
  <si>
    <t>Beneficiar anualmente a 200 familias de personas con discapacidad con una canasta básica alimentaria que según su situación socioeconómica se encuentran en extrema vulnerabilidad.</t>
  </si>
  <si>
    <t>Implementar 1 estrategia de apoyo técnico y jurídico para las solicitudes de ayudas técnicas requeridas por personas vulnerables en condición de discapacidad.</t>
  </si>
  <si>
    <t>Mantener 2 ciclos de vacunación contra fiebre aftosa y brucelosis en vacunos según normatividad del ICA.</t>
  </si>
  <si>
    <t xml:space="preserve">PREVENCIÓN DEL CONTAGIO Y PROPAGACION DE LA FIEBRE AFTOSA Y BRUCELOSIS EN LA ESPECIE BOVINA DEL MUNICIPIO DE BUCARAMANGA </t>
  </si>
  <si>
    <t>Instalar 200 sistemas de riego por goteo en la zona rural.</t>
  </si>
  <si>
    <t>FORTALECIMIENTO DE LA PRODUCTIVIDAD Y COMPETITIVIDAD AGROPECUARIA EN EL SECTOR RURAL DEL MUNICIPIO DE BUCARAMANGA</t>
  </si>
  <si>
    <t>Realizar 12 proyectos productivos agrícolas o pecuarios.</t>
  </si>
  <si>
    <t>Mantener 4 mercadillos campesinos.</t>
  </si>
  <si>
    <t>Mantener el Plan General de Asistencia Técnica.</t>
  </si>
  <si>
    <t>Desarrollar procesos agroindustriales con 20 unidades productivas del sector rural.</t>
  </si>
  <si>
    <t>Formular e implementar 1 estrategia que fortalezca la democracia participativa (Ley 1757 de 2015).</t>
  </si>
  <si>
    <t>FORTALECIMIENTO DE LA DEMOCRACIA PARTICIPATIVA EN EL MUNICIPIO DE BUCARAMANGA</t>
  </si>
  <si>
    <t>Mantener el beneficio al 100% de los ediles con pago de EPS, ARL, póliza de vida y dotación.</t>
  </si>
  <si>
    <t>Mantener en funcionamiento el 100% de los salones comunales que hacen parte del programa Ágoras.</t>
  </si>
  <si>
    <t>Construir y/o dotar 10 salones comunales con el programa Ágoras.</t>
  </si>
  <si>
    <t xml:space="preserve">DOTACION DE SALONES COMUNALES PARA FOMENTAR LA INTEGRACION COMUNITARIA Y LA CIUDADANIA PARTICIPATIVA EN EL MUNICIPIO DE BUCARAMANGA </t>
  </si>
  <si>
    <t>Mantener el 100% de los programas que desarrolla la Administración Central.</t>
  </si>
  <si>
    <t>MEJORAMIENTO DE LOS PROCESOS TRANSVERSALES PARA UNA ADMINISTRACIÓN PUBLICA MODERNA Y EFICIENTE EN LA SECRETARÍA DE DESARROLLO SOCIAL DEL MUNICIPIO BUCARAMANGA</t>
  </si>
  <si>
    <t>Beneficiar anualmente 32.276 estudiantes con enfoque diferencial en el programa de alimentación escolar.</t>
  </si>
  <si>
    <t>Mantener al 100% de los estudiantes matriculados en los establecimientos educativos oficiales rurales con el programa de alimentación escolar.</t>
  </si>
  <si>
    <t>Mantener 3.335 jovenes y adultos con modelos flexibles.</t>
  </si>
  <si>
    <t>ATENCIÓN A POBLACIÓN VULNERABLE MEDIANTE LA APLICACIÓN DE METODOLOGÍA EDUCATIVAS FLEXIBLES (II)</t>
  </si>
  <si>
    <t>Mantener el 100% de los modelos lingüísticos, intérpretes de lengua de señas colombiana en la oferta Bilingüe y Bicultural  para estudiantes con discapacidad auditiva en la IE Normal Superior de Bucaramanga.</t>
  </si>
  <si>
    <t>Mantener el 100% de los establecimientos educativos oficiales de educación formal, que reportan estudiantes con discapacidad y talentos excepcionales o capacidades, con los servicios profesionales de apoyo pedagógico para el proceso de inclusión y equidad en la educación, para la oferta general.</t>
  </si>
  <si>
    <t>Mantener en funcionamiento 4 ludotecas.</t>
  </si>
  <si>
    <t>Mantener 2.664 cupos de transporte escolar a estudiantes de zonas de difícil acceso con enfoque diferencial.</t>
  </si>
  <si>
    <t xml:space="preserve">Mantener 9.668 estudiantes con prestación del servicio educativo por el sistema de contratación del servicio educativo con enfoque diferencial. </t>
  </si>
  <si>
    <t>Realizar mantenimiento a 40 establecimientos educativos oficiales.</t>
  </si>
  <si>
    <t>CONSTRUCCIÓN, REMODELACION, REPOTENCIACION Y/O ADECUACIÓN DE INFRAESTRUCTURA EDUCATIVA (II)</t>
  </si>
  <si>
    <t>Mantener el apoyo a los proyectos transversales en los 47 establecimientos educativos oficiales.</t>
  </si>
  <si>
    <t>Mantener los 47 establecimientos educativos oficiales optimizados con planta de personal docente, administrativa, servicios  públicos, aseo, vigilancia y arrendamientos.</t>
  </si>
  <si>
    <t>Capacitar a 900 docentes de los establecimientos educativos oficiales en el manejo de una segunda lengua.</t>
  </si>
  <si>
    <t>Beneficiar anualmente con estrategias de aprendizaje en una segunda lengua a 35.000 estudiantes de los establecimientos educativos oficiales con enfoque diferencial.</t>
  </si>
  <si>
    <t>Capacitar en evaluación por competencias a 1.500 docentes de los establecimientos educativos oficiales.</t>
  </si>
  <si>
    <t>Mantener 20 sedes de establecimientos educativos rurales con acompañamiento integral para el mejoramiento de la gestón escolar.</t>
  </si>
  <si>
    <t>Realizar 4 foros educativos sobre experiencias significativas  artísticas y culturales.</t>
  </si>
  <si>
    <t>Mantener el 100% de los macroprocesos de la Secretaría de Educación.</t>
  </si>
  <si>
    <t>Mantener en los establecimientos educativos oficiales el Programa de Bienestar Laboral dirigido al personal docente, directivo docente y administrativo.</t>
  </si>
  <si>
    <t xml:space="preserve">Mantener el pago de ARL en el cumplimiento del decreto 055 de 2015 al 100% de los estudiantes de grados 10 y 11 que realizan las prácticas de la educación media técnica. </t>
  </si>
  <si>
    <t>Realizar 1 caracterización del clima escolar y victimización que permita identificar los problemas de convivencia y seguridad del entorno escolar.</t>
  </si>
  <si>
    <t>REALIZAR 1 CARACTERIZACIÓN DEL CLIMA ESCOLAR Y VICTIMIZACIÓN QUE PERMITA IDENTIFICAR LOS PROBLEMAS DE CONVIVENCIA Y SEGURIDAD DEL ENTORNO ESCOLAR (II)</t>
  </si>
  <si>
    <t>Otorgar 4.000 nuevos subsidios con enfoque diferencial para el acceso a la educación superior del nivel técnico, tecnológico y profesional.</t>
  </si>
  <si>
    <t>Mantener el 100% de los subsidios para el acceso a la educación superior del nivel técnico, profesional, tecnológico y profesional.</t>
  </si>
  <si>
    <t>Beneficiar 3.000 personas a través de un programa de educación virtual pos secundaria que proporcione conocimientos, competencias y habilidades para el empleo y el emprendimiento de acuerdo al perfil productivo de la región.</t>
  </si>
  <si>
    <t>BENEFICIAR 1.000 PERSONAS A TRAVÉS DE UN PROGRAMA DE EDUCACIÓN VIRTUAL POS SECUNDARIA QUE PROPORCIONE CONOCIMIENTOS, COMPETENCIAS Y HABILIDADES PARA EL EMPLEO Y EL EMPRENDIMIENTO DE ACUERDO AL PERFIL PRODUCTIVO DE LA REGIÓN (II)</t>
  </si>
  <si>
    <t>Dotar y/o repotenciar 70 aulas especializadas en los establecimientos educativos oficiales.</t>
  </si>
  <si>
    <t>Mantener los 47 establecimientos educativos oficiales con conectividad.</t>
  </si>
  <si>
    <t>Emprendimiento, Innovación, Formalización Y Dinamización Empresarial</t>
  </si>
  <si>
    <t>Emprendimiento E Innovación</t>
  </si>
  <si>
    <t>Implementar 1 ecosistema empresarial para la reactivación y desarrollo económico de la ciudad.</t>
  </si>
  <si>
    <t>DESARROLLO E IMPLEMENTACIÓN DEL PROGRAMA DE REACTIVACIÓN ECONÓMICA BUCARAMANGA PROGRESA EN EL MUNICIPIO DE BUCARAMANGA</t>
  </si>
  <si>
    <t>Sec. Hacienda</t>
  </si>
  <si>
    <t>Saharay Rojas</t>
  </si>
  <si>
    <t>Finanzas Públicas Modernas Y Eficientes</t>
  </si>
  <si>
    <t>Modernizar el proceso financiero y presupuestal de la Secretaría de Hacienda.</t>
  </si>
  <si>
    <t>MODERNIZACIÓN DEL PROCESO FINANCIERO Y PRESUPUESTAL EN EL MUNICIPIO DE BUCARAMANGA</t>
  </si>
  <si>
    <t>Desarrollar 3  acciones administrativas para mejorar la eficiencia y productividad en la gestión del recaudo de impuestos, fiscalización y cobro coactivo municipal.</t>
  </si>
  <si>
    <t>FORTALECIMIENTO A LA GESTION OPERATIVA DE LA OFICINA DE VALORIZACION DEL MUNICIPIO DE BUCARAMANGA</t>
  </si>
  <si>
    <t>FORTALECIMIENTO DE LA GESTIÓN DEL RECAUDO , FISCALIZACIÓN Y COBRO COACTIVO DEL MUNICIPIO DE BUCARAMANGA</t>
  </si>
  <si>
    <t>Realizar 3 socializaciones de las obligaciones tributarias mediante canales de comunicación o prensa, acompañadas de jornadas de sensibilización dirigida a los contribuyentes para mejorar la cultura de pago.</t>
  </si>
  <si>
    <t>Mantener actualizadas la información para una óptima gestión tributaria.</t>
  </si>
  <si>
    <t>Repotenciar 1 sistema de alcantarillado sanitario y pluvial.</t>
  </si>
  <si>
    <t>OPTIMIZACIÓN DEL SISTEMA DE ALCANTARILLADO SANITARIO Y PLUVIAL DEL SISTEMA RIO DE ORO INTERSECTOR Y CANALIZACIÓN LA IGLESIA PARTE ALTA EN EL MUNICIPIO DE BUCARAMANGA SANTANDER</t>
  </si>
  <si>
    <t>Realizar los estudios y diseños del Sistema de Tratamiento de Aguas Residuales Bucaramanga metropolitana.</t>
  </si>
  <si>
    <t>Realizar el 100% de los estudios y/o diseños requeridos para el desarrollo de proyectos de infraestructura.</t>
  </si>
  <si>
    <t>ESTUDIOS Y DISEÑOS PARA LA CONEXIÓN ORIENTE - OCCIDENTE A TRAVÉS DEL CORREDOR COMPRENDIDO ENTRE CARRERAS TAL Y TAL DEL MUNICIPIO DE BUCARAMANGA</t>
  </si>
  <si>
    <t>Repotenciar 2 acueductos veredales.</t>
  </si>
  <si>
    <t>Construir 50 pozos sépticos para el sector rural.</t>
  </si>
  <si>
    <t>Mantener el 100% de los parques, zonas verdes y su mobiliario.</t>
  </si>
  <si>
    <t>MANTENIMIENTO, CONSERVACIÓN Y RECUPERACIÓN DE ZONAS VERDES Y PARQUES EN EL MUNICIPIO DE BUCARAMANGA SANTANDER</t>
  </si>
  <si>
    <t>Construir y/o mejorar 100.000 m2 de espacio espacio público y equipamiento urbano de la ciudad.</t>
  </si>
  <si>
    <t>Realizar mejoramiento y/o mantenimiento a la infraestructura de 2 plaza de mercado a cargo del municipio.</t>
  </si>
  <si>
    <t>Realizar mantenimiento o mejoramiento a 100.000 m2 de malla vial urbana.</t>
  </si>
  <si>
    <t>Construir 3.000 metros líneales de placa huella en la zona rural.</t>
  </si>
  <si>
    <t>Formular e implementar 1 programa de expansión y modernización del alumbrado público de la ciudad.</t>
  </si>
  <si>
    <t xml:space="preserve">Mantener el funcionamiento del 100% de las luminarias operativas. </t>
  </si>
  <si>
    <t>Implementar 1 herramienta que permita integrar la gestión y el control de la infraestructura del alumbrado público mediante las TIC.</t>
  </si>
  <si>
    <t>Instalar 30.000 puntos de luminarias telegestionadas para construir una red de alumbrado público inteligente basado en sensórica y dispositivos interconectados para la telegestión.</t>
  </si>
  <si>
    <t>Implementar y mantener 1 sistema para adquisición, análisis, procesamiento y visualización de información de la red de alumbrado público inteligente e interoperable con otros sistemas.</t>
  </si>
  <si>
    <t>Implementar 1 centro de control y gestión que asegure la interoperabilidad, integración y el análisis de la información proveniente de la red de alumbrado público inteligente y otras.</t>
  </si>
  <si>
    <t>Actualizar e implementar el Plan Municipal de Gestión de Riesgo y su Adaptación al Cambio Climático y la Política Pública de Gestión de Riesgo y Adaptación al Cambio Climático.</t>
  </si>
  <si>
    <t>Realizar 9 estudios en áreas o zonas con situaciones de riesgo.</t>
  </si>
  <si>
    <t>Formular e implementar 1 estrategia de respuesta a emergencia - EMRE que contenga el protocolo de atención de emergencias por calidad del aire.</t>
  </si>
  <si>
    <t xml:space="preserve">Fortalecer 30 instancias sociales del Sistema Municipal de Gestión de Riesgo. </t>
  </si>
  <si>
    <t>Intervenir estratégicamente 6 zonas de riesgo de desastre.</t>
  </si>
  <si>
    <t>Mantener la atención al 100% de las familias en emergencias naturales y antrópicas.</t>
  </si>
  <si>
    <t>Mantener la atención integral al 100% de las emergencias y desastres ocurridas en el municipio.</t>
  </si>
  <si>
    <t>Mantener las 4 Plazas de Mercado administradas por el Municipio.</t>
  </si>
  <si>
    <t>Formular e implementar 1 programa de gestores de convivencia.</t>
  </si>
  <si>
    <t>Intervenir 10 puntos críticos de criminalidad con acciones integrales.</t>
  </si>
  <si>
    <t>Desarrollar e implementar 1 protocolo para la coordinación de acciones de respeto y garantía a la protesta pacífica.</t>
  </si>
  <si>
    <t>Formular e implementar el Plan Integral de Seguridad y Convivencia Ciudadana (PISCC) en conjunto con las entidades pertinentes.</t>
  </si>
  <si>
    <t>FORTALECIMIENTO A LAS ESTRATEGIAS DE ORDEN PÚBLICO EN EL MARCO DEL PLAN INTEGRAL DE SEGURIDAD Y CONVIVENCIA CIUDADANA PISCC DEL MUNICIPIO DE BUCARAMANGA.</t>
  </si>
  <si>
    <t>Mantener el Programa de Tolerancia en Movimiento con el objetivo de fortalecer la convivencia y seguridad ciudadana.</t>
  </si>
  <si>
    <t>Mantener la casa de justicia como espacio de atención y descongestión de los servicios de justicia garantizando la asesoría de las personas que solicitan el servicio.</t>
  </si>
  <si>
    <t xml:space="preserve">Formular e implementar 1 estrategia de promoción y efectividad del Código Nacional de Seguridad y Convivencia Ciudadana. </t>
  </si>
  <si>
    <t>Formular e implementar 1 estrategia orientada a erradicar la violencia y fortalecer la protección en niños, niñas y adolescentes, mujeres, líderes sociales y personas mayores en entornos de violencia.</t>
  </si>
  <si>
    <t>Mantener 1 hogar de paso para la protección de niños y niñas en riesgo y/o vulnerabilidad.</t>
  </si>
  <si>
    <t>Mantener la adquisición del 100% las herramientas de innovación, ciencia y tecnología aprobadas a los organismos de orden público en marco de una ciudad inteligente.</t>
  </si>
  <si>
    <t>Mantener en funcionamiento el Circuito Cerrado de Televisión.</t>
  </si>
  <si>
    <t>CTP</t>
  </si>
  <si>
    <t>Formular e implementar 1 estrategia para mejorar la prestación del servicio de las inspecciones de policía y el seguimiento a los procesos policivos.</t>
  </si>
  <si>
    <t>Mantener y fortalecer la prestación integral del servicio en las 3 comisarías de familia para prevenir la violencia intrafamiliar.</t>
  </si>
  <si>
    <t>Crear y mantener 1 observatorio de convivencia y seguridad ciudadana.</t>
  </si>
  <si>
    <t>Formular 1 estrategia de diagnóstico y abordaje de las conflictividades sociales.</t>
  </si>
  <si>
    <t>Formular e implementar 1 estrategia de promoción comunitaria de los mecanismos alternativos de solución de conflictos y  aplicación de la justicia restaurativa.</t>
  </si>
  <si>
    <t>JUSTICIA RESTAURATIVA</t>
  </si>
  <si>
    <t>Formular e implementar 1 plan de acción con la Agencia para la Reincorporación y la Normalización - ARN.</t>
  </si>
  <si>
    <t xml:space="preserve">Mantener la atención integral al 100% de la población adolescente en conflicto con la ley penal. </t>
  </si>
  <si>
    <t>ADECUACIÓN DEL CENTRO DE INTERNAMIENTO PREVENTIVO PARA ADOLESCENTES Y JOVENES CON CONDUCTAS PUNIBLES EN EL  MUNICIPIO DE BUCARAMANGA</t>
  </si>
  <si>
    <t>Desarrollar 4 iniciativas para la prevención de la trata de personas y explotación sexual comercial de niñas, niños y adolescentes.</t>
  </si>
  <si>
    <t>Formular e implementar el Plan de Acción Territorial.</t>
  </si>
  <si>
    <t>Formular e implementar el Plan Integral de prevención de violaciones a derechos humanos e infracciones al derecho internacional humanitario.</t>
  </si>
  <si>
    <t>Mantener la ayuda y atención humanitaria de emergencia y en transición al 100% de la población víctima del conflicto interno armado que cumpla con los requisitos de ley.</t>
  </si>
  <si>
    <t>Mantener la asistencia funeraria al 100% de la población víctima del conflicto que cumpla con los requisitos de ley.</t>
  </si>
  <si>
    <t>Mantener las medidas de protección para prevenir riesgos y proteger a víctimas del conflicto interno armado al 100% de las solicitudes que cumplan con los requisitos de ley.</t>
  </si>
  <si>
    <t>Mantener el Centro de Atención Integral a Víctimas del conflicto interno - CAIV.</t>
  </si>
  <si>
    <t>Mantener el 100% de los espacios de participación de las víctimas del conflicto establecidos por la ley en la implementación de la política pública de víctimas.</t>
  </si>
  <si>
    <t>Realizar 4 iniciativas encaminadas a generar garantías de no repetición, memoria histórica y medidas de satisfacción a víctimas del conflicto interno armado.</t>
  </si>
  <si>
    <t>Formular e implementar 1 plan de acción con el Instituto Nacional Penitenciario y Carcelario - INPEC para construir la red de apoyo intersectorial de la casa de libertad.</t>
  </si>
  <si>
    <t>Desarrollar 4 jornadas tendientes a garantizar los derechos humanos para la población carcelaria.</t>
  </si>
  <si>
    <t>Asuntos Religiosos</t>
  </si>
  <si>
    <t>Diseñar e implementar 1 programa que promuevan las acciones para el reconocimiento y participación de las formas asociativas de la sociedad civil basadas en los principios de libertad religiosa de cultos y conciencia.</t>
  </si>
  <si>
    <t>Formular e implementar 1 estrategia dirigida a fortalecer las acciones de transparencia en la Entidad.</t>
  </si>
  <si>
    <t xml:space="preserve">Crear e implementar la Comisión Territorial Ciudadana para la Lucha contra la Corrupción. </t>
  </si>
  <si>
    <t>Formular e implementar 1 estrategia encaminada a la prevención del daño antijurídico.</t>
  </si>
  <si>
    <t>Crear e implementar 1 Agenda Regulatoria.</t>
  </si>
  <si>
    <t>Desarrollar 4 instrumentos derivados del POT para promover un desarrollo ordenado.</t>
  </si>
  <si>
    <t>Legalizar 25 asentamientos humanos.</t>
  </si>
  <si>
    <t>ESTUDIO DETALLADO DE AMENAZA, VULNERABILIDAD Y RIESGO POR MOVIMIENTOS EN MASA E INUNDACIÓN EN LA FORTUNA, MUNICIPIO DE BUCARAMANGA</t>
  </si>
  <si>
    <t>ESTUDIO DETALLADO DE AMENAZA, VULNERABILIDAD Y RIESGO POR MOVIMIENTOS EN MASA E INUNDACIÓN EN LA COMUNA 14, MUNICIPIO DE BUCARAMANGA</t>
  </si>
  <si>
    <t>Realizar la revisión del Plan de Ordenamiento Territorial - POT.</t>
  </si>
  <si>
    <t>Realizar inspección, vigilancia y control al 100% de las obras licenciadas en el municipio.</t>
  </si>
  <si>
    <t>Mantener actualizada la estratificación socioeconómica urbana y rural del municipio.</t>
  </si>
  <si>
    <t>Mantener en funcionamiento el archivo de planos.</t>
  </si>
  <si>
    <t>Mantener la estrategia de presupuestos participativos.</t>
  </si>
  <si>
    <t>Realizar 4 actividades de fortalecimiento para el Consejo Territorial de Planeación.</t>
  </si>
  <si>
    <t>Mantener 1 observatorio municipal.</t>
  </si>
  <si>
    <t>Mantener actualizada la base de datos del SISBEN.</t>
  </si>
  <si>
    <t>Lograr y mantener el 100% de la población afiliada al Régimen Subsidiado.</t>
  </si>
  <si>
    <t>Mantener la auditoría al 100% de las EAPB contributivas que maneje población subsidiada, EAPB subsidiada e IPS públicas y privadas que presten servicios de salud a los usuarios del Régimen Subsidiado.</t>
  </si>
  <si>
    <t>Mantener el 100% de inspección, vigilancia y control a las IPS que presten servicios de salud de urgencias de la red pública y privada que atienda a la población del Régimen Subsidiado.</t>
  </si>
  <si>
    <t>Mantener la realización del 100% las acciones de Gestión de la Salud Pública contenidas en el Plan de Acción de Salud.</t>
  </si>
  <si>
    <t>Implementar la política pública de participación social en salud.</t>
  </si>
  <si>
    <t>Mantener el seguimiento al 100% de los eventos en vigilancia en salud pública.</t>
  </si>
  <si>
    <t>Construir, mejorar y/o reponer la infraestructura física de 4 centros y/o unidades de salud.</t>
  </si>
  <si>
    <t>Mantener la estrategia de atención primaria en salud.</t>
  </si>
  <si>
    <t>FORTALECIMIENTO EN EL MODELO DE ATENCIÓN PRIMARIA EN SALUD EN ELMUNICIPIO DE BUCARAMANGA</t>
  </si>
  <si>
    <t>Realizar actividad física en 100 parques de la ciudad para promover estilos de vida saludable y prevenir enfermedades crónicas no transmisibles.</t>
  </si>
  <si>
    <t>Mantener el monitoreo de las acciones desarrolladas por las EAPB e IPS en 4 enfermedades crónicas no transmisibles.</t>
  </si>
  <si>
    <t>Lograr y mantener el 95% de cobertura de vacunación en niños y niñas menores de 5 años.</t>
  </si>
  <si>
    <t>Mantener 2 estrategias de gestión integral para prevención y control de enfermedades endemoepidémicas y emergentes, reemergentes y desatendidas.</t>
  </si>
  <si>
    <t>Formular e implementar el plan de acción de salud mental de acuerdo a la Política Nacional.</t>
  </si>
  <si>
    <t>Mantener el Plan de Seguridad Alimentaria y Nutricional.</t>
  </si>
  <si>
    <t>Mantener 1 estrategia de seguimiento a bajo peso al nacer, desnutrición aguda, IAMI y lactancia materna.</t>
  </si>
  <si>
    <t>Implementar el Modelo de abordaje comunitario para acciones de promoción, prevención y de acceso al diagnóstico de VIH en la población priorizada para la ampliación de la respuesta Nacional al VIH.</t>
  </si>
  <si>
    <t>Formular e implementar 1 estrategia de atención intregral en salud para la población LGBTIQ+ que garantice el trato digno.</t>
  </si>
  <si>
    <t>Mantener 1 estrategia de información, educación y comunicación para fortalecer valores en derechos sexuales y reproductivos.</t>
  </si>
  <si>
    <t>Mantener y fortalecer la estrategia de servicios amigables para adolescentes y jóvenes.</t>
  </si>
  <si>
    <t>Mantener la verificación al 100% de las EAPB e IPS el cumplimiento de la Ruta de Atención Materno-Perinatal.</t>
  </si>
  <si>
    <t>Formular e implementar la estrategia de atención integral en primera infancia "En Bucaramanga es haciendo para un inicio feliz".</t>
  </si>
  <si>
    <t>Mantener el Plan de acción intersectorial de entornos saludables PAIE con población víctima del conflicto interno armado.</t>
  </si>
  <si>
    <t>Mantener la verificación al 100% de los centros vida y centros día para personas mayores en cumplimiento de la Resolución 055 de 2018.</t>
  </si>
  <si>
    <t>Mantener la estrategia AIEPI en las IPS y en la Comunidad.</t>
  </si>
  <si>
    <t>Mantener en funcionamiento 5 salas ERA en IPS públicas para niños y niñas menores de 6 años.</t>
  </si>
  <si>
    <t>Mantener el Plan Municipal de Discapacidad.</t>
  </si>
  <si>
    <t>Formular e implementar 1 estrategia de información, educación y comunicación para promover la formación de familias democráticas, respetuosas e incluyentes que reconozca sus derechos, sus responsabilidades y su papel en el fortalecimiento de la comunidad.</t>
  </si>
  <si>
    <t>Formular e implementar 1 estrategia educativa encaminada a la promoción de la salud y prevención de la enfermedad dirigida a poblaciones étnicas.</t>
  </si>
  <si>
    <t>Realizar la identificación y el censo de los individuos caninos y felinos.</t>
  </si>
  <si>
    <t>Realizar la vacunación antirrábica de 100.000 individuos entre caninos y felinos.</t>
  </si>
  <si>
    <t>Realizar 20.000 esterilizaciones de caninos y felinos.</t>
  </si>
  <si>
    <t>Realizar visitas de inspección, vigilancia y control a 40.000 estalecimientos de alto y bajo riesgo sanitario.</t>
  </si>
  <si>
    <t>Mantener la estrategia de entorno saludable en la zona urbana y rural.</t>
  </si>
  <si>
    <t>Mantener el Programa de Hospitales Seguros y el Plan Familiar de Emergencias.</t>
  </si>
  <si>
    <t>Implementar y mantener el Sistema de Emergencias Médicas.</t>
  </si>
  <si>
    <t>Mantener el 100% de acciones de promoción y prevención de los riesgos laborales en la población formal e informal.</t>
  </si>
  <si>
    <t>Actualizar y mantener el Sistema de Gestión Ambiental Municipal - SIGAM de acuerdo a la Política Ambiental Municipal.</t>
  </si>
  <si>
    <t>Formular e implementar 1 estrategia de educación ambiental para los ciudadanos, las empresas e institutos descentralizados.</t>
  </si>
  <si>
    <t>Formular e implementar 1 estrategia participativa de articulación regional interinstitucional e intergubernamental para generar escenarios de diálogo, planificación y financiación del desarrollo sostenible.</t>
  </si>
  <si>
    <t>Formular e implementar 1 Política Pública Ambiental de Cambio Climático y Transición Energética.</t>
  </si>
  <si>
    <t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</si>
  <si>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t>Formular e implementar 1 estrategia de reforestación y conservación de los predios adquiridos para la preservación de las cuencas hídricas que abastecen al municipio de Bucaramanga.</t>
  </si>
  <si>
    <t>Formular e implementar 1 estrategia de incidencia social, comunicacional,  interinstitucional,  jurídica, y técnica (estudios hidrológicos e hidrogeológicos, entre otros)  vinculando a gremios, academia, sociedad civil, entidades territoriales y autoridades ambientales para la defensa y protección de la alta montaña de Santurbán ante la amenaza del cambio climático y los impactos de  actividades antrópicas, como los proyectos de megaminería, en dichos ecosistemas estratégicos.</t>
  </si>
  <si>
    <t>Realizar 1 estudio para identificar conflictos de uso del suelo y esquemas potenciales de pago por servicios ambientales en ecosistemas estratégicos abastecedores de cuencas hídrica del municipio de Bucaramanga.</t>
  </si>
  <si>
    <t>Formular e implementar 1 programa de alternativas socioeconómicas de desarrollo sustentable para la provincia de Soto Norte en el marco de la corresponsabilidad socioambiental.</t>
  </si>
  <si>
    <t>Formular e implementar 1 estrategia para recuperar y rehabilitar corredores de conectividad ecosistémica para fortalecer la estructura ecológica urbana (cerros orientales y escarpa occidental) por medio del manejo integral de arbolado y zonas verdes.</t>
  </si>
  <si>
    <t>Implementar 1 piloto para la gestión de huertas urbanas sostenibles.</t>
  </si>
  <si>
    <t>Actualizar e implementar el Plan de Gestión Integral de Residuos Sólidos - PGIRS.</t>
  </si>
  <si>
    <t>Vida Cultural Y Bienestar Creativo Sostenible</t>
  </si>
  <si>
    <t>Arte, Cultura Y Creatividad Para La Transformación Social</t>
  </si>
  <si>
    <t>Mantener la Escuela Municipal de Artes y Oficios en el Municipio.</t>
  </si>
  <si>
    <t>FORMACION EN ARTES Y OFICIOS PARA EL DESARROLLO SOCIAL, ARTISTICO Y CREATIVO DE LOS CIUDADANOS DE BUCARAMANGA</t>
  </si>
  <si>
    <t>IMCT</t>
  </si>
  <si>
    <t>Néstor Rueda</t>
  </si>
  <si>
    <t>Implementar y mantener 4 iniciativas de formación artística en extensión para atención de población desde la primera infancia con enfoque diferencial y/o terapéutico.</t>
  </si>
  <si>
    <t>Realizar 2 iniciativas artísticas y culturales enmarcadas en el Plan Integral Zonal.</t>
  </si>
  <si>
    <t>Realizar 4 iniciativas de cultura ciudadana.</t>
  </si>
  <si>
    <t>Mantener 1 red municipal de bibliotecas que incorpore a la Biblioteca Pública Gabriel Turbay.</t>
  </si>
  <si>
    <t>FORTALECIMIENTO DE LOS PROCESOS Y PROGRAMAS QUE DESARROLLA LA BIBLIOTECA PÚBLICA GABRIEL TURBAY Y SU RED DE BIBLIOTECAS PARA LA PRESTACIÓN DEL SERVICIO EN LA CIUDAD DE BUCARAMANGA</t>
  </si>
  <si>
    <t>Realizar 200 talleres de lectura, escritura y oralidad con niñas, niños y adolescentes en concordancia con el  plan nacional de lectura, escritura y la política nacional de lectura y bibliotecas.</t>
  </si>
  <si>
    <t>Desarrollar 4 proyectos para fortalecimiento a modelos de gestión artística, cultural o de la industria creativa.</t>
  </si>
  <si>
    <t>FORTALECIMIENTO DE LAS DIFERENTES ÁREAS ARTÍSTICAS Y CULTURALES EN LAS LÍNEAS DE CREACIÓN, CIRCULACIÓN, INVESTIGACIÓN, FORMACIÓN, DISTRIBUCIÓN O COMERCIALIZACIÓN PARA LOS ARTISTAS Y GESTORES CULTURALES LOCALES EN BUCARAMANGA.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</si>
  <si>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</si>
  <si>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Realizar 3 iniciativas de innovación artística, cultural y creativa que contribuyan a fortalecer las cadenas de valor productivo de las artes.</t>
  </si>
  <si>
    <t>Implementar y mantener 1 centro de acceso a la información, observación y aceleración para fomento del desarrollo artístico, creativo y de gestión cultural.</t>
  </si>
  <si>
    <t>FORTALECIMIENTO DEL CENTRO DE ACCESO A LA INFORMACIÓN (IAC) DEL IMCT DE BUCARAMANGA</t>
  </si>
  <si>
    <t>Mantener 1 plataforma digital de comunicación y difusión artística y cultural.</t>
  </si>
  <si>
    <t>Mantener en funcionamiento la Emisora Cultural Luis Carlos Galán Sarmiento - La Cultural 100.7.</t>
  </si>
  <si>
    <t>MEJORAMIENTO EN LA OPERACIÓN DE LA EMISORA LUIS CARLOS GALÁN SARMIENTO DE LA CIUDAD DE BUCARAMANGA</t>
  </si>
  <si>
    <t>Realizar 3 acciones de fortalecimiento al Consejo Municipal de Cultura y de Turismo.</t>
  </si>
  <si>
    <t>Formular e implementar 1 Plan Decenal de Cultura y Turismo.</t>
  </si>
  <si>
    <t>Patrimonio Cultural: Circuitos Culturales Y Creativos Para Todos</t>
  </si>
  <si>
    <t>Realizar 14 acciones de restauración, conservación, recuperación, mantenimiento, apropiación, promoción y/o difusión del patrimonio cultural material mueble e inmueble e inmaterial.</t>
  </si>
  <si>
    <t>FORTALECIMIENTO Y CONSOLIDACIÓN DE ACCIONES PARA LA CONSERVACIÓN Y SALVAGUARDA DE PATRIMONIO CULTURAL MATERIAL E INMATERIAL EN EL MUNICIPIO DE BUCARAMANGA</t>
  </si>
  <si>
    <t>Mantener 1 agenda de programación artística, cultural y creativa que fortalezca los circuitos artísticos y culturales.</t>
  </si>
  <si>
    <t>Crear 1 agenda cultural, artística, educativa y deportiva en el marco de celebración de los 400 años de la ciudad.</t>
  </si>
  <si>
    <t>Ejecutar 1 proyecto de adecuación, recuperación, modernización y/o dotación de la Biblioteca Gabriel Turbay.</t>
  </si>
  <si>
    <t>Bga Nodo De Activación Turística</t>
  </si>
  <si>
    <t>Gestión Integral De Destino Y Fortalecimiento De La Oferta Turística De La Ciudad</t>
  </si>
  <si>
    <t>Realizar 20 acciones para fortalecer el reconocimiento, difusión y promoción turística y potenciar los puntos PITs.</t>
  </si>
  <si>
    <t>DIFUSIÓN Y PROMOCIÓN DE LA OFERTA TURÍSTICA DE LA CIUDAD DE BUCARAMANGA</t>
  </si>
  <si>
    <t>Realizar 4 eventos culturales para fomentar la promoción y la competitividad turística del destino.</t>
  </si>
  <si>
    <t>DESARROLLO DE EVENTOS CULTURALES PARA FOMENTAR LA PROMOCIÓN Y LA COMPETITIVIDAD TURÍSTICA EN LA CIUDAD DE BUCARAMANGA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</si>
  <si>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</si>
  <si>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</si>
  <si>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t>IMPLEMENTACIÓN Y PUESTA EN MARCHA DE LAS ZONAS DE DESARROLLO TURÍSTICO PRIORITARIO (ZDTP) DE BUCARAMANGA</t>
  </si>
  <si>
    <t xml:space="preserve">Realizar 4 acciones de fortalecimiento al Bureau de Convenciones de Bucaramanga para promoción y posicionamiento de la ciudad y la región como destinos. </t>
  </si>
  <si>
    <t>FORTALECIMIENTO DEL BUREAU DE CONVENCIONES DE BUCARAMANGA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</si>
  <si>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</si>
  <si>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t>FORTALECIMIENTO DEL COWORKING COMO ESTRATEGIA PARA EL EMPRENDIMIENTO, INNOVACIÓN, DINAMIZACIÓN Y ACELERACIÓN EMPRESARIAL EN EL MUNICIPIO DE BUCARAMANGA</t>
  </si>
  <si>
    <t>IMEBU</t>
  </si>
  <si>
    <t>Centros De Desarrollo Empresarial</t>
  </si>
  <si>
    <t>Implementar 1 programa de desarrollo empresarial y de empleabilidad para las micro y pequeñas empresas (incluyendo unidades productivas).</t>
  </si>
  <si>
    <t>FORTALECIMIENTO DEL CENTRO DE DESARROLLO EMPRESARIAL Y DE EMPLEABILIDAD EN EL MUNICIPIO DE BUCARAMANGA</t>
  </si>
  <si>
    <t>Desarrollar 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</si>
  <si>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</si>
  <si>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>Implementar en 4.000 mipymes planes estratégicos orientados a innovar y/o incorporación tecnológica en áreas empresariales estratégicas con apoyo de Universidades y actores económicos clave.</t>
  </si>
  <si>
    <t>Banca Ciudadana</t>
  </si>
  <si>
    <t>Intervenir a 4.000 empresas y/o emprendimientos mediante apalancamiento financiero orientado a realizar inversión en innovación y/o tecnología en la zona rural y urbana con enfoque diferencial.</t>
  </si>
  <si>
    <t>FORTALECIMIENTO DEL FONDO DE FOMENTO Y CRÉDITO DE APOYO DEL IMEBU, PROGRAMA BANCA CIUDADANA EN EL MUNICIPIO DE BUCARAMANGA</t>
  </si>
  <si>
    <t>Otorgar 6.000 créditos a emprendimientos y mipymes de orientados a capital de trabajo o destinos de inversión diferente a innovación y/o tecnología en zonas urbanas y rurales.</t>
  </si>
  <si>
    <t>Empleabilidad, Empleo Y Trabajo Decente</t>
  </si>
  <si>
    <t>Empleo Y Empleabilidad</t>
  </si>
  <si>
    <t>Registrar 5.000 hojas de vida para facilitar el proceso de inserción en el mercado laboral identificando habilidades, destrezas  y que competencias  para el trabajo.</t>
  </si>
  <si>
    <t>FORTALECIMIENTO DE LA OFICINA DE FOMENTO A LA EMPLEABILIDAD, EL EMPLEO Y EL TRABAJO DECENTE EN EL MUNICIPIO DE BUCARAMANGA</t>
  </si>
  <si>
    <t>Formar 3.000  jóvenes y adultos en competencias  personales y/o  técnicas para el trabajo con el fin de facilitar su inserción en el mercado laboral.</t>
  </si>
  <si>
    <t>Acompañar a 1.500 empresas en el fomento de una cultura del empleo y trabajo decente para capturar  vacantes que permitan realizar la intermediación laboral.</t>
  </si>
  <si>
    <t>Mantener en funcionamiento el 100% de los programas del Instituto Municipal del Empleo.</t>
  </si>
  <si>
    <t>Habitabilidad</t>
  </si>
  <si>
    <t>Proyección Habitacional Y Vivienda</t>
  </si>
  <si>
    <t>Asignar 521 subsidios complementarios a hogares en condición de vulnerabilidad con enfoque diferencial.</t>
  </si>
  <si>
    <t>APOYO TÉCNICO EN EL DISEÑO Y FORMULACIÓN DE PROYECTOS DE VIVIENDA Y ASIGNACIÓN DE SUBSIDIOS COMPLEMENTARIOS PARA LA POBLACIÓN VULNERABLE DEL MUNICIPIO DE BUCARAMANGA</t>
  </si>
  <si>
    <t>INVISBU</t>
  </si>
  <si>
    <t>Juan Manuel Gómez</t>
  </si>
  <si>
    <t>Entregar 500 soluciones de vivienda con obras complementarias.</t>
  </si>
  <si>
    <t>CONTROL Y SEGUIMIENTO A LA CONSTRUCCIÓN DE LA URBANIZACIÓN NORTE CLUB TIBURONES II EN EL MUNICIPIO BUCARAMANGA</t>
  </si>
  <si>
    <t>CONSTRUCCIÓN DEL PARQUE DE BOLSILLO NORTE CLUB TIBURONES II.</t>
  </si>
  <si>
    <t xml:space="preserve">Mejoramientos De Vivienda Y Entorno Barrial   </t>
  </si>
  <si>
    <t>Realizar 560 mejoramientos de vivienda en la zona urbana y rural.</t>
  </si>
  <si>
    <t>OBRAS DE MEJORAMIENTOS DE VIVIENDA EN EL MUNICIPIO DE BUCARAMANGA.</t>
  </si>
  <si>
    <t xml:space="preserve">Acompañamiento Social Habitacional </t>
  </si>
  <si>
    <t>Atender y acompañar a 13.500 familias en temas relacionas con vivienda de interés social.</t>
  </si>
  <si>
    <t>FORMACIÓN EN TEMAS RELACIONADOS CON VIVIENDA DE INTERÉS SOCIAL Y ACOMPAÑAMIENTO COMUNITARIO EN LOS PROYECTOS DESARROLLADOS POR EL INVISBU EN EL MUNICIPIO DE   BUCARAMANGA</t>
  </si>
  <si>
    <t>Bucaramanga, Territorio Ordenado</t>
  </si>
  <si>
    <t>Formular 1 Operación Urbana Estratégica - OUE.</t>
  </si>
  <si>
    <t>PENDIENTE POR  INCLUIR  EN EL PRESUPUESTO DEL INVISBU-HACIENDA</t>
  </si>
  <si>
    <t>Educación En Seguridad Vial Y Movilidad Sostenible</t>
  </si>
  <si>
    <t>Mantener 3 programas de educación en seguridad vial y movilidad sostenible en el municipio.</t>
  </si>
  <si>
    <t>IMPLEMENTACIÓN Y PROMOCIÓN DE PROGRAMAS DE EDUCACIÓN EN SEGURIDAD VIAL, MOVILIDAD SOSTENIBLE Y USO DE LA BICICLETA EN EL MUNICIPIO DE BUCARAMANGA</t>
  </si>
  <si>
    <t>Dir. Tránsito</t>
  </si>
  <si>
    <t>Andrea Mendez</t>
  </si>
  <si>
    <t>Formular e implementar 1 programa de educación, promoción y valoración del uso de medios de transporte sostenible y del uso de la bicicleta.</t>
  </si>
  <si>
    <t>Fortalecimiento Institucional Para El Control Del Tránsito Y La Seguridad Vial</t>
  </si>
  <si>
    <t>Formular e implementar la estrategia de control y regulación del tránsito vehicular y peatonal, de la Seguridad vial y del transporte Informal.</t>
  </si>
  <si>
    <t>FORTALECIMIENTO DE LA ESTRATEGIA DE CONTROL DEL TRÁNSITO VEHICULAR, PEATONAL Y DE LA SEGURIDAD VIAL EN EL MUNICIPIO DE BUCARAMANGA</t>
  </si>
  <si>
    <t>Realizar 45.000 revisiones técnico mecánica y de emisiones contaminantes.</t>
  </si>
  <si>
    <t>FORTALECIMIENTO DE LA GESTIÓN OPERATIVA PARA LA EFICIENTE PRESTACIÓN DE SERVICIOS DEL CENTRO DE DIAGNÓSTICO AUTOMOTOR DE LA DIRECCIÓN DE TRÁNSITO DE BUCARAMANGA</t>
  </si>
  <si>
    <t>Modernización Del Sistema De Semaforización Y Señalización Vial</t>
  </si>
  <si>
    <t>Mantener las 174 intersecciones semaforizadas en el municipio.</t>
  </si>
  <si>
    <t>MANTENIMIENTO DEL SISTEMA DE SEMAFORIZACIÓN DEL MUNICIPIO DE BUCARAMANGA</t>
  </si>
  <si>
    <t>Diseñar el Sistema Inteligente de Gestión de Tráfico - SIGT.</t>
  </si>
  <si>
    <t>Mantener el 100% de la señalización vial horizontal, vertical y elevada del inventario.</t>
  </si>
  <si>
    <t>FORMULACIÓN Y EJECUCIÓN DEL PLAN INTEGRAL DE SEÑALIZACIÓN VIAL DEL MUNICIPIO DE BUCARAMANGA</t>
  </si>
  <si>
    <t>Demarcar 6.000 m2 de señalización horizontal nueva.</t>
  </si>
  <si>
    <t>Instalar 700 señales de tránsito verticales o elevadas nuevas.</t>
  </si>
  <si>
    <t>Actualizar 2 Planes Zonales de Zonas de Estacionamiento Transitorio Regulado – ZERT.</t>
  </si>
  <si>
    <t>Fortalecer y mantener 1 estrategia de fortalecimiento institucional de la Dirección de Tránsito de Bucaramanga.</t>
  </si>
  <si>
    <t>Sanear, titular y/o incorporar 450 bienes inmuebles a favor del Municipio.</t>
  </si>
  <si>
    <t>Manuel de Jesus Rodriguez Angarita</t>
  </si>
  <si>
    <t>Acompañar 300 iniciativas de emprendimiento comerciales en espacio público a través de planes, oferta, proyectos y/o programas de la administración municipal.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</si>
  <si>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</si>
  <si>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</si>
  <si>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</si>
  <si>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</si>
  <si>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t>Bucaramanga, Una Mirada Inteligente Hacia El Futuro</t>
  </si>
  <si>
    <t>Mantener en los 8 Puntos Digital y en el Centro de Pensamiento para la Cuarta Revolución Industrial la conectividad y la infraestructura tecnológica.</t>
  </si>
  <si>
    <t>Formular e implementar 1 estrategia que permita la ejecución de la política de Gobierno Digital a través de sus tres habilitadores Arquitectura Empresarial, Seguridad de la información y servicios ciudadanos digitales.</t>
  </si>
  <si>
    <t>Implementar y/o potencializar 7 herramientas y/o soluciones digitales para el servicio de atención al ciudadano como cliente externo y a servidores públicos como cliente interno.</t>
  </si>
  <si>
    <t>Sec. Administrativa - DADEP</t>
  </si>
  <si>
    <t>Sec. Administrativa - Ofc. Prensa y Comunicaciones</t>
  </si>
  <si>
    <t>Sec. Administrativa - OATIC</t>
  </si>
  <si>
    <t>Jose Luis Hernández Jaimes</t>
  </si>
  <si>
    <t xml:space="preserve">IMPLEMENTACIÓN DE LA ESTRATEGIA DE FORTALECIMIENTO INSTITUCIONAL DE LOS SISTEMAS DE INFORMACIÓN LA DIRECCIÓN DE TRÁNSITO DE BUCARAMANGA </t>
  </si>
  <si>
    <t>Líneas estratégicas</t>
  </si>
  <si>
    <t>Planeando Construimos Ciudad Y Territorio</t>
  </si>
  <si>
    <t>Recursos Propios</t>
  </si>
  <si>
    <t>Otros</t>
  </si>
  <si>
    <t>Total Programado</t>
  </si>
  <si>
    <t>Sector</t>
  </si>
  <si>
    <t>PROYECTO DE INVERSIÓN</t>
  </si>
  <si>
    <t>Transporte</t>
  </si>
  <si>
    <t>Planeación</t>
  </si>
  <si>
    <t>Interior</t>
  </si>
  <si>
    <t>Cultura</t>
  </si>
  <si>
    <t>Comercio, Industria y Turismo</t>
  </si>
  <si>
    <t>Trabajo</t>
  </si>
  <si>
    <t>Vivienda</t>
  </si>
  <si>
    <t>Empleo Público</t>
  </si>
  <si>
    <t>Ambiente y Desarrollo sostenible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</si>
  <si>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</si>
  <si>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Tecnologías de la Información y las Comunicaciones</t>
  </si>
  <si>
    <t>Inclusión Social</t>
  </si>
  <si>
    <t>Agricultura y Desarrollo Rural</t>
  </si>
  <si>
    <t>Educación</t>
  </si>
  <si>
    <t>Ciencia, Tecnología e Innovación</t>
  </si>
  <si>
    <t>Hacienda</t>
  </si>
  <si>
    <t>Ambiente y Desarrollo Sostenible</t>
  </si>
  <si>
    <t>Defensa y Policía</t>
  </si>
  <si>
    <t>Justicia y del Derecho</t>
  </si>
  <si>
    <t>Formular e implementar el plan de acción para la habilitación  del Centro de Traslado por Protección - CTP en cumplimiento por el Código Nacional de Seguridad y Convivencia Ciudadana.</t>
  </si>
  <si>
    <t>Organismos de Control</t>
  </si>
  <si>
    <t>Gestión documental</t>
  </si>
  <si>
    <t>Salud y Protección Social</t>
  </si>
  <si>
    <t>Juventud Dinámica, Participativa Y Responsable</t>
  </si>
  <si>
    <t>Mantener las 6 casas de la juventud con una oferta programática del uso adecuado del tiempo libre, acompañamiento psicosocial y conectividad digital.</t>
  </si>
  <si>
    <t>Vincular 7.000 jóvenes en los diferentes procesos democráticos de participación ciudadana.</t>
  </si>
  <si>
    <t>Implementar 6 procesos de comunicación estratégica mediante campañas de innovación para la promoción y prevención de flagelos juveniles.</t>
  </si>
  <si>
    <t>Movimiento, Satisfacción Y Vida, Una Ciudad Activa</t>
  </si>
  <si>
    <t>Fomento A La Recreación, La Actividad Física Y El Deporte: Me Gozo Mi Ciudad Y Mi Territorio</t>
  </si>
  <si>
    <t>Realizar 350 eventos de hábitos de vida saludable (recreovías, ciclovías, ciclopaseos y caminatas ecológicas por senderos y cerros).</t>
  </si>
  <si>
    <t>Mantener 104 grupos comunitarios para la práctica de la actividad física regular que genere hábitos y estilos de vida saludables en ágoras, parques y canchas.</t>
  </si>
  <si>
    <t>Desarrollar 144 eventos recreativos y deportivos para las comunidades bumanguesas, incluidas las vacaciones creativas para infancia.</t>
  </si>
  <si>
    <t>Desarrollar 16 eventos deportivos y recreativos dirigido a población vulnerable: discapacidad, víctimas del conflicto interno armado y población carcelaria hombres y mujeres.</t>
  </si>
  <si>
    <t>Formación Y Preparación De Deportistas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</si>
  <si>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</si>
  <si>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Capacitar 800 personas en áreas afines a la actividad física, recreación y deporte.</t>
  </si>
  <si>
    <t>Apoyar 80 iniciativas de organismos del deporte asociado, grupos diferenciales y de comunidades generales.</t>
  </si>
  <si>
    <t>Ambientes Deportivos Y Recreativos Dignos Y Eficientes</t>
  </si>
  <si>
    <t>Realizar mantenimiento y adecuaciones menores a 105 campos y/o escenarios deportivos.</t>
  </si>
  <si>
    <t>FORTALECIMIENTO DE ESPACIOS Y MECANISMOS DE PREVENCIÓN Y PARTICIPACIÓN PARA EL DESARROLLO INTEGRAL DE LOS JÓVENES EN EL MUNICIPIO DE BUCARAMANGA</t>
  </si>
  <si>
    <t>FORTALECIMIENTO DE LAS ESTRATEGIAS DE HÁBITOS Y ESTILOS DE VIDA SALUDABLE EN EL MUNICIPIO DE BUCARAMANGA</t>
  </si>
  <si>
    <t>DESARROLLO DE EVENTOS DEPORTIVOS Y RECREATIVOS SOCIOCOMUNITARIOS PARA EL APROVECHAMIENTO DEL TIEMPO LIBRE EN EL MUNICIPIO DE BUCARAMANGA</t>
  </si>
  <si>
    <t>FORTALECIMIENTO DE LOS PROCESOS FORMATIVOS, COMPETITIVOS Y DE EDUCACIÓN FÍSICA EN EL MUNICIPIO DE BUCARAMANGA</t>
  </si>
  <si>
    <t>APOYO A LAS INICIATIVAS DEL DEPORTE ASOCIADO. ORGANIZACIONES COMUNALES Y GRUPOS DIFERENCIALES EN EL MUNICIPIO DE   BUCARAMANGA</t>
  </si>
  <si>
    <t>ADMINISTRACIÓN Y MANTENIMIENTO DE LOS ESCENARIOS Y CAMPOS DEPORTIVOS EN EL MUNICIPIO DE BUCARAMANGA</t>
  </si>
  <si>
    <t>INDERBU</t>
  </si>
  <si>
    <t>Luis Gonzalo Gómez Guerrero</t>
  </si>
  <si>
    <t>Deporte y Recreación</t>
  </si>
  <si>
    <t>Dependencias</t>
  </si>
  <si>
    <t>Fuente:</t>
  </si>
  <si>
    <t>Secretaría de Planeación.</t>
  </si>
  <si>
    <t>POZOS SÉPTICOS PARA EL SECTOR RURAL</t>
  </si>
  <si>
    <t>La Nueva Movilidad</t>
  </si>
  <si>
    <t>Metrolínea Evoluciona Y Estrategia Multimodal</t>
  </si>
  <si>
    <t>Formular e implementar 1 estrategia integrada de complementariedad, multimodalidad enfocada en el fortalecimiento del sistema de bicicletas públicas, inclusión de buses (baja o cero emisiones) e infraestructura sostenible requerida de acuerdo a las condiciones de operación del sistema.</t>
  </si>
  <si>
    <t>IMPLEMENTACION DEL SISTEMA DE BICICLETAS PÚBLICO (SBP) - CLOBI EN EL MUNICIPIO DE BUCARAMANGA</t>
  </si>
  <si>
    <t>Adquirir 2 unidades móviles para el área rural.</t>
  </si>
  <si>
    <t>Adecuar la infraestructura física del centro de Zoonosis.</t>
  </si>
  <si>
    <t>Construir y/o gestionar el Coso Municipal.</t>
  </si>
  <si>
    <t>Formular e implementar 1 programa que permita reducir el déficit operacional del SITM.</t>
  </si>
  <si>
    <t>FORTALECIMIENTO AL SISTEMA INTEGRADO DE TRANSPORTE MASIVO METROLÍNEA - SITM DEL MUNICIPIO DE BUCARAMANGA</t>
  </si>
  <si>
    <t xml:space="preserve">PENDIENTE POR ADICIONAR </t>
  </si>
  <si>
    <t>FORTALECIMIENTO EN LA OPERATIVIDAD DE LAS INSTITUCIONES EDUCATIVAS OFICIALES CON RECURSOS DE CALIDAD GRATUIDAD EDUCATIVA EN EL MUNICIPIO DE BUCARAMANGA</t>
  </si>
  <si>
    <t>Sectores</t>
  </si>
  <si>
    <t>*Versión con el presupuesto inicial a Enero de 2021.</t>
  </si>
  <si>
    <t>PLAN OPERATIVO ANUAL DE INVERSIONES - POAI</t>
  </si>
  <si>
    <t>POAI</t>
  </si>
  <si>
    <t>Valor programado</t>
  </si>
  <si>
    <t>Total programado 2021</t>
  </si>
  <si>
    <t>Total programado</t>
  </si>
  <si>
    <t xml:space="preserve">Realizado por: </t>
  </si>
  <si>
    <t>PRIMERA VERSIÓN ENERO</t>
  </si>
  <si>
    <t>No.</t>
  </si>
  <si>
    <t>Administración central, Institutos Descentralizados y Secretaría de Hacienda.</t>
  </si>
  <si>
    <t>RECURSOS PROGRAMADOS POR FUENTES DE FINANCIACIÓN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</si>
</sst>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  <numFmt numFmtId="167" formatCode="_-* #,##0_-;\-* #,##0_-;_-* &quot;-&quot;??_-;_-@_-"/>
    <numFmt numFmtId="168" formatCode="_-&quot;$&quot;* #,##0_-;\-&quot;$&quot;* #,##0_-;_-&quot;$&quot;* &quot;-&quot;_-;_-@_-"/>
  </numFmts>
  <fonts count="2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rgb="FF00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000000"/>
      <name val="Arial"/>
      <family val="2"/>
    </font>
    <font>
      <sz val="8"/>
      <name val="Arial"/>
      <family val="2"/>
    </font>
    <font>
      <sz val="12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</cellStyleXfs>
  <cellXfs count="153">
    <xf numFmtId="0" fontId="0" fillId="0" borderId="0" xfId="0"/>
    <xf numFmtId="0" fontId="4" fillId="0" borderId="0" xfId="0" applyFont="1"/>
    <xf numFmtId="0" fontId="4" fillId="3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justify" vertical="center" wrapText="1"/>
    </xf>
    <xf numFmtId="1" fontId="6" fillId="0" borderId="1" xfId="0" applyNumberFormat="1" applyFont="1" applyBorder="1" applyAlignment="1">
      <alignment horizontal="center" vertical="center"/>
    </xf>
    <xf numFmtId="1" fontId="6" fillId="0" borderId="1" xfId="2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justify" vertical="center" wrapText="1"/>
    </xf>
    <xf numFmtId="165" fontId="8" fillId="4" borderId="1" xfId="1" applyNumberFormat="1" applyFont="1" applyFill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/>
    <xf numFmtId="165" fontId="4" fillId="3" borderId="1" xfId="1" applyNumberFormat="1" applyFont="1" applyFill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 wrapText="1"/>
    </xf>
    <xf numFmtId="165" fontId="6" fillId="0" borderId="1" xfId="1" applyNumberFormat="1" applyFont="1" applyFill="1" applyBorder="1" applyAlignment="1">
      <alignment vertical="center" wrapText="1"/>
    </xf>
    <xf numFmtId="165" fontId="4" fillId="0" borderId="1" xfId="1" applyNumberFormat="1" applyFont="1" applyBorder="1" applyAlignment="1">
      <alignment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0" borderId="1" xfId="0" applyFont="1" applyBorder="1" applyAlignment="1">
      <alignment horizontal="justify" vertical="center" wrapText="1"/>
    </xf>
    <xf numFmtId="3" fontId="6" fillId="0" borderId="1" xfId="0" applyNumberFormat="1" applyFont="1" applyBorder="1" applyAlignment="1">
      <alignment horizontal="justify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justify" vertical="center" wrapText="1"/>
    </xf>
    <xf numFmtId="164" fontId="4" fillId="0" borderId="1" xfId="0" applyNumberFormat="1" applyFont="1" applyBorder="1" applyAlignment="1">
      <alignment horizontal="justify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justify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vertical="center" wrapText="1"/>
    </xf>
    <xf numFmtId="165" fontId="4" fillId="0" borderId="1" xfId="1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justify" vertical="center" wrapText="1"/>
    </xf>
    <xf numFmtId="0" fontId="9" fillId="4" borderId="1" xfId="3" applyFont="1" applyFill="1" applyBorder="1" applyAlignment="1">
      <alignment horizontal="justify" vertical="center" wrapText="1"/>
    </xf>
    <xf numFmtId="0" fontId="7" fillId="0" borderId="1" xfId="3" applyFont="1" applyBorder="1" applyAlignment="1">
      <alignment horizontal="justify" vertical="center" wrapText="1"/>
    </xf>
    <xf numFmtId="0" fontId="4" fillId="0" borderId="1" xfId="3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justify" vertical="center" wrapText="1"/>
    </xf>
    <xf numFmtId="164" fontId="5" fillId="4" borderId="1" xfId="0" applyNumberFormat="1" applyFont="1" applyFill="1" applyBorder="1" applyAlignment="1">
      <alignment horizontal="justify" vertical="center"/>
    </xf>
    <xf numFmtId="0" fontId="6" fillId="0" borderId="1" xfId="3" applyFont="1" applyBorder="1" applyAlignment="1">
      <alignment horizontal="justify" vertical="center" wrapText="1"/>
    </xf>
    <xf numFmtId="0" fontId="4" fillId="0" borderId="1" xfId="3" applyFont="1" applyBorder="1" applyAlignment="1">
      <alignment horizontal="justify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165" fontId="6" fillId="0" borderId="1" xfId="1" applyNumberFormat="1" applyFont="1" applyBorder="1"/>
    <xf numFmtId="165" fontId="4" fillId="0" borderId="1" xfId="1" applyNumberFormat="1" applyFont="1" applyBorder="1" applyAlignment="1">
      <alignment vertical="center"/>
    </xf>
    <xf numFmtId="165" fontId="3" fillId="0" borderId="1" xfId="1" applyNumberFormat="1" applyFont="1" applyBorder="1" applyAlignment="1">
      <alignment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165" fontId="11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/>
    </xf>
    <xf numFmtId="9" fontId="5" fillId="4" borderId="1" xfId="0" applyNumberFormat="1" applyFont="1" applyFill="1" applyBorder="1" applyAlignment="1">
      <alignment horizontal="justify" vertical="center"/>
    </xf>
    <xf numFmtId="1" fontId="6" fillId="0" borderId="1" xfId="2" applyNumberFormat="1" applyFont="1" applyFill="1" applyBorder="1" applyAlignment="1">
      <alignment horizontal="justify" vertical="center" wrapText="1"/>
    </xf>
    <xf numFmtId="0" fontId="5" fillId="4" borderId="1" xfId="0" applyFont="1" applyFill="1" applyBorder="1" applyAlignment="1">
      <alignment horizontal="justify" vertical="center" wrapText="1"/>
    </xf>
    <xf numFmtId="9" fontId="5" fillId="4" borderId="1" xfId="0" applyNumberFormat="1" applyFont="1" applyFill="1" applyBorder="1" applyAlignment="1">
      <alignment horizontal="justify" vertical="center" wrapText="1"/>
    </xf>
    <xf numFmtId="165" fontId="17" fillId="0" borderId="1" xfId="1" applyNumberFormat="1" applyFont="1" applyFill="1" applyBorder="1" applyAlignment="1">
      <alignment vertical="center"/>
    </xf>
    <xf numFmtId="165" fontId="16" fillId="4" borderId="1" xfId="1" applyNumberFormat="1" applyFont="1" applyFill="1" applyBorder="1" applyAlignment="1">
      <alignment vertical="center"/>
    </xf>
    <xf numFmtId="0" fontId="4" fillId="0" borderId="0" xfId="0" applyFont="1" applyAlignment="1">
      <alignment horizont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1" fontId="4" fillId="0" borderId="1" xfId="3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vertical="center"/>
    </xf>
    <xf numFmtId="165" fontId="4" fillId="0" borderId="1" xfId="1" applyNumberFormat="1" applyFont="1" applyBorder="1" applyAlignment="1"/>
    <xf numFmtId="0" fontId="4" fillId="0" borderId="5" xfId="0" applyFont="1" applyBorder="1" applyAlignment="1">
      <alignment horizontal="center" vertical="center" wrapText="1"/>
    </xf>
    <xf numFmtId="0" fontId="8" fillId="4" borderId="2" xfId="0" applyFont="1" applyFill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6" fontId="19" fillId="0" borderId="1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wrapText="1"/>
    </xf>
    <xf numFmtId="0" fontId="4" fillId="0" borderId="5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8" fillId="4" borderId="5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center" vertical="center"/>
    </xf>
    <xf numFmtId="165" fontId="6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1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justify" vertical="center" wrapText="1"/>
    </xf>
    <xf numFmtId="0" fontId="9" fillId="4" borderId="2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165" fontId="3" fillId="0" borderId="1" xfId="1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justify" vertical="center" wrapText="1"/>
    </xf>
    <xf numFmtId="0" fontId="9" fillId="4" borderId="5" xfId="0" applyFont="1" applyFill="1" applyBorder="1" applyAlignment="1">
      <alignment horizontal="justify" vertical="center" wrapText="1"/>
    </xf>
    <xf numFmtId="164" fontId="5" fillId="4" borderId="5" xfId="0" applyNumberFormat="1" applyFont="1" applyFill="1" applyBorder="1" applyAlignment="1">
      <alignment horizontal="justify" vertical="center"/>
    </xf>
    <xf numFmtId="0" fontId="4" fillId="0" borderId="5" xfId="0" applyFont="1" applyBorder="1" applyAlignment="1">
      <alignment vertical="center" wrapText="1"/>
    </xf>
    <xf numFmtId="0" fontId="8" fillId="4" borderId="5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 wrapText="1"/>
    </xf>
    <xf numFmtId="164" fontId="0" fillId="3" borderId="1" xfId="0" applyNumberFormat="1" applyFont="1" applyFill="1" applyBorder="1" applyAlignment="1">
      <alignment horizontal="justify" vertical="center" wrapText="1"/>
    </xf>
    <xf numFmtId="165" fontId="4" fillId="0" borderId="0" xfId="0" applyNumberFormat="1" applyFont="1"/>
    <xf numFmtId="0" fontId="6" fillId="0" borderId="1" xfId="0" applyFont="1" applyFill="1" applyBorder="1" applyAlignment="1">
      <alignment horizontal="justify" vertical="center"/>
    </xf>
    <xf numFmtId="5" fontId="4" fillId="0" borderId="1" xfId="1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7" fontId="4" fillId="0" borderId="0" xfId="2" applyNumberFormat="1" applyFont="1" applyAlignment="1">
      <alignment horizontal="center"/>
    </xf>
    <xf numFmtId="167" fontId="4" fillId="0" borderId="0" xfId="0" applyNumberFormat="1" applyFont="1"/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justify" vertical="center" wrapText="1"/>
    </xf>
    <xf numFmtId="0" fontId="19" fillId="0" borderId="1" xfId="0" applyFont="1" applyBorder="1" applyAlignment="1">
      <alignment horizontal="center" vertical="center"/>
    </xf>
    <xf numFmtId="165" fontId="4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/>
    </xf>
    <xf numFmtId="0" fontId="4" fillId="3" borderId="0" xfId="0" applyFont="1" applyFill="1"/>
    <xf numFmtId="0" fontId="20" fillId="0" borderId="0" xfId="0" applyFont="1" applyAlignment="1">
      <alignment horizontal="justify" wrapText="1"/>
    </xf>
    <xf numFmtId="0" fontId="5" fillId="0" borderId="0" xfId="0" applyFont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justify" vertical="center" wrapText="1"/>
    </xf>
    <xf numFmtId="165" fontId="4" fillId="0" borderId="0" xfId="1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165" fontId="3" fillId="2" borderId="7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0" fillId="0" borderId="0" xfId="0" applyFont="1"/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8">
    <cellStyle name="Millares" xfId="2" builtinId="3"/>
    <cellStyle name="Moneda" xfId="1" builtinId="4"/>
    <cellStyle name="Moneda [0] 2" xfId="7" xr:uid="{E1C0EF1F-EE98-4400-954A-D25871130B07}"/>
    <cellStyle name="Moneda 3" xfId="4" xr:uid="{6759C5E9-ED84-4993-9535-F06273070A38}"/>
    <cellStyle name="Normal" xfId="0" builtinId="0"/>
    <cellStyle name="Normal 2" xfId="3" xr:uid="{EAF20BAA-EAFA-40C7-B3EF-162B58B851BE}"/>
    <cellStyle name="Normal 3" xfId="6" xr:uid="{9079F162-E57E-42B0-937A-C522A510B83B}"/>
    <cellStyle name="Porcentaje 2" xfId="5" xr:uid="{05F1FE54-6235-4807-8A86-ABD0099A9E03}"/>
  </cellStyles>
  <dxfs count="0"/>
  <tableStyles count="0" defaultTableStyle="TableStyleMedium2" defaultPivotStyle="PivotStyleLight16"/>
  <colors>
    <mruColors>
      <color rgb="FFFF3399"/>
      <color rgb="FF6666FF"/>
      <color rgb="FFFF9900"/>
      <color rgb="FF33FF33"/>
      <color rgb="FF00CC99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900"/>
              <a:t>poai</a:t>
            </a:r>
            <a:r>
              <a:rPr lang="en-US" sz="900" baseline="0"/>
              <a:t> por líneas estratégicas</a:t>
            </a:r>
            <a:endParaRPr lang="en-US" sz="900"/>
          </a:p>
        </c:rich>
      </c:tx>
      <c:layout>
        <c:manualLayout>
          <c:xMode val="edge"/>
          <c:yMode val="edge"/>
          <c:x val="0.4021078676944928"/>
          <c:y val="1.2725963589632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1" i="0" u="none" strike="noStrike" kern="1200" spc="0" baseline="0">
                  <a:solidFill>
                    <a:schemeClr val="accent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33FF33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0.68203359502762495"/>
              <c:y val="-0.2468002588098123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1" i="0" u="none" strike="noStrike" kern="1200" spc="0" baseline="0">
                  <a:solidFill>
                    <a:srgbClr val="00CC99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6648622047244097"/>
                  <c:h val="0.2964122193059201"/>
                </c:manualLayout>
              </c15:layout>
            </c:ext>
          </c:extLst>
        </c:dLbl>
      </c:pivotFmt>
      <c:pivotFmt>
        <c:idx val="2"/>
        <c:spPr>
          <a:solidFill>
            <a:srgbClr val="FF9900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9.4667288006915498E-2"/>
              <c:y val="0.2787350649324796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1" i="0" u="none" strike="noStrike" kern="1200" spc="0" baseline="0">
                  <a:solidFill>
                    <a:srgbClr val="6666FF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0566118965644428"/>
                  <c:h val="0.18992319195832338"/>
                </c:manualLayout>
              </c15:layout>
            </c:ext>
          </c:extLst>
        </c:dLbl>
      </c:pivotFmt>
      <c:pivotFmt>
        <c:idx val="3"/>
        <c:spPr>
          <a:solidFill>
            <a:srgbClr val="FF3399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-0.28679922009432535"/>
              <c:y val="1.1906085037445287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1" i="0" u="none" strike="noStrike" kern="1200" spc="0" baseline="0">
                  <a:solidFill>
                    <a:srgbClr val="FF0066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40693350831146"/>
                  <c:h val="0.31187518226888306"/>
                </c:manualLayout>
              </c15:layout>
            </c:ext>
          </c:extLst>
        </c:dLbl>
      </c:pivotFmt>
      <c:pivotFmt>
        <c:idx val="4"/>
        <c:spPr>
          <a:solidFill>
            <a:srgbClr val="6666FF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0.35735475733263661"/>
              <c:y val="-1.9070178573949669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1" i="0" u="none" strike="noStrike" kern="1200" spc="0" baseline="0">
                  <a:solidFill>
                    <a:srgbClr val="33FF3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rgbClr val="00CC99"/>
          </a:solidFill>
          <a:ln>
            <a:noFill/>
          </a:ln>
          <a:effectLst>
            <a:outerShdw blurRad="63500" sx="102000" sy="102000" algn="ctr" rotWithShape="0">
              <a:prstClr val="black">
                <a:alpha val="20000"/>
              </a:prstClr>
            </a:outerShdw>
          </a:effectLst>
        </c:spPr>
        <c:dLbl>
          <c:idx val="0"/>
          <c:layout>
            <c:manualLayout>
              <c:x val="8.882008021154407E-2"/>
              <c:y val="-0.13556885646075867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1" i="0" u="none" strike="noStrike" kern="1200" spc="0" baseline="0">
                  <a:solidFill>
                    <a:schemeClr val="accent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separator>
</c:separator>
          <c:extLst>
            <c:ext xmlns:c15="http://schemas.microsoft.com/office/drawing/2012/chart" uri="{CE6537A1-D6FC-4f65-9D91-7224C49458BB}">
              <c15:layout>
                <c:manualLayout>
                  <c:w val="0.34521197235035056"/>
                  <c:h val="0.3080527267037611"/>
                </c:manualLayout>
              </c15:layout>
            </c:ext>
          </c:extLst>
        </c:dLbl>
      </c:pivotFmt>
      <c:pivotFmt>
        <c:idx val="6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xForSave val="1"/>
            </c:ext>
          </c:extLst>
        </c:dLbl>
      </c:pivotFmt>
    </c:pivotFmts>
    <c:plotArea>
      <c:layout>
        <c:manualLayout>
          <c:layoutTarget val="inner"/>
          <c:xMode val="edge"/>
          <c:yMode val="edge"/>
          <c:x val="0.29450341894158194"/>
          <c:y val="0.10630210157286532"/>
          <c:w val="0.41256362814687508"/>
          <c:h val="0.8515899964980098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CC99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4A5D-409F-8458-A3DD00FA3B91}"/>
              </c:ext>
            </c:extLst>
          </c:dPt>
          <c:dPt>
            <c:idx val="1"/>
            <c:bubble3D val="0"/>
            <c:spPr>
              <a:solidFill>
                <a:srgbClr val="33FF3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4A5D-409F-8458-A3DD00FA3B91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4A5D-409F-8458-A3DD00FA3B91}"/>
              </c:ext>
            </c:extLst>
          </c:dPt>
          <c:dPt>
            <c:idx val="3"/>
            <c:bubble3D val="0"/>
            <c:spPr>
              <a:solidFill>
                <a:srgbClr val="6666FF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4A5D-409F-8458-A3DD00FA3B91}"/>
              </c:ext>
            </c:extLst>
          </c:dPt>
          <c:dPt>
            <c:idx val="4"/>
            <c:bubble3D val="0"/>
            <c:spPr>
              <a:solidFill>
                <a:srgbClr val="FF3399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4A5D-409F-8458-A3DD00FA3B91}"/>
              </c:ext>
            </c:extLst>
          </c:dPt>
          <c:dLbls>
            <c:dLbl>
              <c:idx val="0"/>
              <c:layout>
                <c:manualLayout>
                  <c:x val="3.6812280930915597E-2"/>
                  <c:y val="-9.25644519419861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rgbClr val="00CC99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144072992138155"/>
                      <c:h val="0.213192689001581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4A5D-409F-8458-A3DD00FA3B91}"/>
                </c:ext>
              </c:extLst>
            </c:dLbl>
            <c:dLbl>
              <c:idx val="1"/>
              <c:layout>
                <c:manualLayout>
                  <c:x val="-3.2709701172711395E-2"/>
                  <c:y val="0.252252103346242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rgbClr val="33FF3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44274964012239"/>
                      <c:h val="0.173965234225290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A5D-409F-8458-A3DD00FA3B91}"/>
                </c:ext>
              </c:extLst>
            </c:dLbl>
            <c:dLbl>
              <c:idx val="2"/>
              <c:layout>
                <c:manualLayout>
                  <c:x val="-2.4279831889735752E-2"/>
                  <c:y val="-6.11660284229371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rgbClr val="FF99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24580812855464"/>
                      <c:h val="0.334548527356328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4A5D-409F-8458-A3DD00FA3B91}"/>
                </c:ext>
              </c:extLst>
            </c:dLbl>
            <c:dLbl>
              <c:idx val="3"/>
              <c:layout>
                <c:manualLayout>
                  <c:x val="-2.7101966352256496E-3"/>
                  <c:y val="-2.7625010272163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rgbClr val="6666FF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A5D-409F-8458-A3DD00FA3B91}"/>
                </c:ext>
              </c:extLst>
            </c:dLbl>
            <c:dLbl>
              <c:idx val="4"/>
              <c:layout>
                <c:manualLayout>
                  <c:x val="0.4131605186775188"/>
                  <c:y val="0.110665801773967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spc="0" baseline="0">
                      <a:solidFill>
                        <a:srgbClr val="FF3399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17670995874649"/>
                      <c:h val="0.291909989556011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4A5D-409F-8458-A3DD00FA3B91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RESUMEN!$C$6:$C$10</c:f>
              <c:strCache>
                <c:ptCount val="5"/>
                <c:pt idx="0">
                  <c:v>BUCARAMANGA EQUITATIVA E INCLUYENTE: UNA CIUDAD DE BIENESTAR</c:v>
                </c:pt>
                <c:pt idx="1">
                  <c:v>BUCARAMANGA SOSTENIBLE: UNA REGIÓN CON FUTURO</c:v>
                </c:pt>
                <c:pt idx="2">
                  <c:v>BUCARAMANGA PRODUCTIVA Y COMPETITIVA: EMPRESAS INNOVADORAS, RESPONSABLES Y CONSCIENTES</c:v>
                </c:pt>
                <c:pt idx="3">
                  <c:v>BUCARAMANGA CIUDAD VITAL: LA VIDA ES SAGRADA</c:v>
                </c:pt>
                <c:pt idx="4">
                  <c:v>BUCARAMANGA TERRITORIO LIBRE DE CORRUPCIÓN: INSTITUCIONES SÓLIDAS Y CONFIABLES</c:v>
                </c:pt>
              </c:strCache>
            </c:strRef>
          </c:cat>
          <c:val>
            <c:numRef>
              <c:f>RESUMEN!$D$6:$D$10</c:f>
              <c:numCache>
                <c:formatCode>_-"$"\ * #,##0_-;\-"$"\ * #,##0_-;_-"$"\ * "-"??_-;_-@_-</c:formatCode>
                <c:ptCount val="5"/>
                <c:pt idx="0">
                  <c:v>591842688273.1001</c:v>
                </c:pt>
                <c:pt idx="1">
                  <c:v>7650076328</c:v>
                </c:pt>
                <c:pt idx="2">
                  <c:v>22907681456.540001</c:v>
                </c:pt>
                <c:pt idx="3">
                  <c:v>125747265619.99997</c:v>
                </c:pt>
                <c:pt idx="4">
                  <c:v>29489378162.529999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A5D-409F-8458-A3DD00FA3B91}"/>
            </c:ext>
          </c:extLst>
        </c:ser>
        <c:dLbls>
          <c:dLblPos val="bestFit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168487</xdr:colOff>
      <xdr:row>1</xdr:row>
      <xdr:rowOff>0</xdr:rowOff>
    </xdr:from>
    <xdr:to>
      <xdr:col>3</xdr:col>
      <xdr:colOff>1292861</xdr:colOff>
      <xdr:row>2</xdr:row>
      <xdr:rowOff>135418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8566784-7256-4E21-A3B1-7495D54100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3020" y="0"/>
          <a:ext cx="1124374" cy="330152"/>
        </a:xfrm>
        <a:prstGeom prst="rect">
          <a:avLst/>
        </a:prstGeom>
      </xdr:spPr>
    </xdr:pic>
    <xdr:clientData/>
  </xdr:twoCellAnchor>
  <xdr:twoCellAnchor>
    <xdr:from>
      <xdr:col>4</xdr:col>
      <xdr:colOff>355601</xdr:colOff>
      <xdr:row>2</xdr:row>
      <xdr:rowOff>152399</xdr:rowOff>
    </xdr:from>
    <xdr:to>
      <xdr:col>7</xdr:col>
      <xdr:colOff>753533</xdr:colOff>
      <xdr:row>12</xdr:row>
      <xdr:rowOff>84663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0AA9CC4-B06E-45CF-9FFA-14B4DB579D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552449</xdr:colOff>
      <xdr:row>0</xdr:row>
      <xdr:rowOff>0</xdr:rowOff>
    </xdr:from>
    <xdr:to>
      <xdr:col>9</xdr:col>
      <xdr:colOff>1085850</xdr:colOff>
      <xdr:row>2</xdr:row>
      <xdr:rowOff>85880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46099" y="0"/>
          <a:ext cx="2400301" cy="685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89EEE-99EC-4A22-B39A-8430713EBB15}">
  <dimension ref="A2:G183"/>
  <sheetViews>
    <sheetView showGridLines="0" tabSelected="1" zoomScale="90" zoomScaleNormal="90" workbookViewId="0">
      <selection activeCell="C41" sqref="C41"/>
    </sheetView>
  </sheetViews>
  <sheetFormatPr baseColWidth="10" defaultRowHeight="15" x14ac:dyDescent="0.25"/>
  <cols>
    <col min="1" max="1" width="5.59765625" style="1" customWidth="1"/>
    <col min="2" max="2" width="5.796875" style="1" customWidth="1"/>
    <col min="3" max="3" width="47.09765625" style="133" customWidth="1"/>
    <col min="4" max="4" width="20.296875" style="4" customWidth="1"/>
    <col min="5" max="5" width="11.19921875" style="1"/>
    <col min="6" max="6" width="43.19921875" style="1" customWidth="1"/>
    <col min="7" max="7" width="19" style="1" customWidth="1"/>
    <col min="8" max="10" width="11.19921875" style="1"/>
    <col min="11" max="11" width="15.3984375" style="1" customWidth="1"/>
    <col min="12" max="16384" width="11.19921875" style="1"/>
  </cols>
  <sheetData>
    <row r="2" spans="2:7" ht="15.6" x14ac:dyDescent="0.25">
      <c r="C2" s="126" t="s">
        <v>660</v>
      </c>
    </row>
    <row r="5" spans="2:7" ht="15.6" x14ac:dyDescent="0.25">
      <c r="B5" s="127" t="s">
        <v>666</v>
      </c>
      <c r="C5" s="127" t="s">
        <v>587</v>
      </c>
      <c r="D5" s="127" t="s">
        <v>661</v>
      </c>
    </row>
    <row r="6" spans="2:7" ht="30" x14ac:dyDescent="0.25">
      <c r="B6" s="128">
        <v>1</v>
      </c>
      <c r="C6" s="129" t="s">
        <v>38</v>
      </c>
      <c r="D6" s="130">
        <v>591842688273.1001</v>
      </c>
    </row>
    <row r="7" spans="2:7" ht="30" x14ac:dyDescent="0.25">
      <c r="B7" s="128">
        <v>2</v>
      </c>
      <c r="C7" s="129" t="s">
        <v>65</v>
      </c>
      <c r="D7" s="130">
        <v>7650076328</v>
      </c>
    </row>
    <row r="8" spans="2:7" ht="45" x14ac:dyDescent="0.25">
      <c r="B8" s="128">
        <v>3</v>
      </c>
      <c r="C8" s="129" t="s">
        <v>24</v>
      </c>
      <c r="D8" s="130">
        <v>22907681456.540001</v>
      </c>
    </row>
    <row r="9" spans="2:7" ht="30" x14ac:dyDescent="0.25">
      <c r="B9" s="128">
        <v>4</v>
      </c>
      <c r="C9" s="129" t="s">
        <v>33</v>
      </c>
      <c r="D9" s="130">
        <v>125747265619.99997</v>
      </c>
    </row>
    <row r="10" spans="2:7" ht="45" x14ac:dyDescent="0.25">
      <c r="B10" s="128">
        <v>5</v>
      </c>
      <c r="C10" s="129" t="s">
        <v>10</v>
      </c>
      <c r="D10" s="130">
        <v>29489378162.529999</v>
      </c>
    </row>
    <row r="11" spans="2:7" ht="15.6" x14ac:dyDescent="0.25">
      <c r="B11" s="131"/>
      <c r="C11" s="131" t="s">
        <v>662</v>
      </c>
      <c r="D11" s="132">
        <v>777637089840.17004</v>
      </c>
    </row>
    <row r="12" spans="2:7" x14ac:dyDescent="0.25">
      <c r="D12" s="1"/>
    </row>
    <row r="14" spans="2:7" ht="15.6" x14ac:dyDescent="0.25">
      <c r="C14" s="127" t="s">
        <v>657</v>
      </c>
      <c r="D14" s="127" t="s">
        <v>661</v>
      </c>
      <c r="F14" s="127" t="s">
        <v>642</v>
      </c>
      <c r="G14" s="127" t="s">
        <v>661</v>
      </c>
    </row>
    <row r="15" spans="2:7" x14ac:dyDescent="0.25">
      <c r="C15" s="1" t="s">
        <v>607</v>
      </c>
      <c r="D15" s="130">
        <v>300323212248</v>
      </c>
      <c r="F15" s="1" t="s">
        <v>62</v>
      </c>
      <c r="G15" s="130">
        <v>301961738925.88</v>
      </c>
    </row>
    <row r="16" spans="2:7" x14ac:dyDescent="0.25">
      <c r="C16" s="1" t="s">
        <v>616</v>
      </c>
      <c r="D16" s="130">
        <v>260924476092.75998</v>
      </c>
      <c r="F16" s="1" t="s">
        <v>203</v>
      </c>
      <c r="G16" s="130">
        <v>266074552420.75998</v>
      </c>
    </row>
    <row r="17" spans="3:7" x14ac:dyDescent="0.25">
      <c r="C17" s="1" t="s">
        <v>594</v>
      </c>
      <c r="D17" s="130">
        <v>54935543522.630005</v>
      </c>
      <c r="F17" s="1" t="s">
        <v>109</v>
      </c>
      <c r="G17" s="130">
        <v>94071374537.850006</v>
      </c>
    </row>
    <row r="18" spans="3:7" x14ac:dyDescent="0.25">
      <c r="C18" s="1" t="s">
        <v>596</v>
      </c>
      <c r="D18" s="130">
        <v>43333135555.299995</v>
      </c>
      <c r="F18" s="1" t="s">
        <v>335</v>
      </c>
      <c r="G18" s="130">
        <v>38899360013</v>
      </c>
    </row>
    <row r="19" spans="3:7" x14ac:dyDescent="0.25">
      <c r="C19" s="1" t="s">
        <v>595</v>
      </c>
      <c r="D19" s="130">
        <v>41025724342.82</v>
      </c>
      <c r="F19" s="1" t="s">
        <v>149</v>
      </c>
      <c r="G19" s="130">
        <v>18199312591</v>
      </c>
    </row>
    <row r="20" spans="3:7" x14ac:dyDescent="0.25">
      <c r="C20" s="1" t="s">
        <v>598</v>
      </c>
      <c r="D20" s="130">
        <v>20533950000</v>
      </c>
      <c r="F20" s="1" t="s">
        <v>220</v>
      </c>
      <c r="G20" s="130">
        <v>13989429350</v>
      </c>
    </row>
    <row r="21" spans="3:7" x14ac:dyDescent="0.25">
      <c r="C21" s="1" t="s">
        <v>605</v>
      </c>
      <c r="D21" s="130">
        <v>12287429349.34</v>
      </c>
      <c r="F21" s="1" t="s">
        <v>165</v>
      </c>
      <c r="G21" s="130">
        <v>12346184480.68</v>
      </c>
    </row>
    <row r="22" spans="3:7" x14ac:dyDescent="0.25">
      <c r="C22" s="1" t="s">
        <v>600</v>
      </c>
      <c r="D22" s="130">
        <v>8832087427.6800003</v>
      </c>
      <c r="F22" s="1" t="s">
        <v>476</v>
      </c>
      <c r="G22" s="130">
        <v>10337834000</v>
      </c>
    </row>
    <row r="23" spans="3:7" x14ac:dyDescent="0.25">
      <c r="C23" s="1" t="s">
        <v>602</v>
      </c>
      <c r="D23" s="130">
        <v>8555750276.1000004</v>
      </c>
      <c r="F23" s="1" t="s">
        <v>639</v>
      </c>
      <c r="G23" s="130">
        <v>5607736583</v>
      </c>
    </row>
    <row r="24" spans="3:7" x14ac:dyDescent="0.25">
      <c r="C24" s="1" t="s">
        <v>597</v>
      </c>
      <c r="D24" s="130">
        <v>8097834000</v>
      </c>
      <c r="F24" s="1" t="s">
        <v>553</v>
      </c>
      <c r="G24" s="130">
        <v>5008316938.000001</v>
      </c>
    </row>
    <row r="25" spans="3:7" x14ac:dyDescent="0.25">
      <c r="C25" s="1" t="s">
        <v>611</v>
      </c>
      <c r="D25" s="130">
        <v>6712833751</v>
      </c>
      <c r="F25" s="1" t="s">
        <v>536</v>
      </c>
      <c r="G25" s="130">
        <v>5000000000</v>
      </c>
    </row>
    <row r="26" spans="3:7" x14ac:dyDescent="0.25">
      <c r="C26" s="1" t="s">
        <v>641</v>
      </c>
      <c r="D26" s="130">
        <v>5209736583</v>
      </c>
      <c r="F26" s="1" t="s">
        <v>584</v>
      </c>
      <c r="G26" s="130">
        <v>1950000000</v>
      </c>
    </row>
    <row r="27" spans="3:7" x14ac:dyDescent="0.25">
      <c r="C27" s="1" t="s">
        <v>609</v>
      </c>
      <c r="D27" s="130">
        <v>1891660013</v>
      </c>
      <c r="F27" s="1" t="s">
        <v>514</v>
      </c>
      <c r="G27" s="130">
        <v>1441250000</v>
      </c>
    </row>
    <row r="28" spans="3:7" x14ac:dyDescent="0.25">
      <c r="C28" s="1" t="s">
        <v>608</v>
      </c>
      <c r="D28" s="130">
        <v>1638526677.8800001</v>
      </c>
      <c r="F28" s="1" t="s">
        <v>583</v>
      </c>
      <c r="G28" s="130">
        <v>1400000000</v>
      </c>
    </row>
    <row r="29" spans="3:7" x14ac:dyDescent="0.25">
      <c r="C29" s="1" t="s">
        <v>604</v>
      </c>
      <c r="D29" s="130">
        <v>1100000000</v>
      </c>
      <c r="F29" s="1" t="s">
        <v>22</v>
      </c>
      <c r="G29" s="130">
        <v>1050000000</v>
      </c>
    </row>
    <row r="30" spans="3:7" x14ac:dyDescent="0.25">
      <c r="C30" s="1" t="s">
        <v>612</v>
      </c>
      <c r="D30" s="130">
        <v>874290000</v>
      </c>
      <c r="F30" s="1" t="s">
        <v>156</v>
      </c>
      <c r="G30" s="130">
        <v>200000000</v>
      </c>
    </row>
    <row r="31" spans="3:7" x14ac:dyDescent="0.25">
      <c r="C31" s="1" t="s">
        <v>601</v>
      </c>
      <c r="D31" s="130">
        <v>750000000</v>
      </c>
      <c r="F31" s="1" t="s">
        <v>582</v>
      </c>
      <c r="G31" s="130">
        <v>100000000</v>
      </c>
    </row>
    <row r="32" spans="3:7" ht="15.6" x14ac:dyDescent="0.25">
      <c r="C32" s="1" t="s">
        <v>606</v>
      </c>
      <c r="D32" s="130">
        <v>330000000.65999997</v>
      </c>
      <c r="F32" s="131" t="s">
        <v>205</v>
      </c>
      <c r="G32" s="132">
        <v>777637089840.16992</v>
      </c>
    </row>
    <row r="33" spans="1:4" x14ac:dyDescent="0.25">
      <c r="C33" s="1" t="s">
        <v>599</v>
      </c>
      <c r="D33" s="130">
        <v>155000000</v>
      </c>
    </row>
    <row r="34" spans="1:4" x14ac:dyDescent="0.25">
      <c r="C34" s="1" t="s">
        <v>614</v>
      </c>
      <c r="D34" s="130">
        <v>77000000</v>
      </c>
    </row>
    <row r="35" spans="1:4" x14ac:dyDescent="0.25">
      <c r="C35" s="1" t="s">
        <v>615</v>
      </c>
      <c r="D35" s="130">
        <v>48900000</v>
      </c>
    </row>
    <row r="36" spans="1:4" ht="15.6" x14ac:dyDescent="0.25">
      <c r="C36" s="131" t="s">
        <v>663</v>
      </c>
      <c r="D36" s="132">
        <v>777637089840.17004</v>
      </c>
    </row>
    <row r="37" spans="1:4" ht="13.8" customHeight="1" x14ac:dyDescent="0.25">
      <c r="A37" s="134"/>
      <c r="B37" s="134"/>
      <c r="C37" s="86"/>
      <c r="D37" s="1"/>
    </row>
    <row r="38" spans="1:4" ht="29.4" customHeight="1" x14ac:dyDescent="0.25">
      <c r="A38" s="136" t="s">
        <v>643</v>
      </c>
      <c r="B38" s="136"/>
      <c r="C38" s="125" t="s">
        <v>667</v>
      </c>
    </row>
    <row r="39" spans="1:4" x14ac:dyDescent="0.25">
      <c r="A39" s="137" t="s">
        <v>664</v>
      </c>
      <c r="B39" s="137"/>
      <c r="C39" s="86" t="s">
        <v>644</v>
      </c>
    </row>
    <row r="51" spans="4:4" x14ac:dyDescent="0.25">
      <c r="D51" s="1"/>
    </row>
    <row r="52" spans="4:4" x14ac:dyDescent="0.25">
      <c r="D52" s="1"/>
    </row>
    <row r="53" spans="4:4" x14ac:dyDescent="0.25">
      <c r="D53" s="1"/>
    </row>
    <row r="54" spans="4:4" x14ac:dyDescent="0.25">
      <c r="D54" s="1"/>
    </row>
    <row r="55" spans="4:4" x14ac:dyDescent="0.25">
      <c r="D55" s="1"/>
    </row>
    <row r="56" spans="4:4" x14ac:dyDescent="0.25">
      <c r="D56" s="1"/>
    </row>
    <row r="57" spans="4:4" x14ac:dyDescent="0.25">
      <c r="D57" s="1"/>
    </row>
    <row r="58" spans="4:4" x14ac:dyDescent="0.25">
      <c r="D58" s="1"/>
    </row>
    <row r="59" spans="4:4" x14ac:dyDescent="0.25">
      <c r="D59" s="1"/>
    </row>
    <row r="60" spans="4:4" x14ac:dyDescent="0.25">
      <c r="D60" s="1"/>
    </row>
    <row r="61" spans="4:4" x14ac:dyDescent="0.25">
      <c r="D61" s="1"/>
    </row>
    <row r="62" spans="4:4" x14ac:dyDescent="0.25">
      <c r="D62" s="1"/>
    </row>
    <row r="63" spans="4:4" x14ac:dyDescent="0.25">
      <c r="D63" s="1"/>
    </row>
    <row r="64" spans="4:4" x14ac:dyDescent="0.25">
      <c r="D64" s="1"/>
    </row>
    <row r="65" spans="4:4" x14ac:dyDescent="0.25">
      <c r="D65" s="1"/>
    </row>
    <row r="66" spans="4:4" x14ac:dyDescent="0.25">
      <c r="D66" s="1"/>
    </row>
    <row r="67" spans="4:4" x14ac:dyDescent="0.25">
      <c r="D67" s="1"/>
    </row>
    <row r="68" spans="4:4" x14ac:dyDescent="0.25">
      <c r="D68" s="1"/>
    </row>
    <row r="69" spans="4:4" x14ac:dyDescent="0.25">
      <c r="D69" s="1"/>
    </row>
    <row r="70" spans="4:4" x14ac:dyDescent="0.25">
      <c r="D70" s="1"/>
    </row>
    <row r="71" spans="4:4" x14ac:dyDescent="0.25">
      <c r="D71" s="1"/>
    </row>
    <row r="72" spans="4:4" x14ac:dyDescent="0.25">
      <c r="D72" s="1"/>
    </row>
    <row r="73" spans="4:4" x14ac:dyDescent="0.25">
      <c r="D73" s="1"/>
    </row>
    <row r="74" spans="4:4" x14ac:dyDescent="0.25">
      <c r="D74" s="1"/>
    </row>
    <row r="75" spans="4:4" x14ac:dyDescent="0.25">
      <c r="D75" s="1"/>
    </row>
    <row r="76" spans="4:4" x14ac:dyDescent="0.25">
      <c r="D76" s="1"/>
    </row>
    <row r="77" spans="4:4" x14ac:dyDescent="0.25">
      <c r="D77" s="1"/>
    </row>
    <row r="78" spans="4:4" x14ac:dyDescent="0.25">
      <c r="D78" s="1"/>
    </row>
    <row r="79" spans="4:4" x14ac:dyDescent="0.25">
      <c r="D79" s="1"/>
    </row>
    <row r="80" spans="4:4" x14ac:dyDescent="0.25">
      <c r="D80" s="1"/>
    </row>
    <row r="81" spans="4:4" x14ac:dyDescent="0.25">
      <c r="D81" s="1"/>
    </row>
    <row r="82" spans="4:4" x14ac:dyDescent="0.25">
      <c r="D82" s="1"/>
    </row>
    <row r="83" spans="4:4" x14ac:dyDescent="0.25">
      <c r="D83" s="1"/>
    </row>
    <row r="84" spans="4:4" x14ac:dyDescent="0.25">
      <c r="D84" s="1"/>
    </row>
    <row r="85" spans="4:4" x14ac:dyDescent="0.25">
      <c r="D85" s="1"/>
    </row>
    <row r="86" spans="4:4" x14ac:dyDescent="0.25">
      <c r="D86" s="1"/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7" spans="4:4" x14ac:dyDescent="0.25">
      <c r="D97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  <row r="149" spans="4:4" x14ac:dyDescent="0.25">
      <c r="D149" s="1"/>
    </row>
    <row r="150" spans="4:4" x14ac:dyDescent="0.25">
      <c r="D150" s="1"/>
    </row>
    <row r="151" spans="4:4" x14ac:dyDescent="0.25">
      <c r="D151" s="1"/>
    </row>
    <row r="152" spans="4:4" x14ac:dyDescent="0.25">
      <c r="D152" s="1"/>
    </row>
    <row r="153" spans="4:4" x14ac:dyDescent="0.25">
      <c r="D153" s="1"/>
    </row>
    <row r="154" spans="4:4" x14ac:dyDescent="0.25">
      <c r="D154" s="1"/>
    </row>
    <row r="155" spans="4:4" x14ac:dyDescent="0.25">
      <c r="D155" s="1"/>
    </row>
    <row r="156" spans="4:4" x14ac:dyDescent="0.25">
      <c r="D156" s="1"/>
    </row>
    <row r="157" spans="4:4" x14ac:dyDescent="0.25">
      <c r="D157" s="1"/>
    </row>
    <row r="158" spans="4:4" x14ac:dyDescent="0.25">
      <c r="D158" s="1"/>
    </row>
    <row r="159" spans="4:4" x14ac:dyDescent="0.25">
      <c r="D159" s="1"/>
    </row>
    <row r="160" spans="4:4" x14ac:dyDescent="0.25">
      <c r="D160" s="1"/>
    </row>
    <row r="161" spans="4:4" x14ac:dyDescent="0.25">
      <c r="D161" s="1"/>
    </row>
    <row r="162" spans="4:4" x14ac:dyDescent="0.25">
      <c r="D162" s="1"/>
    </row>
    <row r="163" spans="4:4" x14ac:dyDescent="0.25">
      <c r="D163" s="1"/>
    </row>
    <row r="164" spans="4:4" x14ac:dyDescent="0.25">
      <c r="D164" s="1"/>
    </row>
    <row r="165" spans="4:4" x14ac:dyDescent="0.25">
      <c r="D165" s="1"/>
    </row>
    <row r="166" spans="4:4" x14ac:dyDescent="0.25">
      <c r="D166" s="1"/>
    </row>
    <row r="167" spans="4:4" x14ac:dyDescent="0.25">
      <c r="D167" s="1"/>
    </row>
    <row r="168" spans="4:4" x14ac:dyDescent="0.25">
      <c r="D168" s="1"/>
    </row>
    <row r="169" spans="4:4" x14ac:dyDescent="0.25">
      <c r="D169" s="1"/>
    </row>
    <row r="170" spans="4:4" x14ac:dyDescent="0.25">
      <c r="D170" s="1"/>
    </row>
    <row r="171" spans="4:4" x14ac:dyDescent="0.25">
      <c r="D171" s="1"/>
    </row>
    <row r="172" spans="4:4" x14ac:dyDescent="0.25">
      <c r="D172" s="1"/>
    </row>
    <row r="173" spans="4:4" x14ac:dyDescent="0.25">
      <c r="D173" s="1"/>
    </row>
    <row r="174" spans="4:4" x14ac:dyDescent="0.25">
      <c r="D174" s="1"/>
    </row>
    <row r="175" spans="4:4" x14ac:dyDescent="0.25">
      <c r="D175" s="1"/>
    </row>
    <row r="176" spans="4:4" x14ac:dyDescent="0.25">
      <c r="D176" s="1"/>
    </row>
    <row r="177" spans="4:4" x14ac:dyDescent="0.25">
      <c r="D177" s="1"/>
    </row>
    <row r="178" spans="4:4" x14ac:dyDescent="0.25">
      <c r="D178" s="1"/>
    </row>
    <row r="179" spans="4:4" x14ac:dyDescent="0.25">
      <c r="D179" s="1"/>
    </row>
    <row r="180" spans="4:4" x14ac:dyDescent="0.25">
      <c r="D180" s="1"/>
    </row>
    <row r="181" spans="4:4" x14ac:dyDescent="0.25">
      <c r="D181" s="1"/>
    </row>
    <row r="182" spans="4:4" x14ac:dyDescent="0.25">
      <c r="D182" s="1"/>
    </row>
    <row r="183" spans="4:4" x14ac:dyDescent="0.25">
      <c r="D183" s="1"/>
    </row>
  </sheetData>
  <sortState xmlns:xlrd2="http://schemas.microsoft.com/office/spreadsheetml/2017/richdata2" ref="B6:D10">
    <sortCondition ref="B6:B10"/>
  </sortState>
  <mergeCells count="2">
    <mergeCell ref="A38:B38"/>
    <mergeCell ref="A39:B3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31"/>
  <sheetViews>
    <sheetView showGridLines="0" zoomScale="60" zoomScaleNormal="60" workbookViewId="0">
      <pane ySplit="5" topLeftCell="A18" activePane="bottomLeft" state="frozen"/>
      <selection pane="bottomLeft" activeCell="C11" sqref="C11"/>
    </sheetView>
  </sheetViews>
  <sheetFormatPr baseColWidth="10" defaultColWidth="11" defaultRowHeight="15" x14ac:dyDescent="0.25"/>
  <cols>
    <col min="1" max="1" width="34.8984375" style="24" customWidth="1"/>
    <col min="2" max="3" width="27.3984375" style="24" customWidth="1"/>
    <col min="4" max="4" width="67.8984375" style="24" customWidth="1"/>
    <col min="5" max="5" width="21.59765625" style="117" customWidth="1"/>
    <col min="6" max="6" width="74.8984375" style="1" customWidth="1"/>
    <col min="7" max="11" width="24.59765625" style="1" customWidth="1"/>
    <col min="12" max="12" width="27" style="71" customWidth="1"/>
    <col min="13" max="13" width="23.59765625" style="36" customWidth="1"/>
    <col min="14" max="14" width="26.8984375" style="1" customWidth="1"/>
    <col min="15" max="16384" width="11" style="1"/>
  </cols>
  <sheetData>
    <row r="1" spans="1:14" ht="24.6" customHeight="1" x14ac:dyDescent="0.3">
      <c r="A1" s="33" t="s">
        <v>8</v>
      </c>
      <c r="B1" s="135" t="s">
        <v>665</v>
      </c>
      <c r="E1" s="138" t="s">
        <v>659</v>
      </c>
      <c r="F1" s="138"/>
      <c r="G1" s="138"/>
    </row>
    <row r="2" spans="1:14" ht="22.8" customHeight="1" x14ac:dyDescent="0.3">
      <c r="A2" s="39">
        <v>2021</v>
      </c>
      <c r="E2" s="139" t="s">
        <v>9</v>
      </c>
      <c r="F2" s="139"/>
      <c r="G2" s="139"/>
    </row>
    <row r="4" spans="1:14" s="4" customFormat="1" ht="29.4" customHeight="1" x14ac:dyDescent="0.25">
      <c r="A4" s="148" t="s">
        <v>7</v>
      </c>
      <c r="B4" s="148"/>
      <c r="C4" s="148"/>
      <c r="D4" s="148"/>
      <c r="E4" s="149" t="s">
        <v>593</v>
      </c>
      <c r="F4" s="150"/>
      <c r="G4" s="151" t="s">
        <v>668</v>
      </c>
      <c r="H4" s="151"/>
      <c r="I4" s="151"/>
      <c r="J4" s="151"/>
      <c r="K4" s="150"/>
      <c r="L4" s="152" t="s">
        <v>207</v>
      </c>
      <c r="M4" s="152"/>
    </row>
    <row r="5" spans="1:14" ht="37.200000000000003" customHeight="1" x14ac:dyDescent="0.25">
      <c r="A5" s="38" t="s">
        <v>0</v>
      </c>
      <c r="B5" s="38" t="s">
        <v>1</v>
      </c>
      <c r="C5" s="38" t="s">
        <v>2</v>
      </c>
      <c r="D5" s="38" t="s">
        <v>208</v>
      </c>
      <c r="E5" s="122" t="s">
        <v>64</v>
      </c>
      <c r="F5" s="90" t="s">
        <v>3</v>
      </c>
      <c r="G5" s="90" t="s">
        <v>589</v>
      </c>
      <c r="H5" s="90" t="s">
        <v>4</v>
      </c>
      <c r="I5" s="90" t="s">
        <v>206</v>
      </c>
      <c r="J5" s="90" t="s">
        <v>590</v>
      </c>
      <c r="K5" s="90" t="s">
        <v>591</v>
      </c>
      <c r="L5" s="37" t="s">
        <v>5</v>
      </c>
      <c r="M5" s="37" t="s">
        <v>6</v>
      </c>
      <c r="N5" s="41" t="s">
        <v>592</v>
      </c>
    </row>
    <row r="6" spans="1:14" customFormat="1" ht="64.8" customHeight="1" x14ac:dyDescent="0.25">
      <c r="A6" s="5" t="s">
        <v>10</v>
      </c>
      <c r="B6" s="5" t="s">
        <v>11</v>
      </c>
      <c r="C6" s="5" t="s">
        <v>12</v>
      </c>
      <c r="D6" s="49" t="s">
        <v>209</v>
      </c>
      <c r="E6" s="6"/>
      <c r="F6" s="2" t="s">
        <v>16</v>
      </c>
      <c r="G6" s="92">
        <v>400000000</v>
      </c>
      <c r="H6" s="15"/>
      <c r="I6" s="15"/>
      <c r="J6" s="15"/>
      <c r="K6" s="14">
        <f>SUM(G6:J6)</f>
        <v>400000000</v>
      </c>
      <c r="L6" s="28" t="s">
        <v>22</v>
      </c>
      <c r="M6" s="28" t="s">
        <v>23</v>
      </c>
      <c r="N6" s="28" t="s">
        <v>601</v>
      </c>
    </row>
    <row r="7" spans="1:14" customFormat="1" ht="60" x14ac:dyDescent="0.25">
      <c r="A7" s="5" t="s">
        <v>10</v>
      </c>
      <c r="B7" s="5" t="s">
        <v>11</v>
      </c>
      <c r="C7" s="5" t="s">
        <v>12</v>
      </c>
      <c r="D7" s="49" t="s">
        <v>210</v>
      </c>
      <c r="E7" s="6">
        <v>20200680010086</v>
      </c>
      <c r="F7" s="29" t="s">
        <v>17</v>
      </c>
      <c r="G7" s="92">
        <v>250000000</v>
      </c>
      <c r="H7" s="15"/>
      <c r="I7" s="15"/>
      <c r="J7" s="15"/>
      <c r="K7" s="14">
        <f t="shared" ref="K7:K70" si="0">SUM(G7:J7)</f>
        <v>250000000</v>
      </c>
      <c r="L7" s="28" t="s">
        <v>22</v>
      </c>
      <c r="M7" s="28" t="s">
        <v>23</v>
      </c>
      <c r="N7" s="28" t="s">
        <v>601</v>
      </c>
    </row>
    <row r="8" spans="1:14" customFormat="1" ht="60" x14ac:dyDescent="0.25">
      <c r="A8" s="5" t="s">
        <v>10</v>
      </c>
      <c r="B8" s="5" t="s">
        <v>11</v>
      </c>
      <c r="C8" s="5" t="s">
        <v>12</v>
      </c>
      <c r="D8" s="49" t="s">
        <v>211</v>
      </c>
      <c r="E8" s="6"/>
      <c r="F8" s="2" t="s">
        <v>18</v>
      </c>
      <c r="G8" s="92">
        <v>50000000</v>
      </c>
      <c r="H8" s="16"/>
      <c r="I8" s="16"/>
      <c r="J8" s="16"/>
      <c r="K8" s="14">
        <f t="shared" si="0"/>
        <v>50000000</v>
      </c>
      <c r="L8" s="28" t="s">
        <v>22</v>
      </c>
      <c r="M8" s="28" t="s">
        <v>23</v>
      </c>
      <c r="N8" s="28" t="s">
        <v>601</v>
      </c>
    </row>
    <row r="9" spans="1:14" customFormat="1" ht="60" x14ac:dyDescent="0.25">
      <c r="A9" s="5" t="s">
        <v>10</v>
      </c>
      <c r="B9" s="5" t="s">
        <v>13</v>
      </c>
      <c r="C9" s="5" t="s">
        <v>14</v>
      </c>
      <c r="D9" s="49" t="s">
        <v>212</v>
      </c>
      <c r="E9" s="6"/>
      <c r="F9" s="2" t="s">
        <v>19</v>
      </c>
      <c r="G9" s="92">
        <v>200000000</v>
      </c>
      <c r="H9" s="16"/>
      <c r="I9" s="16"/>
      <c r="J9" s="16"/>
      <c r="K9" s="14">
        <f t="shared" si="0"/>
        <v>200000000</v>
      </c>
      <c r="L9" s="28" t="s">
        <v>22</v>
      </c>
      <c r="M9" s="28" t="s">
        <v>23</v>
      </c>
      <c r="N9" s="28" t="s">
        <v>595</v>
      </c>
    </row>
    <row r="10" spans="1:14" customFormat="1" ht="60" x14ac:dyDescent="0.25">
      <c r="A10" s="5" t="s">
        <v>10</v>
      </c>
      <c r="B10" s="5" t="s">
        <v>13</v>
      </c>
      <c r="C10" s="5" t="s">
        <v>14</v>
      </c>
      <c r="D10" s="49" t="s">
        <v>213</v>
      </c>
      <c r="E10" s="6"/>
      <c r="F10" s="2" t="s">
        <v>20</v>
      </c>
      <c r="G10" s="92">
        <v>100000000</v>
      </c>
      <c r="H10" s="92"/>
      <c r="I10" s="16"/>
      <c r="J10" s="16"/>
      <c r="K10" s="14">
        <f t="shared" si="0"/>
        <v>100000000</v>
      </c>
      <c r="L10" s="28" t="s">
        <v>22</v>
      </c>
      <c r="M10" s="28" t="s">
        <v>23</v>
      </c>
      <c r="N10" s="28" t="s">
        <v>602</v>
      </c>
    </row>
    <row r="11" spans="1:14" customFormat="1" ht="60" x14ac:dyDescent="0.25">
      <c r="A11" s="5" t="s">
        <v>10</v>
      </c>
      <c r="B11" s="5" t="s">
        <v>13</v>
      </c>
      <c r="C11" s="5" t="s">
        <v>15</v>
      </c>
      <c r="D11" s="49" t="s">
        <v>215</v>
      </c>
      <c r="E11" s="6"/>
      <c r="F11" s="5" t="s">
        <v>21</v>
      </c>
      <c r="G11" s="92">
        <v>50000000</v>
      </c>
      <c r="H11" s="16"/>
      <c r="I11" s="16"/>
      <c r="J11" s="16"/>
      <c r="K11" s="14">
        <f t="shared" si="0"/>
        <v>50000000</v>
      </c>
      <c r="L11" s="28" t="s">
        <v>22</v>
      </c>
      <c r="M11" s="28" t="s">
        <v>23</v>
      </c>
      <c r="N11" s="28" t="s">
        <v>601</v>
      </c>
    </row>
    <row r="12" spans="1:14" customFormat="1" ht="89.4" customHeight="1" x14ac:dyDescent="0.25">
      <c r="A12" s="5" t="s">
        <v>33</v>
      </c>
      <c r="B12" s="5" t="s">
        <v>34</v>
      </c>
      <c r="C12" s="10" t="s">
        <v>35</v>
      </c>
      <c r="D12" s="46" t="s">
        <v>571</v>
      </c>
      <c r="E12" s="27">
        <v>20210680010017</v>
      </c>
      <c r="F12" s="5" t="s">
        <v>36</v>
      </c>
      <c r="G12" s="92">
        <v>75110664.75</v>
      </c>
      <c r="H12" s="15"/>
      <c r="I12" s="15"/>
      <c r="J12" s="15"/>
      <c r="K12" s="14">
        <f t="shared" si="0"/>
        <v>75110664.75</v>
      </c>
      <c r="L12" s="42" t="s">
        <v>582</v>
      </c>
      <c r="M12" s="42" t="s">
        <v>572</v>
      </c>
      <c r="N12" s="9" t="s">
        <v>596</v>
      </c>
    </row>
    <row r="13" spans="1:14" customFormat="1" ht="80.400000000000006" customHeight="1" x14ac:dyDescent="0.25">
      <c r="A13" s="5" t="s">
        <v>33</v>
      </c>
      <c r="B13" s="5" t="s">
        <v>34</v>
      </c>
      <c r="C13" s="10" t="s">
        <v>35</v>
      </c>
      <c r="D13" s="46" t="s">
        <v>573</v>
      </c>
      <c r="E13" s="118"/>
      <c r="F13" s="29" t="s">
        <v>77</v>
      </c>
      <c r="G13" s="92"/>
      <c r="H13" s="15"/>
      <c r="I13" s="15"/>
      <c r="J13" s="15"/>
      <c r="K13" s="14">
        <f t="shared" si="0"/>
        <v>0</v>
      </c>
      <c r="L13" s="42" t="s">
        <v>582</v>
      </c>
      <c r="M13" s="42" t="s">
        <v>572</v>
      </c>
      <c r="N13" s="9" t="s">
        <v>599</v>
      </c>
    </row>
    <row r="14" spans="1:14" customFormat="1" ht="105.6" customHeight="1" x14ac:dyDescent="0.25">
      <c r="A14" s="5" t="s">
        <v>33</v>
      </c>
      <c r="B14" s="5" t="s">
        <v>34</v>
      </c>
      <c r="C14" s="10" t="s">
        <v>35</v>
      </c>
      <c r="D14" s="46" t="s">
        <v>574</v>
      </c>
      <c r="E14" s="27"/>
      <c r="F14" s="2" t="s">
        <v>37</v>
      </c>
      <c r="G14" s="92">
        <v>24889335.25</v>
      </c>
      <c r="H14" s="16"/>
      <c r="I14" s="16"/>
      <c r="J14" s="16"/>
      <c r="K14" s="14">
        <f t="shared" si="0"/>
        <v>24889335.25</v>
      </c>
      <c r="L14" s="42" t="s">
        <v>582</v>
      </c>
      <c r="M14" s="42" t="s">
        <v>572</v>
      </c>
      <c r="N14" s="9" t="s">
        <v>602</v>
      </c>
    </row>
    <row r="15" spans="1:14" customFormat="1" ht="95.4" customHeight="1" x14ac:dyDescent="0.25">
      <c r="A15" s="5" t="s">
        <v>10</v>
      </c>
      <c r="B15" s="5" t="s">
        <v>25</v>
      </c>
      <c r="C15" s="5" t="s">
        <v>26</v>
      </c>
      <c r="D15" s="49" t="s">
        <v>575</v>
      </c>
      <c r="E15" s="6">
        <v>20200680010041</v>
      </c>
      <c r="F15" s="29" t="s">
        <v>27</v>
      </c>
      <c r="G15" s="92">
        <v>172566666.66666001</v>
      </c>
      <c r="H15" s="15"/>
      <c r="I15" s="15"/>
      <c r="J15" s="15"/>
      <c r="K15" s="14">
        <f t="shared" si="0"/>
        <v>172566666.66666001</v>
      </c>
      <c r="L15" s="28" t="s">
        <v>583</v>
      </c>
      <c r="M15" s="28" t="s">
        <v>28</v>
      </c>
      <c r="N15" s="28" t="s">
        <v>596</v>
      </c>
    </row>
    <row r="16" spans="1:14" customFormat="1" ht="90" customHeight="1" x14ac:dyDescent="0.25">
      <c r="A16" s="5" t="s">
        <v>10</v>
      </c>
      <c r="B16" s="5" t="s">
        <v>25</v>
      </c>
      <c r="C16" s="5" t="s">
        <v>26</v>
      </c>
      <c r="D16" s="53" t="s">
        <v>576</v>
      </c>
      <c r="E16" s="6">
        <v>20200680010041</v>
      </c>
      <c r="F16" s="29" t="s">
        <v>27</v>
      </c>
      <c r="G16" s="92">
        <v>338768434.66666001</v>
      </c>
      <c r="H16" s="16"/>
      <c r="I16" s="16"/>
      <c r="J16" s="16"/>
      <c r="K16" s="14">
        <f t="shared" si="0"/>
        <v>338768434.66666001</v>
      </c>
      <c r="L16" s="28" t="s">
        <v>583</v>
      </c>
      <c r="M16" s="28" t="s">
        <v>28</v>
      </c>
      <c r="N16" s="28" t="s">
        <v>596</v>
      </c>
    </row>
    <row r="17" spans="1:14" customFormat="1" ht="70.8" customHeight="1" x14ac:dyDescent="0.25">
      <c r="A17" s="5" t="s">
        <v>10</v>
      </c>
      <c r="B17" s="5" t="s">
        <v>25</v>
      </c>
      <c r="C17" s="5" t="s">
        <v>26</v>
      </c>
      <c r="D17" s="46" t="s">
        <v>577</v>
      </c>
      <c r="E17" s="6">
        <v>20200680010041</v>
      </c>
      <c r="F17" s="29" t="s">
        <v>27</v>
      </c>
      <c r="G17" s="92">
        <v>888211747.66665995</v>
      </c>
      <c r="H17" s="16"/>
      <c r="I17" s="16"/>
      <c r="J17" s="16"/>
      <c r="K17" s="14">
        <f t="shared" si="0"/>
        <v>888211747.66665995</v>
      </c>
      <c r="L17" s="28" t="s">
        <v>583</v>
      </c>
      <c r="M17" s="28" t="s">
        <v>28</v>
      </c>
      <c r="N17" s="28" t="s">
        <v>596</v>
      </c>
    </row>
    <row r="18" spans="1:14" customFormat="1" ht="63" customHeight="1" x14ac:dyDescent="0.25">
      <c r="A18" s="5" t="s">
        <v>10</v>
      </c>
      <c r="B18" s="5" t="s">
        <v>25</v>
      </c>
      <c r="C18" s="5" t="s">
        <v>26</v>
      </c>
      <c r="D18" s="46" t="s">
        <v>577</v>
      </c>
      <c r="E18" s="6"/>
      <c r="F18" s="29" t="s">
        <v>655</v>
      </c>
      <c r="G18" s="92">
        <v>453151.00002002716</v>
      </c>
      <c r="H18" s="16"/>
      <c r="I18" s="16"/>
      <c r="J18" s="16"/>
      <c r="K18" s="14">
        <f t="shared" si="0"/>
        <v>453151.00002002716</v>
      </c>
      <c r="L18" s="28" t="s">
        <v>583</v>
      </c>
      <c r="M18" s="28" t="s">
        <v>28</v>
      </c>
      <c r="N18" s="28" t="s">
        <v>596</v>
      </c>
    </row>
    <row r="19" spans="1:14" customFormat="1" ht="84.6" customHeight="1" x14ac:dyDescent="0.25">
      <c r="A19" s="5" t="s">
        <v>24</v>
      </c>
      <c r="B19" s="5" t="s">
        <v>66</v>
      </c>
      <c r="C19" s="5" t="s">
        <v>578</v>
      </c>
      <c r="D19" s="79" t="s">
        <v>603</v>
      </c>
      <c r="E19" s="6"/>
      <c r="F19" s="25" t="s">
        <v>77</v>
      </c>
      <c r="G19" s="92"/>
      <c r="H19" s="16"/>
      <c r="I19" s="16"/>
      <c r="J19" s="16"/>
      <c r="K19" s="14">
        <f t="shared" si="0"/>
        <v>0</v>
      </c>
      <c r="L19" s="28" t="s">
        <v>584</v>
      </c>
      <c r="M19" s="28" t="s">
        <v>32</v>
      </c>
      <c r="N19" s="28" t="s">
        <v>604</v>
      </c>
    </row>
    <row r="20" spans="1:14" customFormat="1" ht="72.599999999999994" customHeight="1" x14ac:dyDescent="0.25">
      <c r="A20" s="5" t="s">
        <v>24</v>
      </c>
      <c r="B20" s="5" t="s">
        <v>66</v>
      </c>
      <c r="C20" s="5" t="s">
        <v>578</v>
      </c>
      <c r="D20" s="53" t="s">
        <v>579</v>
      </c>
      <c r="E20" s="11"/>
      <c r="F20" s="25" t="s">
        <v>77</v>
      </c>
      <c r="G20" s="92"/>
      <c r="H20" s="16"/>
      <c r="I20" s="16"/>
      <c r="J20" s="16"/>
      <c r="K20" s="14">
        <f t="shared" si="0"/>
        <v>0</v>
      </c>
      <c r="L20" s="28" t="s">
        <v>584</v>
      </c>
      <c r="M20" s="28" t="s">
        <v>32</v>
      </c>
      <c r="N20" s="28" t="s">
        <v>604</v>
      </c>
    </row>
    <row r="21" spans="1:14" customFormat="1" ht="107.4" customHeight="1" x14ac:dyDescent="0.25">
      <c r="A21" s="5" t="s">
        <v>10</v>
      </c>
      <c r="B21" s="5" t="s">
        <v>11</v>
      </c>
      <c r="C21" s="5" t="s">
        <v>29</v>
      </c>
      <c r="D21" s="53" t="s">
        <v>580</v>
      </c>
      <c r="E21" s="11">
        <v>20200680010120</v>
      </c>
      <c r="F21" s="25" t="s">
        <v>30</v>
      </c>
      <c r="G21" s="92">
        <v>846971961</v>
      </c>
      <c r="H21" s="92"/>
      <c r="I21" s="16"/>
      <c r="J21" s="16"/>
      <c r="K21" s="14">
        <f t="shared" si="0"/>
        <v>846971961</v>
      </c>
      <c r="L21" s="28" t="s">
        <v>584</v>
      </c>
      <c r="M21" s="28" t="s">
        <v>32</v>
      </c>
      <c r="N21" s="28" t="s">
        <v>596</v>
      </c>
    </row>
    <row r="22" spans="1:14" customFormat="1" ht="94.8" customHeight="1" x14ac:dyDescent="0.25">
      <c r="A22" s="5" t="s">
        <v>10</v>
      </c>
      <c r="B22" s="5" t="s">
        <v>11</v>
      </c>
      <c r="C22" s="5" t="s">
        <v>29</v>
      </c>
      <c r="D22" s="53" t="s">
        <v>580</v>
      </c>
      <c r="E22" s="11"/>
      <c r="F22" s="29" t="s">
        <v>655</v>
      </c>
      <c r="G22" s="92">
        <v>3028039</v>
      </c>
      <c r="H22" s="92"/>
      <c r="I22" s="16"/>
      <c r="J22" s="16"/>
      <c r="K22" s="14">
        <f t="shared" si="0"/>
        <v>3028039</v>
      </c>
      <c r="L22" s="28" t="s">
        <v>584</v>
      </c>
      <c r="M22" s="28" t="s">
        <v>32</v>
      </c>
      <c r="N22" s="28" t="s">
        <v>596</v>
      </c>
    </row>
    <row r="23" spans="1:14" customFormat="1" ht="92.4" customHeight="1" x14ac:dyDescent="0.25">
      <c r="A23" s="25" t="s">
        <v>10</v>
      </c>
      <c r="B23" s="25" t="s">
        <v>13</v>
      </c>
      <c r="C23" s="25" t="s">
        <v>15</v>
      </c>
      <c r="D23" s="46" t="s">
        <v>581</v>
      </c>
      <c r="E23" s="11">
        <v>20210680010008</v>
      </c>
      <c r="F23" s="25" t="s">
        <v>31</v>
      </c>
      <c r="G23" s="17">
        <v>1100000000</v>
      </c>
      <c r="H23" s="21"/>
      <c r="I23" s="21"/>
      <c r="J23" s="21"/>
      <c r="K23" s="14">
        <f t="shared" si="0"/>
        <v>1100000000</v>
      </c>
      <c r="L23" s="28" t="s">
        <v>584</v>
      </c>
      <c r="M23" s="28" t="s">
        <v>32</v>
      </c>
      <c r="N23" s="28" t="s">
        <v>604</v>
      </c>
    </row>
    <row r="24" spans="1:14" customFormat="1" ht="96" customHeight="1" x14ac:dyDescent="0.25">
      <c r="A24" s="5" t="s">
        <v>38</v>
      </c>
      <c r="B24" s="5" t="s">
        <v>216</v>
      </c>
      <c r="C24" s="5" t="s">
        <v>217</v>
      </c>
      <c r="D24" s="49" t="s">
        <v>218</v>
      </c>
      <c r="E24" s="31">
        <v>20210680010003</v>
      </c>
      <c r="F24" s="10" t="s">
        <v>219</v>
      </c>
      <c r="G24" s="92">
        <f>24000000</f>
        <v>24000000</v>
      </c>
      <c r="H24" s="92"/>
      <c r="I24" s="15"/>
      <c r="J24" s="15"/>
      <c r="K24" s="14">
        <f t="shared" si="0"/>
        <v>24000000</v>
      </c>
      <c r="L24" s="28" t="s">
        <v>220</v>
      </c>
      <c r="M24" s="28" t="s">
        <v>221</v>
      </c>
      <c r="N24" s="28" t="s">
        <v>605</v>
      </c>
    </row>
    <row r="25" spans="1:14" customFormat="1" ht="112.8" customHeight="1" x14ac:dyDescent="0.25">
      <c r="A25" s="5" t="s">
        <v>38</v>
      </c>
      <c r="B25" s="5" t="s">
        <v>216</v>
      </c>
      <c r="C25" s="5" t="s">
        <v>217</v>
      </c>
      <c r="D25" s="49" t="s">
        <v>222</v>
      </c>
      <c r="E25" s="31">
        <v>20210680010003</v>
      </c>
      <c r="F25" s="10" t="s">
        <v>219</v>
      </c>
      <c r="G25" s="92">
        <v>50000000</v>
      </c>
      <c r="H25" s="15"/>
      <c r="I25" s="15"/>
      <c r="J25" s="15"/>
      <c r="K25" s="14">
        <f t="shared" si="0"/>
        <v>50000000</v>
      </c>
      <c r="L25" s="28" t="s">
        <v>220</v>
      </c>
      <c r="M25" s="28" t="s">
        <v>221</v>
      </c>
      <c r="N25" s="28" t="s">
        <v>605</v>
      </c>
    </row>
    <row r="26" spans="1:14" customFormat="1" ht="75.599999999999994" customHeight="1" x14ac:dyDescent="0.25">
      <c r="A26" s="5" t="s">
        <v>38</v>
      </c>
      <c r="B26" s="5" t="s">
        <v>216</v>
      </c>
      <c r="C26" s="5" t="s">
        <v>223</v>
      </c>
      <c r="D26" s="49" t="s">
        <v>224</v>
      </c>
      <c r="E26" s="31">
        <v>20210680010003</v>
      </c>
      <c r="F26" s="10" t="s">
        <v>219</v>
      </c>
      <c r="G26" s="92">
        <f>40000000+50000000+28000000</f>
        <v>118000000</v>
      </c>
      <c r="H26" s="15"/>
      <c r="I26" s="15"/>
      <c r="J26" s="15"/>
      <c r="K26" s="14">
        <f t="shared" si="0"/>
        <v>118000000</v>
      </c>
      <c r="L26" s="28" t="s">
        <v>220</v>
      </c>
      <c r="M26" s="28" t="s">
        <v>221</v>
      </c>
      <c r="N26" s="28" t="s">
        <v>605</v>
      </c>
    </row>
    <row r="27" spans="1:14" customFormat="1" ht="105" customHeight="1" x14ac:dyDescent="0.25">
      <c r="A27" s="5" t="s">
        <v>38</v>
      </c>
      <c r="B27" s="5" t="s">
        <v>216</v>
      </c>
      <c r="C27" s="5" t="s">
        <v>223</v>
      </c>
      <c r="D27" s="49" t="s">
        <v>225</v>
      </c>
      <c r="E27" s="31">
        <v>20210680010003</v>
      </c>
      <c r="F27" s="10" t="s">
        <v>219</v>
      </c>
      <c r="G27" s="92">
        <v>90000000</v>
      </c>
      <c r="H27" s="15"/>
      <c r="I27" s="15"/>
      <c r="J27" s="15"/>
      <c r="K27" s="14">
        <f t="shared" si="0"/>
        <v>90000000</v>
      </c>
      <c r="L27" s="28" t="s">
        <v>220</v>
      </c>
      <c r="M27" s="28" t="s">
        <v>221</v>
      </c>
      <c r="N27" s="28" t="s">
        <v>605</v>
      </c>
    </row>
    <row r="28" spans="1:14" customFormat="1" ht="81" customHeight="1" x14ac:dyDescent="0.25">
      <c r="A28" s="5" t="s">
        <v>38</v>
      </c>
      <c r="B28" s="5" t="s">
        <v>216</v>
      </c>
      <c r="C28" s="5" t="s">
        <v>223</v>
      </c>
      <c r="D28" s="49" t="s">
        <v>226</v>
      </c>
      <c r="E28" s="31">
        <v>20210680010003</v>
      </c>
      <c r="F28" s="10" t="s">
        <v>219</v>
      </c>
      <c r="G28" s="92"/>
      <c r="H28" s="92">
        <v>70000000</v>
      </c>
      <c r="I28" s="15"/>
      <c r="J28" s="15"/>
      <c r="K28" s="14">
        <f t="shared" si="0"/>
        <v>70000000</v>
      </c>
      <c r="L28" s="28" t="s">
        <v>220</v>
      </c>
      <c r="M28" s="28" t="s">
        <v>221</v>
      </c>
      <c r="N28" s="28" t="s">
        <v>605</v>
      </c>
    </row>
    <row r="29" spans="1:14" customFormat="1" ht="106.2" customHeight="1" x14ac:dyDescent="0.25">
      <c r="A29" s="5" t="s">
        <v>38</v>
      </c>
      <c r="B29" s="5" t="s">
        <v>216</v>
      </c>
      <c r="C29" s="5" t="s">
        <v>223</v>
      </c>
      <c r="D29" s="49" t="s">
        <v>227</v>
      </c>
      <c r="E29" s="31">
        <v>20210680010003</v>
      </c>
      <c r="F29" s="10" t="s">
        <v>219</v>
      </c>
      <c r="G29" s="92">
        <f>12500000+10000000</f>
        <v>22500000</v>
      </c>
      <c r="H29" s="92">
        <v>50000000</v>
      </c>
      <c r="I29" s="15"/>
      <c r="J29" s="15"/>
      <c r="K29" s="14">
        <f t="shared" si="0"/>
        <v>72500000</v>
      </c>
      <c r="L29" s="28" t="s">
        <v>220</v>
      </c>
      <c r="M29" s="28" t="s">
        <v>221</v>
      </c>
      <c r="N29" s="28" t="s">
        <v>605</v>
      </c>
    </row>
    <row r="30" spans="1:14" customFormat="1" ht="119.4" customHeight="1" x14ac:dyDescent="0.25">
      <c r="A30" s="5" t="s">
        <v>38</v>
      </c>
      <c r="B30" s="5" t="s">
        <v>216</v>
      </c>
      <c r="C30" s="5" t="s">
        <v>223</v>
      </c>
      <c r="D30" s="49" t="s">
        <v>228</v>
      </c>
      <c r="E30" s="31">
        <v>20210680010003</v>
      </c>
      <c r="F30" s="10" t="s">
        <v>219</v>
      </c>
      <c r="G30" s="92">
        <f>70000000+10000000</f>
        <v>80000000</v>
      </c>
      <c r="H30" s="15"/>
      <c r="I30" s="15"/>
      <c r="J30" s="15"/>
      <c r="K30" s="14">
        <f t="shared" si="0"/>
        <v>80000000</v>
      </c>
      <c r="L30" s="28" t="s">
        <v>220</v>
      </c>
      <c r="M30" s="28" t="s">
        <v>221</v>
      </c>
      <c r="N30" s="28" t="s">
        <v>605</v>
      </c>
    </row>
    <row r="31" spans="1:14" customFormat="1" ht="79.8" customHeight="1" x14ac:dyDescent="0.25">
      <c r="A31" s="5" t="s">
        <v>38</v>
      </c>
      <c r="B31" s="5" t="s">
        <v>216</v>
      </c>
      <c r="C31" s="5" t="s">
        <v>223</v>
      </c>
      <c r="D31" s="49" t="s">
        <v>229</v>
      </c>
      <c r="E31" s="31">
        <v>20210680010003</v>
      </c>
      <c r="F31" s="10" t="s">
        <v>219</v>
      </c>
      <c r="G31" s="92">
        <v>20000000</v>
      </c>
      <c r="H31" s="15"/>
      <c r="I31" s="15"/>
      <c r="J31" s="15"/>
      <c r="K31" s="14">
        <f t="shared" si="0"/>
        <v>20000000</v>
      </c>
      <c r="L31" s="28" t="s">
        <v>220</v>
      </c>
      <c r="M31" s="28" t="s">
        <v>221</v>
      </c>
      <c r="N31" s="28" t="s">
        <v>605</v>
      </c>
    </row>
    <row r="32" spans="1:14" customFormat="1" ht="85.2" customHeight="1" x14ac:dyDescent="0.25">
      <c r="A32" s="5" t="s">
        <v>38</v>
      </c>
      <c r="B32" s="5" t="s">
        <v>216</v>
      </c>
      <c r="C32" s="5" t="s">
        <v>223</v>
      </c>
      <c r="D32" s="49" t="s">
        <v>230</v>
      </c>
      <c r="E32" s="31">
        <v>20210680010003</v>
      </c>
      <c r="F32" s="10" t="s">
        <v>219</v>
      </c>
      <c r="G32" s="92">
        <v>40000000</v>
      </c>
      <c r="H32" s="15"/>
      <c r="I32" s="15"/>
      <c r="J32" s="15"/>
      <c r="K32" s="14">
        <f t="shared" si="0"/>
        <v>40000000</v>
      </c>
      <c r="L32" s="28" t="s">
        <v>220</v>
      </c>
      <c r="M32" s="28" t="s">
        <v>221</v>
      </c>
      <c r="N32" s="28" t="s">
        <v>605</v>
      </c>
    </row>
    <row r="33" spans="1:14" customFormat="1" ht="54" customHeight="1" x14ac:dyDescent="0.25">
      <c r="A33" s="5" t="s">
        <v>38</v>
      </c>
      <c r="B33" s="5" t="s">
        <v>216</v>
      </c>
      <c r="C33" s="5" t="s">
        <v>223</v>
      </c>
      <c r="D33" s="49" t="s">
        <v>231</v>
      </c>
      <c r="E33" s="31">
        <v>20210680010003</v>
      </c>
      <c r="F33" s="10" t="s">
        <v>219</v>
      </c>
      <c r="G33" s="92">
        <f>150000000+101901217+10000000</f>
        <v>261901217</v>
      </c>
      <c r="H33" s="15"/>
      <c r="I33" s="15"/>
      <c r="J33" s="15"/>
      <c r="K33" s="14">
        <f t="shared" si="0"/>
        <v>261901217</v>
      </c>
      <c r="L33" s="28" t="s">
        <v>220</v>
      </c>
      <c r="M33" s="28" t="s">
        <v>221</v>
      </c>
      <c r="N33" s="28" t="s">
        <v>605</v>
      </c>
    </row>
    <row r="34" spans="1:14" customFormat="1" ht="94.2" customHeight="1" x14ac:dyDescent="0.25">
      <c r="A34" s="5" t="s">
        <v>38</v>
      </c>
      <c r="B34" s="5" t="s">
        <v>216</v>
      </c>
      <c r="C34" s="5" t="s">
        <v>232</v>
      </c>
      <c r="D34" s="49" t="s">
        <v>233</v>
      </c>
      <c r="E34" s="31">
        <v>20210680010003</v>
      </c>
      <c r="F34" s="10" t="s">
        <v>219</v>
      </c>
      <c r="G34" s="92">
        <v>20000000</v>
      </c>
      <c r="H34" s="15"/>
      <c r="I34" s="15"/>
      <c r="J34" s="15"/>
      <c r="K34" s="14">
        <f t="shared" si="0"/>
        <v>20000000</v>
      </c>
      <c r="L34" s="28" t="s">
        <v>220</v>
      </c>
      <c r="M34" s="28" t="s">
        <v>221</v>
      </c>
      <c r="N34" s="28" t="s">
        <v>605</v>
      </c>
    </row>
    <row r="35" spans="1:14" customFormat="1" ht="94.2" customHeight="1" x14ac:dyDescent="0.25">
      <c r="A35" s="5" t="s">
        <v>38</v>
      </c>
      <c r="B35" s="5" t="s">
        <v>216</v>
      </c>
      <c r="C35" s="5" t="s">
        <v>232</v>
      </c>
      <c r="D35" s="49" t="s">
        <v>234</v>
      </c>
      <c r="E35" s="31">
        <v>20210680010003</v>
      </c>
      <c r="F35" s="10" t="s">
        <v>219</v>
      </c>
      <c r="G35" s="92">
        <f>30000000+ 10000000+100000000+140000000-134500000-63802434</f>
        <v>81697566</v>
      </c>
      <c r="H35" s="15"/>
      <c r="I35" s="15"/>
      <c r="J35" s="15"/>
      <c r="K35" s="14">
        <f t="shared" si="0"/>
        <v>81697566</v>
      </c>
      <c r="L35" s="28" t="s">
        <v>220</v>
      </c>
      <c r="M35" s="28" t="s">
        <v>221</v>
      </c>
      <c r="N35" s="28" t="s">
        <v>605</v>
      </c>
    </row>
    <row r="36" spans="1:14" customFormat="1" ht="94.2" customHeight="1" x14ac:dyDescent="0.25">
      <c r="A36" s="5" t="s">
        <v>38</v>
      </c>
      <c r="B36" s="5" t="s">
        <v>216</v>
      </c>
      <c r="C36" s="5" t="s">
        <v>232</v>
      </c>
      <c r="D36" s="49" t="s">
        <v>235</v>
      </c>
      <c r="E36" s="31">
        <v>20210680010003</v>
      </c>
      <c r="F36" s="10" t="s">
        <v>219</v>
      </c>
      <c r="G36" s="92">
        <v>30000000</v>
      </c>
      <c r="H36" s="15"/>
      <c r="I36" s="15"/>
      <c r="J36" s="15"/>
      <c r="K36" s="14">
        <f t="shared" si="0"/>
        <v>30000000</v>
      </c>
      <c r="L36" s="28" t="s">
        <v>220</v>
      </c>
      <c r="M36" s="28" t="s">
        <v>221</v>
      </c>
      <c r="N36" s="28" t="s">
        <v>605</v>
      </c>
    </row>
    <row r="37" spans="1:14" customFormat="1" ht="94.2" customHeight="1" x14ac:dyDescent="0.25">
      <c r="A37" s="5" t="s">
        <v>38</v>
      </c>
      <c r="B37" s="5" t="s">
        <v>216</v>
      </c>
      <c r="C37" s="5" t="s">
        <v>232</v>
      </c>
      <c r="D37" s="49" t="s">
        <v>236</v>
      </c>
      <c r="E37" s="31">
        <v>20210680010003</v>
      </c>
      <c r="F37" s="10" t="s">
        <v>219</v>
      </c>
      <c r="G37" s="92">
        <v>30000000</v>
      </c>
      <c r="H37" s="15"/>
      <c r="I37" s="15"/>
      <c r="J37" s="15"/>
      <c r="K37" s="14">
        <f t="shared" si="0"/>
        <v>30000000</v>
      </c>
      <c r="L37" s="28" t="s">
        <v>220</v>
      </c>
      <c r="M37" s="28" t="s">
        <v>221</v>
      </c>
      <c r="N37" s="28" t="s">
        <v>605</v>
      </c>
    </row>
    <row r="38" spans="1:14" customFormat="1" ht="94.2" customHeight="1" x14ac:dyDescent="0.25">
      <c r="A38" s="5" t="s">
        <v>38</v>
      </c>
      <c r="B38" s="5" t="s">
        <v>216</v>
      </c>
      <c r="C38" s="5" t="s">
        <v>232</v>
      </c>
      <c r="D38" s="49" t="s">
        <v>237</v>
      </c>
      <c r="E38" s="31">
        <v>20210680010003</v>
      </c>
      <c r="F38" s="10" t="s">
        <v>219</v>
      </c>
      <c r="G38" s="92">
        <v>30000000</v>
      </c>
      <c r="H38" s="15"/>
      <c r="I38" s="15"/>
      <c r="J38" s="15"/>
      <c r="K38" s="14">
        <f t="shared" si="0"/>
        <v>30000000</v>
      </c>
      <c r="L38" s="28" t="s">
        <v>220</v>
      </c>
      <c r="M38" s="28" t="s">
        <v>221</v>
      </c>
      <c r="N38" s="28" t="s">
        <v>605</v>
      </c>
    </row>
    <row r="39" spans="1:14" customFormat="1" ht="94.2" customHeight="1" x14ac:dyDescent="0.25">
      <c r="A39" s="5" t="s">
        <v>33</v>
      </c>
      <c r="B39" s="5" t="s">
        <v>115</v>
      </c>
      <c r="C39" s="5" t="s">
        <v>116</v>
      </c>
      <c r="D39" s="46" t="s">
        <v>238</v>
      </c>
      <c r="E39" s="31">
        <v>20210680010003</v>
      </c>
      <c r="F39" s="10" t="s">
        <v>219</v>
      </c>
      <c r="G39" s="92">
        <f>10000000+20000000</f>
        <v>30000000</v>
      </c>
      <c r="H39" s="16"/>
      <c r="I39" s="16"/>
      <c r="J39" s="16"/>
      <c r="K39" s="14">
        <f t="shared" si="0"/>
        <v>30000000</v>
      </c>
      <c r="L39" s="28" t="s">
        <v>220</v>
      </c>
      <c r="M39" s="28" t="s">
        <v>221</v>
      </c>
      <c r="N39" s="9" t="s">
        <v>596</v>
      </c>
    </row>
    <row r="40" spans="1:14" customFormat="1" ht="94.2" customHeight="1" x14ac:dyDescent="0.25">
      <c r="A40" s="5" t="s">
        <v>38</v>
      </c>
      <c r="B40" s="5" t="s">
        <v>216</v>
      </c>
      <c r="C40" s="5" t="s">
        <v>232</v>
      </c>
      <c r="D40" s="49" t="s">
        <v>239</v>
      </c>
      <c r="E40" s="31">
        <v>20210680010003</v>
      </c>
      <c r="F40" s="10" t="s">
        <v>219</v>
      </c>
      <c r="G40" s="92">
        <v>10000000</v>
      </c>
      <c r="H40" s="15"/>
      <c r="I40" s="15"/>
      <c r="J40" s="15"/>
      <c r="K40" s="14">
        <f t="shared" si="0"/>
        <v>10000000</v>
      </c>
      <c r="L40" s="28" t="s">
        <v>220</v>
      </c>
      <c r="M40" s="28" t="s">
        <v>221</v>
      </c>
      <c r="N40" s="28" t="s">
        <v>605</v>
      </c>
    </row>
    <row r="41" spans="1:14" customFormat="1" ht="45" x14ac:dyDescent="0.25">
      <c r="A41" s="5" t="s">
        <v>38</v>
      </c>
      <c r="B41" s="5" t="s">
        <v>216</v>
      </c>
      <c r="C41" s="5" t="s">
        <v>217</v>
      </c>
      <c r="D41" s="49" t="s">
        <v>240</v>
      </c>
      <c r="E41" s="9"/>
      <c r="F41" s="25" t="s">
        <v>77</v>
      </c>
      <c r="G41" s="92">
        <v>1901217</v>
      </c>
      <c r="H41" s="15"/>
      <c r="I41" s="15"/>
      <c r="J41" s="15"/>
      <c r="K41" s="14">
        <f t="shared" si="0"/>
        <v>1901217</v>
      </c>
      <c r="L41" s="28" t="s">
        <v>220</v>
      </c>
      <c r="M41" s="28" t="s">
        <v>221</v>
      </c>
      <c r="N41" s="28" t="s">
        <v>605</v>
      </c>
    </row>
    <row r="42" spans="1:14" customFormat="1" ht="90" customHeight="1" x14ac:dyDescent="0.25">
      <c r="A42" s="5" t="s">
        <v>38</v>
      </c>
      <c r="B42" s="5" t="s">
        <v>216</v>
      </c>
      <c r="C42" s="5" t="s">
        <v>241</v>
      </c>
      <c r="D42" s="49" t="s">
        <v>242</v>
      </c>
      <c r="E42" s="31">
        <v>20200680010040</v>
      </c>
      <c r="F42" s="10" t="s">
        <v>243</v>
      </c>
      <c r="G42" s="92">
        <f>46000000+603350727</f>
        <v>649350727</v>
      </c>
      <c r="H42" s="15"/>
      <c r="I42" s="15"/>
      <c r="J42" s="92">
        <v>850649274</v>
      </c>
      <c r="K42" s="14">
        <f t="shared" si="0"/>
        <v>1500000001</v>
      </c>
      <c r="L42" s="28" t="s">
        <v>220</v>
      </c>
      <c r="M42" s="28" t="s">
        <v>221</v>
      </c>
      <c r="N42" s="28" t="s">
        <v>605</v>
      </c>
    </row>
    <row r="43" spans="1:14" customFormat="1" ht="90" customHeight="1" x14ac:dyDescent="0.25">
      <c r="A43" s="5" t="s">
        <v>38</v>
      </c>
      <c r="B43" s="5" t="s">
        <v>216</v>
      </c>
      <c r="C43" s="5" t="s">
        <v>241</v>
      </c>
      <c r="D43" s="49" t="s">
        <v>244</v>
      </c>
      <c r="E43" s="31">
        <v>20200680010040</v>
      </c>
      <c r="F43" s="10" t="s">
        <v>243</v>
      </c>
      <c r="G43" s="92">
        <v>50000000</v>
      </c>
      <c r="H43" s="57"/>
      <c r="I43" s="15"/>
      <c r="J43" s="57"/>
      <c r="K43" s="14">
        <f t="shared" si="0"/>
        <v>50000000</v>
      </c>
      <c r="L43" s="28" t="s">
        <v>220</v>
      </c>
      <c r="M43" s="28" t="s">
        <v>221</v>
      </c>
      <c r="N43" s="28" t="s">
        <v>605</v>
      </c>
    </row>
    <row r="44" spans="1:14" customFormat="1" ht="90" customHeight="1" x14ac:dyDescent="0.25">
      <c r="A44" s="5" t="s">
        <v>38</v>
      </c>
      <c r="B44" s="5" t="s">
        <v>216</v>
      </c>
      <c r="C44" s="5" t="s">
        <v>241</v>
      </c>
      <c r="D44" s="49" t="s">
        <v>245</v>
      </c>
      <c r="E44" s="31">
        <v>20200680010040</v>
      </c>
      <c r="F44" s="10" t="s">
        <v>243</v>
      </c>
      <c r="G44" s="92">
        <v>150000000</v>
      </c>
      <c r="H44" s="58"/>
      <c r="I44" s="15"/>
      <c r="J44" s="57"/>
      <c r="K44" s="14">
        <f t="shared" si="0"/>
        <v>150000000</v>
      </c>
      <c r="L44" s="28" t="s">
        <v>220</v>
      </c>
      <c r="M44" s="28" t="s">
        <v>221</v>
      </c>
      <c r="N44" s="28" t="s">
        <v>605</v>
      </c>
    </row>
    <row r="45" spans="1:14" customFormat="1" ht="90" customHeight="1" x14ac:dyDescent="0.25">
      <c r="A45" s="5" t="s">
        <v>38</v>
      </c>
      <c r="B45" s="5" t="s">
        <v>216</v>
      </c>
      <c r="C45" s="5" t="s">
        <v>241</v>
      </c>
      <c r="D45" s="49" t="s">
        <v>246</v>
      </c>
      <c r="E45" s="31">
        <v>20200680010040</v>
      </c>
      <c r="F45" s="10" t="s">
        <v>243</v>
      </c>
      <c r="G45" s="92">
        <f>150000000+44909000</f>
        <v>194909000</v>
      </c>
      <c r="H45" s="15"/>
      <c r="I45" s="15"/>
      <c r="J45" s="57"/>
      <c r="K45" s="14">
        <f t="shared" si="0"/>
        <v>194909000</v>
      </c>
      <c r="L45" s="28" t="s">
        <v>220</v>
      </c>
      <c r="M45" s="28" t="s">
        <v>221</v>
      </c>
      <c r="N45" s="28" t="s">
        <v>605</v>
      </c>
    </row>
    <row r="46" spans="1:14" customFormat="1" ht="62.4" x14ac:dyDescent="0.25">
      <c r="A46" s="5" t="s">
        <v>38</v>
      </c>
      <c r="B46" s="5" t="s">
        <v>216</v>
      </c>
      <c r="C46" s="5" t="s">
        <v>241</v>
      </c>
      <c r="D46" s="49" t="s">
        <v>247</v>
      </c>
      <c r="E46" s="31">
        <v>20200680010040</v>
      </c>
      <c r="F46" s="10" t="s">
        <v>243</v>
      </c>
      <c r="G46" s="92">
        <f>2559196618+101429564.34+904000000</f>
        <v>3564626182.3400002</v>
      </c>
      <c r="H46" s="15"/>
      <c r="I46" s="15"/>
      <c r="J46" s="92">
        <f>762195777+927807539</f>
        <v>1690003316</v>
      </c>
      <c r="K46" s="14">
        <f t="shared" si="0"/>
        <v>5254629498.3400002</v>
      </c>
      <c r="L46" s="28" t="s">
        <v>220</v>
      </c>
      <c r="M46" s="28" t="s">
        <v>221</v>
      </c>
      <c r="N46" s="28" t="s">
        <v>605</v>
      </c>
    </row>
    <row r="47" spans="1:14" customFormat="1" ht="88.2" customHeight="1" x14ac:dyDescent="0.25">
      <c r="A47" s="5" t="s">
        <v>38</v>
      </c>
      <c r="B47" s="5" t="s">
        <v>216</v>
      </c>
      <c r="C47" s="5" t="s">
        <v>241</v>
      </c>
      <c r="D47" s="49" t="s">
        <v>248</v>
      </c>
      <c r="E47" s="31">
        <v>20200680010040</v>
      </c>
      <c r="F47" s="10" t="s">
        <v>243</v>
      </c>
      <c r="G47" s="92">
        <f>40000000+72799850</f>
        <v>112799850</v>
      </c>
      <c r="H47" s="15"/>
      <c r="I47" s="15"/>
      <c r="J47" s="57"/>
      <c r="K47" s="14">
        <f t="shared" si="0"/>
        <v>112799850</v>
      </c>
      <c r="L47" s="28" t="s">
        <v>220</v>
      </c>
      <c r="M47" s="28" t="s">
        <v>221</v>
      </c>
      <c r="N47" s="28" t="s">
        <v>605</v>
      </c>
    </row>
    <row r="48" spans="1:14" customFormat="1" ht="88.2" customHeight="1" x14ac:dyDescent="0.25">
      <c r="A48" s="5" t="s">
        <v>38</v>
      </c>
      <c r="B48" s="5" t="s">
        <v>216</v>
      </c>
      <c r="C48" s="5" t="s">
        <v>241</v>
      </c>
      <c r="D48" s="49" t="s">
        <v>249</v>
      </c>
      <c r="E48" s="31">
        <v>20200680010040</v>
      </c>
      <c r="F48" s="10" t="s">
        <v>243</v>
      </c>
      <c r="G48" s="92">
        <f>30000000+68000000</f>
        <v>98000000</v>
      </c>
      <c r="H48" s="16"/>
      <c r="I48" s="16"/>
      <c r="J48" s="59"/>
      <c r="K48" s="14">
        <f t="shared" si="0"/>
        <v>98000000</v>
      </c>
      <c r="L48" s="28" t="s">
        <v>220</v>
      </c>
      <c r="M48" s="28" t="s">
        <v>221</v>
      </c>
      <c r="N48" s="28" t="s">
        <v>605</v>
      </c>
    </row>
    <row r="49" spans="1:14" customFormat="1" ht="88.2" customHeight="1" x14ac:dyDescent="0.25">
      <c r="A49" s="5" t="s">
        <v>38</v>
      </c>
      <c r="B49" s="5" t="s">
        <v>216</v>
      </c>
      <c r="C49" s="5" t="s">
        <v>241</v>
      </c>
      <c r="D49" s="49" t="s">
        <v>250</v>
      </c>
      <c r="E49" s="31">
        <v>20200680010040</v>
      </c>
      <c r="F49" s="10" t="s">
        <v>243</v>
      </c>
      <c r="G49" s="92">
        <f>35000000+164091000+24000000+80000000+26000000</f>
        <v>329091000</v>
      </c>
      <c r="H49" s="92"/>
      <c r="I49" s="15"/>
      <c r="J49" s="57"/>
      <c r="K49" s="14">
        <f t="shared" si="0"/>
        <v>329091000</v>
      </c>
      <c r="L49" s="28" t="s">
        <v>220</v>
      </c>
      <c r="M49" s="28" t="s">
        <v>221</v>
      </c>
      <c r="N49" s="28" t="s">
        <v>605</v>
      </c>
    </row>
    <row r="50" spans="1:14" customFormat="1" ht="75" customHeight="1" x14ac:dyDescent="0.25">
      <c r="A50" s="5" t="s">
        <v>38</v>
      </c>
      <c r="B50" s="5" t="s">
        <v>216</v>
      </c>
      <c r="C50" s="5" t="s">
        <v>241</v>
      </c>
      <c r="D50" s="49" t="s">
        <v>250</v>
      </c>
      <c r="E50" s="31"/>
      <c r="F50" s="13" t="s">
        <v>251</v>
      </c>
      <c r="G50" s="92"/>
      <c r="H50" s="15"/>
      <c r="I50" s="15"/>
      <c r="J50" s="57"/>
      <c r="K50" s="14">
        <f t="shared" si="0"/>
        <v>0</v>
      </c>
      <c r="L50" s="28" t="s">
        <v>220</v>
      </c>
      <c r="M50" s="28" t="s">
        <v>221</v>
      </c>
      <c r="N50" s="28" t="s">
        <v>605</v>
      </c>
    </row>
    <row r="51" spans="1:14" customFormat="1" ht="88.8" customHeight="1" x14ac:dyDescent="0.25">
      <c r="A51" s="5" t="s">
        <v>38</v>
      </c>
      <c r="B51" s="5" t="s">
        <v>216</v>
      </c>
      <c r="C51" s="5" t="s">
        <v>252</v>
      </c>
      <c r="D51" s="46" t="s">
        <v>253</v>
      </c>
      <c r="E51" s="31">
        <v>20200680010072</v>
      </c>
      <c r="F51" s="13" t="s">
        <v>254</v>
      </c>
      <c r="G51" s="92">
        <v>60000000</v>
      </c>
      <c r="H51" s="16"/>
      <c r="I51" s="16"/>
      <c r="J51" s="16"/>
      <c r="K51" s="14">
        <f t="shared" si="0"/>
        <v>60000000</v>
      </c>
      <c r="L51" s="28" t="s">
        <v>220</v>
      </c>
      <c r="M51" s="28" t="s">
        <v>221</v>
      </c>
      <c r="N51" s="28" t="s">
        <v>605</v>
      </c>
    </row>
    <row r="52" spans="1:14" customFormat="1" ht="88.8" customHeight="1" x14ac:dyDescent="0.25">
      <c r="A52" s="5" t="s">
        <v>38</v>
      </c>
      <c r="B52" s="5" t="s">
        <v>216</v>
      </c>
      <c r="C52" s="5" t="s">
        <v>252</v>
      </c>
      <c r="D52" s="46" t="s">
        <v>255</v>
      </c>
      <c r="E52" s="31">
        <v>20200680010072</v>
      </c>
      <c r="F52" s="13" t="s">
        <v>254</v>
      </c>
      <c r="G52" s="92"/>
      <c r="H52" s="16"/>
      <c r="I52" s="16"/>
      <c r="J52" s="16"/>
      <c r="K52" s="14">
        <f t="shared" si="0"/>
        <v>0</v>
      </c>
      <c r="L52" s="28" t="s">
        <v>220</v>
      </c>
      <c r="M52" s="28" t="s">
        <v>221</v>
      </c>
      <c r="N52" s="28" t="s">
        <v>605</v>
      </c>
    </row>
    <row r="53" spans="1:14" customFormat="1" ht="88.8" customHeight="1" x14ac:dyDescent="0.25">
      <c r="A53" s="5" t="s">
        <v>38</v>
      </c>
      <c r="B53" s="5" t="s">
        <v>216</v>
      </c>
      <c r="C53" s="5" t="s">
        <v>252</v>
      </c>
      <c r="D53" s="46" t="s">
        <v>256</v>
      </c>
      <c r="E53" s="31">
        <v>20200680010072</v>
      </c>
      <c r="F53" s="13" t="s">
        <v>254</v>
      </c>
      <c r="G53" s="92">
        <v>140000000</v>
      </c>
      <c r="H53" s="16"/>
      <c r="I53" s="16"/>
      <c r="J53" s="16"/>
      <c r="K53" s="14">
        <f t="shared" si="0"/>
        <v>140000000</v>
      </c>
      <c r="L53" s="28" t="s">
        <v>220</v>
      </c>
      <c r="M53" s="28" t="s">
        <v>221</v>
      </c>
      <c r="N53" s="28" t="s">
        <v>605</v>
      </c>
    </row>
    <row r="54" spans="1:14" customFormat="1" ht="72" customHeight="1" x14ac:dyDescent="0.25">
      <c r="A54" s="5" t="s">
        <v>38</v>
      </c>
      <c r="B54" s="5" t="s">
        <v>216</v>
      </c>
      <c r="C54" s="10" t="s">
        <v>252</v>
      </c>
      <c r="D54" s="46" t="s">
        <v>257</v>
      </c>
      <c r="E54" s="31"/>
      <c r="F54" s="13" t="s">
        <v>258</v>
      </c>
      <c r="G54" s="92"/>
      <c r="H54" s="16"/>
      <c r="I54" s="16"/>
      <c r="J54" s="16"/>
      <c r="K54" s="14">
        <f t="shared" si="0"/>
        <v>0</v>
      </c>
      <c r="L54" s="28" t="s">
        <v>220</v>
      </c>
      <c r="M54" s="28" t="s">
        <v>221</v>
      </c>
      <c r="N54" s="28" t="s">
        <v>605</v>
      </c>
    </row>
    <row r="55" spans="1:14" customFormat="1" ht="97.8" customHeight="1" x14ac:dyDescent="0.25">
      <c r="A55" s="5" t="s">
        <v>38</v>
      </c>
      <c r="B55" s="5" t="s">
        <v>216</v>
      </c>
      <c r="C55" s="5" t="s">
        <v>259</v>
      </c>
      <c r="D55" s="46" t="s">
        <v>260</v>
      </c>
      <c r="E55" s="31">
        <v>20200680010106</v>
      </c>
      <c r="F55" s="10" t="s">
        <v>261</v>
      </c>
      <c r="G55" s="92"/>
      <c r="H55" s="16"/>
      <c r="I55" s="16"/>
      <c r="J55" s="16"/>
      <c r="K55" s="14">
        <f t="shared" si="0"/>
        <v>0</v>
      </c>
      <c r="L55" s="28" t="s">
        <v>220</v>
      </c>
      <c r="M55" s="28" t="s">
        <v>221</v>
      </c>
      <c r="N55" s="28" t="s">
        <v>605</v>
      </c>
    </row>
    <row r="56" spans="1:14" customFormat="1" ht="97.8" customHeight="1" x14ac:dyDescent="0.25">
      <c r="A56" s="5" t="s">
        <v>38</v>
      </c>
      <c r="B56" s="5" t="s">
        <v>216</v>
      </c>
      <c r="C56" s="5" t="s">
        <v>259</v>
      </c>
      <c r="D56" s="46" t="s">
        <v>262</v>
      </c>
      <c r="E56" s="31">
        <v>20200680010106</v>
      </c>
      <c r="F56" s="10" t="s">
        <v>261</v>
      </c>
      <c r="G56" s="92">
        <f>20000000+20000000</f>
        <v>40000000</v>
      </c>
      <c r="H56" s="16"/>
      <c r="I56" s="16"/>
      <c r="J56" s="16"/>
      <c r="K56" s="14">
        <f t="shared" si="0"/>
        <v>40000000</v>
      </c>
      <c r="L56" s="28" t="s">
        <v>220</v>
      </c>
      <c r="M56" s="28" t="s">
        <v>221</v>
      </c>
      <c r="N56" s="28" t="s">
        <v>605</v>
      </c>
    </row>
    <row r="57" spans="1:14" customFormat="1" ht="97.8" customHeight="1" x14ac:dyDescent="0.25">
      <c r="A57" s="5" t="s">
        <v>38</v>
      </c>
      <c r="B57" s="5" t="s">
        <v>216</v>
      </c>
      <c r="C57" s="5" t="s">
        <v>259</v>
      </c>
      <c r="D57" s="46" t="s">
        <v>263</v>
      </c>
      <c r="E57" s="31">
        <v>20200680010106</v>
      </c>
      <c r="F57" s="10" t="s">
        <v>261</v>
      </c>
      <c r="G57" s="92">
        <v>20000000</v>
      </c>
      <c r="H57" s="16"/>
      <c r="I57" s="16"/>
      <c r="J57" s="16"/>
      <c r="K57" s="14">
        <f t="shared" si="0"/>
        <v>20000000</v>
      </c>
      <c r="L57" s="28" t="s">
        <v>220</v>
      </c>
      <c r="M57" s="28" t="s">
        <v>221</v>
      </c>
      <c r="N57" s="28" t="s">
        <v>605</v>
      </c>
    </row>
    <row r="58" spans="1:14" customFormat="1" ht="97.8" customHeight="1" x14ac:dyDescent="0.25">
      <c r="A58" s="5" t="s">
        <v>38</v>
      </c>
      <c r="B58" s="5" t="s">
        <v>216</v>
      </c>
      <c r="C58" s="5" t="s">
        <v>264</v>
      </c>
      <c r="D58" s="46" t="s">
        <v>265</v>
      </c>
      <c r="E58" s="31">
        <v>20200680010106</v>
      </c>
      <c r="F58" s="10" t="s">
        <v>261</v>
      </c>
      <c r="G58" s="92">
        <v>20000000</v>
      </c>
      <c r="H58" s="16"/>
      <c r="I58" s="16"/>
      <c r="J58" s="16"/>
      <c r="K58" s="14">
        <f t="shared" si="0"/>
        <v>20000000</v>
      </c>
      <c r="L58" s="28" t="s">
        <v>220</v>
      </c>
      <c r="M58" s="28" t="s">
        <v>221</v>
      </c>
      <c r="N58" s="28" t="s">
        <v>605</v>
      </c>
    </row>
    <row r="59" spans="1:14" customFormat="1" ht="97.8" customHeight="1" x14ac:dyDescent="0.25">
      <c r="A59" s="5" t="s">
        <v>38</v>
      </c>
      <c r="B59" s="5" t="s">
        <v>216</v>
      </c>
      <c r="C59" s="5" t="s">
        <v>264</v>
      </c>
      <c r="D59" s="46" t="s">
        <v>266</v>
      </c>
      <c r="E59" s="31">
        <v>20200680010106</v>
      </c>
      <c r="F59" s="10" t="s">
        <v>261</v>
      </c>
      <c r="G59" s="92">
        <v>30000000</v>
      </c>
      <c r="H59" s="16"/>
      <c r="I59" s="16"/>
      <c r="J59" s="16"/>
      <c r="K59" s="14">
        <f t="shared" si="0"/>
        <v>30000000</v>
      </c>
      <c r="L59" s="28" t="s">
        <v>220</v>
      </c>
      <c r="M59" s="28" t="s">
        <v>221</v>
      </c>
      <c r="N59" s="28" t="s">
        <v>605</v>
      </c>
    </row>
    <row r="60" spans="1:14" customFormat="1" ht="97.8" customHeight="1" x14ac:dyDescent="0.25">
      <c r="A60" s="5" t="s">
        <v>38</v>
      </c>
      <c r="B60" s="5" t="s">
        <v>216</v>
      </c>
      <c r="C60" s="5" t="s">
        <v>264</v>
      </c>
      <c r="D60" s="46" t="s">
        <v>267</v>
      </c>
      <c r="E60" s="31">
        <v>20200680010106</v>
      </c>
      <c r="F60" s="10" t="s">
        <v>261</v>
      </c>
      <c r="G60" s="92">
        <v>30000000</v>
      </c>
      <c r="H60" s="16"/>
      <c r="I60" s="16"/>
      <c r="J60" s="16"/>
      <c r="K60" s="14">
        <f t="shared" si="0"/>
        <v>30000000</v>
      </c>
      <c r="L60" s="28" t="s">
        <v>220</v>
      </c>
      <c r="M60" s="28" t="s">
        <v>221</v>
      </c>
      <c r="N60" s="28" t="s">
        <v>605</v>
      </c>
    </row>
    <row r="61" spans="1:14" customFormat="1" ht="97.8" customHeight="1" x14ac:dyDescent="0.25">
      <c r="A61" s="5" t="s">
        <v>38</v>
      </c>
      <c r="B61" s="5" t="s">
        <v>216</v>
      </c>
      <c r="C61" s="5" t="s">
        <v>259</v>
      </c>
      <c r="D61" s="46" t="s">
        <v>268</v>
      </c>
      <c r="E61" s="31">
        <v>20200680010106</v>
      </c>
      <c r="F61" s="10" t="s">
        <v>261</v>
      </c>
      <c r="G61" s="92">
        <v>30000000</v>
      </c>
      <c r="H61" s="16"/>
      <c r="I61" s="16"/>
      <c r="J61" s="16"/>
      <c r="K61" s="14">
        <f t="shared" si="0"/>
        <v>30000000</v>
      </c>
      <c r="L61" s="28" t="s">
        <v>220</v>
      </c>
      <c r="M61" s="28" t="s">
        <v>221</v>
      </c>
      <c r="N61" s="28" t="s">
        <v>605</v>
      </c>
    </row>
    <row r="62" spans="1:14" customFormat="1" ht="97.8" customHeight="1" x14ac:dyDescent="0.25">
      <c r="A62" s="5" t="s">
        <v>38</v>
      </c>
      <c r="B62" s="5" t="s">
        <v>216</v>
      </c>
      <c r="C62" s="5" t="s">
        <v>259</v>
      </c>
      <c r="D62" s="46" t="s">
        <v>269</v>
      </c>
      <c r="E62" s="31">
        <v>20200680010106</v>
      </c>
      <c r="F62" s="10" t="s">
        <v>261</v>
      </c>
      <c r="G62" s="92">
        <v>11000000</v>
      </c>
      <c r="H62" s="16"/>
      <c r="I62" s="16"/>
      <c r="J62" s="16"/>
      <c r="K62" s="14">
        <f t="shared" si="0"/>
        <v>11000000</v>
      </c>
      <c r="L62" s="28" t="s">
        <v>220</v>
      </c>
      <c r="M62" s="28" t="s">
        <v>221</v>
      </c>
      <c r="N62" s="28" t="s">
        <v>605</v>
      </c>
    </row>
    <row r="63" spans="1:14" customFormat="1" ht="97.8" customHeight="1" x14ac:dyDescent="0.25">
      <c r="A63" s="5" t="s">
        <v>38</v>
      </c>
      <c r="B63" s="5" t="s">
        <v>216</v>
      </c>
      <c r="C63" s="5" t="s">
        <v>259</v>
      </c>
      <c r="D63" s="46" t="s">
        <v>270</v>
      </c>
      <c r="E63" s="31">
        <v>20200680010106</v>
      </c>
      <c r="F63" s="10" t="s">
        <v>261</v>
      </c>
      <c r="G63" s="92">
        <v>10000000</v>
      </c>
      <c r="H63" s="16"/>
      <c r="I63" s="16"/>
      <c r="J63" s="16"/>
      <c r="K63" s="14">
        <f t="shared" si="0"/>
        <v>10000000</v>
      </c>
      <c r="L63" s="28" t="s">
        <v>220</v>
      </c>
      <c r="M63" s="28" t="s">
        <v>221</v>
      </c>
      <c r="N63" s="28" t="s">
        <v>605</v>
      </c>
    </row>
    <row r="64" spans="1:14" customFormat="1" ht="97.8" customHeight="1" x14ac:dyDescent="0.25">
      <c r="A64" s="5" t="s">
        <v>38</v>
      </c>
      <c r="B64" s="5" t="s">
        <v>216</v>
      </c>
      <c r="C64" s="5" t="s">
        <v>259</v>
      </c>
      <c r="D64" s="46" t="s">
        <v>271</v>
      </c>
      <c r="E64" s="31">
        <v>20200680010106</v>
      </c>
      <c r="F64" s="10" t="s">
        <v>261</v>
      </c>
      <c r="G64" s="92">
        <v>24000000</v>
      </c>
      <c r="H64" s="16"/>
      <c r="I64" s="16"/>
      <c r="J64" s="16"/>
      <c r="K64" s="14">
        <f t="shared" si="0"/>
        <v>24000000</v>
      </c>
      <c r="L64" s="28" t="s">
        <v>220</v>
      </c>
      <c r="M64" s="28" t="s">
        <v>221</v>
      </c>
      <c r="N64" s="28" t="s">
        <v>605</v>
      </c>
    </row>
    <row r="65" spans="1:14" customFormat="1" ht="97.8" customHeight="1" x14ac:dyDescent="0.25">
      <c r="A65" s="5" t="s">
        <v>38</v>
      </c>
      <c r="B65" s="5" t="s">
        <v>216</v>
      </c>
      <c r="C65" s="5" t="s">
        <v>264</v>
      </c>
      <c r="D65" s="46" t="s">
        <v>272</v>
      </c>
      <c r="E65" s="31">
        <v>20200680010106</v>
      </c>
      <c r="F65" s="10" t="s">
        <v>261</v>
      </c>
      <c r="G65" s="92">
        <v>15000000</v>
      </c>
      <c r="H65" s="16"/>
      <c r="I65" s="16"/>
      <c r="J65" s="16"/>
      <c r="K65" s="14">
        <f t="shared" si="0"/>
        <v>15000000</v>
      </c>
      <c r="L65" s="28" t="s">
        <v>220</v>
      </c>
      <c r="M65" s="28" t="s">
        <v>221</v>
      </c>
      <c r="N65" s="28" t="s">
        <v>605</v>
      </c>
    </row>
    <row r="66" spans="1:14" customFormat="1" ht="72" customHeight="1" x14ac:dyDescent="0.25">
      <c r="A66" s="5" t="s">
        <v>38</v>
      </c>
      <c r="B66" s="5" t="s">
        <v>216</v>
      </c>
      <c r="C66" s="5" t="s">
        <v>273</v>
      </c>
      <c r="D66" s="46" t="s">
        <v>274</v>
      </c>
      <c r="E66" s="31"/>
      <c r="F66" s="25" t="s">
        <v>77</v>
      </c>
      <c r="G66" s="92">
        <v>1016480</v>
      </c>
      <c r="H66" s="16"/>
      <c r="I66" s="16"/>
      <c r="J66" s="16"/>
      <c r="K66" s="14">
        <f t="shared" si="0"/>
        <v>1016480</v>
      </c>
      <c r="L66" s="28" t="s">
        <v>220</v>
      </c>
      <c r="M66" s="28" t="s">
        <v>221</v>
      </c>
      <c r="N66" s="28" t="s">
        <v>605</v>
      </c>
    </row>
    <row r="67" spans="1:14" customFormat="1" ht="97.8" customHeight="1" x14ac:dyDescent="0.25">
      <c r="A67" s="5" t="s">
        <v>38</v>
      </c>
      <c r="B67" s="5" t="s">
        <v>216</v>
      </c>
      <c r="C67" s="5" t="s">
        <v>273</v>
      </c>
      <c r="D67" s="46" t="s">
        <v>274</v>
      </c>
      <c r="E67" s="31">
        <v>20200680010050</v>
      </c>
      <c r="F67" s="10" t="s">
        <v>275</v>
      </c>
      <c r="G67" s="92">
        <v>6983520</v>
      </c>
      <c r="H67" s="60">
        <v>913000000</v>
      </c>
      <c r="I67" s="16"/>
      <c r="J67" s="16"/>
      <c r="K67" s="14">
        <f t="shared" si="0"/>
        <v>919983520</v>
      </c>
      <c r="L67" s="28" t="s">
        <v>220</v>
      </c>
      <c r="M67" s="28" t="s">
        <v>221</v>
      </c>
      <c r="N67" s="28" t="s">
        <v>605</v>
      </c>
    </row>
    <row r="68" spans="1:14" customFormat="1" ht="97.8" customHeight="1" x14ac:dyDescent="0.25">
      <c r="A68" s="5" t="s">
        <v>38</v>
      </c>
      <c r="B68" s="5" t="s">
        <v>216</v>
      </c>
      <c r="C68" s="5" t="s">
        <v>273</v>
      </c>
      <c r="D68" s="46" t="s">
        <v>276</v>
      </c>
      <c r="E68" s="31">
        <v>20200680010050</v>
      </c>
      <c r="F68" s="10" t="s">
        <v>275</v>
      </c>
      <c r="G68" s="92">
        <v>130000000</v>
      </c>
      <c r="H68" s="60">
        <v>119000000</v>
      </c>
      <c r="I68" s="16"/>
      <c r="J68" s="16"/>
      <c r="K68" s="14">
        <f t="shared" si="0"/>
        <v>249000000</v>
      </c>
      <c r="L68" s="28" t="s">
        <v>220</v>
      </c>
      <c r="M68" s="28" t="s">
        <v>221</v>
      </c>
      <c r="N68" s="28" t="s">
        <v>605</v>
      </c>
    </row>
    <row r="69" spans="1:14" customFormat="1" ht="97.8" customHeight="1" x14ac:dyDescent="0.25">
      <c r="A69" s="5" t="s">
        <v>38</v>
      </c>
      <c r="B69" s="5" t="s">
        <v>216</v>
      </c>
      <c r="C69" s="5" t="s">
        <v>273</v>
      </c>
      <c r="D69" s="46" t="s">
        <v>277</v>
      </c>
      <c r="E69" s="31">
        <v>20200680010050</v>
      </c>
      <c r="F69" s="10" t="s">
        <v>275</v>
      </c>
      <c r="G69" s="92">
        <v>12000000</v>
      </c>
      <c r="H69" s="60">
        <v>18000000</v>
      </c>
      <c r="I69" s="16"/>
      <c r="J69" s="16"/>
      <c r="K69" s="14">
        <f t="shared" si="0"/>
        <v>30000000</v>
      </c>
      <c r="L69" s="28" t="s">
        <v>220</v>
      </c>
      <c r="M69" s="28" t="s">
        <v>221</v>
      </c>
      <c r="N69" s="28" t="s">
        <v>605</v>
      </c>
    </row>
    <row r="70" spans="1:14" customFormat="1" ht="97.8" customHeight="1" x14ac:dyDescent="0.25">
      <c r="A70" s="5" t="s">
        <v>38</v>
      </c>
      <c r="B70" s="5" t="s">
        <v>216</v>
      </c>
      <c r="C70" s="5" t="s">
        <v>273</v>
      </c>
      <c r="D70" s="46" t="s">
        <v>278</v>
      </c>
      <c r="E70" s="31">
        <v>20200680010050</v>
      </c>
      <c r="F70" s="10" t="s">
        <v>275</v>
      </c>
      <c r="G70" s="92"/>
      <c r="H70" s="60">
        <v>60000000</v>
      </c>
      <c r="I70" s="16"/>
      <c r="J70" s="16"/>
      <c r="K70" s="14">
        <f t="shared" si="0"/>
        <v>60000000</v>
      </c>
      <c r="L70" s="28" t="s">
        <v>220</v>
      </c>
      <c r="M70" s="28" t="s">
        <v>221</v>
      </c>
      <c r="N70" s="28" t="s">
        <v>605</v>
      </c>
    </row>
    <row r="71" spans="1:14" customFormat="1" ht="84.6" customHeight="1" x14ac:dyDescent="0.25">
      <c r="A71" s="5" t="s">
        <v>38</v>
      </c>
      <c r="B71" s="5" t="s">
        <v>216</v>
      </c>
      <c r="C71" s="5" t="s">
        <v>279</v>
      </c>
      <c r="D71" s="46" t="s">
        <v>280</v>
      </c>
      <c r="E71" s="31"/>
      <c r="F71" s="25" t="s">
        <v>77</v>
      </c>
      <c r="G71" s="92">
        <v>23866</v>
      </c>
      <c r="H71" s="60"/>
      <c r="I71" s="16"/>
      <c r="J71" s="16"/>
      <c r="K71" s="14">
        <f t="shared" ref="K71:K135" si="1">SUM(G71:J71)</f>
        <v>23866</v>
      </c>
      <c r="L71" s="28" t="s">
        <v>220</v>
      </c>
      <c r="M71" s="28" t="s">
        <v>221</v>
      </c>
      <c r="N71" s="28" t="s">
        <v>605</v>
      </c>
    </row>
    <row r="72" spans="1:14" customFormat="1" ht="81" customHeight="1" x14ac:dyDescent="0.25">
      <c r="A72" s="5" t="s">
        <v>38</v>
      </c>
      <c r="B72" s="5" t="s">
        <v>216</v>
      </c>
      <c r="C72" s="5" t="s">
        <v>279</v>
      </c>
      <c r="D72" s="46" t="s">
        <v>280</v>
      </c>
      <c r="E72" s="31">
        <v>20200680010121</v>
      </c>
      <c r="F72" s="13" t="s">
        <v>281</v>
      </c>
      <c r="G72" s="92">
        <f>410000000-10000000-20000000-20023866</f>
        <v>359976134</v>
      </c>
      <c r="H72" s="60">
        <v>590000000</v>
      </c>
      <c r="I72" s="60"/>
      <c r="J72" s="60"/>
      <c r="K72" s="14">
        <f t="shared" si="1"/>
        <v>949976134</v>
      </c>
      <c r="L72" s="28" t="s">
        <v>220</v>
      </c>
      <c r="M72" s="28" t="s">
        <v>221</v>
      </c>
      <c r="N72" s="28" t="s">
        <v>605</v>
      </c>
    </row>
    <row r="73" spans="1:14" customFormat="1" ht="81" customHeight="1" x14ac:dyDescent="0.25">
      <c r="A73" s="5" t="s">
        <v>38</v>
      </c>
      <c r="B73" s="5" t="s">
        <v>216</v>
      </c>
      <c r="C73" s="5" t="s">
        <v>279</v>
      </c>
      <c r="D73" s="46" t="s">
        <v>282</v>
      </c>
      <c r="E73" s="31">
        <v>20200680010121</v>
      </c>
      <c r="F73" s="13" t="s">
        <v>281</v>
      </c>
      <c r="G73" s="92">
        <v>50000000</v>
      </c>
      <c r="H73" s="60"/>
      <c r="I73" s="60"/>
      <c r="J73" s="60"/>
      <c r="K73" s="14">
        <f t="shared" si="1"/>
        <v>50000000</v>
      </c>
      <c r="L73" s="28" t="s">
        <v>220</v>
      </c>
      <c r="M73" s="28" t="s">
        <v>221</v>
      </c>
      <c r="N73" s="28" t="s">
        <v>605</v>
      </c>
    </row>
    <row r="74" spans="1:14" customFormat="1" ht="81" customHeight="1" x14ac:dyDescent="0.25">
      <c r="A74" s="5" t="s">
        <v>38</v>
      </c>
      <c r="B74" s="5" t="s">
        <v>216</v>
      </c>
      <c r="C74" s="5" t="s">
        <v>279</v>
      </c>
      <c r="D74" s="46" t="s">
        <v>283</v>
      </c>
      <c r="E74" s="31">
        <v>20200680010121</v>
      </c>
      <c r="F74" s="13" t="s">
        <v>281</v>
      </c>
      <c r="G74" s="92">
        <f>20000000+10000000+20000000</f>
        <v>50000000</v>
      </c>
      <c r="H74" s="60">
        <v>180000000</v>
      </c>
      <c r="I74" s="60"/>
      <c r="J74" s="60"/>
      <c r="K74" s="14">
        <f t="shared" si="1"/>
        <v>230000000</v>
      </c>
      <c r="L74" s="28" t="s">
        <v>220</v>
      </c>
      <c r="M74" s="28" t="s">
        <v>221</v>
      </c>
      <c r="N74" s="28" t="s">
        <v>605</v>
      </c>
    </row>
    <row r="75" spans="1:14" customFormat="1" ht="81" customHeight="1" x14ac:dyDescent="0.25">
      <c r="A75" s="5" t="s">
        <v>38</v>
      </c>
      <c r="B75" s="5" t="s">
        <v>216</v>
      </c>
      <c r="C75" s="5" t="s">
        <v>279</v>
      </c>
      <c r="D75" s="46" t="s">
        <v>284</v>
      </c>
      <c r="E75" s="31">
        <v>20200680010121</v>
      </c>
      <c r="F75" s="13" t="s">
        <v>281</v>
      </c>
      <c r="G75" s="92">
        <v>200000000</v>
      </c>
      <c r="H75" s="60"/>
      <c r="I75" s="60"/>
      <c r="J75" s="60"/>
      <c r="K75" s="14">
        <f t="shared" si="1"/>
        <v>200000000</v>
      </c>
      <c r="L75" s="28" t="s">
        <v>220</v>
      </c>
      <c r="M75" s="28" t="s">
        <v>221</v>
      </c>
      <c r="N75" s="28" t="s">
        <v>605</v>
      </c>
    </row>
    <row r="76" spans="1:14" customFormat="1" ht="81" customHeight="1" x14ac:dyDescent="0.25">
      <c r="A76" s="5" t="s">
        <v>38</v>
      </c>
      <c r="B76" s="5" t="s">
        <v>216</v>
      </c>
      <c r="C76" s="5" t="s">
        <v>279</v>
      </c>
      <c r="D76" s="46" t="s">
        <v>285</v>
      </c>
      <c r="E76" s="31">
        <v>20200680010121</v>
      </c>
      <c r="F76" s="13" t="s">
        <v>281</v>
      </c>
      <c r="G76" s="92">
        <v>50000000</v>
      </c>
      <c r="H76" s="60"/>
      <c r="I76" s="60"/>
      <c r="J76" s="60"/>
      <c r="K76" s="14">
        <f t="shared" si="1"/>
        <v>50000000</v>
      </c>
      <c r="L76" s="28" t="s">
        <v>220</v>
      </c>
      <c r="M76" s="28" t="s">
        <v>221</v>
      </c>
      <c r="N76" s="28" t="s">
        <v>605</v>
      </c>
    </row>
    <row r="77" spans="1:14" customFormat="1" ht="60" x14ac:dyDescent="0.25">
      <c r="A77" s="5" t="s">
        <v>24</v>
      </c>
      <c r="B77" s="5" t="s">
        <v>68</v>
      </c>
      <c r="C77" s="5" t="s">
        <v>69</v>
      </c>
      <c r="D77" s="46" t="s">
        <v>286</v>
      </c>
      <c r="E77" s="31">
        <v>20200680010159</v>
      </c>
      <c r="F77" s="13" t="s">
        <v>287</v>
      </c>
      <c r="G77" s="92">
        <v>100000000</v>
      </c>
      <c r="H77" s="16"/>
      <c r="I77" s="16"/>
      <c r="J77" s="16"/>
      <c r="K77" s="14">
        <f t="shared" si="1"/>
        <v>100000000</v>
      </c>
      <c r="L77" s="28" t="s">
        <v>220</v>
      </c>
      <c r="M77" s="28" t="s">
        <v>221</v>
      </c>
      <c r="N77" s="28" t="s">
        <v>606</v>
      </c>
    </row>
    <row r="78" spans="1:14" customFormat="1" ht="66" customHeight="1" x14ac:dyDescent="0.25">
      <c r="A78" s="5" t="s">
        <v>24</v>
      </c>
      <c r="B78" s="5" t="s">
        <v>68</v>
      </c>
      <c r="C78" s="5" t="s">
        <v>69</v>
      </c>
      <c r="D78" s="46" t="s">
        <v>288</v>
      </c>
      <c r="E78" s="31">
        <v>20200680010123</v>
      </c>
      <c r="F78" s="10" t="s">
        <v>289</v>
      </c>
      <c r="G78" s="92">
        <f>40000000.66</f>
        <v>40000000.659999996</v>
      </c>
      <c r="H78" s="16"/>
      <c r="I78" s="16"/>
      <c r="J78" s="16"/>
      <c r="K78" s="14">
        <f t="shared" si="1"/>
        <v>40000000.659999996</v>
      </c>
      <c r="L78" s="28" t="s">
        <v>220</v>
      </c>
      <c r="M78" s="28" t="s">
        <v>221</v>
      </c>
      <c r="N78" s="28" t="s">
        <v>606</v>
      </c>
    </row>
    <row r="79" spans="1:14" customFormat="1" ht="70.8" customHeight="1" x14ac:dyDescent="0.25">
      <c r="A79" s="5" t="s">
        <v>24</v>
      </c>
      <c r="B79" s="5" t="s">
        <v>68</v>
      </c>
      <c r="C79" s="5" t="s">
        <v>69</v>
      </c>
      <c r="D79" s="46" t="s">
        <v>290</v>
      </c>
      <c r="E79" s="31">
        <v>20200680010123</v>
      </c>
      <c r="F79" s="10" t="s">
        <v>289</v>
      </c>
      <c r="G79" s="92">
        <v>59839539</v>
      </c>
      <c r="H79" s="16"/>
      <c r="I79" s="16"/>
      <c r="J79" s="16"/>
      <c r="K79" s="14">
        <f t="shared" si="1"/>
        <v>59839539</v>
      </c>
      <c r="L79" s="28" t="s">
        <v>220</v>
      </c>
      <c r="M79" s="28" t="s">
        <v>221</v>
      </c>
      <c r="N79" s="28" t="s">
        <v>606</v>
      </c>
    </row>
    <row r="80" spans="1:14" customFormat="1" ht="70.8" customHeight="1" x14ac:dyDescent="0.25">
      <c r="A80" s="5" t="s">
        <v>24</v>
      </c>
      <c r="B80" s="5" t="s">
        <v>68</v>
      </c>
      <c r="C80" s="5" t="s">
        <v>69</v>
      </c>
      <c r="D80" s="46" t="s">
        <v>291</v>
      </c>
      <c r="E80" s="31">
        <v>20200680010123</v>
      </c>
      <c r="F80" s="10" t="s">
        <v>289</v>
      </c>
      <c r="G80" s="92">
        <v>100000000</v>
      </c>
      <c r="H80" s="16"/>
      <c r="I80" s="16"/>
      <c r="J80" s="16"/>
      <c r="K80" s="14">
        <f t="shared" si="1"/>
        <v>100000000</v>
      </c>
      <c r="L80" s="28" t="s">
        <v>220</v>
      </c>
      <c r="M80" s="28" t="s">
        <v>221</v>
      </c>
      <c r="N80" s="28" t="s">
        <v>606</v>
      </c>
    </row>
    <row r="81" spans="1:14" customFormat="1" ht="60" x14ac:dyDescent="0.25">
      <c r="A81" s="5" t="s">
        <v>24</v>
      </c>
      <c r="B81" s="5" t="s">
        <v>68</v>
      </c>
      <c r="C81" s="5" t="s">
        <v>69</v>
      </c>
      <c r="D81" s="46" t="s">
        <v>292</v>
      </c>
      <c r="E81" s="31">
        <v>20200680010123</v>
      </c>
      <c r="F81" s="10" t="s">
        <v>289</v>
      </c>
      <c r="G81" s="92">
        <v>30000000</v>
      </c>
      <c r="H81" s="16"/>
      <c r="I81" s="16"/>
      <c r="J81" s="16"/>
      <c r="K81" s="14">
        <f t="shared" si="1"/>
        <v>30000000</v>
      </c>
      <c r="L81" s="28" t="s">
        <v>220</v>
      </c>
      <c r="M81" s="28" t="s">
        <v>221</v>
      </c>
      <c r="N81" s="28" t="s">
        <v>606</v>
      </c>
    </row>
    <row r="82" spans="1:14" customFormat="1" ht="81.599999999999994" customHeight="1" x14ac:dyDescent="0.25">
      <c r="A82" s="5" t="s">
        <v>24</v>
      </c>
      <c r="B82" s="5" t="s">
        <v>68</v>
      </c>
      <c r="C82" s="5" t="s">
        <v>69</v>
      </c>
      <c r="D82" s="46" t="s">
        <v>293</v>
      </c>
      <c r="E82" s="31">
        <v>20200680010123</v>
      </c>
      <c r="F82" s="10" t="s">
        <v>289</v>
      </c>
      <c r="G82" s="92"/>
      <c r="H82" s="16"/>
      <c r="I82" s="16"/>
      <c r="J82" s="16"/>
      <c r="K82" s="14">
        <f t="shared" si="1"/>
        <v>0</v>
      </c>
      <c r="L82" s="28" t="s">
        <v>220</v>
      </c>
      <c r="M82" s="28" t="s">
        <v>221</v>
      </c>
      <c r="N82" s="28" t="s">
        <v>606</v>
      </c>
    </row>
    <row r="83" spans="1:14" customFormat="1" ht="60" x14ac:dyDescent="0.25">
      <c r="A83" s="5" t="s">
        <v>24</v>
      </c>
      <c r="B83" s="5" t="s">
        <v>68</v>
      </c>
      <c r="C83" s="5" t="s">
        <v>69</v>
      </c>
      <c r="D83" s="46" t="s">
        <v>293</v>
      </c>
      <c r="E83" s="31"/>
      <c r="F83" s="10" t="s">
        <v>47</v>
      </c>
      <c r="G83" s="92">
        <v>160461</v>
      </c>
      <c r="H83" s="16"/>
      <c r="I83" s="16"/>
      <c r="J83" s="16"/>
      <c r="K83" s="14">
        <f t="shared" si="1"/>
        <v>160461</v>
      </c>
      <c r="L83" s="28" t="s">
        <v>220</v>
      </c>
      <c r="M83" s="28" t="s">
        <v>221</v>
      </c>
      <c r="N83" s="28" t="s">
        <v>606</v>
      </c>
    </row>
    <row r="84" spans="1:14" customFormat="1" ht="60" x14ac:dyDescent="0.25">
      <c r="A84" s="5" t="s">
        <v>10</v>
      </c>
      <c r="B84" s="5" t="s">
        <v>25</v>
      </c>
      <c r="C84" s="5" t="s">
        <v>26</v>
      </c>
      <c r="D84" s="46" t="s">
        <v>294</v>
      </c>
      <c r="E84" s="31">
        <v>20200680010063</v>
      </c>
      <c r="F84" s="10" t="s">
        <v>295</v>
      </c>
      <c r="G84" s="92">
        <v>331000000</v>
      </c>
      <c r="H84" s="16"/>
      <c r="I84" s="16"/>
      <c r="J84" s="16"/>
      <c r="K84" s="14">
        <f t="shared" si="1"/>
        <v>331000000</v>
      </c>
      <c r="L84" s="28" t="s">
        <v>220</v>
      </c>
      <c r="M84" s="28" t="s">
        <v>221</v>
      </c>
      <c r="N84" s="28" t="s">
        <v>596</v>
      </c>
    </row>
    <row r="85" spans="1:14" customFormat="1" ht="60" x14ac:dyDescent="0.25">
      <c r="A85" s="5" t="s">
        <v>10</v>
      </c>
      <c r="B85" s="5" t="s">
        <v>25</v>
      </c>
      <c r="C85" s="5" t="s">
        <v>26</v>
      </c>
      <c r="D85" s="46" t="s">
        <v>296</v>
      </c>
      <c r="E85" s="31">
        <v>20200680010063</v>
      </c>
      <c r="F85" s="10" t="s">
        <v>295</v>
      </c>
      <c r="G85" s="92">
        <f>440000000-144000000</f>
        <v>296000000</v>
      </c>
      <c r="H85" s="16"/>
      <c r="I85" s="16"/>
      <c r="J85" s="45"/>
      <c r="K85" s="14">
        <f t="shared" si="1"/>
        <v>296000000</v>
      </c>
      <c r="L85" s="28" t="s">
        <v>220</v>
      </c>
      <c r="M85" s="28" t="s">
        <v>221</v>
      </c>
      <c r="N85" s="28" t="s">
        <v>596</v>
      </c>
    </row>
    <row r="86" spans="1:14" customFormat="1" ht="54" customHeight="1" x14ac:dyDescent="0.25">
      <c r="A86" s="5" t="s">
        <v>10</v>
      </c>
      <c r="B86" s="5" t="s">
        <v>25</v>
      </c>
      <c r="C86" s="5" t="s">
        <v>26</v>
      </c>
      <c r="D86" s="53" t="s">
        <v>297</v>
      </c>
      <c r="E86" s="31">
        <v>20200680010063</v>
      </c>
      <c r="F86" s="10" t="s">
        <v>295</v>
      </c>
      <c r="G86" s="92">
        <v>113501549</v>
      </c>
      <c r="H86" s="92"/>
      <c r="I86" s="16"/>
      <c r="J86" s="16"/>
      <c r="K86" s="14">
        <f t="shared" si="1"/>
        <v>113501549</v>
      </c>
      <c r="L86" s="28" t="s">
        <v>220</v>
      </c>
      <c r="M86" s="28" t="s">
        <v>221</v>
      </c>
      <c r="N86" s="28" t="s">
        <v>596</v>
      </c>
    </row>
    <row r="87" spans="1:14" customFormat="1" ht="60" x14ac:dyDescent="0.25">
      <c r="A87" s="5" t="s">
        <v>10</v>
      </c>
      <c r="B87" s="5" t="s">
        <v>25</v>
      </c>
      <c r="C87" s="5" t="s">
        <v>26</v>
      </c>
      <c r="D87" s="53" t="s">
        <v>297</v>
      </c>
      <c r="E87" s="31"/>
      <c r="F87" s="10" t="s">
        <v>77</v>
      </c>
      <c r="G87" s="92">
        <f>30498451+229000000</f>
        <v>259498451</v>
      </c>
      <c r="H87" s="92"/>
      <c r="I87" s="16"/>
      <c r="J87" s="16"/>
      <c r="K87" s="14">
        <f t="shared" si="1"/>
        <v>259498451</v>
      </c>
      <c r="L87" s="28" t="s">
        <v>220</v>
      </c>
      <c r="M87" s="28" t="s">
        <v>221</v>
      </c>
      <c r="N87" s="28" t="s">
        <v>596</v>
      </c>
    </row>
    <row r="88" spans="1:14" customFormat="1" ht="72" customHeight="1" x14ac:dyDescent="0.25">
      <c r="A88" s="5" t="s">
        <v>10</v>
      </c>
      <c r="B88" s="5" t="s">
        <v>25</v>
      </c>
      <c r="C88" s="5" t="s">
        <v>26</v>
      </c>
      <c r="D88" s="46" t="s">
        <v>298</v>
      </c>
      <c r="E88" s="31">
        <v>20200680010140</v>
      </c>
      <c r="F88" s="13" t="s">
        <v>299</v>
      </c>
      <c r="G88" s="92"/>
      <c r="H88" s="16"/>
      <c r="I88" s="16"/>
      <c r="J88" s="16"/>
      <c r="K88" s="14">
        <f t="shared" si="1"/>
        <v>0</v>
      </c>
      <c r="L88" s="28" t="s">
        <v>220</v>
      </c>
      <c r="M88" s="28" t="s">
        <v>221</v>
      </c>
      <c r="N88" s="28" t="s">
        <v>596</v>
      </c>
    </row>
    <row r="89" spans="1:14" customFormat="1" ht="100.8" customHeight="1" x14ac:dyDescent="0.25">
      <c r="A89" s="5" t="s">
        <v>10</v>
      </c>
      <c r="B89" s="5" t="s">
        <v>11</v>
      </c>
      <c r="C89" s="10" t="s">
        <v>12</v>
      </c>
      <c r="D89" s="46" t="s">
        <v>300</v>
      </c>
      <c r="E89" s="27">
        <v>20200680010025</v>
      </c>
      <c r="F89" s="10" t="s">
        <v>301</v>
      </c>
      <c r="G89" s="92">
        <f>300000000+440000000</f>
        <v>740000000</v>
      </c>
      <c r="H89" s="16"/>
      <c r="I89" s="16"/>
      <c r="J89" s="45"/>
      <c r="K89" s="14">
        <f t="shared" si="1"/>
        <v>740000000</v>
      </c>
      <c r="L89" s="28" t="s">
        <v>220</v>
      </c>
      <c r="M89" s="28" t="s">
        <v>221</v>
      </c>
      <c r="N89" s="28" t="s">
        <v>596</v>
      </c>
    </row>
    <row r="90" spans="1:14" customFormat="1" ht="66" customHeight="1" x14ac:dyDescent="0.25">
      <c r="A90" s="5" t="s">
        <v>38</v>
      </c>
      <c r="B90" s="5" t="s">
        <v>39</v>
      </c>
      <c r="C90" s="5" t="s">
        <v>40</v>
      </c>
      <c r="D90" s="65" t="s">
        <v>302</v>
      </c>
      <c r="E90" s="7"/>
      <c r="F90" s="10" t="s">
        <v>77</v>
      </c>
      <c r="G90" s="18">
        <v>81852852.239997864</v>
      </c>
      <c r="H90" s="18"/>
      <c r="I90" s="18"/>
      <c r="J90" s="18"/>
      <c r="K90" s="14">
        <f t="shared" si="1"/>
        <v>81852852.239997864</v>
      </c>
      <c r="L90" s="28" t="s">
        <v>62</v>
      </c>
      <c r="M90" s="28" t="s">
        <v>63</v>
      </c>
      <c r="N90" s="28" t="s">
        <v>607</v>
      </c>
    </row>
    <row r="91" spans="1:14" customFormat="1" ht="45" x14ac:dyDescent="0.25">
      <c r="A91" s="5" t="s">
        <v>38</v>
      </c>
      <c r="B91" s="5" t="s">
        <v>39</v>
      </c>
      <c r="C91" s="5" t="s">
        <v>40</v>
      </c>
      <c r="D91" s="65" t="s">
        <v>302</v>
      </c>
      <c r="E91" s="7">
        <v>20200680010064</v>
      </c>
      <c r="F91" s="5" t="s">
        <v>45</v>
      </c>
      <c r="G91" s="92">
        <v>9711527967.7600021</v>
      </c>
      <c r="H91" s="92">
        <v>10277542295.24</v>
      </c>
      <c r="I91" s="92"/>
      <c r="J91" s="92"/>
      <c r="K91" s="14">
        <f t="shared" si="1"/>
        <v>19989070263</v>
      </c>
      <c r="L91" s="28" t="s">
        <v>62</v>
      </c>
      <c r="M91" s="28" t="s">
        <v>63</v>
      </c>
      <c r="N91" s="28" t="s">
        <v>607</v>
      </c>
    </row>
    <row r="92" spans="1:14" customFormat="1" ht="54.6" customHeight="1" x14ac:dyDescent="0.25">
      <c r="A92" s="5" t="s">
        <v>38</v>
      </c>
      <c r="B92" s="5" t="s">
        <v>39</v>
      </c>
      <c r="C92" s="5" t="s">
        <v>40</v>
      </c>
      <c r="D92" s="65" t="s">
        <v>303</v>
      </c>
      <c r="E92" s="7">
        <v>20200680010064</v>
      </c>
      <c r="F92" s="5" t="s">
        <v>45</v>
      </c>
      <c r="G92" s="92"/>
      <c r="H92" s="92">
        <v>750000000</v>
      </c>
      <c r="I92" s="92"/>
      <c r="J92" s="92"/>
      <c r="K92" s="14">
        <f t="shared" si="1"/>
        <v>750000000</v>
      </c>
      <c r="L92" s="28" t="s">
        <v>62</v>
      </c>
      <c r="M92" s="28" t="s">
        <v>63</v>
      </c>
      <c r="N92" s="28" t="s">
        <v>607</v>
      </c>
    </row>
    <row r="93" spans="1:14" customFormat="1" ht="52.8" customHeight="1" x14ac:dyDescent="0.25">
      <c r="A93" s="5" t="s">
        <v>38</v>
      </c>
      <c r="B93" s="5" t="s">
        <v>39</v>
      </c>
      <c r="C93" s="5" t="s">
        <v>40</v>
      </c>
      <c r="D93" s="65" t="s">
        <v>304</v>
      </c>
      <c r="E93" s="8" t="s">
        <v>214</v>
      </c>
      <c r="F93" s="5" t="s">
        <v>305</v>
      </c>
      <c r="G93" s="92"/>
      <c r="H93" s="92">
        <v>210399423</v>
      </c>
      <c r="I93" s="92"/>
      <c r="J93" s="92"/>
      <c r="K93" s="14">
        <f t="shared" si="1"/>
        <v>210399423</v>
      </c>
      <c r="L93" s="28" t="s">
        <v>62</v>
      </c>
      <c r="M93" s="28" t="s">
        <v>63</v>
      </c>
      <c r="N93" s="28" t="s">
        <v>607</v>
      </c>
    </row>
    <row r="94" spans="1:14" customFormat="1" ht="90" customHeight="1" x14ac:dyDescent="0.25">
      <c r="A94" s="5" t="s">
        <v>38</v>
      </c>
      <c r="B94" s="5" t="s">
        <v>39</v>
      </c>
      <c r="C94" s="5" t="s">
        <v>40</v>
      </c>
      <c r="D94" s="65" t="s">
        <v>306</v>
      </c>
      <c r="E94" s="8">
        <v>20200680010026</v>
      </c>
      <c r="F94" s="5" t="s">
        <v>46</v>
      </c>
      <c r="G94" s="19">
        <v>279330000.30000001</v>
      </c>
      <c r="H94" s="91">
        <v>19319999.699999999</v>
      </c>
      <c r="I94" s="92"/>
      <c r="J94" s="92"/>
      <c r="K94" s="14">
        <f t="shared" si="1"/>
        <v>298650000</v>
      </c>
      <c r="L94" s="28" t="s">
        <v>62</v>
      </c>
      <c r="M94" s="28" t="s">
        <v>63</v>
      </c>
      <c r="N94" s="28" t="s">
        <v>607</v>
      </c>
    </row>
    <row r="95" spans="1:14" customFormat="1" ht="127.2" customHeight="1" x14ac:dyDescent="0.25">
      <c r="A95" s="5" t="s">
        <v>38</v>
      </c>
      <c r="B95" s="5" t="s">
        <v>39</v>
      </c>
      <c r="C95" s="5" t="s">
        <v>40</v>
      </c>
      <c r="D95" s="68" t="s">
        <v>307</v>
      </c>
      <c r="E95" s="8">
        <v>20200680010026</v>
      </c>
      <c r="F95" s="5" t="s">
        <v>46</v>
      </c>
      <c r="G95" s="16"/>
      <c r="H95" s="91">
        <f>871919999.7-H94</f>
        <v>852600000</v>
      </c>
      <c r="I95" s="92"/>
      <c r="J95" s="92"/>
      <c r="K95" s="14">
        <f t="shared" si="1"/>
        <v>852600000</v>
      </c>
      <c r="L95" s="28" t="s">
        <v>62</v>
      </c>
      <c r="M95" s="28" t="s">
        <v>63</v>
      </c>
      <c r="N95" s="28" t="s">
        <v>607</v>
      </c>
    </row>
    <row r="96" spans="1:14" customFormat="1" ht="107.4" customHeight="1" x14ac:dyDescent="0.25">
      <c r="A96" s="5" t="s">
        <v>38</v>
      </c>
      <c r="B96" s="5" t="s">
        <v>39</v>
      </c>
      <c r="C96" s="5" t="s">
        <v>40</v>
      </c>
      <c r="D96" s="68" t="s">
        <v>307</v>
      </c>
      <c r="E96" s="8"/>
      <c r="F96" s="5" t="s">
        <v>47</v>
      </c>
      <c r="G96" s="19">
        <f>318078211-G94</f>
        <v>38748210.699999988</v>
      </c>
      <c r="H96" s="91"/>
      <c r="I96" s="92"/>
      <c r="J96" s="92"/>
      <c r="K96" s="14">
        <f t="shared" si="1"/>
        <v>38748210.699999988</v>
      </c>
      <c r="L96" s="28" t="s">
        <v>62</v>
      </c>
      <c r="M96" s="28" t="s">
        <v>63</v>
      </c>
      <c r="N96" s="28" t="s">
        <v>607</v>
      </c>
    </row>
    <row r="97" spans="1:14" customFormat="1" ht="70.8" customHeight="1" x14ac:dyDescent="0.25">
      <c r="A97" s="5" t="s">
        <v>38</v>
      </c>
      <c r="B97" s="5" t="s">
        <v>39</v>
      </c>
      <c r="C97" s="5" t="s">
        <v>40</v>
      </c>
      <c r="D97" s="65" t="s">
        <v>308</v>
      </c>
      <c r="E97" s="7">
        <v>20200680010135</v>
      </c>
      <c r="F97" s="10" t="s">
        <v>48</v>
      </c>
      <c r="G97" s="92">
        <f>499919606+80394</f>
        <v>500000000</v>
      </c>
      <c r="H97" s="91"/>
      <c r="I97" s="91"/>
      <c r="J97" s="91"/>
      <c r="K97" s="14">
        <f t="shared" si="1"/>
        <v>500000000</v>
      </c>
      <c r="L97" s="28" t="s">
        <v>62</v>
      </c>
      <c r="M97" s="28" t="s">
        <v>63</v>
      </c>
      <c r="N97" s="28" t="s">
        <v>607</v>
      </c>
    </row>
    <row r="98" spans="1:14" customFormat="1" ht="89.4" customHeight="1" x14ac:dyDescent="0.25">
      <c r="A98" s="5" t="s">
        <v>38</v>
      </c>
      <c r="B98" s="5" t="s">
        <v>39</v>
      </c>
      <c r="C98" s="5" t="s">
        <v>40</v>
      </c>
      <c r="D98" s="65" t="s">
        <v>309</v>
      </c>
      <c r="E98" s="7">
        <v>20200680010092</v>
      </c>
      <c r="F98" s="10" t="s">
        <v>49</v>
      </c>
      <c r="G98" s="92">
        <v>3399586233</v>
      </c>
      <c r="H98" s="91"/>
      <c r="I98" s="91"/>
      <c r="J98" s="91"/>
      <c r="K98" s="14">
        <f t="shared" si="1"/>
        <v>3399586233</v>
      </c>
      <c r="L98" s="28" t="s">
        <v>62</v>
      </c>
      <c r="M98" s="28" t="s">
        <v>63</v>
      </c>
      <c r="N98" s="28" t="s">
        <v>607</v>
      </c>
    </row>
    <row r="99" spans="1:14" customFormat="1" ht="48" customHeight="1" x14ac:dyDescent="0.25">
      <c r="A99" s="5" t="s">
        <v>38</v>
      </c>
      <c r="B99" s="5" t="s">
        <v>39</v>
      </c>
      <c r="C99" s="5" t="s">
        <v>40</v>
      </c>
      <c r="D99" s="65" t="s">
        <v>309</v>
      </c>
      <c r="E99" s="7"/>
      <c r="F99" s="5" t="s">
        <v>47</v>
      </c>
      <c r="G99" s="92">
        <v>16705962</v>
      </c>
      <c r="H99" s="91"/>
      <c r="I99" s="91"/>
      <c r="J99" s="91"/>
      <c r="K99" s="14">
        <f t="shared" si="1"/>
        <v>16705962</v>
      </c>
      <c r="L99" s="28" t="s">
        <v>62</v>
      </c>
      <c r="M99" s="28" t="s">
        <v>63</v>
      </c>
      <c r="N99" s="28" t="s">
        <v>607</v>
      </c>
    </row>
    <row r="100" spans="1:14" customFormat="1" ht="54.6" customHeight="1" x14ac:dyDescent="0.25">
      <c r="A100" s="5" t="s">
        <v>38</v>
      </c>
      <c r="B100" s="5" t="s">
        <v>39</v>
      </c>
      <c r="C100" s="5" t="s">
        <v>40</v>
      </c>
      <c r="D100" s="65" t="s">
        <v>310</v>
      </c>
      <c r="E100" s="7">
        <v>20200680010090</v>
      </c>
      <c r="F100" s="10" t="s">
        <v>50</v>
      </c>
      <c r="G100" s="92">
        <v>1212000000</v>
      </c>
      <c r="H100" s="92">
        <v>13741061927</v>
      </c>
      <c r="I100" s="91"/>
      <c r="J100" s="91"/>
      <c r="K100" s="14">
        <f t="shared" si="1"/>
        <v>14953061927</v>
      </c>
      <c r="L100" s="28" t="s">
        <v>62</v>
      </c>
      <c r="M100" s="28" t="s">
        <v>63</v>
      </c>
      <c r="N100" s="28" t="s">
        <v>607</v>
      </c>
    </row>
    <row r="101" spans="1:14" customFormat="1" ht="45" x14ac:dyDescent="0.25">
      <c r="A101" s="5" t="s">
        <v>38</v>
      </c>
      <c r="B101" s="5" t="s">
        <v>39</v>
      </c>
      <c r="C101" s="5" t="s">
        <v>40</v>
      </c>
      <c r="D101" s="65" t="s">
        <v>311</v>
      </c>
      <c r="E101" s="7"/>
      <c r="F101" s="10" t="s">
        <v>312</v>
      </c>
      <c r="G101" s="21">
        <v>2243657402</v>
      </c>
      <c r="H101" s="21">
        <v>1506700988</v>
      </c>
      <c r="I101" s="76"/>
      <c r="J101" s="76"/>
      <c r="K101" s="14">
        <f t="shared" si="1"/>
        <v>3750358390</v>
      </c>
      <c r="L101" s="28" t="s">
        <v>62</v>
      </c>
      <c r="M101" s="28" t="s">
        <v>63</v>
      </c>
      <c r="N101" s="28" t="s">
        <v>607</v>
      </c>
    </row>
    <row r="102" spans="1:14" customFormat="1" ht="49.8" customHeight="1" x14ac:dyDescent="0.25">
      <c r="A102" s="5" t="s">
        <v>38</v>
      </c>
      <c r="B102" s="5" t="s">
        <v>39</v>
      </c>
      <c r="C102" s="5" t="s">
        <v>40</v>
      </c>
      <c r="D102" s="65" t="s">
        <v>311</v>
      </c>
      <c r="E102" s="7">
        <v>20210680010032</v>
      </c>
      <c r="F102" s="10" t="s">
        <v>656</v>
      </c>
      <c r="G102" s="21"/>
      <c r="H102" s="21">
        <v>2442314872.5</v>
      </c>
      <c r="I102" s="76"/>
      <c r="J102" s="76"/>
      <c r="K102" s="14">
        <f t="shared" si="1"/>
        <v>2442314872.5</v>
      </c>
      <c r="L102" s="28" t="s">
        <v>62</v>
      </c>
      <c r="M102" s="28" t="s">
        <v>63</v>
      </c>
      <c r="N102" s="28" t="s">
        <v>607</v>
      </c>
    </row>
    <row r="103" spans="1:14" customFormat="1" ht="45" x14ac:dyDescent="0.25">
      <c r="A103" s="5" t="s">
        <v>38</v>
      </c>
      <c r="B103" s="5" t="s">
        <v>39</v>
      </c>
      <c r="C103" s="5" t="s">
        <v>41</v>
      </c>
      <c r="D103" s="65" t="s">
        <v>313</v>
      </c>
      <c r="E103" s="7" t="s">
        <v>214</v>
      </c>
      <c r="F103" s="10" t="s">
        <v>214</v>
      </c>
      <c r="G103" s="92"/>
      <c r="H103" s="91"/>
      <c r="I103" s="91"/>
      <c r="J103" s="91"/>
      <c r="K103" s="14">
        <f t="shared" si="1"/>
        <v>0</v>
      </c>
      <c r="L103" s="28" t="s">
        <v>62</v>
      </c>
      <c r="M103" s="28" t="s">
        <v>63</v>
      </c>
      <c r="N103" s="28" t="s">
        <v>607</v>
      </c>
    </row>
    <row r="104" spans="1:14" customFormat="1" ht="46.8" x14ac:dyDescent="0.25">
      <c r="A104" s="5" t="s">
        <v>38</v>
      </c>
      <c r="B104" s="5" t="s">
        <v>39</v>
      </c>
      <c r="C104" s="5" t="s">
        <v>41</v>
      </c>
      <c r="D104" s="65" t="s">
        <v>314</v>
      </c>
      <c r="E104" s="7">
        <v>20210680010032</v>
      </c>
      <c r="F104" s="10" t="s">
        <v>656</v>
      </c>
      <c r="G104" s="92"/>
      <c r="H104" s="21">
        <v>2442314872.5</v>
      </c>
      <c r="I104" s="91"/>
      <c r="J104" s="91"/>
      <c r="K104" s="14">
        <f t="shared" si="1"/>
        <v>2442314872.5</v>
      </c>
      <c r="L104" s="93" t="s">
        <v>62</v>
      </c>
      <c r="M104" s="93" t="s">
        <v>63</v>
      </c>
      <c r="N104" s="93" t="s">
        <v>607</v>
      </c>
    </row>
    <row r="105" spans="1:14" customFormat="1" ht="46.8" x14ac:dyDescent="0.25">
      <c r="A105" s="5" t="s">
        <v>38</v>
      </c>
      <c r="B105" s="5" t="s">
        <v>39</v>
      </c>
      <c r="C105" s="5" t="s">
        <v>41</v>
      </c>
      <c r="D105" s="65" t="s">
        <v>314</v>
      </c>
      <c r="E105" s="8">
        <v>20200680010076</v>
      </c>
      <c r="F105" s="5" t="s">
        <v>51</v>
      </c>
      <c r="G105" s="21">
        <v>9125125259</v>
      </c>
      <c r="H105" s="21">
        <v>5384195277</v>
      </c>
      <c r="I105" s="76"/>
      <c r="J105" s="76"/>
      <c r="K105" s="14">
        <f t="shared" si="1"/>
        <v>14509320536</v>
      </c>
      <c r="L105" s="28" t="s">
        <v>62</v>
      </c>
      <c r="M105" s="28" t="s">
        <v>63</v>
      </c>
      <c r="N105" s="28" t="s">
        <v>607</v>
      </c>
    </row>
    <row r="106" spans="1:14" customFormat="1" ht="60" x14ac:dyDescent="0.25">
      <c r="A106" s="5" t="s">
        <v>38</v>
      </c>
      <c r="B106" s="5" t="s">
        <v>39</v>
      </c>
      <c r="C106" s="5" t="s">
        <v>41</v>
      </c>
      <c r="D106" s="65" t="s">
        <v>314</v>
      </c>
      <c r="E106" s="8">
        <v>20200680010027</v>
      </c>
      <c r="F106" s="5" t="s">
        <v>52</v>
      </c>
      <c r="G106" s="21">
        <v>1139356981</v>
      </c>
      <c r="H106" s="21">
        <v>228087309916</v>
      </c>
      <c r="I106" s="76"/>
      <c r="J106" s="76"/>
      <c r="K106" s="14">
        <f t="shared" si="1"/>
        <v>229226666897</v>
      </c>
      <c r="L106" s="28" t="s">
        <v>62</v>
      </c>
      <c r="M106" s="28" t="s">
        <v>63</v>
      </c>
      <c r="N106" s="28" t="s">
        <v>607</v>
      </c>
    </row>
    <row r="107" spans="1:14" customFormat="1" ht="80.400000000000006" customHeight="1" x14ac:dyDescent="0.25">
      <c r="A107" s="5" t="s">
        <v>38</v>
      </c>
      <c r="B107" s="5" t="s">
        <v>39</v>
      </c>
      <c r="C107" s="5" t="s">
        <v>41</v>
      </c>
      <c r="D107" s="65" t="s">
        <v>314</v>
      </c>
      <c r="E107" s="8"/>
      <c r="F107" s="25" t="s">
        <v>77</v>
      </c>
      <c r="G107" s="21">
        <v>736198</v>
      </c>
      <c r="H107" s="21">
        <v>22327200</v>
      </c>
      <c r="I107" s="76"/>
      <c r="J107" s="76"/>
      <c r="K107" s="14">
        <f t="shared" si="1"/>
        <v>23063398</v>
      </c>
      <c r="L107" s="28" t="s">
        <v>62</v>
      </c>
      <c r="M107" s="28" t="s">
        <v>63</v>
      </c>
      <c r="N107" s="28" t="s">
        <v>607</v>
      </c>
    </row>
    <row r="108" spans="1:14" customFormat="1" ht="91.8" customHeight="1" x14ac:dyDescent="0.25">
      <c r="A108" s="5" t="s">
        <v>38</v>
      </c>
      <c r="B108" s="5" t="s">
        <v>39</v>
      </c>
      <c r="C108" s="5" t="s">
        <v>41</v>
      </c>
      <c r="D108" s="65" t="s">
        <v>315</v>
      </c>
      <c r="E108" s="7">
        <v>20200680010132</v>
      </c>
      <c r="F108" s="5" t="s">
        <v>53</v>
      </c>
      <c r="G108" s="92">
        <v>63244336</v>
      </c>
      <c r="H108" s="92">
        <v>186755664</v>
      </c>
      <c r="I108" s="92"/>
      <c r="J108" s="92"/>
      <c r="K108" s="14">
        <f t="shared" si="1"/>
        <v>250000000</v>
      </c>
      <c r="L108" s="28" t="s">
        <v>62</v>
      </c>
      <c r="M108" s="28" t="s">
        <v>63</v>
      </c>
      <c r="N108" s="28" t="s">
        <v>607</v>
      </c>
    </row>
    <row r="109" spans="1:14" customFormat="1" ht="83.4" customHeight="1" x14ac:dyDescent="0.25">
      <c r="A109" s="5" t="s">
        <v>38</v>
      </c>
      <c r="B109" s="5" t="s">
        <v>39</v>
      </c>
      <c r="C109" s="5" t="s">
        <v>41</v>
      </c>
      <c r="D109" s="65" t="s">
        <v>316</v>
      </c>
      <c r="E109" s="7">
        <v>20200680010132</v>
      </c>
      <c r="F109" s="5" t="s">
        <v>53</v>
      </c>
      <c r="G109" s="92">
        <v>63244336</v>
      </c>
      <c r="H109" s="92">
        <v>186755664</v>
      </c>
      <c r="I109" s="92"/>
      <c r="J109" s="92"/>
      <c r="K109" s="14">
        <f t="shared" si="1"/>
        <v>250000000</v>
      </c>
      <c r="L109" s="28" t="s">
        <v>62</v>
      </c>
      <c r="M109" s="28" t="s">
        <v>63</v>
      </c>
      <c r="N109" s="28" t="s">
        <v>607</v>
      </c>
    </row>
    <row r="110" spans="1:14" customFormat="1" ht="52.8" customHeight="1" x14ac:dyDescent="0.25">
      <c r="A110" s="5" t="s">
        <v>38</v>
      </c>
      <c r="B110" s="5" t="s">
        <v>39</v>
      </c>
      <c r="C110" s="5" t="s">
        <v>41</v>
      </c>
      <c r="D110" s="65" t="s">
        <v>317</v>
      </c>
      <c r="E110" s="7" t="s">
        <v>214</v>
      </c>
      <c r="F110" s="66" t="s">
        <v>214</v>
      </c>
      <c r="G110" s="92"/>
      <c r="H110" s="92"/>
      <c r="I110" s="92"/>
      <c r="J110" s="92"/>
      <c r="K110" s="14">
        <f t="shared" si="1"/>
        <v>0</v>
      </c>
      <c r="L110" s="28" t="s">
        <v>62</v>
      </c>
      <c r="M110" s="28" t="s">
        <v>63</v>
      </c>
      <c r="N110" s="28" t="s">
        <v>607</v>
      </c>
    </row>
    <row r="111" spans="1:14" customFormat="1" ht="57.6" customHeight="1" x14ac:dyDescent="0.25">
      <c r="A111" s="5" t="s">
        <v>38</v>
      </c>
      <c r="B111" s="5" t="s">
        <v>39</v>
      </c>
      <c r="C111" s="5" t="s">
        <v>41</v>
      </c>
      <c r="D111" s="65" t="s">
        <v>318</v>
      </c>
      <c r="E111" s="7" t="s">
        <v>214</v>
      </c>
      <c r="F111" s="66" t="s">
        <v>214</v>
      </c>
      <c r="G111" s="92"/>
      <c r="H111" s="92"/>
      <c r="I111" s="92"/>
      <c r="J111" s="92"/>
      <c r="K111" s="14">
        <f t="shared" si="1"/>
        <v>0</v>
      </c>
      <c r="L111" s="28" t="s">
        <v>62</v>
      </c>
      <c r="M111" s="28" t="s">
        <v>63</v>
      </c>
      <c r="N111" s="28" t="s">
        <v>607</v>
      </c>
    </row>
    <row r="112" spans="1:14" customFormat="1" ht="69" customHeight="1" x14ac:dyDescent="0.25">
      <c r="A112" s="5" t="s">
        <v>38</v>
      </c>
      <c r="B112" s="5" t="s">
        <v>39</v>
      </c>
      <c r="C112" s="5" t="s">
        <v>41</v>
      </c>
      <c r="D112" s="65" t="s">
        <v>319</v>
      </c>
      <c r="E112" s="7">
        <v>20200680010107</v>
      </c>
      <c r="F112" s="5" t="s">
        <v>54</v>
      </c>
      <c r="G112" s="92">
        <v>50000000</v>
      </c>
      <c r="H112" s="92"/>
      <c r="I112" s="92"/>
      <c r="J112" s="92"/>
      <c r="K112" s="14">
        <f t="shared" si="1"/>
        <v>50000000</v>
      </c>
      <c r="L112" s="28" t="s">
        <v>62</v>
      </c>
      <c r="M112" s="28" t="s">
        <v>63</v>
      </c>
      <c r="N112" s="28" t="s">
        <v>607</v>
      </c>
    </row>
    <row r="113" spans="1:14" customFormat="1" ht="67.8" customHeight="1" x14ac:dyDescent="0.25">
      <c r="A113" s="5" t="s">
        <v>38</v>
      </c>
      <c r="B113" s="5" t="s">
        <v>39</v>
      </c>
      <c r="C113" s="5" t="s">
        <v>41</v>
      </c>
      <c r="D113" s="65" t="s">
        <v>320</v>
      </c>
      <c r="E113" s="7">
        <v>20200680010028</v>
      </c>
      <c r="F113" s="10" t="s">
        <v>55</v>
      </c>
      <c r="G113" s="92">
        <v>1000000000</v>
      </c>
      <c r="H113" s="92"/>
      <c r="I113" s="92"/>
      <c r="J113" s="92"/>
      <c r="K113" s="14">
        <f t="shared" si="1"/>
        <v>1000000000</v>
      </c>
      <c r="L113" s="28" t="s">
        <v>62</v>
      </c>
      <c r="M113" s="28" t="s">
        <v>63</v>
      </c>
      <c r="N113" s="28" t="s">
        <v>607</v>
      </c>
    </row>
    <row r="114" spans="1:14" customFormat="1" ht="88.8" customHeight="1" x14ac:dyDescent="0.25">
      <c r="A114" s="5" t="s">
        <v>38</v>
      </c>
      <c r="B114" s="5" t="s">
        <v>39</v>
      </c>
      <c r="C114" s="5" t="s">
        <v>41</v>
      </c>
      <c r="D114" s="65" t="s">
        <v>321</v>
      </c>
      <c r="E114" s="7">
        <v>20200680010154</v>
      </c>
      <c r="F114" s="10" t="s">
        <v>56</v>
      </c>
      <c r="G114" s="21">
        <v>62674978.119999997</v>
      </c>
      <c r="H114" s="21"/>
      <c r="I114" s="21"/>
      <c r="J114" s="21"/>
      <c r="K114" s="14">
        <f t="shared" si="1"/>
        <v>62674978.119999997</v>
      </c>
      <c r="L114" s="28" t="s">
        <v>62</v>
      </c>
      <c r="M114" s="28" t="s">
        <v>63</v>
      </c>
      <c r="N114" s="28" t="s">
        <v>607</v>
      </c>
    </row>
    <row r="115" spans="1:14" customFormat="1" ht="62.4" customHeight="1" x14ac:dyDescent="0.25">
      <c r="A115" s="5" t="s">
        <v>38</v>
      </c>
      <c r="B115" s="5" t="s">
        <v>39</v>
      </c>
      <c r="C115" s="5" t="s">
        <v>41</v>
      </c>
      <c r="D115" s="65" t="s">
        <v>321</v>
      </c>
      <c r="E115" s="7" t="s">
        <v>214</v>
      </c>
      <c r="F115" s="66" t="s">
        <v>214</v>
      </c>
      <c r="G115" s="21"/>
      <c r="H115" s="92"/>
      <c r="I115" s="92"/>
      <c r="J115" s="92"/>
      <c r="K115" s="14">
        <f t="shared" si="1"/>
        <v>0</v>
      </c>
      <c r="L115" s="28" t="s">
        <v>62</v>
      </c>
      <c r="M115" s="28" t="s">
        <v>63</v>
      </c>
      <c r="N115" s="28" t="s">
        <v>607</v>
      </c>
    </row>
    <row r="116" spans="1:14" customFormat="1" ht="97.8" customHeight="1" x14ac:dyDescent="0.25">
      <c r="A116" s="5" t="s">
        <v>38</v>
      </c>
      <c r="B116" s="5" t="s">
        <v>39</v>
      </c>
      <c r="C116" s="5" t="s">
        <v>41</v>
      </c>
      <c r="D116" s="65" t="s">
        <v>322</v>
      </c>
      <c r="E116" s="7">
        <v>20200680010115</v>
      </c>
      <c r="F116" s="10" t="s">
        <v>57</v>
      </c>
      <c r="G116" s="92">
        <v>206000002.94</v>
      </c>
      <c r="H116" s="92"/>
      <c r="I116" s="92"/>
      <c r="J116" s="92"/>
      <c r="K116" s="14">
        <f t="shared" si="1"/>
        <v>206000002.94</v>
      </c>
      <c r="L116" s="28" t="s">
        <v>62</v>
      </c>
      <c r="M116" s="28" t="s">
        <v>63</v>
      </c>
      <c r="N116" s="28" t="s">
        <v>607</v>
      </c>
    </row>
    <row r="117" spans="1:14" customFormat="1" ht="75" customHeight="1" x14ac:dyDescent="0.25">
      <c r="A117" s="5" t="s">
        <v>38</v>
      </c>
      <c r="B117" s="5" t="s">
        <v>39</v>
      </c>
      <c r="C117" s="5" t="s">
        <v>41</v>
      </c>
      <c r="D117" s="65" t="s">
        <v>323</v>
      </c>
      <c r="E117" s="7" t="s">
        <v>214</v>
      </c>
      <c r="F117" s="10" t="s">
        <v>324</v>
      </c>
      <c r="G117" s="92"/>
      <c r="H117" s="92"/>
      <c r="I117" s="92"/>
      <c r="J117" s="92"/>
      <c r="K117" s="14">
        <f t="shared" si="1"/>
        <v>0</v>
      </c>
      <c r="L117" s="28" t="s">
        <v>62</v>
      </c>
      <c r="M117" s="28" t="s">
        <v>63</v>
      </c>
      <c r="N117" s="28" t="s">
        <v>607</v>
      </c>
    </row>
    <row r="118" spans="1:14" customFormat="1" ht="46.8" x14ac:dyDescent="0.25">
      <c r="A118" s="34" t="s">
        <v>38</v>
      </c>
      <c r="B118" s="5" t="s">
        <v>39</v>
      </c>
      <c r="C118" s="5" t="s">
        <v>42</v>
      </c>
      <c r="D118" s="65" t="s">
        <v>325</v>
      </c>
      <c r="E118" s="7">
        <v>20200680010099</v>
      </c>
      <c r="F118" s="10" t="s">
        <v>58</v>
      </c>
      <c r="G118" s="92">
        <v>2393045398</v>
      </c>
      <c r="H118" s="92"/>
      <c r="I118" s="92"/>
      <c r="J118" s="92"/>
      <c r="K118" s="14">
        <f t="shared" si="1"/>
        <v>2393045398</v>
      </c>
      <c r="L118" s="28" t="s">
        <v>62</v>
      </c>
      <c r="M118" s="28" t="s">
        <v>63</v>
      </c>
      <c r="N118" s="28" t="s">
        <v>607</v>
      </c>
    </row>
    <row r="119" spans="1:14" customFormat="1" ht="45" x14ac:dyDescent="0.25">
      <c r="A119" s="5" t="s">
        <v>38</v>
      </c>
      <c r="B119" s="5" t="s">
        <v>39</v>
      </c>
      <c r="C119" s="5" t="s">
        <v>42</v>
      </c>
      <c r="D119" s="65" t="s">
        <v>326</v>
      </c>
      <c r="E119" s="7">
        <v>20200680010099</v>
      </c>
      <c r="F119" s="10" t="s">
        <v>58</v>
      </c>
      <c r="G119" s="92">
        <v>2426778032</v>
      </c>
      <c r="H119" s="92"/>
      <c r="I119" s="21"/>
      <c r="J119" s="21"/>
      <c r="K119" s="14">
        <f t="shared" si="1"/>
        <v>2426778032</v>
      </c>
      <c r="L119" s="28" t="s">
        <v>62</v>
      </c>
      <c r="M119" s="28" t="s">
        <v>63</v>
      </c>
      <c r="N119" s="28" t="s">
        <v>607</v>
      </c>
    </row>
    <row r="120" spans="1:14" customFormat="1" ht="90" customHeight="1" x14ac:dyDescent="0.25">
      <c r="A120" s="5" t="s">
        <v>38</v>
      </c>
      <c r="B120" s="5" t="s">
        <v>39</v>
      </c>
      <c r="C120" s="5" t="s">
        <v>42</v>
      </c>
      <c r="D120" s="65" t="s">
        <v>326</v>
      </c>
      <c r="E120" s="7">
        <v>20200680010060</v>
      </c>
      <c r="F120" s="10" t="s">
        <v>59</v>
      </c>
      <c r="G120" s="92">
        <v>200000000</v>
      </c>
      <c r="H120" s="92"/>
      <c r="I120" s="21"/>
      <c r="J120" s="21"/>
      <c r="K120" s="14">
        <f t="shared" si="1"/>
        <v>200000000</v>
      </c>
      <c r="L120" s="28" t="s">
        <v>62</v>
      </c>
      <c r="M120" s="28" t="s">
        <v>63</v>
      </c>
      <c r="N120" s="28" t="s">
        <v>607</v>
      </c>
    </row>
    <row r="121" spans="1:14" customFormat="1" ht="115.8" customHeight="1" x14ac:dyDescent="0.25">
      <c r="A121" s="5" t="s">
        <v>38</v>
      </c>
      <c r="B121" s="5" t="s">
        <v>39</v>
      </c>
      <c r="C121" s="5" t="s">
        <v>42</v>
      </c>
      <c r="D121" s="65" t="s">
        <v>327</v>
      </c>
      <c r="E121" s="7" t="s">
        <v>214</v>
      </c>
      <c r="F121" s="10" t="s">
        <v>328</v>
      </c>
      <c r="G121" s="92"/>
      <c r="H121" s="92"/>
      <c r="I121" s="92"/>
      <c r="J121" s="92"/>
      <c r="K121" s="14">
        <f t="shared" si="1"/>
        <v>0</v>
      </c>
      <c r="L121" s="28" t="s">
        <v>62</v>
      </c>
      <c r="M121" s="28" t="s">
        <v>63</v>
      </c>
      <c r="N121" s="28" t="s">
        <v>607</v>
      </c>
    </row>
    <row r="122" spans="1:14" customFormat="1" ht="87.6" customHeight="1" x14ac:dyDescent="0.25">
      <c r="A122" s="5" t="s">
        <v>24</v>
      </c>
      <c r="B122" s="5" t="s">
        <v>43</v>
      </c>
      <c r="C122" s="5" t="s">
        <v>44</v>
      </c>
      <c r="D122" s="68" t="s">
        <v>329</v>
      </c>
      <c r="E122" s="7">
        <v>20200680010048</v>
      </c>
      <c r="F122" s="10" t="s">
        <v>60</v>
      </c>
      <c r="G122" s="92">
        <v>798939397.88</v>
      </c>
      <c r="H122" s="92"/>
      <c r="I122" s="92"/>
      <c r="J122" s="92"/>
      <c r="K122" s="14">
        <f t="shared" si="1"/>
        <v>798939397.88</v>
      </c>
      <c r="L122" s="28" t="s">
        <v>62</v>
      </c>
      <c r="M122" s="28" t="s">
        <v>63</v>
      </c>
      <c r="N122" s="28" t="s">
        <v>608</v>
      </c>
    </row>
    <row r="123" spans="1:14" customFormat="1" ht="84" customHeight="1" x14ac:dyDescent="0.25">
      <c r="A123" s="5" t="s">
        <v>24</v>
      </c>
      <c r="B123" s="5" t="s">
        <v>43</v>
      </c>
      <c r="C123" s="5" t="s">
        <v>44</v>
      </c>
      <c r="D123" s="68" t="s">
        <v>329</v>
      </c>
      <c r="E123" s="7"/>
      <c r="F123" s="10" t="s">
        <v>47</v>
      </c>
      <c r="G123" s="92">
        <v>1060602</v>
      </c>
      <c r="H123" s="92"/>
      <c r="I123" s="92"/>
      <c r="J123" s="92"/>
      <c r="K123" s="14">
        <f t="shared" si="1"/>
        <v>1060602</v>
      </c>
      <c r="L123" s="28" t="s">
        <v>62</v>
      </c>
      <c r="M123" s="28" t="s">
        <v>63</v>
      </c>
      <c r="N123" s="28" t="s">
        <v>608</v>
      </c>
    </row>
    <row r="124" spans="1:14" customFormat="1" ht="84" customHeight="1" x14ac:dyDescent="0.25">
      <c r="A124" s="5" t="s">
        <v>24</v>
      </c>
      <c r="B124" s="5" t="s">
        <v>43</v>
      </c>
      <c r="C124" s="5" t="s">
        <v>44</v>
      </c>
      <c r="D124" s="65" t="s">
        <v>330</v>
      </c>
      <c r="E124" s="7">
        <v>20200680010145</v>
      </c>
      <c r="F124" s="32" t="s">
        <v>61</v>
      </c>
      <c r="G124" s="92"/>
      <c r="H124" s="92">
        <v>838526678</v>
      </c>
      <c r="I124" s="92"/>
      <c r="J124" s="92"/>
      <c r="K124" s="14">
        <f t="shared" si="1"/>
        <v>838526678</v>
      </c>
      <c r="L124" s="28" t="s">
        <v>62</v>
      </c>
      <c r="M124" s="28" t="s">
        <v>63</v>
      </c>
      <c r="N124" s="28" t="s">
        <v>608</v>
      </c>
    </row>
    <row r="125" spans="1:14" customFormat="1" ht="81" customHeight="1" x14ac:dyDescent="0.25">
      <c r="A125" s="5" t="s">
        <v>24</v>
      </c>
      <c r="B125" s="5" t="s">
        <v>331</v>
      </c>
      <c r="C125" s="5" t="s">
        <v>332</v>
      </c>
      <c r="D125" s="49" t="s">
        <v>333</v>
      </c>
      <c r="E125" s="27">
        <v>20200680010179</v>
      </c>
      <c r="F125" s="10" t="s">
        <v>334</v>
      </c>
      <c r="G125" s="48">
        <v>17007700000</v>
      </c>
      <c r="H125" s="15"/>
      <c r="I125" s="15"/>
      <c r="J125" s="15"/>
      <c r="K125" s="14">
        <f t="shared" si="1"/>
        <v>17007700000</v>
      </c>
      <c r="L125" s="28" t="s">
        <v>335</v>
      </c>
      <c r="M125" s="28" t="s">
        <v>336</v>
      </c>
      <c r="N125" s="28" t="s">
        <v>598</v>
      </c>
    </row>
    <row r="126" spans="1:14" customFormat="1" ht="70.8" customHeight="1" x14ac:dyDescent="0.25">
      <c r="A126" s="5" t="s">
        <v>10</v>
      </c>
      <c r="B126" s="5" t="s">
        <v>11</v>
      </c>
      <c r="C126" s="5" t="s">
        <v>337</v>
      </c>
      <c r="D126" s="49" t="s">
        <v>338</v>
      </c>
      <c r="E126" s="27"/>
      <c r="F126" s="10" t="s">
        <v>339</v>
      </c>
      <c r="G126" s="48">
        <v>62807395</v>
      </c>
      <c r="H126" s="15"/>
      <c r="I126" s="15"/>
      <c r="J126" s="15"/>
      <c r="K126" s="14">
        <f t="shared" si="1"/>
        <v>62807395</v>
      </c>
      <c r="L126" s="28" t="s">
        <v>335</v>
      </c>
      <c r="M126" s="28" t="s">
        <v>336</v>
      </c>
      <c r="N126" s="28" t="s">
        <v>609</v>
      </c>
    </row>
    <row r="127" spans="1:14" customFormat="1" ht="71.400000000000006" customHeight="1" x14ac:dyDescent="0.25">
      <c r="A127" s="5" t="s">
        <v>10</v>
      </c>
      <c r="B127" s="5" t="s">
        <v>11</v>
      </c>
      <c r="C127" s="5" t="s">
        <v>337</v>
      </c>
      <c r="D127" s="49" t="s">
        <v>340</v>
      </c>
      <c r="E127" s="27">
        <v>20200680010134</v>
      </c>
      <c r="F127" s="10" t="s">
        <v>341</v>
      </c>
      <c r="G127" s="48">
        <v>353652618</v>
      </c>
      <c r="H127" s="61"/>
      <c r="I127" s="61"/>
      <c r="J127" s="61"/>
      <c r="K127" s="14">
        <f t="shared" si="1"/>
        <v>353652618</v>
      </c>
      <c r="L127" s="28" t="s">
        <v>335</v>
      </c>
      <c r="M127" s="28" t="s">
        <v>336</v>
      </c>
      <c r="N127" s="28" t="s">
        <v>609</v>
      </c>
    </row>
    <row r="128" spans="1:14" customFormat="1" ht="68.400000000000006" customHeight="1" x14ac:dyDescent="0.25">
      <c r="A128" s="5" t="s">
        <v>10</v>
      </c>
      <c r="B128" s="5" t="s">
        <v>11</v>
      </c>
      <c r="C128" s="5" t="s">
        <v>337</v>
      </c>
      <c r="D128" s="49" t="s">
        <v>340</v>
      </c>
      <c r="E128" s="27">
        <v>20210680010001</v>
      </c>
      <c r="F128" s="10" t="s">
        <v>342</v>
      </c>
      <c r="G128" s="48">
        <v>1475200000</v>
      </c>
      <c r="H128" s="61"/>
      <c r="I128" s="61"/>
      <c r="J128" s="61"/>
      <c r="K128" s="14">
        <f t="shared" si="1"/>
        <v>1475200000</v>
      </c>
      <c r="L128" s="28" t="s">
        <v>335</v>
      </c>
      <c r="M128" s="28" t="s">
        <v>336</v>
      </c>
      <c r="N128" s="28" t="s">
        <v>609</v>
      </c>
    </row>
    <row r="129" spans="1:14" customFormat="1" ht="96" customHeight="1" x14ac:dyDescent="0.25">
      <c r="A129" s="5" t="s">
        <v>10</v>
      </c>
      <c r="B129" s="5" t="s">
        <v>11</v>
      </c>
      <c r="C129" s="5" t="s">
        <v>337</v>
      </c>
      <c r="D129" s="49" t="s">
        <v>343</v>
      </c>
      <c r="E129" s="27"/>
      <c r="F129" s="10" t="s">
        <v>77</v>
      </c>
      <c r="G129" s="48"/>
      <c r="H129" s="15"/>
      <c r="I129" s="15"/>
      <c r="J129" s="15"/>
      <c r="K129" s="14">
        <f t="shared" si="1"/>
        <v>0</v>
      </c>
      <c r="L129" s="28" t="s">
        <v>335</v>
      </c>
      <c r="M129" s="28" t="s">
        <v>336</v>
      </c>
      <c r="N129" s="28" t="s">
        <v>609</v>
      </c>
    </row>
    <row r="130" spans="1:14" customFormat="1" ht="64.8" customHeight="1" x14ac:dyDescent="0.25">
      <c r="A130" s="5" t="s">
        <v>10</v>
      </c>
      <c r="B130" s="5" t="s">
        <v>11</v>
      </c>
      <c r="C130" s="5" t="s">
        <v>337</v>
      </c>
      <c r="D130" s="49" t="s">
        <v>344</v>
      </c>
      <c r="E130" s="27"/>
      <c r="F130" s="29" t="s">
        <v>77</v>
      </c>
      <c r="G130" s="48"/>
      <c r="H130" s="15"/>
      <c r="I130" s="15"/>
      <c r="J130" s="15"/>
      <c r="K130" s="14">
        <f t="shared" si="1"/>
        <v>0</v>
      </c>
      <c r="L130" s="28" t="s">
        <v>335</v>
      </c>
      <c r="M130" s="28" t="s">
        <v>336</v>
      </c>
      <c r="N130" s="28" t="s">
        <v>609</v>
      </c>
    </row>
    <row r="131" spans="1:14" customFormat="1" ht="64.8" customHeight="1" x14ac:dyDescent="0.25">
      <c r="A131" s="97" t="s">
        <v>33</v>
      </c>
      <c r="B131" s="97" t="s">
        <v>646</v>
      </c>
      <c r="C131" s="98" t="s">
        <v>647</v>
      </c>
      <c r="D131" s="49" t="s">
        <v>653</v>
      </c>
      <c r="E131" s="27">
        <v>20200680010073</v>
      </c>
      <c r="F131" s="119" t="s">
        <v>654</v>
      </c>
      <c r="G131" s="48">
        <v>20000000000</v>
      </c>
      <c r="H131" s="15"/>
      <c r="I131" s="15"/>
      <c r="J131" s="15"/>
      <c r="K131" s="14">
        <f t="shared" si="1"/>
        <v>20000000000</v>
      </c>
      <c r="L131" s="28" t="s">
        <v>335</v>
      </c>
      <c r="M131" s="28" t="s">
        <v>336</v>
      </c>
      <c r="N131" s="28" t="s">
        <v>594</v>
      </c>
    </row>
    <row r="132" spans="1:14" customFormat="1" ht="85.8" customHeight="1" x14ac:dyDescent="0.25">
      <c r="A132" s="10" t="s">
        <v>65</v>
      </c>
      <c r="B132" s="10" t="s">
        <v>182</v>
      </c>
      <c r="C132" s="10" t="s">
        <v>183</v>
      </c>
      <c r="D132" s="49" t="s">
        <v>345</v>
      </c>
      <c r="E132" s="3"/>
      <c r="F132" s="5" t="s">
        <v>346</v>
      </c>
      <c r="G132" s="92"/>
      <c r="H132" s="15"/>
      <c r="I132" s="15"/>
      <c r="J132" s="15"/>
      <c r="K132" s="14">
        <f t="shared" si="1"/>
        <v>0</v>
      </c>
      <c r="L132" s="28" t="s">
        <v>109</v>
      </c>
      <c r="M132" s="28" t="s">
        <v>110</v>
      </c>
      <c r="N132" s="28" t="s">
        <v>610</v>
      </c>
    </row>
    <row r="133" spans="1:14" customFormat="1" ht="54.6" customHeight="1" x14ac:dyDescent="0.25">
      <c r="A133" s="10" t="s">
        <v>65</v>
      </c>
      <c r="B133" s="10" t="s">
        <v>182</v>
      </c>
      <c r="C133" s="10" t="s">
        <v>183</v>
      </c>
      <c r="D133" s="49" t="s">
        <v>347</v>
      </c>
      <c r="E133" s="11"/>
      <c r="F133" s="25" t="s">
        <v>77</v>
      </c>
      <c r="G133" s="92"/>
      <c r="H133" s="15"/>
      <c r="I133" s="15"/>
      <c r="J133" s="15"/>
      <c r="K133" s="14">
        <f t="shared" si="1"/>
        <v>0</v>
      </c>
      <c r="L133" s="28" t="s">
        <v>109</v>
      </c>
      <c r="M133" s="28" t="s">
        <v>110</v>
      </c>
      <c r="N133" s="28" t="s">
        <v>610</v>
      </c>
    </row>
    <row r="134" spans="1:14" customFormat="1" ht="73.8" customHeight="1" x14ac:dyDescent="0.25">
      <c r="A134" s="10" t="s">
        <v>24</v>
      </c>
      <c r="B134" s="10" t="s">
        <v>66</v>
      </c>
      <c r="C134" s="10" t="s">
        <v>67</v>
      </c>
      <c r="D134" s="49" t="s">
        <v>348</v>
      </c>
      <c r="E134" s="12"/>
      <c r="F134" s="5" t="s">
        <v>349</v>
      </c>
      <c r="G134" s="92"/>
      <c r="H134" s="15"/>
      <c r="I134" s="61"/>
      <c r="J134" s="61"/>
      <c r="K134" s="14">
        <f t="shared" si="1"/>
        <v>0</v>
      </c>
      <c r="L134" s="28" t="s">
        <v>109</v>
      </c>
      <c r="M134" s="28" t="s">
        <v>110</v>
      </c>
      <c r="N134" s="28" t="s">
        <v>595</v>
      </c>
    </row>
    <row r="135" spans="1:14" customFormat="1" ht="60" customHeight="1" x14ac:dyDescent="0.25">
      <c r="A135" s="10" t="s">
        <v>24</v>
      </c>
      <c r="B135" s="10" t="s">
        <v>66</v>
      </c>
      <c r="C135" s="10" t="s">
        <v>67</v>
      </c>
      <c r="D135" s="49" t="s">
        <v>348</v>
      </c>
      <c r="E135" s="12"/>
      <c r="F135" s="5" t="s">
        <v>74</v>
      </c>
      <c r="G135" s="92">
        <v>31127350</v>
      </c>
      <c r="H135" s="15"/>
      <c r="I135" s="61"/>
      <c r="J135" s="61"/>
      <c r="K135" s="14">
        <f t="shared" si="1"/>
        <v>31127350</v>
      </c>
      <c r="L135" s="28" t="s">
        <v>109</v>
      </c>
      <c r="M135" s="28" t="s">
        <v>110</v>
      </c>
      <c r="N135" s="28" t="s">
        <v>595</v>
      </c>
    </row>
    <row r="136" spans="1:14" customFormat="1" ht="60" customHeight="1" x14ac:dyDescent="0.25">
      <c r="A136" s="10" t="s">
        <v>24</v>
      </c>
      <c r="B136" s="10" t="s">
        <v>66</v>
      </c>
      <c r="C136" s="10" t="s">
        <v>67</v>
      </c>
      <c r="D136" s="49" t="s">
        <v>348</v>
      </c>
      <c r="E136" s="27">
        <v>20200680010180</v>
      </c>
      <c r="F136" s="5" t="s">
        <v>75</v>
      </c>
      <c r="G136" s="20">
        <v>68872650</v>
      </c>
      <c r="H136" s="15"/>
      <c r="I136" s="61"/>
      <c r="J136" s="61"/>
      <c r="K136" s="14">
        <f t="shared" ref="K136:K199" si="2">SUM(G136:J136)</f>
        <v>68872650</v>
      </c>
      <c r="L136" s="28" t="s">
        <v>109</v>
      </c>
      <c r="M136" s="28" t="s">
        <v>110</v>
      </c>
      <c r="N136" s="28" t="s">
        <v>600</v>
      </c>
    </row>
    <row r="137" spans="1:14" customFormat="1" ht="60" customHeight="1" x14ac:dyDescent="0.25">
      <c r="A137" s="10" t="s">
        <v>24</v>
      </c>
      <c r="B137" s="10" t="s">
        <v>68</v>
      </c>
      <c r="C137" s="10" t="s">
        <v>69</v>
      </c>
      <c r="D137" s="49" t="s">
        <v>350</v>
      </c>
      <c r="E137" s="3"/>
      <c r="F137" s="5" t="s">
        <v>76</v>
      </c>
      <c r="G137" s="20">
        <v>128000000</v>
      </c>
      <c r="H137" s="15"/>
      <c r="I137" s="15"/>
      <c r="J137" s="15"/>
      <c r="K137" s="14">
        <f t="shared" si="2"/>
        <v>128000000</v>
      </c>
      <c r="L137" s="28" t="s">
        <v>109</v>
      </c>
      <c r="M137" s="28" t="s">
        <v>110</v>
      </c>
      <c r="N137" s="28" t="s">
        <v>600</v>
      </c>
    </row>
    <row r="138" spans="1:14" customFormat="1" ht="60" customHeight="1" x14ac:dyDescent="0.25">
      <c r="A138" s="10" t="s">
        <v>24</v>
      </c>
      <c r="B138" s="10" t="s">
        <v>68</v>
      </c>
      <c r="C138" s="10" t="s">
        <v>69</v>
      </c>
      <c r="D138" s="49" t="s">
        <v>351</v>
      </c>
      <c r="E138" s="3"/>
      <c r="F138" s="34" t="s">
        <v>645</v>
      </c>
      <c r="G138" s="92">
        <v>22204778</v>
      </c>
      <c r="H138" s="15"/>
      <c r="I138" s="15"/>
      <c r="J138" s="15"/>
      <c r="K138" s="14">
        <f t="shared" si="2"/>
        <v>22204778</v>
      </c>
      <c r="L138" s="28" t="s">
        <v>109</v>
      </c>
      <c r="M138" s="28" t="s">
        <v>110</v>
      </c>
      <c r="N138" s="28" t="s">
        <v>600</v>
      </c>
    </row>
    <row r="139" spans="1:14" customFormat="1" ht="40.799999999999997" customHeight="1" x14ac:dyDescent="0.25">
      <c r="A139" s="10" t="s">
        <v>33</v>
      </c>
      <c r="B139" s="10" t="s">
        <v>34</v>
      </c>
      <c r="C139" s="10" t="s">
        <v>70</v>
      </c>
      <c r="D139" s="49" t="s">
        <v>352</v>
      </c>
      <c r="E139" s="27">
        <v>20210680010015</v>
      </c>
      <c r="F139" s="5" t="s">
        <v>78</v>
      </c>
      <c r="G139" s="92">
        <v>1434700926</v>
      </c>
      <c r="H139" s="21"/>
      <c r="I139" s="21"/>
      <c r="J139" s="21"/>
      <c r="K139" s="14">
        <f t="shared" si="2"/>
        <v>1434700926</v>
      </c>
      <c r="L139" s="28" t="s">
        <v>109</v>
      </c>
      <c r="M139" s="28" t="s">
        <v>110</v>
      </c>
      <c r="N139" s="9" t="s">
        <v>602</v>
      </c>
    </row>
    <row r="140" spans="1:14" customFormat="1" ht="45" customHeight="1" x14ac:dyDescent="0.25">
      <c r="A140" s="10" t="s">
        <v>33</v>
      </c>
      <c r="B140" s="10" t="s">
        <v>34</v>
      </c>
      <c r="C140" s="10" t="s">
        <v>70</v>
      </c>
      <c r="D140" s="49" t="s">
        <v>352</v>
      </c>
      <c r="E140" s="27"/>
      <c r="F140" s="5" t="s">
        <v>77</v>
      </c>
      <c r="G140" s="92">
        <v>1232403262.8499999</v>
      </c>
      <c r="H140" s="21"/>
      <c r="I140" s="21"/>
      <c r="J140" s="21"/>
      <c r="K140" s="14">
        <f t="shared" si="2"/>
        <v>1232403262.8499999</v>
      </c>
      <c r="L140" s="28" t="s">
        <v>109</v>
      </c>
      <c r="M140" s="28" t="s">
        <v>110</v>
      </c>
      <c r="N140" s="9" t="s">
        <v>602</v>
      </c>
    </row>
    <row r="141" spans="1:14" customFormat="1" ht="85.2" customHeight="1" x14ac:dyDescent="0.25">
      <c r="A141" s="10" t="s">
        <v>33</v>
      </c>
      <c r="B141" s="10" t="s">
        <v>34</v>
      </c>
      <c r="C141" s="10" t="s">
        <v>70</v>
      </c>
      <c r="D141" s="49" t="s">
        <v>352</v>
      </c>
      <c r="E141" s="27">
        <v>20200680010059</v>
      </c>
      <c r="F141" s="5" t="s">
        <v>79</v>
      </c>
      <c r="G141" s="92">
        <v>80261243</v>
      </c>
      <c r="H141" s="21"/>
      <c r="I141" s="21"/>
      <c r="J141" s="21"/>
      <c r="K141" s="14">
        <f t="shared" si="2"/>
        <v>80261243</v>
      </c>
      <c r="L141" s="28" t="s">
        <v>109</v>
      </c>
      <c r="M141" s="28" t="s">
        <v>110</v>
      </c>
      <c r="N141" s="9" t="s">
        <v>602</v>
      </c>
    </row>
    <row r="142" spans="1:14" customFormat="1" ht="45" customHeight="1" x14ac:dyDescent="0.25">
      <c r="A142" s="10" t="s">
        <v>33</v>
      </c>
      <c r="B142" s="10" t="s">
        <v>34</v>
      </c>
      <c r="C142" s="10" t="s">
        <v>70</v>
      </c>
      <c r="D142" s="49" t="s">
        <v>352</v>
      </c>
      <c r="E142" s="27"/>
      <c r="F142" s="5" t="s">
        <v>80</v>
      </c>
      <c r="G142" s="92">
        <v>11419181</v>
      </c>
      <c r="H142" s="21"/>
      <c r="I142" s="21"/>
      <c r="J142" s="21"/>
      <c r="K142" s="14">
        <f t="shared" si="2"/>
        <v>11419181</v>
      </c>
      <c r="L142" s="28" t="s">
        <v>109</v>
      </c>
      <c r="M142" s="28" t="s">
        <v>110</v>
      </c>
      <c r="N142" s="9" t="s">
        <v>602</v>
      </c>
    </row>
    <row r="143" spans="1:14" customFormat="1" ht="57" customHeight="1" x14ac:dyDescent="0.25">
      <c r="A143" s="10" t="s">
        <v>33</v>
      </c>
      <c r="B143" s="10" t="s">
        <v>34</v>
      </c>
      <c r="C143" s="10" t="s">
        <v>70</v>
      </c>
      <c r="D143" s="49" t="s">
        <v>352</v>
      </c>
      <c r="E143" s="27"/>
      <c r="F143" s="5" t="s">
        <v>353</v>
      </c>
      <c r="G143" s="92"/>
      <c r="H143" s="92"/>
      <c r="I143" s="21"/>
      <c r="J143" s="21"/>
      <c r="K143" s="14">
        <f t="shared" si="2"/>
        <v>0</v>
      </c>
      <c r="L143" s="28" t="s">
        <v>109</v>
      </c>
      <c r="M143" s="28" t="s">
        <v>110</v>
      </c>
      <c r="N143" s="9" t="s">
        <v>602</v>
      </c>
    </row>
    <row r="144" spans="1:14" customFormat="1" ht="52.8" customHeight="1" x14ac:dyDescent="0.25">
      <c r="A144" s="10" t="s">
        <v>33</v>
      </c>
      <c r="B144" s="10" t="s">
        <v>34</v>
      </c>
      <c r="C144" s="10" t="s">
        <v>71</v>
      </c>
      <c r="D144" s="49" t="s">
        <v>354</v>
      </c>
      <c r="E144" s="27">
        <v>20200680010083</v>
      </c>
      <c r="F144" s="5" t="s">
        <v>81</v>
      </c>
      <c r="G144" s="18">
        <v>389814494</v>
      </c>
      <c r="H144" s="22">
        <v>88687399.159999996</v>
      </c>
      <c r="I144" s="22"/>
      <c r="J144" s="22"/>
      <c r="K144" s="14">
        <f t="shared" si="2"/>
        <v>478501893.15999997</v>
      </c>
      <c r="L144" s="28" t="s">
        <v>109</v>
      </c>
      <c r="M144" s="28" t="s">
        <v>110</v>
      </c>
      <c r="N144" s="9" t="s">
        <v>596</v>
      </c>
    </row>
    <row r="145" spans="1:14" customFormat="1" ht="100.8" customHeight="1" x14ac:dyDescent="0.25">
      <c r="A145" s="10" t="s">
        <v>33</v>
      </c>
      <c r="B145" s="10" t="s">
        <v>34</v>
      </c>
      <c r="C145" s="10" t="s">
        <v>71</v>
      </c>
      <c r="D145" s="49" t="s">
        <v>354</v>
      </c>
      <c r="E145" s="27">
        <v>20200680010089</v>
      </c>
      <c r="F145" s="5" t="s">
        <v>82</v>
      </c>
      <c r="G145" s="18">
        <v>732098782</v>
      </c>
      <c r="H145" s="22"/>
      <c r="I145" s="22"/>
      <c r="J145" s="22"/>
      <c r="K145" s="14">
        <f t="shared" si="2"/>
        <v>732098782</v>
      </c>
      <c r="L145" s="28" t="s">
        <v>109</v>
      </c>
      <c r="M145" s="28" t="s">
        <v>110</v>
      </c>
      <c r="N145" s="9" t="s">
        <v>596</v>
      </c>
    </row>
    <row r="146" spans="1:14" customFormat="1" ht="105" customHeight="1" x14ac:dyDescent="0.25">
      <c r="A146" s="10" t="s">
        <v>33</v>
      </c>
      <c r="B146" s="10" t="s">
        <v>34</v>
      </c>
      <c r="C146" s="10" t="s">
        <v>71</v>
      </c>
      <c r="D146" s="49" t="s">
        <v>354</v>
      </c>
      <c r="E146" s="27">
        <v>20200680010093</v>
      </c>
      <c r="F146" s="5" t="s">
        <v>83</v>
      </c>
      <c r="G146" s="23">
        <v>867728401</v>
      </c>
      <c r="H146" s="22"/>
      <c r="I146" s="22"/>
      <c r="J146" s="22"/>
      <c r="K146" s="14">
        <f t="shared" si="2"/>
        <v>867728401</v>
      </c>
      <c r="L146" s="28" t="s">
        <v>109</v>
      </c>
      <c r="M146" s="28" t="s">
        <v>110</v>
      </c>
      <c r="N146" s="9" t="s">
        <v>596</v>
      </c>
    </row>
    <row r="147" spans="1:14" customFormat="1" ht="58.8" customHeight="1" x14ac:dyDescent="0.25">
      <c r="A147" s="10" t="s">
        <v>33</v>
      </c>
      <c r="B147" s="10" t="s">
        <v>34</v>
      </c>
      <c r="C147" s="10" t="s">
        <v>71</v>
      </c>
      <c r="D147" s="49" t="s">
        <v>354</v>
      </c>
      <c r="E147" s="27">
        <v>20210680010013</v>
      </c>
      <c r="F147" s="5" t="s">
        <v>84</v>
      </c>
      <c r="G147" s="23">
        <v>94976390.849999994</v>
      </c>
      <c r="H147" s="22"/>
      <c r="I147" s="22"/>
      <c r="J147" s="22"/>
      <c r="K147" s="14">
        <f t="shared" si="2"/>
        <v>94976390.849999994</v>
      </c>
      <c r="L147" s="28" t="s">
        <v>109</v>
      </c>
      <c r="M147" s="28" t="s">
        <v>110</v>
      </c>
      <c r="N147" s="9" t="s">
        <v>596</v>
      </c>
    </row>
    <row r="148" spans="1:14" customFormat="1" ht="57" customHeight="1" x14ac:dyDescent="0.25">
      <c r="A148" s="10" t="s">
        <v>33</v>
      </c>
      <c r="B148" s="10" t="s">
        <v>34</v>
      </c>
      <c r="C148" s="10" t="s">
        <v>71</v>
      </c>
      <c r="D148" s="49" t="s">
        <v>354</v>
      </c>
      <c r="E148" s="27"/>
      <c r="F148" s="5" t="s">
        <v>47</v>
      </c>
      <c r="G148" s="23">
        <v>23609</v>
      </c>
      <c r="H148" s="22"/>
      <c r="I148" s="22"/>
      <c r="J148" s="22"/>
      <c r="K148" s="14">
        <f t="shared" si="2"/>
        <v>23609</v>
      </c>
      <c r="L148" s="28" t="s">
        <v>109</v>
      </c>
      <c r="M148" s="28" t="s">
        <v>110</v>
      </c>
      <c r="N148" s="9" t="s">
        <v>596</v>
      </c>
    </row>
    <row r="149" spans="1:14" customFormat="1" ht="61.2" customHeight="1" x14ac:dyDescent="0.25">
      <c r="A149" s="10" t="s">
        <v>33</v>
      </c>
      <c r="B149" s="10" t="s">
        <v>34</v>
      </c>
      <c r="C149" s="10" t="s">
        <v>71</v>
      </c>
      <c r="D149" s="49" t="s">
        <v>354</v>
      </c>
      <c r="E149" s="27"/>
      <c r="F149" s="5" t="s">
        <v>85</v>
      </c>
      <c r="G149" s="23">
        <v>1146500788.8599999</v>
      </c>
      <c r="H149" s="22"/>
      <c r="I149" s="22"/>
      <c r="J149" s="22"/>
      <c r="K149" s="14">
        <f t="shared" si="2"/>
        <v>1146500788.8599999</v>
      </c>
      <c r="L149" s="28" t="s">
        <v>109</v>
      </c>
      <c r="M149" s="28" t="s">
        <v>110</v>
      </c>
      <c r="N149" s="9" t="s">
        <v>596</v>
      </c>
    </row>
    <row r="150" spans="1:14" customFormat="1" ht="54" customHeight="1" x14ac:dyDescent="0.25">
      <c r="A150" s="10" t="s">
        <v>33</v>
      </c>
      <c r="B150" s="10" t="s">
        <v>34</v>
      </c>
      <c r="C150" s="10" t="s">
        <v>71</v>
      </c>
      <c r="D150" s="49" t="s">
        <v>354</v>
      </c>
      <c r="E150" s="27"/>
      <c r="F150" s="5" t="s">
        <v>86</v>
      </c>
      <c r="G150" s="18">
        <v>530557116</v>
      </c>
      <c r="H150" s="18"/>
      <c r="I150" s="22"/>
      <c r="J150" s="22"/>
      <c r="K150" s="14">
        <f t="shared" si="2"/>
        <v>530557116</v>
      </c>
      <c r="L150" s="28" t="s">
        <v>109</v>
      </c>
      <c r="M150" s="28" t="s">
        <v>110</v>
      </c>
      <c r="N150" s="9" t="s">
        <v>596</v>
      </c>
    </row>
    <row r="151" spans="1:14" customFormat="1" ht="61.8" customHeight="1" x14ac:dyDescent="0.25">
      <c r="A151" s="10" t="s">
        <v>33</v>
      </c>
      <c r="B151" s="10" t="s">
        <v>34</v>
      </c>
      <c r="C151" s="10" t="s">
        <v>71</v>
      </c>
      <c r="D151" s="49" t="s">
        <v>354</v>
      </c>
      <c r="E151" s="27"/>
      <c r="F151" s="5" t="s">
        <v>87</v>
      </c>
      <c r="G151" s="18"/>
      <c r="H151" s="18"/>
      <c r="I151" s="22"/>
      <c r="J151" s="22">
        <v>1331864802</v>
      </c>
      <c r="K151" s="14">
        <f t="shared" si="2"/>
        <v>1331864802</v>
      </c>
      <c r="L151" s="28" t="s">
        <v>109</v>
      </c>
      <c r="M151" s="28" t="s">
        <v>110</v>
      </c>
      <c r="N151" s="9" t="s">
        <v>596</v>
      </c>
    </row>
    <row r="152" spans="1:14" customFormat="1" ht="57" customHeight="1" x14ac:dyDescent="0.25">
      <c r="A152" s="10" t="s">
        <v>33</v>
      </c>
      <c r="B152" s="10" t="s">
        <v>34</v>
      </c>
      <c r="C152" s="10" t="s">
        <v>71</v>
      </c>
      <c r="D152" s="49" t="s">
        <v>354</v>
      </c>
      <c r="E152" s="27"/>
      <c r="F152" s="5" t="s">
        <v>77</v>
      </c>
      <c r="G152" s="18"/>
      <c r="H152" s="18"/>
      <c r="I152" s="22"/>
      <c r="J152" s="22">
        <v>248371795</v>
      </c>
      <c r="K152" s="14">
        <f t="shared" si="2"/>
        <v>248371795</v>
      </c>
      <c r="L152" s="28" t="s">
        <v>109</v>
      </c>
      <c r="M152" s="28" t="s">
        <v>110</v>
      </c>
      <c r="N152" s="9" t="s">
        <v>596</v>
      </c>
    </row>
    <row r="153" spans="1:14" customFormat="1" ht="60" customHeight="1" x14ac:dyDescent="0.25">
      <c r="A153" s="10" t="s">
        <v>33</v>
      </c>
      <c r="B153" s="10" t="s">
        <v>34</v>
      </c>
      <c r="C153" s="10" t="s">
        <v>71</v>
      </c>
      <c r="D153" s="49" t="s">
        <v>354</v>
      </c>
      <c r="E153" s="27">
        <v>20210680010011</v>
      </c>
      <c r="F153" s="5" t="s">
        <v>88</v>
      </c>
      <c r="G153" s="18"/>
      <c r="H153" s="18"/>
      <c r="I153" s="22"/>
      <c r="J153" s="22">
        <v>3726948730</v>
      </c>
      <c r="K153" s="14">
        <f t="shared" si="2"/>
        <v>3726948730</v>
      </c>
      <c r="L153" s="28" t="s">
        <v>109</v>
      </c>
      <c r="M153" s="28" t="s">
        <v>110</v>
      </c>
      <c r="N153" s="9" t="s">
        <v>596</v>
      </c>
    </row>
    <row r="154" spans="1:14" customFormat="1" ht="63" customHeight="1" x14ac:dyDescent="0.25">
      <c r="A154" s="10" t="s">
        <v>33</v>
      </c>
      <c r="B154" s="10" t="s">
        <v>34</v>
      </c>
      <c r="C154" s="10" t="s">
        <v>71</v>
      </c>
      <c r="D154" s="49" t="s">
        <v>354</v>
      </c>
      <c r="E154" s="27"/>
      <c r="F154" s="5" t="s">
        <v>89</v>
      </c>
      <c r="G154" s="18">
        <f>60325921.15+36519672</f>
        <v>96845593.150000006</v>
      </c>
      <c r="H154" s="18"/>
      <c r="I154" s="22"/>
      <c r="J154" s="22"/>
      <c r="K154" s="14">
        <f t="shared" si="2"/>
        <v>96845593.150000006</v>
      </c>
      <c r="L154" s="28" t="s">
        <v>109</v>
      </c>
      <c r="M154" s="28" t="s">
        <v>110</v>
      </c>
      <c r="N154" s="9" t="s">
        <v>596</v>
      </c>
    </row>
    <row r="155" spans="1:14" customFormat="1" ht="46.8" customHeight="1" x14ac:dyDescent="0.25">
      <c r="A155" s="10" t="s">
        <v>33</v>
      </c>
      <c r="B155" s="10" t="s">
        <v>34</v>
      </c>
      <c r="C155" s="10" t="s">
        <v>71</v>
      </c>
      <c r="D155" s="49" t="s">
        <v>355</v>
      </c>
      <c r="E155" s="3"/>
      <c r="F155" s="5" t="s">
        <v>90</v>
      </c>
      <c r="G155" s="20">
        <v>530557116</v>
      </c>
      <c r="H155" s="15"/>
      <c r="I155" s="15"/>
      <c r="J155" s="15"/>
      <c r="K155" s="14">
        <f t="shared" si="2"/>
        <v>530557116</v>
      </c>
      <c r="L155" s="28" t="s">
        <v>109</v>
      </c>
      <c r="M155" s="28" t="s">
        <v>110</v>
      </c>
      <c r="N155" s="9" t="s">
        <v>594</v>
      </c>
    </row>
    <row r="156" spans="1:14" customFormat="1" ht="75" customHeight="1" x14ac:dyDescent="0.25">
      <c r="A156" s="10" t="s">
        <v>33</v>
      </c>
      <c r="B156" s="10" t="s">
        <v>34</v>
      </c>
      <c r="C156" s="10" t="s">
        <v>72</v>
      </c>
      <c r="D156" s="49" t="s">
        <v>356</v>
      </c>
      <c r="E156" s="75"/>
      <c r="F156" s="5" t="s">
        <v>91</v>
      </c>
      <c r="G156" s="92">
        <v>503000000</v>
      </c>
      <c r="H156" s="15"/>
      <c r="I156" s="61"/>
      <c r="J156" s="61"/>
      <c r="K156" s="14">
        <f t="shared" si="2"/>
        <v>503000000</v>
      </c>
      <c r="L156" s="28" t="s">
        <v>109</v>
      </c>
      <c r="M156" s="28" t="s">
        <v>110</v>
      </c>
      <c r="N156" s="9" t="s">
        <v>594</v>
      </c>
    </row>
    <row r="157" spans="1:14" customFormat="1" ht="46.2" customHeight="1" x14ac:dyDescent="0.25">
      <c r="A157" s="10" t="s">
        <v>33</v>
      </c>
      <c r="B157" s="10" t="s">
        <v>34</v>
      </c>
      <c r="C157" s="10" t="s">
        <v>72</v>
      </c>
      <c r="D157" s="49" t="s">
        <v>356</v>
      </c>
      <c r="E157" s="75"/>
      <c r="F157" s="5" t="s">
        <v>77</v>
      </c>
      <c r="G157" s="92">
        <v>1622304704</v>
      </c>
      <c r="H157" s="15"/>
      <c r="I157" s="61"/>
      <c r="J157" s="21">
        <v>2841000462</v>
      </c>
      <c r="K157" s="14">
        <f t="shared" si="2"/>
        <v>4463305166</v>
      </c>
      <c r="L157" s="28" t="s">
        <v>109</v>
      </c>
      <c r="M157" s="28" t="s">
        <v>110</v>
      </c>
      <c r="N157" s="9" t="s">
        <v>594</v>
      </c>
    </row>
    <row r="158" spans="1:14" customFormat="1" ht="46.8" customHeight="1" x14ac:dyDescent="0.25">
      <c r="A158" s="10" t="s">
        <v>33</v>
      </c>
      <c r="B158" s="10" t="s">
        <v>34</v>
      </c>
      <c r="C158" s="10" t="s">
        <v>72</v>
      </c>
      <c r="D158" s="49" t="s">
        <v>356</v>
      </c>
      <c r="E158" s="27">
        <v>20210680010004</v>
      </c>
      <c r="F158" s="5" t="s">
        <v>92</v>
      </c>
      <c r="G158" s="92"/>
      <c r="H158" s="15"/>
      <c r="I158" s="21"/>
      <c r="J158" s="21">
        <v>20296361142</v>
      </c>
      <c r="K158" s="14">
        <f t="shared" si="2"/>
        <v>20296361142</v>
      </c>
      <c r="L158" s="28" t="s">
        <v>109</v>
      </c>
      <c r="M158" s="28" t="s">
        <v>110</v>
      </c>
      <c r="N158" s="9" t="s">
        <v>594</v>
      </c>
    </row>
    <row r="159" spans="1:14" customFormat="1" ht="39.6" customHeight="1" x14ac:dyDescent="0.25">
      <c r="A159" s="10" t="s">
        <v>33</v>
      </c>
      <c r="B159" s="10" t="s">
        <v>34</v>
      </c>
      <c r="C159" s="10" t="s">
        <v>72</v>
      </c>
      <c r="D159" s="49" t="s">
        <v>356</v>
      </c>
      <c r="E159" s="27"/>
      <c r="F159" s="5" t="s">
        <v>77</v>
      </c>
      <c r="G159" s="92">
        <v>1983597115.25</v>
      </c>
      <c r="H159" s="15"/>
      <c r="I159" s="61"/>
      <c r="J159" s="21">
        <v>3073</v>
      </c>
      <c r="K159" s="14">
        <f t="shared" si="2"/>
        <v>1983600188.25</v>
      </c>
      <c r="L159" s="28" t="s">
        <v>109</v>
      </c>
      <c r="M159" s="28" t="s">
        <v>110</v>
      </c>
      <c r="N159" s="9" t="s">
        <v>594</v>
      </c>
    </row>
    <row r="160" spans="1:14" customFormat="1" ht="60" customHeight="1" x14ac:dyDescent="0.25">
      <c r="A160" s="10" t="s">
        <v>33</v>
      </c>
      <c r="B160" s="10" t="s">
        <v>34</v>
      </c>
      <c r="C160" s="10" t="s">
        <v>72</v>
      </c>
      <c r="D160" s="49" t="s">
        <v>357</v>
      </c>
      <c r="E160" s="11"/>
      <c r="F160" s="5" t="s">
        <v>93</v>
      </c>
      <c r="G160" s="20">
        <v>1339525016</v>
      </c>
      <c r="H160" s="15"/>
      <c r="I160" s="15"/>
      <c r="J160" s="15"/>
      <c r="K160" s="14">
        <f t="shared" si="2"/>
        <v>1339525016</v>
      </c>
      <c r="L160" s="28" t="s">
        <v>109</v>
      </c>
      <c r="M160" s="28" t="s">
        <v>110</v>
      </c>
      <c r="N160" s="9" t="s">
        <v>594</v>
      </c>
    </row>
    <row r="161" spans="1:14" customFormat="1" ht="105" customHeight="1" x14ac:dyDescent="0.25">
      <c r="A161" s="10" t="s">
        <v>33</v>
      </c>
      <c r="B161" s="10" t="s">
        <v>34</v>
      </c>
      <c r="C161" s="10" t="s">
        <v>73</v>
      </c>
      <c r="D161" s="49" t="s">
        <v>358</v>
      </c>
      <c r="E161" s="27">
        <v>20200680010113</v>
      </c>
      <c r="F161" s="5" t="s">
        <v>94</v>
      </c>
      <c r="G161" s="92">
        <v>1876850815.48</v>
      </c>
      <c r="H161" s="21"/>
      <c r="I161" s="21"/>
      <c r="J161" s="21"/>
      <c r="K161" s="14">
        <f t="shared" si="2"/>
        <v>1876850815.48</v>
      </c>
      <c r="L161" s="28" t="s">
        <v>109</v>
      </c>
      <c r="M161" s="28" t="s">
        <v>110</v>
      </c>
      <c r="N161" s="9" t="s">
        <v>595</v>
      </c>
    </row>
    <row r="162" spans="1:14" customFormat="1" ht="61.8" customHeight="1" x14ac:dyDescent="0.25">
      <c r="A162" s="10" t="s">
        <v>33</v>
      </c>
      <c r="B162" s="10" t="s">
        <v>34</v>
      </c>
      <c r="C162" s="10" t="s">
        <v>73</v>
      </c>
      <c r="D162" s="49" t="s">
        <v>358</v>
      </c>
      <c r="E162" s="27"/>
      <c r="F162" s="5" t="s">
        <v>47</v>
      </c>
      <c r="G162" s="92">
        <v>19283285.379999876</v>
      </c>
      <c r="H162" s="21"/>
      <c r="I162" s="21"/>
      <c r="J162" s="21"/>
      <c r="K162" s="14">
        <f t="shared" si="2"/>
        <v>19283285.379999876</v>
      </c>
      <c r="L162" s="28" t="s">
        <v>109</v>
      </c>
      <c r="M162" s="28" t="s">
        <v>110</v>
      </c>
      <c r="N162" s="9" t="s">
        <v>595</v>
      </c>
    </row>
    <row r="163" spans="1:14" customFormat="1" ht="61.8" customHeight="1" x14ac:dyDescent="0.25">
      <c r="A163" s="10" t="s">
        <v>33</v>
      </c>
      <c r="B163" s="10" t="s">
        <v>34</v>
      </c>
      <c r="C163" s="10" t="s">
        <v>73</v>
      </c>
      <c r="D163" s="49" t="s">
        <v>358</v>
      </c>
      <c r="E163" s="27">
        <v>20200680010067</v>
      </c>
      <c r="F163" s="5" t="s">
        <v>95</v>
      </c>
      <c r="G163" s="92">
        <v>588369880.79999995</v>
      </c>
      <c r="H163" s="21"/>
      <c r="I163" s="21"/>
      <c r="J163" s="21"/>
      <c r="K163" s="14">
        <f t="shared" si="2"/>
        <v>588369880.79999995</v>
      </c>
      <c r="L163" s="28" t="s">
        <v>109</v>
      </c>
      <c r="M163" s="28" t="s">
        <v>110</v>
      </c>
      <c r="N163" s="9" t="s">
        <v>595</v>
      </c>
    </row>
    <row r="164" spans="1:14" customFormat="1" ht="61.8" customHeight="1" x14ac:dyDescent="0.25">
      <c r="A164" s="10" t="s">
        <v>33</v>
      </c>
      <c r="B164" s="10" t="s">
        <v>34</v>
      </c>
      <c r="C164" s="10" t="s">
        <v>73</v>
      </c>
      <c r="D164" s="49" t="s">
        <v>358</v>
      </c>
      <c r="E164" s="27"/>
      <c r="F164" s="5" t="s">
        <v>47</v>
      </c>
      <c r="G164" s="92">
        <v>922554821.20000005</v>
      </c>
      <c r="H164" s="92"/>
      <c r="I164" s="21"/>
      <c r="J164" s="21"/>
      <c r="K164" s="14">
        <f t="shared" si="2"/>
        <v>922554821.20000005</v>
      </c>
      <c r="L164" s="28" t="s">
        <v>109</v>
      </c>
      <c r="M164" s="28" t="s">
        <v>110</v>
      </c>
      <c r="N164" s="9" t="s">
        <v>595</v>
      </c>
    </row>
    <row r="165" spans="1:14" customFormat="1" ht="61.8" customHeight="1" x14ac:dyDescent="0.25">
      <c r="A165" s="10" t="s">
        <v>33</v>
      </c>
      <c r="B165" s="10" t="s">
        <v>34</v>
      </c>
      <c r="C165" s="10" t="s">
        <v>73</v>
      </c>
      <c r="D165" s="49" t="s">
        <v>358</v>
      </c>
      <c r="E165" s="40">
        <v>20200680010127</v>
      </c>
      <c r="F165" s="2" t="s">
        <v>96</v>
      </c>
      <c r="G165" s="92">
        <v>1000000000</v>
      </c>
      <c r="H165" s="92"/>
      <c r="I165" s="21"/>
      <c r="J165" s="21"/>
      <c r="K165" s="14">
        <f t="shared" si="2"/>
        <v>1000000000</v>
      </c>
      <c r="L165" s="28" t="s">
        <v>109</v>
      </c>
      <c r="M165" s="28" t="s">
        <v>110</v>
      </c>
      <c r="N165" s="9" t="s">
        <v>595</v>
      </c>
    </row>
    <row r="166" spans="1:14" customFormat="1" ht="61.8" customHeight="1" x14ac:dyDescent="0.25">
      <c r="A166" s="10" t="s">
        <v>33</v>
      </c>
      <c r="B166" s="10" t="s">
        <v>34</v>
      </c>
      <c r="C166" s="10" t="s">
        <v>73</v>
      </c>
      <c r="D166" s="49" t="s">
        <v>358</v>
      </c>
      <c r="E166" s="40">
        <v>20200680010126</v>
      </c>
      <c r="F166" s="2" t="s">
        <v>97</v>
      </c>
      <c r="G166" s="92">
        <v>53364831</v>
      </c>
      <c r="H166" s="92"/>
      <c r="I166" s="21"/>
      <c r="J166" s="21"/>
      <c r="K166" s="14">
        <f t="shared" si="2"/>
        <v>53364831</v>
      </c>
      <c r="L166" s="28" t="s">
        <v>109</v>
      </c>
      <c r="M166" s="28" t="s">
        <v>110</v>
      </c>
      <c r="N166" s="9" t="s">
        <v>595</v>
      </c>
    </row>
    <row r="167" spans="1:14" customFormat="1" ht="61.8" customHeight="1" x14ac:dyDescent="0.25">
      <c r="A167" s="10" t="s">
        <v>33</v>
      </c>
      <c r="B167" s="10" t="s">
        <v>34</v>
      </c>
      <c r="C167" s="10" t="s">
        <v>73</v>
      </c>
      <c r="D167" s="49" t="s">
        <v>358</v>
      </c>
      <c r="E167" s="40"/>
      <c r="F167" s="2" t="s">
        <v>99</v>
      </c>
      <c r="G167" s="92">
        <v>588369881</v>
      </c>
      <c r="H167" s="92"/>
      <c r="I167" s="21"/>
      <c r="J167" s="21"/>
      <c r="K167" s="14">
        <f t="shared" si="2"/>
        <v>588369881</v>
      </c>
      <c r="L167" s="28" t="s">
        <v>109</v>
      </c>
      <c r="M167" s="28" t="s">
        <v>110</v>
      </c>
      <c r="N167" s="9" t="s">
        <v>595</v>
      </c>
    </row>
    <row r="168" spans="1:14" ht="61.8" customHeight="1" x14ac:dyDescent="0.25">
      <c r="A168" s="10" t="s">
        <v>33</v>
      </c>
      <c r="B168" s="10" t="s">
        <v>34</v>
      </c>
      <c r="C168" s="10" t="s">
        <v>73</v>
      </c>
      <c r="D168" s="49" t="s">
        <v>358</v>
      </c>
      <c r="E168" s="40"/>
      <c r="F168" s="2" t="s">
        <v>100</v>
      </c>
      <c r="G168" s="92">
        <v>500000000</v>
      </c>
      <c r="H168" s="92"/>
      <c r="I168" s="21"/>
      <c r="J168" s="21"/>
      <c r="K168" s="14">
        <f t="shared" si="2"/>
        <v>500000000</v>
      </c>
      <c r="L168" s="28" t="s">
        <v>109</v>
      </c>
      <c r="M168" s="28" t="s">
        <v>110</v>
      </c>
      <c r="N168" s="9" t="s">
        <v>595</v>
      </c>
    </row>
    <row r="169" spans="1:14" ht="61.8" customHeight="1" x14ac:dyDescent="0.25">
      <c r="A169" s="10" t="s">
        <v>33</v>
      </c>
      <c r="B169" s="10" t="s">
        <v>34</v>
      </c>
      <c r="C169" s="10" t="s">
        <v>73</v>
      </c>
      <c r="D169" s="49" t="s">
        <v>358</v>
      </c>
      <c r="E169" s="40"/>
      <c r="F169" s="2" t="s">
        <v>98</v>
      </c>
      <c r="G169" s="92">
        <v>2591714601</v>
      </c>
      <c r="H169" s="92"/>
      <c r="I169" s="21"/>
      <c r="J169" s="21"/>
      <c r="K169" s="14">
        <f t="shared" si="2"/>
        <v>2591714601</v>
      </c>
      <c r="L169" s="28" t="s">
        <v>109</v>
      </c>
      <c r="M169" s="28" t="s">
        <v>110</v>
      </c>
      <c r="N169" s="9" t="s">
        <v>595</v>
      </c>
    </row>
    <row r="170" spans="1:14" ht="133.80000000000001" customHeight="1" x14ac:dyDescent="0.25">
      <c r="A170" s="10" t="s">
        <v>33</v>
      </c>
      <c r="B170" s="10" t="s">
        <v>34</v>
      </c>
      <c r="C170" s="10" t="s">
        <v>73</v>
      </c>
      <c r="D170" s="49" t="s">
        <v>359</v>
      </c>
      <c r="E170" s="27">
        <v>20200680010029</v>
      </c>
      <c r="F170" s="5" t="s">
        <v>101</v>
      </c>
      <c r="G170" s="92">
        <v>16790600590</v>
      </c>
      <c r="H170" s="21"/>
      <c r="I170" s="21"/>
      <c r="J170" s="21"/>
      <c r="K170" s="14">
        <f t="shared" si="2"/>
        <v>16790600590</v>
      </c>
      <c r="L170" s="28" t="s">
        <v>109</v>
      </c>
      <c r="M170" s="28" t="s">
        <v>110</v>
      </c>
      <c r="N170" s="9" t="s">
        <v>595</v>
      </c>
    </row>
    <row r="171" spans="1:14" ht="57.6" customHeight="1" x14ac:dyDescent="0.25">
      <c r="A171" s="10" t="s">
        <v>33</v>
      </c>
      <c r="B171" s="10" t="s">
        <v>34</v>
      </c>
      <c r="C171" s="10" t="s">
        <v>73</v>
      </c>
      <c r="D171" s="49" t="s">
        <v>359</v>
      </c>
      <c r="E171" s="27">
        <v>20200680010114</v>
      </c>
      <c r="F171" s="5" t="s">
        <v>102</v>
      </c>
      <c r="G171" s="92">
        <v>4221454300</v>
      </c>
      <c r="H171" s="21"/>
      <c r="I171" s="21"/>
      <c r="J171" s="21"/>
      <c r="K171" s="14">
        <f t="shared" si="2"/>
        <v>4221454300</v>
      </c>
      <c r="L171" s="28" t="s">
        <v>109</v>
      </c>
      <c r="M171" s="28" t="s">
        <v>110</v>
      </c>
      <c r="N171" s="9" t="s">
        <v>595</v>
      </c>
    </row>
    <row r="172" spans="1:14" ht="90" customHeight="1" x14ac:dyDescent="0.25">
      <c r="A172" s="10" t="s">
        <v>33</v>
      </c>
      <c r="B172" s="10" t="s">
        <v>34</v>
      </c>
      <c r="C172" s="10" t="s">
        <v>73</v>
      </c>
      <c r="D172" s="49" t="s">
        <v>360</v>
      </c>
      <c r="E172" s="73">
        <v>20200680010119</v>
      </c>
      <c r="F172" s="13" t="s">
        <v>103</v>
      </c>
      <c r="G172" s="92"/>
      <c r="H172" s="15"/>
      <c r="I172" s="21"/>
      <c r="J172" s="15"/>
      <c r="K172" s="14">
        <f t="shared" si="2"/>
        <v>0</v>
      </c>
      <c r="L172" s="28" t="s">
        <v>109</v>
      </c>
      <c r="M172" s="28" t="s">
        <v>110</v>
      </c>
      <c r="N172" s="9" t="s">
        <v>595</v>
      </c>
    </row>
    <row r="173" spans="1:14" ht="90" customHeight="1" x14ac:dyDescent="0.25">
      <c r="A173" s="10" t="s">
        <v>33</v>
      </c>
      <c r="B173" s="10" t="s">
        <v>34</v>
      </c>
      <c r="C173" s="10" t="s">
        <v>73</v>
      </c>
      <c r="D173" s="49" t="s">
        <v>361</v>
      </c>
      <c r="E173" s="12">
        <v>20200680010119</v>
      </c>
      <c r="F173" s="13" t="s">
        <v>103</v>
      </c>
      <c r="G173" s="92">
        <v>10000571947.34</v>
      </c>
      <c r="H173" s="15"/>
      <c r="I173" s="21"/>
      <c r="J173" s="15"/>
      <c r="K173" s="14">
        <f t="shared" si="2"/>
        <v>10000571947.34</v>
      </c>
      <c r="L173" s="28" t="s">
        <v>109</v>
      </c>
      <c r="M173" s="28" t="s">
        <v>110</v>
      </c>
      <c r="N173" s="9" t="s">
        <v>595</v>
      </c>
    </row>
    <row r="174" spans="1:14" ht="90" customHeight="1" x14ac:dyDescent="0.25">
      <c r="A174" s="10" t="s">
        <v>33</v>
      </c>
      <c r="B174" s="10" t="s">
        <v>34</v>
      </c>
      <c r="C174" s="10" t="s">
        <v>73</v>
      </c>
      <c r="D174" s="49" t="s">
        <v>362</v>
      </c>
      <c r="E174" s="12">
        <v>20200680010119</v>
      </c>
      <c r="F174" s="13" t="s">
        <v>103</v>
      </c>
      <c r="G174" s="92"/>
      <c r="H174" s="15"/>
      <c r="I174" s="21"/>
      <c r="J174" s="15"/>
      <c r="K174" s="14">
        <f t="shared" si="2"/>
        <v>0</v>
      </c>
      <c r="L174" s="28" t="s">
        <v>109</v>
      </c>
      <c r="M174" s="28" t="s">
        <v>110</v>
      </c>
      <c r="N174" s="9" t="s">
        <v>595</v>
      </c>
    </row>
    <row r="175" spans="1:14" ht="90" customHeight="1" x14ac:dyDescent="0.25">
      <c r="A175" s="10" t="s">
        <v>33</v>
      </c>
      <c r="B175" s="10" t="s">
        <v>34</v>
      </c>
      <c r="C175" s="10" t="s">
        <v>73</v>
      </c>
      <c r="D175" s="49" t="s">
        <v>363</v>
      </c>
      <c r="E175" s="12">
        <v>20200680010119</v>
      </c>
      <c r="F175" s="13" t="s">
        <v>103</v>
      </c>
      <c r="G175" s="92"/>
      <c r="H175" s="15"/>
      <c r="I175" s="21"/>
      <c r="J175" s="15"/>
      <c r="K175" s="14">
        <f t="shared" si="2"/>
        <v>0</v>
      </c>
      <c r="L175" s="28" t="s">
        <v>109</v>
      </c>
      <c r="M175" s="28" t="s">
        <v>110</v>
      </c>
      <c r="N175" s="9" t="s">
        <v>595</v>
      </c>
    </row>
    <row r="176" spans="1:14" ht="62.4" customHeight="1" x14ac:dyDescent="0.25">
      <c r="A176" s="5" t="s">
        <v>10</v>
      </c>
      <c r="B176" s="5" t="s">
        <v>11</v>
      </c>
      <c r="C176" s="5" t="s">
        <v>12</v>
      </c>
      <c r="D176" s="46" t="s">
        <v>300</v>
      </c>
      <c r="E176" s="27">
        <v>20200680010031</v>
      </c>
      <c r="F176" s="5" t="s">
        <v>104</v>
      </c>
      <c r="G176" s="92">
        <v>1410505863</v>
      </c>
      <c r="H176" s="21"/>
      <c r="I176" s="21"/>
      <c r="J176" s="21"/>
      <c r="K176" s="14">
        <f t="shared" si="2"/>
        <v>1410505863</v>
      </c>
      <c r="L176" s="28" t="s">
        <v>109</v>
      </c>
      <c r="M176" s="28" t="s">
        <v>110</v>
      </c>
      <c r="N176" s="3" t="s">
        <v>596</v>
      </c>
    </row>
    <row r="177" spans="1:14" ht="60" customHeight="1" x14ac:dyDescent="0.25">
      <c r="A177" s="5" t="s">
        <v>10</v>
      </c>
      <c r="B177" s="5" t="s">
        <v>11</v>
      </c>
      <c r="C177" s="5" t="s">
        <v>12</v>
      </c>
      <c r="D177" s="46" t="s">
        <v>300</v>
      </c>
      <c r="E177" s="27">
        <v>20200680010098</v>
      </c>
      <c r="F177" s="5" t="s">
        <v>105</v>
      </c>
      <c r="G177" s="92">
        <v>2163305863</v>
      </c>
      <c r="H177" s="21"/>
      <c r="I177" s="21"/>
      <c r="J177" s="21"/>
      <c r="K177" s="14">
        <f t="shared" si="2"/>
        <v>2163305863</v>
      </c>
      <c r="L177" s="28" t="s">
        <v>109</v>
      </c>
      <c r="M177" s="28" t="s">
        <v>110</v>
      </c>
      <c r="N177" s="3" t="s">
        <v>596</v>
      </c>
    </row>
    <row r="178" spans="1:14" ht="60" customHeight="1" x14ac:dyDescent="0.25">
      <c r="A178" s="5" t="s">
        <v>10</v>
      </c>
      <c r="B178" s="5" t="s">
        <v>11</v>
      </c>
      <c r="C178" s="5" t="s">
        <v>12</v>
      </c>
      <c r="D178" s="46" t="s">
        <v>300</v>
      </c>
      <c r="E178" s="27"/>
      <c r="F178" s="5" t="s">
        <v>106</v>
      </c>
      <c r="G178" s="92">
        <v>599999999</v>
      </c>
      <c r="H178" s="21"/>
      <c r="I178" s="21"/>
      <c r="J178" s="21"/>
      <c r="K178" s="14">
        <f t="shared" si="2"/>
        <v>599999999</v>
      </c>
      <c r="L178" s="28" t="s">
        <v>109</v>
      </c>
      <c r="M178" s="28" t="s">
        <v>110</v>
      </c>
      <c r="N178" s="3" t="s">
        <v>596</v>
      </c>
    </row>
    <row r="179" spans="1:14" ht="60" customHeight="1" x14ac:dyDescent="0.25">
      <c r="A179" s="5" t="s">
        <v>10</v>
      </c>
      <c r="B179" s="5" t="s">
        <v>11</v>
      </c>
      <c r="C179" s="5" t="s">
        <v>12</v>
      </c>
      <c r="D179" s="46" t="s">
        <v>300</v>
      </c>
      <c r="E179" s="27"/>
      <c r="F179" s="5" t="s">
        <v>107</v>
      </c>
      <c r="G179" s="92">
        <v>208691582</v>
      </c>
      <c r="H179" s="21"/>
      <c r="I179" s="21"/>
      <c r="J179" s="21"/>
      <c r="K179" s="14">
        <f t="shared" si="2"/>
        <v>208691582</v>
      </c>
      <c r="L179" s="28" t="s">
        <v>109</v>
      </c>
      <c r="M179" s="28" t="s">
        <v>110</v>
      </c>
      <c r="N179" s="3" t="s">
        <v>596</v>
      </c>
    </row>
    <row r="180" spans="1:14" ht="60" customHeight="1" x14ac:dyDescent="0.25">
      <c r="A180" s="5" t="s">
        <v>10</v>
      </c>
      <c r="B180" s="5" t="s">
        <v>11</v>
      </c>
      <c r="C180" s="5" t="s">
        <v>12</v>
      </c>
      <c r="D180" s="46" t="s">
        <v>300</v>
      </c>
      <c r="E180" s="27">
        <v>20210680010018</v>
      </c>
      <c r="F180" s="5" t="s">
        <v>108</v>
      </c>
      <c r="G180" s="92">
        <v>331060322</v>
      </c>
      <c r="H180" s="92">
        <v>7269470039.5299997</v>
      </c>
      <c r="I180" s="21"/>
      <c r="J180" s="21"/>
      <c r="K180" s="14">
        <f t="shared" si="2"/>
        <v>7600530361.5299997</v>
      </c>
      <c r="L180" s="28" t="s">
        <v>109</v>
      </c>
      <c r="M180" s="28" t="s">
        <v>110</v>
      </c>
      <c r="N180" s="3" t="s">
        <v>596</v>
      </c>
    </row>
    <row r="181" spans="1:14" ht="60" customHeight="1" x14ac:dyDescent="0.25">
      <c r="A181" s="87" t="s">
        <v>33</v>
      </c>
      <c r="B181" s="87" t="s">
        <v>646</v>
      </c>
      <c r="C181" s="88" t="s">
        <v>647</v>
      </c>
      <c r="D181" s="89" t="s">
        <v>648</v>
      </c>
      <c r="E181" s="27">
        <v>20210680010020</v>
      </c>
      <c r="F181" s="109" t="s">
        <v>649</v>
      </c>
      <c r="G181" s="92">
        <v>1555449996</v>
      </c>
      <c r="H181" s="92"/>
      <c r="I181" s="21"/>
      <c r="J181" s="21"/>
      <c r="K181" s="14">
        <f t="shared" si="2"/>
        <v>1555449996</v>
      </c>
      <c r="L181" s="28" t="s">
        <v>109</v>
      </c>
      <c r="M181" s="28" t="s">
        <v>110</v>
      </c>
      <c r="N181" s="3" t="s">
        <v>594</v>
      </c>
    </row>
    <row r="182" spans="1:14" ht="79.8" customHeight="1" x14ac:dyDescent="0.25">
      <c r="A182" s="5" t="s">
        <v>38</v>
      </c>
      <c r="B182" s="5" t="s">
        <v>216</v>
      </c>
      <c r="C182" s="10" t="s">
        <v>252</v>
      </c>
      <c r="D182" s="46" t="s">
        <v>257</v>
      </c>
      <c r="E182" s="3"/>
      <c r="F182" s="111" t="s">
        <v>77</v>
      </c>
      <c r="G182" s="92"/>
      <c r="H182" s="15"/>
      <c r="I182" s="15"/>
      <c r="J182" s="15"/>
      <c r="K182" s="14">
        <f t="shared" si="2"/>
        <v>0</v>
      </c>
      <c r="L182" s="28" t="s">
        <v>149</v>
      </c>
      <c r="M182" s="28" t="s">
        <v>150</v>
      </c>
      <c r="N182" s="28" t="s">
        <v>605</v>
      </c>
    </row>
    <row r="183" spans="1:14" ht="96.6" customHeight="1" x14ac:dyDescent="0.25">
      <c r="A183" s="5" t="s">
        <v>65</v>
      </c>
      <c r="B183" s="5" t="s">
        <v>111</v>
      </c>
      <c r="C183" s="10" t="s">
        <v>112</v>
      </c>
      <c r="D183" s="46" t="s">
        <v>364</v>
      </c>
      <c r="E183" s="11">
        <v>20200680010038</v>
      </c>
      <c r="F183" s="10" t="s">
        <v>124</v>
      </c>
      <c r="G183" s="92">
        <v>299740256</v>
      </c>
      <c r="H183" s="15"/>
      <c r="I183" s="61"/>
      <c r="J183" s="61"/>
      <c r="K183" s="14">
        <f t="shared" si="2"/>
        <v>299740256</v>
      </c>
      <c r="L183" s="28" t="s">
        <v>149</v>
      </c>
      <c r="M183" s="28" t="s">
        <v>150</v>
      </c>
      <c r="N183" s="28" t="s">
        <v>610</v>
      </c>
    </row>
    <row r="184" spans="1:14" ht="100.8" customHeight="1" x14ac:dyDescent="0.25">
      <c r="A184" s="5" t="s">
        <v>65</v>
      </c>
      <c r="B184" s="5" t="s">
        <v>111</v>
      </c>
      <c r="C184" s="10" t="s">
        <v>112</v>
      </c>
      <c r="D184" s="46" t="s">
        <v>364</v>
      </c>
      <c r="E184" s="11"/>
      <c r="F184" s="35" t="s">
        <v>77</v>
      </c>
      <c r="G184" s="92">
        <v>222259744</v>
      </c>
      <c r="H184" s="15"/>
      <c r="I184" s="61"/>
      <c r="J184" s="61"/>
      <c r="K184" s="14">
        <f t="shared" si="2"/>
        <v>222259744</v>
      </c>
      <c r="L184" s="28" t="s">
        <v>149</v>
      </c>
      <c r="M184" s="28" t="s">
        <v>150</v>
      </c>
      <c r="N184" s="28" t="s">
        <v>610</v>
      </c>
    </row>
    <row r="185" spans="1:14" ht="60" customHeight="1" x14ac:dyDescent="0.25">
      <c r="A185" s="5" t="s">
        <v>65</v>
      </c>
      <c r="B185" s="5" t="s">
        <v>111</v>
      </c>
      <c r="C185" s="10" t="s">
        <v>112</v>
      </c>
      <c r="D185" s="46" t="s">
        <v>365</v>
      </c>
      <c r="E185" s="3"/>
      <c r="F185" s="35" t="s">
        <v>77</v>
      </c>
      <c r="G185" s="92"/>
      <c r="H185" s="15"/>
      <c r="I185" s="15"/>
      <c r="J185" s="15"/>
      <c r="K185" s="14">
        <f t="shared" si="2"/>
        <v>0</v>
      </c>
      <c r="L185" s="28" t="s">
        <v>149</v>
      </c>
      <c r="M185" s="28" t="s">
        <v>150</v>
      </c>
      <c r="N185" s="28" t="s">
        <v>596</v>
      </c>
    </row>
    <row r="186" spans="1:14" ht="84" customHeight="1" x14ac:dyDescent="0.25">
      <c r="A186" s="5" t="s">
        <v>65</v>
      </c>
      <c r="B186" s="5" t="s">
        <v>111</v>
      </c>
      <c r="C186" s="10" t="s">
        <v>113</v>
      </c>
      <c r="D186" s="46" t="s">
        <v>366</v>
      </c>
      <c r="E186" s="3"/>
      <c r="F186" s="35" t="s">
        <v>77</v>
      </c>
      <c r="G186" s="92"/>
      <c r="H186" s="15"/>
      <c r="I186" s="15"/>
      <c r="J186" s="15"/>
      <c r="K186" s="14">
        <f t="shared" si="2"/>
        <v>0</v>
      </c>
      <c r="L186" s="28" t="s">
        <v>149</v>
      </c>
      <c r="M186" s="28" t="s">
        <v>150</v>
      </c>
      <c r="N186" s="28" t="s">
        <v>596</v>
      </c>
    </row>
    <row r="187" spans="1:14" ht="82.8" customHeight="1" x14ac:dyDescent="0.25">
      <c r="A187" s="5" t="s">
        <v>65</v>
      </c>
      <c r="B187" s="5" t="s">
        <v>111</v>
      </c>
      <c r="C187" s="10" t="s">
        <v>113</v>
      </c>
      <c r="D187" s="46" t="s">
        <v>367</v>
      </c>
      <c r="E187" s="3"/>
      <c r="F187" s="35" t="s">
        <v>77</v>
      </c>
      <c r="G187" s="92"/>
      <c r="H187" s="15"/>
      <c r="I187" s="15"/>
      <c r="J187" s="15"/>
      <c r="K187" s="14">
        <f t="shared" si="2"/>
        <v>0</v>
      </c>
      <c r="L187" s="28" t="s">
        <v>149</v>
      </c>
      <c r="M187" s="28" t="s">
        <v>150</v>
      </c>
      <c r="N187" s="28" t="s">
        <v>596</v>
      </c>
    </row>
    <row r="188" spans="1:14" ht="87" customHeight="1" x14ac:dyDescent="0.25">
      <c r="A188" s="5" t="s">
        <v>65</v>
      </c>
      <c r="B188" s="5" t="s">
        <v>111</v>
      </c>
      <c r="C188" s="10" t="s">
        <v>113</v>
      </c>
      <c r="D188" s="46" t="s">
        <v>368</v>
      </c>
      <c r="E188" s="3"/>
      <c r="F188" s="35" t="s">
        <v>77</v>
      </c>
      <c r="G188" s="92"/>
      <c r="H188" s="15"/>
      <c r="I188" s="15"/>
      <c r="J188" s="15"/>
      <c r="K188" s="14">
        <f t="shared" si="2"/>
        <v>0</v>
      </c>
      <c r="L188" s="28" t="s">
        <v>149</v>
      </c>
      <c r="M188" s="28" t="s">
        <v>150</v>
      </c>
      <c r="N188" s="28" t="s">
        <v>596</v>
      </c>
    </row>
    <row r="189" spans="1:14" ht="82.8" customHeight="1" x14ac:dyDescent="0.25">
      <c r="A189" s="5" t="s">
        <v>65</v>
      </c>
      <c r="B189" s="5" t="s">
        <v>111</v>
      </c>
      <c r="C189" s="10" t="s">
        <v>113</v>
      </c>
      <c r="D189" s="46" t="s">
        <v>369</v>
      </c>
      <c r="E189" s="6">
        <v>20200680010100</v>
      </c>
      <c r="F189" s="13" t="s">
        <v>125</v>
      </c>
      <c r="G189" s="92">
        <v>856200000</v>
      </c>
      <c r="H189" s="15"/>
      <c r="I189" s="15"/>
      <c r="J189" s="15"/>
      <c r="K189" s="14">
        <f t="shared" si="2"/>
        <v>856200000</v>
      </c>
      <c r="L189" s="28" t="s">
        <v>149</v>
      </c>
      <c r="M189" s="28" t="s">
        <v>150</v>
      </c>
      <c r="N189" s="28" t="s">
        <v>596</v>
      </c>
    </row>
    <row r="190" spans="1:14" ht="93" customHeight="1" x14ac:dyDescent="0.25">
      <c r="A190" s="5" t="s">
        <v>65</v>
      </c>
      <c r="B190" s="5" t="s">
        <v>111</v>
      </c>
      <c r="C190" s="10" t="s">
        <v>114</v>
      </c>
      <c r="D190" s="46" t="s">
        <v>370</v>
      </c>
      <c r="E190" s="6">
        <v>20200680010079</v>
      </c>
      <c r="F190" s="13" t="s">
        <v>126</v>
      </c>
      <c r="G190" s="92">
        <v>1121800000</v>
      </c>
      <c r="H190" s="15"/>
      <c r="I190" s="15"/>
      <c r="J190" s="15"/>
      <c r="K190" s="14">
        <f t="shared" si="2"/>
        <v>1121800000</v>
      </c>
      <c r="L190" s="28" t="s">
        <v>149</v>
      </c>
      <c r="M190" s="28" t="s">
        <v>150</v>
      </c>
      <c r="N190" s="28" t="s">
        <v>596</v>
      </c>
    </row>
    <row r="191" spans="1:14" ht="60" customHeight="1" x14ac:dyDescent="0.25">
      <c r="A191" s="5" t="s">
        <v>33</v>
      </c>
      <c r="B191" s="5" t="s">
        <v>34</v>
      </c>
      <c r="C191" s="10" t="s">
        <v>71</v>
      </c>
      <c r="D191" s="46" t="s">
        <v>371</v>
      </c>
      <c r="E191" s="11">
        <v>20200680010110</v>
      </c>
      <c r="F191" s="10" t="s">
        <v>127</v>
      </c>
      <c r="G191" s="92">
        <v>587726775</v>
      </c>
      <c r="H191" s="15"/>
      <c r="I191" s="15"/>
      <c r="J191" s="15"/>
      <c r="K191" s="14">
        <f t="shared" si="2"/>
        <v>587726775</v>
      </c>
      <c r="L191" s="28" t="s">
        <v>149</v>
      </c>
      <c r="M191" s="28" t="s">
        <v>150</v>
      </c>
      <c r="N191" s="28" t="s">
        <v>596</v>
      </c>
    </row>
    <row r="192" spans="1:14" ht="49.8" customHeight="1" x14ac:dyDescent="0.25">
      <c r="A192" s="5" t="s">
        <v>33</v>
      </c>
      <c r="B192" s="5" t="s">
        <v>34</v>
      </c>
      <c r="C192" s="10" t="s">
        <v>71</v>
      </c>
      <c r="D192" s="46" t="s">
        <v>371</v>
      </c>
      <c r="E192" s="11"/>
      <c r="F192" s="10" t="s">
        <v>47</v>
      </c>
      <c r="G192" s="92">
        <v>29273225</v>
      </c>
      <c r="H192" s="92"/>
      <c r="I192" s="15"/>
      <c r="J192" s="15"/>
      <c r="K192" s="14">
        <f t="shared" si="2"/>
        <v>29273225</v>
      </c>
      <c r="L192" s="28" t="s">
        <v>149</v>
      </c>
      <c r="M192" s="28" t="s">
        <v>150</v>
      </c>
      <c r="N192" s="28" t="s">
        <v>596</v>
      </c>
    </row>
    <row r="193" spans="1:14" ht="49.8" customHeight="1" x14ac:dyDescent="0.25">
      <c r="A193" s="25" t="s">
        <v>33</v>
      </c>
      <c r="B193" s="25" t="s">
        <v>115</v>
      </c>
      <c r="C193" s="25" t="s">
        <v>116</v>
      </c>
      <c r="D193" s="46" t="s">
        <v>372</v>
      </c>
      <c r="E193" s="11">
        <v>20200680010062</v>
      </c>
      <c r="F193" s="10" t="s">
        <v>128</v>
      </c>
      <c r="G193" s="92">
        <v>577500000</v>
      </c>
      <c r="H193" s="21"/>
      <c r="I193" s="21"/>
      <c r="J193" s="21"/>
      <c r="K193" s="14">
        <f t="shared" si="2"/>
        <v>577500000</v>
      </c>
      <c r="L193" s="28" t="s">
        <v>149</v>
      </c>
      <c r="M193" s="28" t="s">
        <v>150</v>
      </c>
      <c r="N193" s="28" t="s">
        <v>596</v>
      </c>
    </row>
    <row r="194" spans="1:14" ht="49.8" customHeight="1" x14ac:dyDescent="0.25">
      <c r="A194" s="25" t="s">
        <v>33</v>
      </c>
      <c r="B194" s="25" t="s">
        <v>115</v>
      </c>
      <c r="C194" s="25" t="s">
        <v>116</v>
      </c>
      <c r="D194" s="46" t="s">
        <v>372</v>
      </c>
      <c r="E194" s="11"/>
      <c r="F194" s="10" t="s">
        <v>47</v>
      </c>
      <c r="G194" s="92">
        <v>5500000</v>
      </c>
      <c r="H194" s="21"/>
      <c r="I194" s="21"/>
      <c r="J194" s="21"/>
      <c r="K194" s="14">
        <f t="shared" si="2"/>
        <v>5500000</v>
      </c>
      <c r="L194" s="28" t="s">
        <v>149</v>
      </c>
      <c r="M194" s="28" t="s">
        <v>150</v>
      </c>
      <c r="N194" s="28" t="s">
        <v>596</v>
      </c>
    </row>
    <row r="195" spans="1:14" ht="70.8" customHeight="1" x14ac:dyDescent="0.25">
      <c r="A195" s="25" t="s">
        <v>33</v>
      </c>
      <c r="B195" s="25" t="s">
        <v>115</v>
      </c>
      <c r="C195" s="25" t="s">
        <v>116</v>
      </c>
      <c r="D195" s="46" t="s">
        <v>372</v>
      </c>
      <c r="E195" s="11">
        <v>20200680010156</v>
      </c>
      <c r="F195" s="10" t="s">
        <v>129</v>
      </c>
      <c r="G195" s="21"/>
      <c r="H195" s="21"/>
      <c r="I195" s="21"/>
      <c r="J195" s="21">
        <f>407500000-J199</f>
        <v>405700000</v>
      </c>
      <c r="K195" s="14">
        <f t="shared" si="2"/>
        <v>405700000</v>
      </c>
      <c r="L195" s="28" t="s">
        <v>149</v>
      </c>
      <c r="M195" s="28" t="s">
        <v>150</v>
      </c>
      <c r="N195" s="28" t="s">
        <v>596</v>
      </c>
    </row>
    <row r="196" spans="1:14" ht="70.8" customHeight="1" x14ac:dyDescent="0.25">
      <c r="A196" s="5" t="s">
        <v>33</v>
      </c>
      <c r="B196" s="5" t="s">
        <v>115</v>
      </c>
      <c r="C196" s="10" t="s">
        <v>116</v>
      </c>
      <c r="D196" s="46" t="s">
        <v>373</v>
      </c>
      <c r="E196" s="11">
        <v>20200680010156</v>
      </c>
      <c r="F196" s="10" t="s">
        <v>129</v>
      </c>
      <c r="G196" s="92"/>
      <c r="H196" s="15"/>
      <c r="I196" s="15"/>
      <c r="J196" s="92">
        <v>87300000</v>
      </c>
      <c r="K196" s="14">
        <f t="shared" si="2"/>
        <v>87300000</v>
      </c>
      <c r="L196" s="28" t="s">
        <v>149</v>
      </c>
      <c r="M196" s="28" t="s">
        <v>150</v>
      </c>
      <c r="N196" s="28" t="s">
        <v>596</v>
      </c>
    </row>
    <row r="197" spans="1:14" ht="70.8" customHeight="1" x14ac:dyDescent="0.25">
      <c r="A197" s="5" t="s">
        <v>33</v>
      </c>
      <c r="B197" s="5" t="s">
        <v>115</v>
      </c>
      <c r="C197" s="10" t="s">
        <v>119</v>
      </c>
      <c r="D197" s="46" t="s">
        <v>374</v>
      </c>
      <c r="E197" s="11">
        <v>20200680010156</v>
      </c>
      <c r="F197" s="10" t="s">
        <v>129</v>
      </c>
      <c r="G197" s="92"/>
      <c r="H197" s="15"/>
      <c r="I197" s="15"/>
      <c r="J197" s="92">
        <v>35200000</v>
      </c>
      <c r="K197" s="14">
        <f t="shared" si="2"/>
        <v>35200000</v>
      </c>
      <c r="L197" s="28" t="s">
        <v>149</v>
      </c>
      <c r="M197" s="28" t="s">
        <v>150</v>
      </c>
      <c r="N197" s="28" t="s">
        <v>596</v>
      </c>
    </row>
    <row r="198" spans="1:14" ht="70.8" customHeight="1" x14ac:dyDescent="0.25">
      <c r="A198" s="25" t="s">
        <v>33</v>
      </c>
      <c r="B198" s="25" t="s">
        <v>115</v>
      </c>
      <c r="C198" s="25" t="s">
        <v>120</v>
      </c>
      <c r="D198" s="46" t="s">
        <v>375</v>
      </c>
      <c r="E198" s="11">
        <v>20200680010156</v>
      </c>
      <c r="F198" s="10" t="s">
        <v>129</v>
      </c>
      <c r="G198" s="62"/>
      <c r="H198" s="21"/>
      <c r="I198" s="21"/>
      <c r="J198" s="21"/>
      <c r="K198" s="14">
        <f t="shared" si="2"/>
        <v>0</v>
      </c>
      <c r="L198" s="28" t="s">
        <v>149</v>
      </c>
      <c r="M198" s="28" t="s">
        <v>150</v>
      </c>
      <c r="N198" s="9" t="s">
        <v>611</v>
      </c>
    </row>
    <row r="199" spans="1:14" ht="46.8" customHeight="1" x14ac:dyDescent="0.25">
      <c r="A199" s="25" t="s">
        <v>33</v>
      </c>
      <c r="B199" s="25" t="s">
        <v>115</v>
      </c>
      <c r="C199" s="25" t="s">
        <v>120</v>
      </c>
      <c r="D199" s="46" t="s">
        <v>375</v>
      </c>
      <c r="E199" s="11"/>
      <c r="F199" s="25" t="s">
        <v>77</v>
      </c>
      <c r="G199" s="92">
        <v>400000000</v>
      </c>
      <c r="H199" s="21"/>
      <c r="I199" s="21"/>
      <c r="J199" s="21">
        <v>1800000</v>
      </c>
      <c r="K199" s="14">
        <f t="shared" si="2"/>
        <v>401800000</v>
      </c>
      <c r="L199" s="28" t="s">
        <v>149</v>
      </c>
      <c r="M199" s="28" t="s">
        <v>150</v>
      </c>
      <c r="N199" s="9" t="s">
        <v>611</v>
      </c>
    </row>
    <row r="200" spans="1:14" ht="60" customHeight="1" x14ac:dyDescent="0.25">
      <c r="A200" s="25" t="s">
        <v>33</v>
      </c>
      <c r="B200" s="25" t="s">
        <v>115</v>
      </c>
      <c r="C200" s="25" t="s">
        <v>120</v>
      </c>
      <c r="D200" s="46" t="s">
        <v>375</v>
      </c>
      <c r="E200" s="11">
        <v>20200680010131</v>
      </c>
      <c r="F200" s="10" t="s">
        <v>130</v>
      </c>
      <c r="G200" s="21"/>
      <c r="H200" s="21"/>
      <c r="I200" s="21"/>
      <c r="J200" s="21">
        <v>1049000000</v>
      </c>
      <c r="K200" s="14">
        <f t="shared" ref="K200:K263" si="3">SUM(G200:J200)</f>
        <v>1049000000</v>
      </c>
      <c r="L200" s="28" t="s">
        <v>149</v>
      </c>
      <c r="M200" s="28" t="s">
        <v>150</v>
      </c>
      <c r="N200" s="9" t="s">
        <v>611</v>
      </c>
    </row>
    <row r="201" spans="1:14" ht="60" customHeight="1" x14ac:dyDescent="0.25">
      <c r="A201" s="25" t="s">
        <v>33</v>
      </c>
      <c r="B201" s="25" t="s">
        <v>115</v>
      </c>
      <c r="C201" s="25" t="s">
        <v>120</v>
      </c>
      <c r="D201" s="46" t="s">
        <v>375</v>
      </c>
      <c r="E201" s="11"/>
      <c r="F201" s="26" t="s">
        <v>131</v>
      </c>
      <c r="G201" s="21"/>
      <c r="H201" s="21"/>
      <c r="I201" s="21"/>
      <c r="J201" s="21">
        <v>325270377</v>
      </c>
      <c r="K201" s="14">
        <f t="shared" si="3"/>
        <v>325270377</v>
      </c>
      <c r="L201" s="28" t="s">
        <v>149</v>
      </c>
      <c r="M201" s="28" t="s">
        <v>150</v>
      </c>
      <c r="N201" s="9" t="s">
        <v>611</v>
      </c>
    </row>
    <row r="202" spans="1:14" ht="75" customHeight="1" x14ac:dyDescent="0.25">
      <c r="A202" s="25" t="s">
        <v>33</v>
      </c>
      <c r="B202" s="25" t="s">
        <v>115</v>
      </c>
      <c r="C202" s="25" t="s">
        <v>120</v>
      </c>
      <c r="D202" s="46" t="s">
        <v>375</v>
      </c>
      <c r="E202" s="11"/>
      <c r="F202" s="26" t="s">
        <v>132</v>
      </c>
      <c r="G202" s="21"/>
      <c r="H202" s="21"/>
      <c r="I202" s="21"/>
      <c r="J202" s="21">
        <v>104627439</v>
      </c>
      <c r="K202" s="14">
        <f t="shared" si="3"/>
        <v>104627439</v>
      </c>
      <c r="L202" s="28" t="s">
        <v>149</v>
      </c>
      <c r="M202" s="28" t="s">
        <v>150</v>
      </c>
      <c r="N202" s="9" t="s">
        <v>611</v>
      </c>
    </row>
    <row r="203" spans="1:14" ht="120" customHeight="1" x14ac:dyDescent="0.25">
      <c r="A203" s="25" t="s">
        <v>33</v>
      </c>
      <c r="B203" s="25" t="s">
        <v>115</v>
      </c>
      <c r="C203" s="25" t="s">
        <v>120</v>
      </c>
      <c r="D203" s="46" t="s">
        <v>375</v>
      </c>
      <c r="E203" s="11"/>
      <c r="F203" s="26" t="s">
        <v>133</v>
      </c>
      <c r="G203" s="21"/>
      <c r="H203" s="21"/>
      <c r="I203" s="21"/>
      <c r="J203" s="21">
        <v>429174813</v>
      </c>
      <c r="K203" s="14">
        <f t="shared" si="3"/>
        <v>429174813</v>
      </c>
      <c r="L203" s="28" t="s">
        <v>149</v>
      </c>
      <c r="M203" s="28" t="s">
        <v>150</v>
      </c>
      <c r="N203" s="9" t="s">
        <v>611</v>
      </c>
    </row>
    <row r="204" spans="1:14" ht="84" customHeight="1" x14ac:dyDescent="0.25">
      <c r="A204" s="25" t="s">
        <v>33</v>
      </c>
      <c r="B204" s="25" t="s">
        <v>115</v>
      </c>
      <c r="C204" s="25" t="s">
        <v>120</v>
      </c>
      <c r="D204" s="46" t="s">
        <v>375</v>
      </c>
      <c r="E204" s="11"/>
      <c r="F204" s="26" t="s">
        <v>134</v>
      </c>
      <c r="G204" s="92">
        <v>800000000</v>
      </c>
      <c r="H204" s="21"/>
      <c r="I204" s="21"/>
      <c r="J204" s="21">
        <v>800000000</v>
      </c>
      <c r="K204" s="14">
        <f t="shared" si="3"/>
        <v>1600000000</v>
      </c>
      <c r="L204" s="28" t="s">
        <v>149</v>
      </c>
      <c r="M204" s="28" t="s">
        <v>150</v>
      </c>
      <c r="N204" s="9" t="s">
        <v>611</v>
      </c>
    </row>
    <row r="205" spans="1:14" ht="78" customHeight="1" x14ac:dyDescent="0.25">
      <c r="A205" s="25" t="s">
        <v>33</v>
      </c>
      <c r="B205" s="25" t="s">
        <v>115</v>
      </c>
      <c r="C205" s="25" t="s">
        <v>120</v>
      </c>
      <c r="D205" s="46" t="s">
        <v>375</v>
      </c>
      <c r="E205" s="11"/>
      <c r="F205" s="26" t="s">
        <v>135</v>
      </c>
      <c r="G205" s="92"/>
      <c r="H205" s="21"/>
      <c r="I205" s="21"/>
      <c r="J205" s="21">
        <v>653814000</v>
      </c>
      <c r="K205" s="14">
        <f t="shared" si="3"/>
        <v>653814000</v>
      </c>
      <c r="L205" s="28" t="s">
        <v>149</v>
      </c>
      <c r="M205" s="28" t="s">
        <v>150</v>
      </c>
      <c r="N205" s="9" t="s">
        <v>611</v>
      </c>
    </row>
    <row r="206" spans="1:14" ht="69" customHeight="1" x14ac:dyDescent="0.25">
      <c r="A206" s="25" t="s">
        <v>33</v>
      </c>
      <c r="B206" s="25" t="s">
        <v>115</v>
      </c>
      <c r="C206" s="25" t="s">
        <v>120</v>
      </c>
      <c r="D206" s="46" t="s">
        <v>375</v>
      </c>
      <c r="E206" s="11">
        <v>20200680010136</v>
      </c>
      <c r="F206" s="26" t="s">
        <v>376</v>
      </c>
      <c r="G206" s="92"/>
      <c r="H206" s="21"/>
      <c r="I206" s="21"/>
      <c r="J206" s="21"/>
      <c r="K206" s="14">
        <f t="shared" si="3"/>
        <v>0</v>
      </c>
      <c r="L206" s="28" t="s">
        <v>149</v>
      </c>
      <c r="M206" s="28" t="s">
        <v>150</v>
      </c>
      <c r="N206" s="9" t="s">
        <v>611</v>
      </c>
    </row>
    <row r="207" spans="1:14" ht="60" customHeight="1" x14ac:dyDescent="0.25">
      <c r="A207" s="25" t="s">
        <v>33</v>
      </c>
      <c r="B207" s="25" t="s">
        <v>115</v>
      </c>
      <c r="C207" s="25" t="s">
        <v>120</v>
      </c>
      <c r="D207" s="46" t="s">
        <v>375</v>
      </c>
      <c r="E207" s="11"/>
      <c r="F207" s="26" t="s">
        <v>136</v>
      </c>
      <c r="G207" s="92">
        <v>80000001.5</v>
      </c>
      <c r="H207" s="15"/>
      <c r="I207" s="61"/>
      <c r="J207" s="21">
        <v>18064798.5</v>
      </c>
      <c r="K207" s="14">
        <f t="shared" si="3"/>
        <v>98064800</v>
      </c>
      <c r="L207" s="28" t="s">
        <v>149</v>
      </c>
      <c r="M207" s="28" t="s">
        <v>150</v>
      </c>
      <c r="N207" s="9" t="s">
        <v>611</v>
      </c>
    </row>
    <row r="208" spans="1:14" ht="46.8" customHeight="1" x14ac:dyDescent="0.25">
      <c r="A208" s="25" t="s">
        <v>33</v>
      </c>
      <c r="B208" s="25" t="s">
        <v>115</v>
      </c>
      <c r="C208" s="25" t="s">
        <v>120</v>
      </c>
      <c r="D208" s="46" t="s">
        <v>375</v>
      </c>
      <c r="E208" s="11"/>
      <c r="F208" s="26" t="s">
        <v>137</v>
      </c>
      <c r="G208" s="92"/>
      <c r="H208" s="15"/>
      <c r="I208" s="61"/>
      <c r="J208" s="21">
        <v>408029872</v>
      </c>
      <c r="K208" s="14">
        <f t="shared" si="3"/>
        <v>408029872</v>
      </c>
      <c r="L208" s="28" t="s">
        <v>149</v>
      </c>
      <c r="M208" s="28" t="s">
        <v>150</v>
      </c>
      <c r="N208" s="9" t="s">
        <v>611</v>
      </c>
    </row>
    <row r="209" spans="1:14" ht="69" customHeight="1" x14ac:dyDescent="0.25">
      <c r="A209" s="25" t="s">
        <v>33</v>
      </c>
      <c r="B209" s="25" t="s">
        <v>115</v>
      </c>
      <c r="C209" s="25" t="s">
        <v>120</v>
      </c>
      <c r="D209" s="46" t="s">
        <v>375</v>
      </c>
      <c r="E209" s="11">
        <v>20200680010162</v>
      </c>
      <c r="F209" s="10" t="s">
        <v>138</v>
      </c>
      <c r="G209" s="21"/>
      <c r="H209" s="21"/>
      <c r="I209" s="21"/>
      <c r="J209" s="21">
        <v>153214565</v>
      </c>
      <c r="K209" s="14">
        <f t="shared" si="3"/>
        <v>153214565</v>
      </c>
      <c r="L209" s="28" t="s">
        <v>149</v>
      </c>
      <c r="M209" s="28" t="s">
        <v>150</v>
      </c>
      <c r="N209" s="9" t="s">
        <v>611</v>
      </c>
    </row>
    <row r="210" spans="1:14" ht="69" customHeight="1" x14ac:dyDescent="0.25">
      <c r="A210" s="25" t="s">
        <v>33</v>
      </c>
      <c r="B210" s="25" t="s">
        <v>115</v>
      </c>
      <c r="C210" s="25" t="s">
        <v>120</v>
      </c>
      <c r="D210" s="46" t="s">
        <v>375</v>
      </c>
      <c r="E210" s="11"/>
      <c r="F210" s="35" t="s">
        <v>77</v>
      </c>
      <c r="G210" s="21"/>
      <c r="H210" s="21"/>
      <c r="I210" s="21"/>
      <c r="J210" s="21">
        <v>96785435</v>
      </c>
      <c r="K210" s="14">
        <f t="shared" si="3"/>
        <v>96785435</v>
      </c>
      <c r="L210" s="28" t="s">
        <v>149</v>
      </c>
      <c r="M210" s="28" t="s">
        <v>150</v>
      </c>
      <c r="N210" s="9" t="s">
        <v>611</v>
      </c>
    </row>
    <row r="211" spans="1:14" ht="69" customHeight="1" x14ac:dyDescent="0.25">
      <c r="A211" s="5" t="s">
        <v>33</v>
      </c>
      <c r="B211" s="5" t="s">
        <v>115</v>
      </c>
      <c r="C211" s="10" t="s">
        <v>116</v>
      </c>
      <c r="D211" s="46" t="s">
        <v>377</v>
      </c>
      <c r="E211" s="11">
        <v>20200680010162</v>
      </c>
      <c r="F211" s="10" t="s">
        <v>138</v>
      </c>
      <c r="G211" s="92"/>
      <c r="H211" s="15"/>
      <c r="I211" s="15"/>
      <c r="J211" s="21">
        <v>729210000</v>
      </c>
      <c r="K211" s="14">
        <f t="shared" si="3"/>
        <v>729210000</v>
      </c>
      <c r="L211" s="28" t="s">
        <v>149</v>
      </c>
      <c r="M211" s="28" t="s">
        <v>150</v>
      </c>
      <c r="N211" s="9" t="s">
        <v>596</v>
      </c>
    </row>
    <row r="212" spans="1:14" ht="78" customHeight="1" x14ac:dyDescent="0.25">
      <c r="A212" s="5" t="s">
        <v>33</v>
      </c>
      <c r="B212" s="5" t="s">
        <v>115</v>
      </c>
      <c r="C212" s="10" t="s">
        <v>121</v>
      </c>
      <c r="D212" s="46" t="s">
        <v>378</v>
      </c>
      <c r="E212" s="11">
        <v>20200680010162</v>
      </c>
      <c r="F212" s="10" t="s">
        <v>138</v>
      </c>
      <c r="G212" s="92"/>
      <c r="H212" s="15"/>
      <c r="I212" s="15"/>
      <c r="J212" s="92">
        <v>33000000</v>
      </c>
      <c r="K212" s="14">
        <f t="shared" si="3"/>
        <v>33000000</v>
      </c>
      <c r="L212" s="28" t="s">
        <v>149</v>
      </c>
      <c r="M212" s="28" t="s">
        <v>150</v>
      </c>
      <c r="N212" s="9" t="s">
        <v>612</v>
      </c>
    </row>
    <row r="213" spans="1:14" ht="69" customHeight="1" x14ac:dyDescent="0.25">
      <c r="A213" s="5" t="s">
        <v>33</v>
      </c>
      <c r="B213" s="5" t="s">
        <v>115</v>
      </c>
      <c r="C213" s="5" t="s">
        <v>119</v>
      </c>
      <c r="D213" s="46" t="s">
        <v>379</v>
      </c>
      <c r="E213" s="11">
        <v>20200680010162</v>
      </c>
      <c r="F213" s="10" t="s">
        <v>138</v>
      </c>
      <c r="G213" s="92"/>
      <c r="H213" s="15"/>
      <c r="I213" s="15"/>
      <c r="J213" s="92">
        <v>148500000</v>
      </c>
      <c r="K213" s="14">
        <f t="shared" si="3"/>
        <v>148500000</v>
      </c>
      <c r="L213" s="28" t="s">
        <v>149</v>
      </c>
      <c r="M213" s="28" t="s">
        <v>150</v>
      </c>
      <c r="N213" s="9" t="s">
        <v>612</v>
      </c>
    </row>
    <row r="214" spans="1:14" ht="46.8" customHeight="1" x14ac:dyDescent="0.25">
      <c r="A214" s="5" t="s">
        <v>33</v>
      </c>
      <c r="B214" s="5" t="s">
        <v>115</v>
      </c>
      <c r="C214" s="5" t="s">
        <v>119</v>
      </c>
      <c r="D214" s="46" t="s">
        <v>379</v>
      </c>
      <c r="E214" s="11"/>
      <c r="F214" s="10" t="s">
        <v>139</v>
      </c>
      <c r="G214" s="92"/>
      <c r="H214" s="15"/>
      <c r="I214" s="15"/>
      <c r="J214" s="92">
        <v>20790000</v>
      </c>
      <c r="K214" s="14">
        <f t="shared" si="3"/>
        <v>20790000</v>
      </c>
      <c r="L214" s="28" t="s">
        <v>149</v>
      </c>
      <c r="M214" s="28" t="s">
        <v>150</v>
      </c>
      <c r="N214" s="9" t="s">
        <v>612</v>
      </c>
    </row>
    <row r="215" spans="1:14" ht="78" customHeight="1" x14ac:dyDescent="0.25">
      <c r="A215" s="5" t="s">
        <v>33</v>
      </c>
      <c r="B215" s="5" t="s">
        <v>115</v>
      </c>
      <c r="C215" s="10" t="s">
        <v>116</v>
      </c>
      <c r="D215" s="46" t="s">
        <v>380</v>
      </c>
      <c r="E215" s="11"/>
      <c r="F215" s="35" t="s">
        <v>77</v>
      </c>
      <c r="G215" s="92"/>
      <c r="H215" s="15"/>
      <c r="I215" s="15"/>
      <c r="J215" s="15"/>
      <c r="K215" s="14">
        <f t="shared" si="3"/>
        <v>0</v>
      </c>
      <c r="L215" s="28" t="s">
        <v>149</v>
      </c>
      <c r="M215" s="28" t="s">
        <v>150</v>
      </c>
      <c r="N215" s="9" t="s">
        <v>596</v>
      </c>
    </row>
    <row r="216" spans="1:14" ht="60" customHeight="1" x14ac:dyDescent="0.25">
      <c r="A216" s="5" t="s">
        <v>33</v>
      </c>
      <c r="B216" s="5" t="s">
        <v>115</v>
      </c>
      <c r="C216" s="10" t="s">
        <v>116</v>
      </c>
      <c r="D216" s="46" t="s">
        <v>381</v>
      </c>
      <c r="E216" s="27">
        <v>20210680010009</v>
      </c>
      <c r="F216" s="10" t="s">
        <v>140</v>
      </c>
      <c r="G216" s="92">
        <v>360000000</v>
      </c>
      <c r="H216" s="15"/>
      <c r="I216" s="15"/>
      <c r="J216" s="15"/>
      <c r="K216" s="14">
        <f t="shared" si="3"/>
        <v>360000000</v>
      </c>
      <c r="L216" s="28" t="s">
        <v>149</v>
      </c>
      <c r="M216" s="28" t="s">
        <v>150</v>
      </c>
      <c r="N216" s="9" t="s">
        <v>596</v>
      </c>
    </row>
    <row r="217" spans="1:14" ht="120" customHeight="1" x14ac:dyDescent="0.25">
      <c r="A217" s="5" t="s">
        <v>33</v>
      </c>
      <c r="B217" s="5" t="s">
        <v>115</v>
      </c>
      <c r="C217" s="10" t="s">
        <v>120</v>
      </c>
      <c r="D217" s="46" t="s">
        <v>382</v>
      </c>
      <c r="E217" s="11"/>
      <c r="F217" s="10" t="s">
        <v>133</v>
      </c>
      <c r="G217" s="92"/>
      <c r="H217" s="15"/>
      <c r="I217" s="15"/>
      <c r="J217" s="92">
        <v>936052450</v>
      </c>
      <c r="K217" s="14">
        <f t="shared" si="3"/>
        <v>936052450</v>
      </c>
      <c r="L217" s="28" t="s">
        <v>149</v>
      </c>
      <c r="M217" s="28" t="s">
        <v>150</v>
      </c>
      <c r="N217" s="9" t="s">
        <v>611</v>
      </c>
    </row>
    <row r="218" spans="1:14" ht="64.8" customHeight="1" x14ac:dyDescent="0.25">
      <c r="A218" s="5" t="s">
        <v>33</v>
      </c>
      <c r="B218" s="5" t="s">
        <v>115</v>
      </c>
      <c r="C218" s="5" t="s">
        <v>120</v>
      </c>
      <c r="D218" s="46" t="s">
        <v>383</v>
      </c>
      <c r="E218" s="11">
        <v>20200680010176</v>
      </c>
      <c r="F218" s="10" t="s">
        <v>141</v>
      </c>
      <c r="G218" s="92"/>
      <c r="H218" s="15"/>
      <c r="I218" s="61"/>
      <c r="J218" s="21">
        <v>379490560</v>
      </c>
      <c r="K218" s="14">
        <f t="shared" si="3"/>
        <v>379490560</v>
      </c>
      <c r="L218" s="28" t="s">
        <v>149</v>
      </c>
      <c r="M218" s="28" t="s">
        <v>150</v>
      </c>
      <c r="N218" s="9" t="s">
        <v>611</v>
      </c>
    </row>
    <row r="219" spans="1:14" ht="45" customHeight="1" x14ac:dyDescent="0.25">
      <c r="A219" s="5" t="s">
        <v>33</v>
      </c>
      <c r="B219" s="5" t="s">
        <v>115</v>
      </c>
      <c r="C219" s="5" t="s">
        <v>120</v>
      </c>
      <c r="D219" s="46" t="s">
        <v>383</v>
      </c>
      <c r="E219" s="11"/>
      <c r="F219" s="25" t="s">
        <v>77</v>
      </c>
      <c r="G219" s="92"/>
      <c r="H219" s="15"/>
      <c r="I219" s="21"/>
      <c r="J219" s="21">
        <v>77509440</v>
      </c>
      <c r="K219" s="14">
        <f t="shared" si="3"/>
        <v>77509440</v>
      </c>
      <c r="L219" s="28" t="s">
        <v>149</v>
      </c>
      <c r="M219" s="28" t="s">
        <v>150</v>
      </c>
      <c r="N219" s="9" t="s">
        <v>611</v>
      </c>
    </row>
    <row r="220" spans="1:14" ht="84" customHeight="1" x14ac:dyDescent="0.25">
      <c r="A220" s="5" t="s">
        <v>33</v>
      </c>
      <c r="B220" s="5" t="s">
        <v>115</v>
      </c>
      <c r="C220" s="10" t="s">
        <v>120</v>
      </c>
      <c r="D220" s="46" t="s">
        <v>613</v>
      </c>
      <c r="E220" s="11"/>
      <c r="F220" s="35" t="s">
        <v>384</v>
      </c>
      <c r="G220" s="92"/>
      <c r="H220" s="15"/>
      <c r="I220" s="15"/>
      <c r="J220" s="15"/>
      <c r="K220" s="14">
        <f t="shared" si="3"/>
        <v>0</v>
      </c>
      <c r="L220" s="28" t="s">
        <v>149</v>
      </c>
      <c r="M220" s="28" t="s">
        <v>150</v>
      </c>
      <c r="N220" s="9" t="s">
        <v>612</v>
      </c>
    </row>
    <row r="221" spans="1:14" ht="70.8" customHeight="1" x14ac:dyDescent="0.25">
      <c r="A221" s="5" t="s">
        <v>33</v>
      </c>
      <c r="B221" s="5" t="s">
        <v>115</v>
      </c>
      <c r="C221" s="10" t="s">
        <v>119</v>
      </c>
      <c r="D221" s="46" t="s">
        <v>385</v>
      </c>
      <c r="E221" s="11"/>
      <c r="F221" s="35" t="s">
        <v>77</v>
      </c>
      <c r="G221" s="92"/>
      <c r="H221" s="15"/>
      <c r="I221" s="92"/>
      <c r="J221" s="92">
        <v>1440156.26</v>
      </c>
      <c r="K221" s="14">
        <f t="shared" si="3"/>
        <v>1440156.26</v>
      </c>
      <c r="L221" s="28" t="s">
        <v>149</v>
      </c>
      <c r="M221" s="28" t="s">
        <v>150</v>
      </c>
      <c r="N221" s="9" t="s">
        <v>596</v>
      </c>
    </row>
    <row r="222" spans="1:14" ht="90" customHeight="1" x14ac:dyDescent="0.25">
      <c r="A222" s="5" t="s">
        <v>33</v>
      </c>
      <c r="B222" s="5" t="s">
        <v>115</v>
      </c>
      <c r="C222" s="10" t="s">
        <v>119</v>
      </c>
      <c r="D222" s="46" t="s">
        <v>385</v>
      </c>
      <c r="E222" s="11">
        <v>20200680010034</v>
      </c>
      <c r="F222" s="10" t="s">
        <v>142</v>
      </c>
      <c r="G222" s="92">
        <v>631560751</v>
      </c>
      <c r="H222" s="63"/>
      <c r="I222" s="62"/>
      <c r="J222" s="92">
        <v>1739249</v>
      </c>
      <c r="K222" s="14">
        <f t="shared" si="3"/>
        <v>633300000</v>
      </c>
      <c r="L222" s="28" t="s">
        <v>149</v>
      </c>
      <c r="M222" s="28" t="s">
        <v>150</v>
      </c>
      <c r="N222" s="9" t="s">
        <v>596</v>
      </c>
    </row>
    <row r="223" spans="1:14" ht="87" customHeight="1" x14ac:dyDescent="0.25">
      <c r="A223" s="5" t="s">
        <v>33</v>
      </c>
      <c r="B223" s="5" t="s">
        <v>115</v>
      </c>
      <c r="C223" s="10" t="s">
        <v>121</v>
      </c>
      <c r="D223" s="46" t="s">
        <v>386</v>
      </c>
      <c r="E223" s="11">
        <v>20200680010034</v>
      </c>
      <c r="F223" s="10" t="s">
        <v>142</v>
      </c>
      <c r="G223" s="92">
        <v>349000000</v>
      </c>
      <c r="H223" s="63"/>
      <c r="I223" s="63"/>
      <c r="J223" s="63"/>
      <c r="K223" s="14">
        <f t="shared" si="3"/>
        <v>349000000</v>
      </c>
      <c r="L223" s="28" t="s">
        <v>149</v>
      </c>
      <c r="M223" s="28" t="s">
        <v>150</v>
      </c>
      <c r="N223" s="9" t="s">
        <v>612</v>
      </c>
    </row>
    <row r="224" spans="1:14" ht="69" customHeight="1" x14ac:dyDescent="0.25">
      <c r="A224" s="5" t="s">
        <v>33</v>
      </c>
      <c r="B224" s="5" t="s">
        <v>115</v>
      </c>
      <c r="C224" s="10" t="s">
        <v>119</v>
      </c>
      <c r="D224" s="46" t="s">
        <v>387</v>
      </c>
      <c r="E224" s="11"/>
      <c r="F224" s="13" t="s">
        <v>143</v>
      </c>
      <c r="G224" s="92"/>
      <c r="H224" s="15"/>
      <c r="I224" s="15"/>
      <c r="J224" s="92">
        <v>159146685.47999999</v>
      </c>
      <c r="K224" s="14">
        <f t="shared" si="3"/>
        <v>159146685.47999999</v>
      </c>
      <c r="L224" s="28" t="s">
        <v>149</v>
      </c>
      <c r="M224" s="28" t="s">
        <v>150</v>
      </c>
      <c r="N224" s="9" t="s">
        <v>596</v>
      </c>
    </row>
    <row r="225" spans="1:14" ht="69" customHeight="1" x14ac:dyDescent="0.25">
      <c r="A225" s="5" t="s">
        <v>33</v>
      </c>
      <c r="B225" s="5" t="s">
        <v>115</v>
      </c>
      <c r="C225" s="10" t="s">
        <v>119</v>
      </c>
      <c r="D225" s="46" t="s">
        <v>388</v>
      </c>
      <c r="E225" s="11"/>
      <c r="F225" s="13" t="s">
        <v>143</v>
      </c>
      <c r="G225" s="92"/>
      <c r="H225" s="15"/>
      <c r="I225" s="15"/>
      <c r="J225" s="15"/>
      <c r="K225" s="14">
        <f t="shared" si="3"/>
        <v>0</v>
      </c>
      <c r="L225" s="28" t="s">
        <v>149</v>
      </c>
      <c r="M225" s="28" t="s">
        <v>150</v>
      </c>
      <c r="N225" s="9" t="s">
        <v>596</v>
      </c>
    </row>
    <row r="226" spans="1:14" ht="75" customHeight="1" x14ac:dyDescent="0.25">
      <c r="A226" s="5" t="s">
        <v>33</v>
      </c>
      <c r="B226" s="5" t="s">
        <v>115</v>
      </c>
      <c r="C226" s="10" t="s">
        <v>121</v>
      </c>
      <c r="D226" s="46" t="s">
        <v>389</v>
      </c>
      <c r="E226" s="11"/>
      <c r="F226" s="35" t="s">
        <v>390</v>
      </c>
      <c r="G226" s="92"/>
      <c r="H226" s="15"/>
      <c r="I226" s="15"/>
      <c r="J226" s="15"/>
      <c r="K226" s="14">
        <f t="shared" si="3"/>
        <v>0</v>
      </c>
      <c r="L226" s="28" t="s">
        <v>149</v>
      </c>
      <c r="M226" s="28" t="s">
        <v>150</v>
      </c>
      <c r="N226" s="9" t="s">
        <v>612</v>
      </c>
    </row>
    <row r="227" spans="1:14" ht="54.6" customHeight="1" x14ac:dyDescent="0.25">
      <c r="A227" s="5" t="s">
        <v>33</v>
      </c>
      <c r="B227" s="5" t="s">
        <v>117</v>
      </c>
      <c r="C227" s="10" t="s">
        <v>118</v>
      </c>
      <c r="D227" s="46" t="s">
        <v>391</v>
      </c>
      <c r="E227" s="11"/>
      <c r="F227" s="35" t="s">
        <v>77</v>
      </c>
      <c r="G227" s="92"/>
      <c r="H227" s="15"/>
      <c r="I227" s="15"/>
      <c r="J227" s="15"/>
      <c r="K227" s="14">
        <f t="shared" si="3"/>
        <v>0</v>
      </c>
      <c r="L227" s="28" t="s">
        <v>149</v>
      </c>
      <c r="M227" s="28" t="s">
        <v>150</v>
      </c>
      <c r="N227" s="9" t="s">
        <v>596</v>
      </c>
    </row>
    <row r="228" spans="1:14" ht="67.8" customHeight="1" x14ac:dyDescent="0.25">
      <c r="A228" s="5" t="s">
        <v>33</v>
      </c>
      <c r="B228" s="5" t="s">
        <v>117</v>
      </c>
      <c r="C228" s="10" t="s">
        <v>118</v>
      </c>
      <c r="D228" s="46" t="s">
        <v>392</v>
      </c>
      <c r="E228" s="11"/>
      <c r="F228" s="13" t="s">
        <v>144</v>
      </c>
      <c r="G228" s="92">
        <v>2564591998.2600002</v>
      </c>
      <c r="H228" s="15"/>
      <c r="I228" s="61"/>
      <c r="J228" s="61"/>
      <c r="K228" s="14">
        <f t="shared" si="3"/>
        <v>2564591998.2600002</v>
      </c>
      <c r="L228" s="28" t="s">
        <v>149</v>
      </c>
      <c r="M228" s="28" t="s">
        <v>150</v>
      </c>
      <c r="N228" s="9" t="s">
        <v>596</v>
      </c>
    </row>
    <row r="229" spans="1:14" ht="67.8" customHeight="1" x14ac:dyDescent="0.25">
      <c r="A229" s="5" t="s">
        <v>33</v>
      </c>
      <c r="B229" s="5" t="s">
        <v>117</v>
      </c>
      <c r="C229" s="10" t="s">
        <v>118</v>
      </c>
      <c r="D229" s="46" t="s">
        <v>392</v>
      </c>
      <c r="E229" s="11"/>
      <c r="F229" s="10" t="s">
        <v>393</v>
      </c>
      <c r="G229" s="92"/>
      <c r="H229" s="15"/>
      <c r="I229" s="61"/>
      <c r="J229" s="61"/>
      <c r="K229" s="14">
        <f t="shared" si="3"/>
        <v>0</v>
      </c>
      <c r="L229" s="28" t="s">
        <v>149</v>
      </c>
      <c r="M229" s="28" t="s">
        <v>150</v>
      </c>
      <c r="N229" s="9" t="s">
        <v>596</v>
      </c>
    </row>
    <row r="230" spans="1:14" ht="46.8" customHeight="1" x14ac:dyDescent="0.25">
      <c r="A230" s="5" t="s">
        <v>33</v>
      </c>
      <c r="B230" s="5" t="s">
        <v>117</v>
      </c>
      <c r="C230" s="10" t="s">
        <v>118</v>
      </c>
      <c r="D230" s="46" t="s">
        <v>394</v>
      </c>
      <c r="E230" s="11"/>
      <c r="F230" s="13" t="s">
        <v>145</v>
      </c>
      <c r="G230" s="92">
        <v>20000000</v>
      </c>
      <c r="H230" s="15"/>
      <c r="I230" s="15"/>
      <c r="J230" s="15"/>
      <c r="K230" s="14">
        <f t="shared" si="3"/>
        <v>20000000</v>
      </c>
      <c r="L230" s="28" t="s">
        <v>149</v>
      </c>
      <c r="M230" s="28" t="s">
        <v>150</v>
      </c>
      <c r="N230" s="9" t="s">
        <v>596</v>
      </c>
    </row>
    <row r="231" spans="1:14" ht="84.6" customHeight="1" x14ac:dyDescent="0.25">
      <c r="A231" s="5" t="s">
        <v>33</v>
      </c>
      <c r="B231" s="5" t="s">
        <v>117</v>
      </c>
      <c r="C231" s="10" t="s">
        <v>122</v>
      </c>
      <c r="D231" s="46" t="s">
        <v>395</v>
      </c>
      <c r="E231" s="11">
        <v>20200680010052</v>
      </c>
      <c r="F231" s="10" t="s">
        <v>146</v>
      </c>
      <c r="G231" s="92">
        <v>313000000</v>
      </c>
      <c r="H231" s="15"/>
      <c r="I231" s="15"/>
      <c r="J231" s="15"/>
      <c r="K231" s="14">
        <f t="shared" si="3"/>
        <v>313000000</v>
      </c>
      <c r="L231" s="28" t="s">
        <v>149</v>
      </c>
      <c r="M231" s="28" t="s">
        <v>150</v>
      </c>
      <c r="N231" s="9" t="s">
        <v>596</v>
      </c>
    </row>
    <row r="232" spans="1:14" ht="84.6" customHeight="1" x14ac:dyDescent="0.25">
      <c r="A232" s="5" t="s">
        <v>33</v>
      </c>
      <c r="B232" s="5" t="s">
        <v>117</v>
      </c>
      <c r="C232" s="10" t="s">
        <v>122</v>
      </c>
      <c r="D232" s="46" t="s">
        <v>396</v>
      </c>
      <c r="E232" s="11">
        <v>20200680010052</v>
      </c>
      <c r="F232" s="10" t="s">
        <v>146</v>
      </c>
      <c r="G232" s="92">
        <v>17000000</v>
      </c>
      <c r="H232" s="15"/>
      <c r="I232" s="15"/>
      <c r="J232" s="15"/>
      <c r="K232" s="14">
        <f t="shared" si="3"/>
        <v>17000000</v>
      </c>
      <c r="L232" s="28" t="s">
        <v>149</v>
      </c>
      <c r="M232" s="28" t="s">
        <v>150</v>
      </c>
      <c r="N232" s="9" t="s">
        <v>596</v>
      </c>
    </row>
    <row r="233" spans="1:14" ht="84.6" customHeight="1" x14ac:dyDescent="0.25">
      <c r="A233" s="5" t="s">
        <v>33</v>
      </c>
      <c r="B233" s="5" t="s">
        <v>117</v>
      </c>
      <c r="C233" s="10" t="s">
        <v>122</v>
      </c>
      <c r="D233" s="46" t="s">
        <v>397</v>
      </c>
      <c r="E233" s="11">
        <v>20200680010052</v>
      </c>
      <c r="F233" s="10" t="s">
        <v>146</v>
      </c>
      <c r="G233" s="92">
        <v>280000000</v>
      </c>
      <c r="H233" s="15"/>
      <c r="I233" s="15"/>
      <c r="J233" s="15"/>
      <c r="K233" s="14">
        <f t="shared" si="3"/>
        <v>280000000</v>
      </c>
      <c r="L233" s="28" t="s">
        <v>149</v>
      </c>
      <c r="M233" s="28" t="s">
        <v>150</v>
      </c>
      <c r="N233" s="9" t="s">
        <v>596</v>
      </c>
    </row>
    <row r="234" spans="1:14" ht="84.6" customHeight="1" x14ac:dyDescent="0.25">
      <c r="A234" s="5" t="s">
        <v>33</v>
      </c>
      <c r="B234" s="5" t="s">
        <v>117</v>
      </c>
      <c r="C234" s="10" t="s">
        <v>122</v>
      </c>
      <c r="D234" s="46" t="s">
        <v>398</v>
      </c>
      <c r="E234" s="11">
        <v>20200680010052</v>
      </c>
      <c r="F234" s="10" t="s">
        <v>146</v>
      </c>
      <c r="G234" s="92">
        <v>70000000</v>
      </c>
      <c r="H234" s="15"/>
      <c r="I234" s="15"/>
      <c r="J234" s="15"/>
      <c r="K234" s="14">
        <f t="shared" si="3"/>
        <v>70000000</v>
      </c>
      <c r="L234" s="28" t="s">
        <v>149</v>
      </c>
      <c r="M234" s="28" t="s">
        <v>150</v>
      </c>
      <c r="N234" s="9" t="s">
        <v>596</v>
      </c>
    </row>
    <row r="235" spans="1:14" ht="84.6" customHeight="1" x14ac:dyDescent="0.25">
      <c r="A235" s="5" t="s">
        <v>33</v>
      </c>
      <c r="B235" s="5" t="s">
        <v>117</v>
      </c>
      <c r="C235" s="10" t="s">
        <v>122</v>
      </c>
      <c r="D235" s="46" t="s">
        <v>399</v>
      </c>
      <c r="E235" s="11">
        <v>20200680010052</v>
      </c>
      <c r="F235" s="10" t="s">
        <v>146</v>
      </c>
      <c r="G235" s="92">
        <v>10000000</v>
      </c>
      <c r="H235" s="15"/>
      <c r="I235" s="15"/>
      <c r="J235" s="15"/>
      <c r="K235" s="14">
        <f t="shared" si="3"/>
        <v>10000000</v>
      </c>
      <c r="L235" s="28" t="s">
        <v>149</v>
      </c>
      <c r="M235" s="28" t="s">
        <v>150</v>
      </c>
      <c r="N235" s="9" t="s">
        <v>596</v>
      </c>
    </row>
    <row r="236" spans="1:14" ht="84.6" customHeight="1" x14ac:dyDescent="0.25">
      <c r="A236" s="5" t="s">
        <v>33</v>
      </c>
      <c r="B236" s="5" t="s">
        <v>117</v>
      </c>
      <c r="C236" s="10" t="s">
        <v>122</v>
      </c>
      <c r="D236" s="46" t="s">
        <v>400</v>
      </c>
      <c r="E236" s="11">
        <v>20200680010052</v>
      </c>
      <c r="F236" s="10" t="s">
        <v>146</v>
      </c>
      <c r="G236" s="112">
        <f>310000000-G237</f>
        <v>292100000</v>
      </c>
      <c r="H236" s="15"/>
      <c r="I236" s="15"/>
      <c r="J236" s="15"/>
      <c r="K236" s="14">
        <f t="shared" si="3"/>
        <v>292100000</v>
      </c>
      <c r="L236" s="28" t="s">
        <v>149</v>
      </c>
      <c r="M236" s="28" t="s">
        <v>150</v>
      </c>
      <c r="N236" s="9" t="s">
        <v>596</v>
      </c>
    </row>
    <row r="237" spans="1:14" ht="84.6" customHeight="1" x14ac:dyDescent="0.25">
      <c r="A237" s="5" t="s">
        <v>33</v>
      </c>
      <c r="B237" s="5" t="s">
        <v>117</v>
      </c>
      <c r="C237" s="10" t="s">
        <v>122</v>
      </c>
      <c r="D237" s="46" t="s">
        <v>400</v>
      </c>
      <c r="E237" s="11"/>
      <c r="F237" s="10" t="s">
        <v>77</v>
      </c>
      <c r="G237" s="112">
        <v>17900000</v>
      </c>
      <c r="H237" s="15"/>
      <c r="I237" s="15"/>
      <c r="J237" s="15"/>
      <c r="K237" s="14">
        <f t="shared" si="3"/>
        <v>17900000</v>
      </c>
      <c r="L237" s="28" t="s">
        <v>149</v>
      </c>
      <c r="M237" s="28" t="s">
        <v>150</v>
      </c>
      <c r="N237" s="9" t="s">
        <v>596</v>
      </c>
    </row>
    <row r="238" spans="1:14" ht="84.6" customHeight="1" x14ac:dyDescent="0.25">
      <c r="A238" s="5" t="s">
        <v>33</v>
      </c>
      <c r="B238" s="5" t="s">
        <v>117</v>
      </c>
      <c r="C238" s="10" t="s">
        <v>122</v>
      </c>
      <c r="D238" s="46" t="s">
        <v>401</v>
      </c>
      <c r="E238" s="11">
        <v>20200680010052</v>
      </c>
      <c r="F238" s="10" t="s">
        <v>146</v>
      </c>
      <c r="G238" s="112">
        <v>35000000</v>
      </c>
      <c r="H238" s="15"/>
      <c r="I238" s="15"/>
      <c r="J238" s="15"/>
      <c r="K238" s="14">
        <f t="shared" si="3"/>
        <v>35000000</v>
      </c>
      <c r="L238" s="28" t="s">
        <v>149</v>
      </c>
      <c r="M238" s="28" t="s">
        <v>150</v>
      </c>
      <c r="N238" s="9" t="s">
        <v>596</v>
      </c>
    </row>
    <row r="239" spans="1:14" ht="84.6" customHeight="1" x14ac:dyDescent="0.25">
      <c r="A239" s="5" t="s">
        <v>33</v>
      </c>
      <c r="B239" s="5" t="s">
        <v>117</v>
      </c>
      <c r="C239" s="10" t="s">
        <v>122</v>
      </c>
      <c r="D239" s="46" t="s">
        <v>401</v>
      </c>
      <c r="E239" s="11"/>
      <c r="F239" s="10" t="s">
        <v>77</v>
      </c>
      <c r="G239" s="112">
        <v>75000000</v>
      </c>
      <c r="H239" s="15"/>
      <c r="I239" s="15"/>
      <c r="J239" s="15"/>
      <c r="K239" s="14">
        <f t="shared" si="3"/>
        <v>75000000</v>
      </c>
      <c r="L239" s="28" t="s">
        <v>149</v>
      </c>
      <c r="M239" s="28" t="s">
        <v>150</v>
      </c>
      <c r="N239" s="9" t="s">
        <v>596</v>
      </c>
    </row>
    <row r="240" spans="1:14" ht="84.6" customHeight="1" x14ac:dyDescent="0.25">
      <c r="A240" s="5" t="s">
        <v>33</v>
      </c>
      <c r="B240" s="5" t="s">
        <v>117</v>
      </c>
      <c r="C240" s="10" t="s">
        <v>122</v>
      </c>
      <c r="D240" s="46" t="s">
        <v>402</v>
      </c>
      <c r="E240" s="11">
        <v>20200680010052</v>
      </c>
      <c r="F240" s="10" t="s">
        <v>146</v>
      </c>
      <c r="G240" s="92">
        <v>90000000</v>
      </c>
      <c r="H240" s="15"/>
      <c r="I240" s="15"/>
      <c r="J240" s="15"/>
      <c r="K240" s="14">
        <f t="shared" si="3"/>
        <v>90000000</v>
      </c>
      <c r="L240" s="28" t="s">
        <v>149</v>
      </c>
      <c r="M240" s="28" t="s">
        <v>150</v>
      </c>
      <c r="N240" s="9" t="s">
        <v>596</v>
      </c>
    </row>
    <row r="241" spans="1:14" ht="46.8" customHeight="1" x14ac:dyDescent="0.25">
      <c r="A241" s="5" t="s">
        <v>33</v>
      </c>
      <c r="B241" s="5" t="s">
        <v>117</v>
      </c>
      <c r="C241" s="10" t="s">
        <v>123</v>
      </c>
      <c r="D241" s="46" t="s">
        <v>403</v>
      </c>
      <c r="E241" s="11">
        <v>20200680010164</v>
      </c>
      <c r="F241" s="10" t="s">
        <v>147</v>
      </c>
      <c r="G241" s="92"/>
      <c r="H241" s="15"/>
      <c r="I241" s="15"/>
      <c r="J241" s="15"/>
      <c r="K241" s="14">
        <f t="shared" si="3"/>
        <v>0</v>
      </c>
      <c r="L241" s="28" t="s">
        <v>149</v>
      </c>
      <c r="M241" s="28" t="s">
        <v>150</v>
      </c>
      <c r="N241" s="9" t="s">
        <v>612</v>
      </c>
    </row>
    <row r="242" spans="1:14" ht="90" customHeight="1" x14ac:dyDescent="0.25">
      <c r="A242" s="5" t="s">
        <v>33</v>
      </c>
      <c r="B242" s="5" t="s">
        <v>117</v>
      </c>
      <c r="C242" s="10" t="s">
        <v>123</v>
      </c>
      <c r="D242" s="46" t="s">
        <v>404</v>
      </c>
      <c r="E242" s="11">
        <v>20200680010164</v>
      </c>
      <c r="F242" s="10" t="s">
        <v>147</v>
      </c>
      <c r="G242" s="92">
        <v>200000000</v>
      </c>
      <c r="H242" s="15"/>
      <c r="I242" s="15"/>
      <c r="J242" s="15"/>
      <c r="K242" s="14">
        <f t="shared" si="3"/>
        <v>200000000</v>
      </c>
      <c r="L242" s="28" t="s">
        <v>149</v>
      </c>
      <c r="M242" s="28" t="s">
        <v>150</v>
      </c>
      <c r="N242" s="9" t="s">
        <v>612</v>
      </c>
    </row>
    <row r="243" spans="1:14" ht="62.4" customHeight="1" x14ac:dyDescent="0.25">
      <c r="A243" s="5" t="s">
        <v>33</v>
      </c>
      <c r="B243" s="5" t="s">
        <v>117</v>
      </c>
      <c r="C243" s="10" t="s">
        <v>405</v>
      </c>
      <c r="D243" s="46" t="s">
        <v>406</v>
      </c>
      <c r="E243" s="11"/>
      <c r="F243" s="10" t="s">
        <v>77</v>
      </c>
      <c r="G243" s="92"/>
      <c r="H243" s="15"/>
      <c r="I243" s="15"/>
      <c r="J243" s="15"/>
      <c r="K243" s="14">
        <f t="shared" si="3"/>
        <v>0</v>
      </c>
      <c r="L243" s="28" t="s">
        <v>149</v>
      </c>
      <c r="M243" s="28" t="s">
        <v>150</v>
      </c>
      <c r="N243" s="9" t="s">
        <v>596</v>
      </c>
    </row>
    <row r="244" spans="1:14" ht="96" customHeight="1" x14ac:dyDescent="0.25">
      <c r="A244" s="5" t="s">
        <v>10</v>
      </c>
      <c r="B244" s="5" t="s">
        <v>11</v>
      </c>
      <c r="C244" s="10" t="s">
        <v>12</v>
      </c>
      <c r="D244" s="46" t="s">
        <v>300</v>
      </c>
      <c r="E244" s="11">
        <v>20200680010035</v>
      </c>
      <c r="F244" s="10" t="s">
        <v>148</v>
      </c>
      <c r="G244" s="92">
        <v>828400000</v>
      </c>
      <c r="H244" s="15"/>
      <c r="I244" s="61"/>
      <c r="J244" s="61"/>
      <c r="K244" s="14">
        <f t="shared" si="3"/>
        <v>828400000</v>
      </c>
      <c r="L244" s="28" t="s">
        <v>149</v>
      </c>
      <c r="M244" s="28" t="s">
        <v>150</v>
      </c>
      <c r="N244" s="9" t="s">
        <v>596</v>
      </c>
    </row>
    <row r="245" spans="1:14" ht="60" customHeight="1" x14ac:dyDescent="0.25">
      <c r="A245" s="5" t="s">
        <v>10</v>
      </c>
      <c r="B245" s="5" t="s">
        <v>11</v>
      </c>
      <c r="C245" s="10" t="s">
        <v>12</v>
      </c>
      <c r="D245" s="46" t="s">
        <v>300</v>
      </c>
      <c r="E245" s="11"/>
      <c r="F245" s="10" t="s">
        <v>47</v>
      </c>
      <c r="G245" s="92">
        <v>10900000</v>
      </c>
      <c r="H245" s="15"/>
      <c r="I245" s="61"/>
      <c r="J245" s="61"/>
      <c r="K245" s="14">
        <f t="shared" si="3"/>
        <v>10900000</v>
      </c>
      <c r="L245" s="28" t="s">
        <v>149</v>
      </c>
      <c r="M245" s="28" t="s">
        <v>150</v>
      </c>
      <c r="N245" s="9" t="s">
        <v>596</v>
      </c>
    </row>
    <row r="246" spans="1:14" ht="60" customHeight="1" x14ac:dyDescent="0.25">
      <c r="A246" s="5" t="s">
        <v>10</v>
      </c>
      <c r="B246" s="5" t="s">
        <v>25</v>
      </c>
      <c r="C246" s="10" t="s">
        <v>151</v>
      </c>
      <c r="D246" s="46" t="s">
        <v>407</v>
      </c>
      <c r="E246" s="27">
        <v>20200680010087</v>
      </c>
      <c r="F246" s="97" t="s">
        <v>154</v>
      </c>
      <c r="G246" s="92">
        <v>38500000</v>
      </c>
      <c r="H246" s="15"/>
      <c r="I246" s="15"/>
      <c r="J246" s="15"/>
      <c r="K246" s="14">
        <f t="shared" si="3"/>
        <v>38500000</v>
      </c>
      <c r="L246" s="28" t="s">
        <v>156</v>
      </c>
      <c r="M246" s="28" t="s">
        <v>157</v>
      </c>
      <c r="N246" s="28" t="s">
        <v>614</v>
      </c>
    </row>
    <row r="247" spans="1:14" ht="60" customHeight="1" x14ac:dyDescent="0.25">
      <c r="A247" s="5" t="s">
        <v>10</v>
      </c>
      <c r="B247" s="5" t="s">
        <v>25</v>
      </c>
      <c r="C247" s="10" t="s">
        <v>151</v>
      </c>
      <c r="D247" s="46" t="s">
        <v>408</v>
      </c>
      <c r="E247" s="27">
        <v>20200680010087</v>
      </c>
      <c r="F247" s="97" t="s">
        <v>154</v>
      </c>
      <c r="G247" s="92">
        <v>38500000</v>
      </c>
      <c r="H247" s="15"/>
      <c r="I247" s="15"/>
      <c r="J247" s="15"/>
      <c r="K247" s="14">
        <f t="shared" si="3"/>
        <v>38500000</v>
      </c>
      <c r="L247" s="28" t="s">
        <v>156</v>
      </c>
      <c r="M247" s="28" t="s">
        <v>157</v>
      </c>
      <c r="N247" s="28" t="s">
        <v>614</v>
      </c>
    </row>
    <row r="248" spans="1:14" ht="60" customHeight="1" x14ac:dyDescent="0.25">
      <c r="A248" s="5" t="s">
        <v>10</v>
      </c>
      <c r="B248" s="5" t="s">
        <v>152</v>
      </c>
      <c r="C248" s="10" t="s">
        <v>153</v>
      </c>
      <c r="D248" s="46" t="s">
        <v>409</v>
      </c>
      <c r="E248" s="27">
        <v>20200680010071</v>
      </c>
      <c r="F248" s="97" t="s">
        <v>155</v>
      </c>
      <c r="G248" s="92">
        <v>61500000</v>
      </c>
      <c r="H248" s="15"/>
      <c r="I248" s="15"/>
      <c r="J248" s="15"/>
      <c r="K248" s="14">
        <f t="shared" si="3"/>
        <v>61500000</v>
      </c>
      <c r="L248" s="28" t="s">
        <v>156</v>
      </c>
      <c r="M248" s="28" t="s">
        <v>157</v>
      </c>
      <c r="N248" s="28" t="s">
        <v>612</v>
      </c>
    </row>
    <row r="249" spans="1:14" ht="60" customHeight="1" x14ac:dyDescent="0.25">
      <c r="A249" s="5" t="s">
        <v>10</v>
      </c>
      <c r="B249" s="5" t="s">
        <v>152</v>
      </c>
      <c r="C249" s="10" t="s">
        <v>153</v>
      </c>
      <c r="D249" s="46" t="s">
        <v>410</v>
      </c>
      <c r="E249" s="27">
        <v>20200680010071</v>
      </c>
      <c r="F249" s="97" t="s">
        <v>155</v>
      </c>
      <c r="G249" s="92">
        <v>61500000</v>
      </c>
      <c r="H249" s="15"/>
      <c r="I249" s="15"/>
      <c r="J249" s="15"/>
      <c r="K249" s="14">
        <f t="shared" si="3"/>
        <v>61500000</v>
      </c>
      <c r="L249" s="28" t="s">
        <v>156</v>
      </c>
      <c r="M249" s="28" t="s">
        <v>157</v>
      </c>
      <c r="N249" s="28" t="s">
        <v>612</v>
      </c>
    </row>
    <row r="250" spans="1:14" ht="60" customHeight="1" x14ac:dyDescent="0.25">
      <c r="A250" s="5" t="s">
        <v>33</v>
      </c>
      <c r="B250" s="56" t="s">
        <v>547</v>
      </c>
      <c r="C250" s="55" t="s">
        <v>588</v>
      </c>
      <c r="D250" s="49" t="s">
        <v>411</v>
      </c>
      <c r="E250" s="120"/>
      <c r="F250" s="29" t="s">
        <v>163</v>
      </c>
      <c r="G250" s="21">
        <v>1620000000</v>
      </c>
      <c r="H250" s="15"/>
      <c r="I250" s="15"/>
      <c r="J250" s="15"/>
      <c r="K250" s="14">
        <f t="shared" si="3"/>
        <v>1620000000</v>
      </c>
      <c r="L250" s="28" t="s">
        <v>165</v>
      </c>
      <c r="M250" s="28" t="s">
        <v>166</v>
      </c>
      <c r="N250" s="9" t="s">
        <v>600</v>
      </c>
    </row>
    <row r="251" spans="1:14" ht="85.2" customHeight="1" x14ac:dyDescent="0.25">
      <c r="A251" s="5" t="s">
        <v>33</v>
      </c>
      <c r="B251" s="56" t="s">
        <v>547</v>
      </c>
      <c r="C251" s="55" t="s">
        <v>588</v>
      </c>
      <c r="D251" s="53" t="s">
        <v>412</v>
      </c>
      <c r="E251" s="27">
        <v>20200680010129</v>
      </c>
      <c r="F251" s="30" t="s">
        <v>164</v>
      </c>
      <c r="G251" s="21">
        <f>467594000+99990000</f>
        <v>567584000</v>
      </c>
      <c r="H251" s="16"/>
      <c r="I251" s="77"/>
      <c r="J251" s="77"/>
      <c r="K251" s="14">
        <f t="shared" si="3"/>
        <v>567584000</v>
      </c>
      <c r="L251" s="28" t="s">
        <v>165</v>
      </c>
      <c r="M251" s="28" t="s">
        <v>166</v>
      </c>
      <c r="N251" s="9" t="s">
        <v>595</v>
      </c>
    </row>
    <row r="252" spans="1:14" ht="49.8" customHeight="1" x14ac:dyDescent="0.25">
      <c r="A252" s="5" t="s">
        <v>33</v>
      </c>
      <c r="B252" s="56" t="s">
        <v>547</v>
      </c>
      <c r="C252" s="55" t="s">
        <v>588</v>
      </c>
      <c r="D252" s="53" t="s">
        <v>412</v>
      </c>
      <c r="E252" s="27"/>
      <c r="F252" s="25" t="s">
        <v>77</v>
      </c>
      <c r="G252" s="21">
        <v>6000</v>
      </c>
      <c r="H252" s="16"/>
      <c r="I252" s="77"/>
      <c r="J252" s="77"/>
      <c r="K252" s="14">
        <f t="shared" si="3"/>
        <v>6000</v>
      </c>
      <c r="L252" s="28" t="s">
        <v>165</v>
      </c>
      <c r="M252" s="28" t="s">
        <v>166</v>
      </c>
      <c r="N252" s="9" t="s">
        <v>595</v>
      </c>
    </row>
    <row r="253" spans="1:14" ht="66" customHeight="1" x14ac:dyDescent="0.25">
      <c r="A253" s="5" t="s">
        <v>33</v>
      </c>
      <c r="B253" s="56" t="s">
        <v>547</v>
      </c>
      <c r="C253" s="55" t="s">
        <v>588</v>
      </c>
      <c r="D253" s="53" t="s">
        <v>412</v>
      </c>
      <c r="E253" s="27"/>
      <c r="F253" s="29" t="s">
        <v>413</v>
      </c>
      <c r="G253" s="21"/>
      <c r="H253" s="16"/>
      <c r="I253" s="77"/>
      <c r="J253" s="77"/>
      <c r="K253" s="14">
        <f t="shared" si="3"/>
        <v>0</v>
      </c>
      <c r="L253" s="28" t="s">
        <v>165</v>
      </c>
      <c r="M253" s="28" t="s">
        <v>166</v>
      </c>
      <c r="N253" s="9" t="s">
        <v>595</v>
      </c>
    </row>
    <row r="254" spans="1:14" ht="66" customHeight="1" x14ac:dyDescent="0.25">
      <c r="A254" s="5" t="s">
        <v>33</v>
      </c>
      <c r="B254" s="56" t="s">
        <v>547</v>
      </c>
      <c r="C254" s="55" t="s">
        <v>588</v>
      </c>
      <c r="D254" s="53" t="s">
        <v>412</v>
      </c>
      <c r="E254" s="27"/>
      <c r="F254" s="29" t="s">
        <v>414</v>
      </c>
      <c r="G254" s="21"/>
      <c r="H254" s="64"/>
      <c r="I254" s="77"/>
      <c r="J254" s="77"/>
      <c r="K254" s="14">
        <f t="shared" si="3"/>
        <v>0</v>
      </c>
      <c r="L254" s="28" t="s">
        <v>165</v>
      </c>
      <c r="M254" s="28" t="s">
        <v>166</v>
      </c>
      <c r="N254" s="9" t="s">
        <v>595</v>
      </c>
    </row>
    <row r="255" spans="1:14" ht="43.8" customHeight="1" x14ac:dyDescent="0.25">
      <c r="A255" s="5" t="s">
        <v>33</v>
      </c>
      <c r="B255" s="56" t="s">
        <v>547</v>
      </c>
      <c r="C255" s="55" t="s">
        <v>588</v>
      </c>
      <c r="D255" s="53" t="s">
        <v>415</v>
      </c>
      <c r="E255" s="27"/>
      <c r="F255" s="25" t="s">
        <v>77</v>
      </c>
      <c r="G255" s="21">
        <v>657259999.67999983</v>
      </c>
      <c r="H255" s="64"/>
      <c r="I255" s="77"/>
      <c r="J255" s="77"/>
      <c r="K255" s="14">
        <f t="shared" si="3"/>
        <v>657259999.67999983</v>
      </c>
      <c r="L255" s="28" t="s">
        <v>165</v>
      </c>
      <c r="M255" s="28" t="s">
        <v>166</v>
      </c>
      <c r="N255" s="9" t="s">
        <v>600</v>
      </c>
    </row>
    <row r="256" spans="1:14" ht="75.599999999999994" customHeight="1" x14ac:dyDescent="0.25">
      <c r="A256" s="5" t="s">
        <v>33</v>
      </c>
      <c r="B256" s="56" t="s">
        <v>547</v>
      </c>
      <c r="C256" s="55" t="s">
        <v>588</v>
      </c>
      <c r="D256" s="53" t="s">
        <v>415</v>
      </c>
      <c r="E256" s="27">
        <v>20210680010006</v>
      </c>
      <c r="F256" s="30" t="s">
        <v>158</v>
      </c>
      <c r="G256" s="21">
        <v>907750000</v>
      </c>
      <c r="H256" s="15"/>
      <c r="I256" s="61"/>
      <c r="J256" s="61"/>
      <c r="K256" s="14">
        <f t="shared" si="3"/>
        <v>907750000</v>
      </c>
      <c r="L256" s="28" t="s">
        <v>165</v>
      </c>
      <c r="M256" s="28" t="s">
        <v>166</v>
      </c>
      <c r="N256" s="9" t="s">
        <v>600</v>
      </c>
    </row>
    <row r="257" spans="1:14" ht="76.8" customHeight="1" x14ac:dyDescent="0.25">
      <c r="A257" s="5" t="s">
        <v>33</v>
      </c>
      <c r="B257" s="56" t="s">
        <v>547</v>
      </c>
      <c r="C257" s="55" t="s">
        <v>588</v>
      </c>
      <c r="D257" s="53" t="s">
        <v>415</v>
      </c>
      <c r="E257" s="27">
        <v>20210680010006</v>
      </c>
      <c r="F257" s="30" t="s">
        <v>159</v>
      </c>
      <c r="G257" s="21">
        <f>370300000+14000000+43700000</f>
        <v>428000000</v>
      </c>
      <c r="H257" s="15"/>
      <c r="I257" s="61"/>
      <c r="J257" s="61"/>
      <c r="K257" s="14">
        <f t="shared" si="3"/>
        <v>428000000</v>
      </c>
      <c r="L257" s="28" t="s">
        <v>165</v>
      </c>
      <c r="M257" s="28" t="s">
        <v>166</v>
      </c>
      <c r="N257" s="9" t="s">
        <v>600</v>
      </c>
    </row>
    <row r="258" spans="1:14" ht="76.8" customHeight="1" x14ac:dyDescent="0.25">
      <c r="A258" s="5" t="s">
        <v>33</v>
      </c>
      <c r="B258" s="56" t="s">
        <v>547</v>
      </c>
      <c r="C258" s="55" t="s">
        <v>588</v>
      </c>
      <c r="D258" s="46" t="s">
        <v>416</v>
      </c>
      <c r="E258" s="27">
        <v>20200680010055</v>
      </c>
      <c r="F258" s="30" t="s">
        <v>159</v>
      </c>
      <c r="G258" s="21">
        <v>430200000</v>
      </c>
      <c r="H258" s="16"/>
      <c r="I258" s="16"/>
      <c r="J258" s="16"/>
      <c r="K258" s="14">
        <f t="shared" si="3"/>
        <v>430200000</v>
      </c>
      <c r="L258" s="28" t="s">
        <v>165</v>
      </c>
      <c r="M258" s="28" t="s">
        <v>166</v>
      </c>
      <c r="N258" s="9" t="s">
        <v>595</v>
      </c>
    </row>
    <row r="259" spans="1:14" ht="76.8" customHeight="1" x14ac:dyDescent="0.25">
      <c r="A259" s="5" t="s">
        <v>10</v>
      </c>
      <c r="B259" s="5" t="s">
        <v>11</v>
      </c>
      <c r="C259" s="10" t="s">
        <v>12</v>
      </c>
      <c r="D259" s="46" t="s">
        <v>417</v>
      </c>
      <c r="E259" s="27">
        <v>20200680010055</v>
      </c>
      <c r="F259" s="30" t="s">
        <v>159</v>
      </c>
      <c r="G259" s="21">
        <v>71914049</v>
      </c>
      <c r="H259" s="16"/>
      <c r="I259" s="16"/>
      <c r="J259" s="45">
        <v>58285951</v>
      </c>
      <c r="K259" s="14">
        <f t="shared" si="3"/>
        <v>130200000</v>
      </c>
      <c r="L259" s="28" t="s">
        <v>165</v>
      </c>
      <c r="M259" s="28" t="s">
        <v>166</v>
      </c>
      <c r="N259" s="9" t="s">
        <v>595</v>
      </c>
    </row>
    <row r="260" spans="1:14" ht="76.8" customHeight="1" x14ac:dyDescent="0.25">
      <c r="A260" s="5" t="s">
        <v>10</v>
      </c>
      <c r="B260" s="25" t="s">
        <v>13</v>
      </c>
      <c r="C260" s="5" t="s">
        <v>14</v>
      </c>
      <c r="D260" s="54" t="s">
        <v>418</v>
      </c>
      <c r="E260" s="27">
        <v>20200680010055</v>
      </c>
      <c r="F260" s="30" t="s">
        <v>159</v>
      </c>
      <c r="G260" s="21">
        <v>48900000</v>
      </c>
      <c r="H260" s="16"/>
      <c r="I260" s="16"/>
      <c r="J260" s="16"/>
      <c r="K260" s="14">
        <f t="shared" si="3"/>
        <v>48900000</v>
      </c>
      <c r="L260" s="28" t="s">
        <v>165</v>
      </c>
      <c r="M260" s="28" t="s">
        <v>166</v>
      </c>
      <c r="N260" s="5" t="s">
        <v>615</v>
      </c>
    </row>
    <row r="261" spans="1:14" ht="76.8" customHeight="1" x14ac:dyDescent="0.25">
      <c r="A261" s="5" t="s">
        <v>10</v>
      </c>
      <c r="B261" s="5" t="s">
        <v>11</v>
      </c>
      <c r="C261" s="10" t="s">
        <v>12</v>
      </c>
      <c r="D261" s="67" t="s">
        <v>300</v>
      </c>
      <c r="E261" s="27">
        <v>20200680010055</v>
      </c>
      <c r="F261" s="30" t="s">
        <v>159</v>
      </c>
      <c r="G261" s="21">
        <f>842800000+128600000</f>
        <v>971400000</v>
      </c>
      <c r="H261" s="21"/>
      <c r="I261" s="77"/>
      <c r="J261" s="77"/>
      <c r="K261" s="14">
        <f t="shared" si="3"/>
        <v>971400000</v>
      </c>
      <c r="L261" s="28" t="s">
        <v>165</v>
      </c>
      <c r="M261" s="28" t="s">
        <v>166</v>
      </c>
      <c r="N261" s="28" t="s">
        <v>596</v>
      </c>
    </row>
    <row r="262" spans="1:14" ht="60" customHeight="1" x14ac:dyDescent="0.25">
      <c r="A262" s="5" t="s">
        <v>10</v>
      </c>
      <c r="B262" s="5" t="s">
        <v>11</v>
      </c>
      <c r="C262" s="10" t="s">
        <v>12</v>
      </c>
      <c r="D262" s="67" t="s">
        <v>300</v>
      </c>
      <c r="E262" s="27"/>
      <c r="F262" s="25" t="s">
        <v>77</v>
      </c>
      <c r="G262" s="21">
        <v>8085951</v>
      </c>
      <c r="H262" s="21"/>
      <c r="I262" s="77"/>
      <c r="J262" s="77"/>
      <c r="K262" s="14">
        <f t="shared" si="3"/>
        <v>8085951</v>
      </c>
      <c r="L262" s="28" t="s">
        <v>165</v>
      </c>
      <c r="M262" s="28" t="s">
        <v>166</v>
      </c>
      <c r="N262" s="28" t="s">
        <v>596</v>
      </c>
    </row>
    <row r="263" spans="1:14" ht="60" customHeight="1" x14ac:dyDescent="0.25">
      <c r="A263" s="5" t="s">
        <v>10</v>
      </c>
      <c r="B263" s="5" t="s">
        <v>25</v>
      </c>
      <c r="C263" s="5" t="s">
        <v>26</v>
      </c>
      <c r="D263" s="46" t="s">
        <v>419</v>
      </c>
      <c r="E263" s="3"/>
      <c r="F263" s="25" t="s">
        <v>77</v>
      </c>
      <c r="G263" s="21">
        <v>6087898530</v>
      </c>
      <c r="H263" s="16"/>
      <c r="I263" s="16"/>
      <c r="J263" s="16"/>
      <c r="K263" s="14">
        <f t="shared" si="3"/>
        <v>6087898530</v>
      </c>
      <c r="L263" s="28" t="s">
        <v>165</v>
      </c>
      <c r="M263" s="28" t="s">
        <v>166</v>
      </c>
      <c r="N263" s="28" t="s">
        <v>596</v>
      </c>
    </row>
    <row r="264" spans="1:14" ht="60" customHeight="1" x14ac:dyDescent="0.25">
      <c r="A264" s="5" t="s">
        <v>10</v>
      </c>
      <c r="B264" s="5" t="s">
        <v>25</v>
      </c>
      <c r="C264" s="5" t="s">
        <v>26</v>
      </c>
      <c r="D264" s="53" t="s">
        <v>420</v>
      </c>
      <c r="E264" s="3"/>
      <c r="F264" s="29" t="s">
        <v>160</v>
      </c>
      <c r="G264" s="21">
        <v>20000000</v>
      </c>
      <c r="H264" s="16"/>
      <c r="I264" s="16"/>
      <c r="J264" s="16"/>
      <c r="K264" s="14">
        <f t="shared" ref="K264:K267" si="4">SUM(G264:J264)</f>
        <v>20000000</v>
      </c>
      <c r="L264" s="28" t="s">
        <v>165</v>
      </c>
      <c r="M264" s="28" t="s">
        <v>166</v>
      </c>
      <c r="N264" s="28" t="s">
        <v>596</v>
      </c>
    </row>
    <row r="265" spans="1:14" ht="60" customHeight="1" x14ac:dyDescent="0.25">
      <c r="A265" s="5" t="s">
        <v>10</v>
      </c>
      <c r="B265" s="5" t="s">
        <v>11</v>
      </c>
      <c r="C265" s="10" t="s">
        <v>12</v>
      </c>
      <c r="D265" s="46" t="s">
        <v>421</v>
      </c>
      <c r="E265" s="3"/>
      <c r="F265" s="29" t="s">
        <v>161</v>
      </c>
      <c r="G265" s="21">
        <v>100000000</v>
      </c>
      <c r="H265" s="16"/>
      <c r="I265" s="16"/>
      <c r="J265" s="16"/>
      <c r="K265" s="14">
        <f t="shared" si="4"/>
        <v>100000000</v>
      </c>
      <c r="L265" s="28" t="s">
        <v>165</v>
      </c>
      <c r="M265" s="28" t="s">
        <v>166</v>
      </c>
      <c r="N265" s="28" t="s">
        <v>595</v>
      </c>
    </row>
    <row r="266" spans="1:14" ht="74.400000000000006" customHeight="1" x14ac:dyDescent="0.25">
      <c r="A266" s="5" t="s">
        <v>10</v>
      </c>
      <c r="B266" s="5" t="s">
        <v>11</v>
      </c>
      <c r="C266" s="10" t="s">
        <v>12</v>
      </c>
      <c r="D266" s="46" t="s">
        <v>422</v>
      </c>
      <c r="E266" s="27">
        <v>20200680010085</v>
      </c>
      <c r="F266" s="30" t="s">
        <v>162</v>
      </c>
      <c r="G266" s="21">
        <v>367600000</v>
      </c>
      <c r="H266" s="16"/>
      <c r="I266" s="77"/>
      <c r="J266" s="77"/>
      <c r="K266" s="14">
        <f t="shared" si="4"/>
        <v>367600000</v>
      </c>
      <c r="L266" s="28" t="s">
        <v>165</v>
      </c>
      <c r="M266" s="28" t="s">
        <v>166</v>
      </c>
      <c r="N266" s="28" t="s">
        <v>595</v>
      </c>
    </row>
    <row r="267" spans="1:14" ht="60" customHeight="1" x14ac:dyDescent="0.25">
      <c r="A267" s="5" t="s">
        <v>10</v>
      </c>
      <c r="B267" s="5" t="s">
        <v>11</v>
      </c>
      <c r="C267" s="10" t="s">
        <v>12</v>
      </c>
      <c r="D267" s="46" t="s">
        <v>422</v>
      </c>
      <c r="E267" s="27"/>
      <c r="F267" s="10" t="s">
        <v>77</v>
      </c>
      <c r="G267" s="21">
        <v>1300000</v>
      </c>
      <c r="H267" s="16"/>
      <c r="I267" s="77"/>
      <c r="J267" s="77"/>
      <c r="K267" s="14">
        <f t="shared" si="4"/>
        <v>1300000</v>
      </c>
      <c r="L267" s="28" t="s">
        <v>165</v>
      </c>
      <c r="M267" s="28" t="s">
        <v>166</v>
      </c>
      <c r="N267" s="28" t="s">
        <v>595</v>
      </c>
    </row>
    <row r="268" spans="1:14" ht="69.599999999999994" customHeight="1" x14ac:dyDescent="0.25">
      <c r="A268" s="87" t="s">
        <v>38</v>
      </c>
      <c r="B268" s="87" t="s">
        <v>167</v>
      </c>
      <c r="C268" s="87" t="s">
        <v>168</v>
      </c>
      <c r="D268" s="89" t="s">
        <v>423</v>
      </c>
      <c r="E268" s="31">
        <v>20200680010036</v>
      </c>
      <c r="F268" s="10" t="s">
        <v>186</v>
      </c>
      <c r="G268" s="92"/>
      <c r="H268" s="92">
        <v>68497522112.589996</v>
      </c>
      <c r="I268" s="92"/>
      <c r="J268" s="92">
        <v>159479024075.35999</v>
      </c>
      <c r="K268" s="14">
        <f>SUM(G268:J268)</f>
        <v>227976546187.94998</v>
      </c>
      <c r="L268" s="28" t="s">
        <v>203</v>
      </c>
      <c r="M268" s="28" t="s">
        <v>204</v>
      </c>
      <c r="N268" s="28" t="s">
        <v>616</v>
      </c>
    </row>
    <row r="269" spans="1:14" ht="46.8" customHeight="1" x14ac:dyDescent="0.25">
      <c r="A269" s="105" t="s">
        <v>38</v>
      </c>
      <c r="B269" s="105" t="s">
        <v>167</v>
      </c>
      <c r="C269" s="105" t="s">
        <v>168</v>
      </c>
      <c r="D269" s="106" t="s">
        <v>425</v>
      </c>
      <c r="E269" s="31"/>
      <c r="F269" s="10" t="s">
        <v>77</v>
      </c>
      <c r="G269" s="62"/>
      <c r="H269" s="62"/>
      <c r="I269" s="62"/>
      <c r="J269" s="92">
        <f>2135925656+40000000</f>
        <v>2175925656</v>
      </c>
      <c r="K269" s="14">
        <f t="shared" ref="K269:K327" si="5">SUM(G269:J269)</f>
        <v>2175925656</v>
      </c>
      <c r="L269" s="28" t="s">
        <v>203</v>
      </c>
      <c r="M269" s="28" t="s">
        <v>204</v>
      </c>
      <c r="N269" s="28" t="s">
        <v>616</v>
      </c>
    </row>
    <row r="270" spans="1:14" ht="67.2" customHeight="1" x14ac:dyDescent="0.25">
      <c r="A270" s="105" t="s">
        <v>38</v>
      </c>
      <c r="B270" s="105" t="s">
        <v>167</v>
      </c>
      <c r="C270" s="105" t="s">
        <v>168</v>
      </c>
      <c r="D270" s="106" t="s">
        <v>425</v>
      </c>
      <c r="E270" s="31">
        <v>20200680010032</v>
      </c>
      <c r="F270" s="98" t="s">
        <v>187</v>
      </c>
      <c r="G270" s="92"/>
      <c r="H270" s="92"/>
      <c r="I270" s="92"/>
      <c r="J270" s="92">
        <v>302500000</v>
      </c>
      <c r="K270" s="14">
        <f t="shared" si="5"/>
        <v>302500000</v>
      </c>
      <c r="L270" s="28" t="s">
        <v>203</v>
      </c>
      <c r="M270" s="28" t="s">
        <v>204</v>
      </c>
      <c r="N270" s="28" t="s">
        <v>616</v>
      </c>
    </row>
    <row r="271" spans="1:14" ht="73.2" customHeight="1" x14ac:dyDescent="0.25">
      <c r="A271" s="5" t="s">
        <v>38</v>
      </c>
      <c r="B271" s="5" t="s">
        <v>167</v>
      </c>
      <c r="C271" s="5" t="s">
        <v>168</v>
      </c>
      <c r="D271" s="79" t="s">
        <v>424</v>
      </c>
      <c r="E271" s="31">
        <v>20200680010032</v>
      </c>
      <c r="F271" s="98" t="s">
        <v>187</v>
      </c>
      <c r="G271" s="92">
        <v>169500000</v>
      </c>
      <c r="H271" s="92"/>
      <c r="I271" s="92"/>
      <c r="J271" s="92"/>
      <c r="K271" s="14">
        <f t="shared" si="5"/>
        <v>169500000</v>
      </c>
      <c r="L271" s="28" t="s">
        <v>203</v>
      </c>
      <c r="M271" s="28" t="s">
        <v>204</v>
      </c>
      <c r="N271" s="28" t="s">
        <v>616</v>
      </c>
    </row>
    <row r="272" spans="1:14" ht="51" customHeight="1" x14ac:dyDescent="0.25">
      <c r="A272" s="5" t="s">
        <v>38</v>
      </c>
      <c r="B272" s="5" t="s">
        <v>167</v>
      </c>
      <c r="C272" s="5" t="s">
        <v>168</v>
      </c>
      <c r="D272" s="79" t="s">
        <v>426</v>
      </c>
      <c r="E272" s="31">
        <v>20200680010032</v>
      </c>
      <c r="F272" s="98" t="s">
        <v>187</v>
      </c>
      <c r="G272" s="92">
        <f>124800000+20000000</f>
        <v>144800000</v>
      </c>
      <c r="H272" s="92"/>
      <c r="I272" s="92"/>
      <c r="J272" s="92"/>
      <c r="K272" s="14">
        <f t="shared" si="5"/>
        <v>144800000</v>
      </c>
      <c r="L272" s="28" t="s">
        <v>203</v>
      </c>
      <c r="M272" s="28" t="s">
        <v>204</v>
      </c>
      <c r="N272" s="28" t="s">
        <v>616</v>
      </c>
    </row>
    <row r="273" spans="1:14" ht="78.599999999999994" customHeight="1" x14ac:dyDescent="0.25">
      <c r="A273" s="5" t="s">
        <v>38</v>
      </c>
      <c r="B273" s="5" t="s">
        <v>167</v>
      </c>
      <c r="C273" s="5" t="s">
        <v>168</v>
      </c>
      <c r="D273" s="79" t="s">
        <v>427</v>
      </c>
      <c r="E273" s="31">
        <v>20200680010032</v>
      </c>
      <c r="F273" s="98" t="s">
        <v>187</v>
      </c>
      <c r="G273" s="92">
        <v>5700000</v>
      </c>
      <c r="H273" s="92">
        <v>42300000</v>
      </c>
      <c r="I273" s="92"/>
      <c r="J273" s="92"/>
      <c r="K273" s="14">
        <f t="shared" si="5"/>
        <v>48000000</v>
      </c>
      <c r="L273" s="28" t="s">
        <v>203</v>
      </c>
      <c r="M273" s="28" t="s">
        <v>204</v>
      </c>
      <c r="N273" s="28" t="s">
        <v>616</v>
      </c>
    </row>
    <row r="274" spans="1:14" ht="75" customHeight="1" x14ac:dyDescent="0.25">
      <c r="A274" s="5" t="s">
        <v>38</v>
      </c>
      <c r="B274" s="5" t="s">
        <v>167</v>
      </c>
      <c r="C274" s="5" t="s">
        <v>168</v>
      </c>
      <c r="D274" s="79" t="s">
        <v>428</v>
      </c>
      <c r="E274" s="31">
        <v>20200680010032</v>
      </c>
      <c r="F274" s="98" t="s">
        <v>187</v>
      </c>
      <c r="G274" s="92">
        <v>300000000</v>
      </c>
      <c r="H274" s="92">
        <v>490000000</v>
      </c>
      <c r="I274" s="92"/>
      <c r="J274" s="92"/>
      <c r="K274" s="14">
        <f t="shared" si="5"/>
        <v>790000000</v>
      </c>
      <c r="L274" s="28" t="s">
        <v>203</v>
      </c>
      <c r="M274" s="28" t="s">
        <v>204</v>
      </c>
      <c r="N274" s="28" t="s">
        <v>616</v>
      </c>
    </row>
    <row r="275" spans="1:14" ht="79.8" customHeight="1" x14ac:dyDescent="0.25">
      <c r="A275" s="5" t="s">
        <v>38</v>
      </c>
      <c r="B275" s="5" t="s">
        <v>167</v>
      </c>
      <c r="C275" s="5" t="s">
        <v>168</v>
      </c>
      <c r="D275" s="79" t="s">
        <v>429</v>
      </c>
      <c r="E275" s="31"/>
      <c r="F275" s="10" t="s">
        <v>77</v>
      </c>
      <c r="G275" s="92"/>
      <c r="H275" s="92"/>
      <c r="I275" s="92"/>
      <c r="J275" s="92">
        <v>19197203526</v>
      </c>
      <c r="K275" s="14">
        <f t="shared" si="5"/>
        <v>19197203526</v>
      </c>
      <c r="L275" s="28" t="s">
        <v>203</v>
      </c>
      <c r="M275" s="28" t="s">
        <v>204</v>
      </c>
      <c r="N275" s="28" t="s">
        <v>616</v>
      </c>
    </row>
    <row r="276" spans="1:14" ht="75.599999999999994" customHeight="1" x14ac:dyDescent="0.25">
      <c r="A276" s="5" t="s">
        <v>38</v>
      </c>
      <c r="B276" s="5" t="s">
        <v>167</v>
      </c>
      <c r="C276" s="5" t="s">
        <v>168</v>
      </c>
      <c r="D276" s="79" t="s">
        <v>650</v>
      </c>
      <c r="E276" s="31"/>
      <c r="F276" s="10" t="s">
        <v>214</v>
      </c>
      <c r="G276" s="92"/>
      <c r="H276" s="92"/>
      <c r="I276" s="92"/>
      <c r="J276" s="92"/>
      <c r="K276" s="14">
        <f t="shared" si="5"/>
        <v>0</v>
      </c>
      <c r="L276" s="28" t="s">
        <v>203</v>
      </c>
      <c r="M276" s="28" t="s">
        <v>204</v>
      </c>
      <c r="N276" s="28" t="s">
        <v>616</v>
      </c>
    </row>
    <row r="277" spans="1:14" ht="90" customHeight="1" x14ac:dyDescent="0.25">
      <c r="A277" s="5" t="s">
        <v>38</v>
      </c>
      <c r="B277" s="5" t="s">
        <v>167</v>
      </c>
      <c r="C277" s="5" t="s">
        <v>168</v>
      </c>
      <c r="D277" s="79" t="s">
        <v>430</v>
      </c>
      <c r="E277" s="31"/>
      <c r="F277" s="10" t="s">
        <v>431</v>
      </c>
      <c r="G277" s="92">
        <v>242950000</v>
      </c>
      <c r="H277" s="92"/>
      <c r="I277" s="92"/>
      <c r="J277" s="92"/>
      <c r="K277" s="14">
        <f t="shared" si="5"/>
        <v>242950000</v>
      </c>
      <c r="L277" s="28" t="s">
        <v>203</v>
      </c>
      <c r="M277" s="28" t="s">
        <v>204</v>
      </c>
      <c r="N277" s="28" t="s">
        <v>616</v>
      </c>
    </row>
    <row r="278" spans="1:14" ht="62.4" customHeight="1" x14ac:dyDescent="0.25">
      <c r="A278" s="5" t="s">
        <v>38</v>
      </c>
      <c r="B278" s="5" t="s">
        <v>169</v>
      </c>
      <c r="C278" s="5" t="s">
        <v>170</v>
      </c>
      <c r="D278" s="79" t="s">
        <v>432</v>
      </c>
      <c r="E278" s="31">
        <v>20200680010101</v>
      </c>
      <c r="F278" s="98" t="s">
        <v>188</v>
      </c>
      <c r="G278" s="92"/>
      <c r="H278" s="92">
        <v>139000000</v>
      </c>
      <c r="I278" s="92"/>
      <c r="J278" s="92"/>
      <c r="K278" s="14">
        <f t="shared" si="5"/>
        <v>139000000</v>
      </c>
      <c r="L278" s="28" t="s">
        <v>203</v>
      </c>
      <c r="M278" s="28" t="s">
        <v>204</v>
      </c>
      <c r="N278" s="28" t="s">
        <v>616</v>
      </c>
    </row>
    <row r="279" spans="1:14" ht="45" customHeight="1" x14ac:dyDescent="0.25">
      <c r="A279" s="5" t="s">
        <v>38</v>
      </c>
      <c r="B279" s="5" t="s">
        <v>169</v>
      </c>
      <c r="C279" s="5" t="s">
        <v>170</v>
      </c>
      <c r="D279" s="79" t="s">
        <v>433</v>
      </c>
      <c r="E279" s="31">
        <v>20200680010101</v>
      </c>
      <c r="F279" s="98" t="s">
        <v>188</v>
      </c>
      <c r="G279" s="92"/>
      <c r="H279" s="92">
        <v>263000000</v>
      </c>
      <c r="I279" s="92"/>
      <c r="J279" s="92"/>
      <c r="K279" s="14">
        <f t="shared" si="5"/>
        <v>263000000</v>
      </c>
      <c r="L279" s="28" t="s">
        <v>203</v>
      </c>
      <c r="M279" s="28" t="s">
        <v>204</v>
      </c>
      <c r="N279" s="28" t="s">
        <v>616</v>
      </c>
    </row>
    <row r="280" spans="1:14" ht="70.8" customHeight="1" x14ac:dyDescent="0.25">
      <c r="A280" s="97" t="s">
        <v>38</v>
      </c>
      <c r="B280" s="97" t="s">
        <v>169</v>
      </c>
      <c r="C280" s="97" t="s">
        <v>171</v>
      </c>
      <c r="D280" s="107" t="s">
        <v>434</v>
      </c>
      <c r="E280" s="31"/>
      <c r="F280" s="10" t="s">
        <v>77</v>
      </c>
      <c r="G280" s="92"/>
      <c r="H280" s="92">
        <v>158488</v>
      </c>
      <c r="I280" s="92"/>
      <c r="J280" s="92"/>
      <c r="K280" s="14">
        <f t="shared" si="5"/>
        <v>158488</v>
      </c>
      <c r="L280" s="28" t="s">
        <v>203</v>
      </c>
      <c r="M280" s="28" t="s">
        <v>204</v>
      </c>
      <c r="N280" s="28" t="s">
        <v>616</v>
      </c>
    </row>
    <row r="281" spans="1:14" ht="54.6" customHeight="1" x14ac:dyDescent="0.25">
      <c r="A281" s="97" t="s">
        <v>38</v>
      </c>
      <c r="B281" s="97" t="s">
        <v>169</v>
      </c>
      <c r="C281" s="97" t="s">
        <v>171</v>
      </c>
      <c r="D281" s="107" t="s">
        <v>434</v>
      </c>
      <c r="E281" s="31">
        <v>20200680010047</v>
      </c>
      <c r="F281" s="98" t="s">
        <v>189</v>
      </c>
      <c r="G281" s="92"/>
      <c r="H281" s="92">
        <f>75963482+20536518</f>
        <v>96500000</v>
      </c>
      <c r="I281" s="92"/>
      <c r="J281" s="92"/>
      <c r="K281" s="14">
        <f t="shared" si="5"/>
        <v>96500000</v>
      </c>
      <c r="L281" s="28" t="s">
        <v>203</v>
      </c>
      <c r="M281" s="28" t="s">
        <v>204</v>
      </c>
      <c r="N281" s="93" t="s">
        <v>616</v>
      </c>
    </row>
    <row r="282" spans="1:14" ht="54.6" customHeight="1" x14ac:dyDescent="0.25">
      <c r="A282" s="98" t="s">
        <v>38</v>
      </c>
      <c r="B282" s="98" t="s">
        <v>169</v>
      </c>
      <c r="C282" s="98" t="s">
        <v>171</v>
      </c>
      <c r="D282" s="107" t="s">
        <v>435</v>
      </c>
      <c r="E282" s="31">
        <v>20200680010047</v>
      </c>
      <c r="F282" s="98" t="s">
        <v>189</v>
      </c>
      <c r="G282" s="92"/>
      <c r="H282" s="92">
        <v>394354994</v>
      </c>
      <c r="I282" s="92"/>
      <c r="J282" s="92">
        <f>I281-I282</f>
        <v>0</v>
      </c>
      <c r="K282" s="14">
        <f t="shared" si="5"/>
        <v>394354994</v>
      </c>
      <c r="L282" s="28" t="s">
        <v>203</v>
      </c>
      <c r="M282" s="28" t="s">
        <v>204</v>
      </c>
      <c r="N282" s="28" t="s">
        <v>616</v>
      </c>
    </row>
    <row r="283" spans="1:14" ht="75" customHeight="1" x14ac:dyDescent="0.25">
      <c r="A283" s="98" t="s">
        <v>38</v>
      </c>
      <c r="B283" s="98" t="s">
        <v>169</v>
      </c>
      <c r="C283" s="98" t="s">
        <v>171</v>
      </c>
      <c r="D283" s="107" t="s">
        <v>435</v>
      </c>
      <c r="E283" s="31">
        <v>20210680010005</v>
      </c>
      <c r="F283" s="10" t="s">
        <v>190</v>
      </c>
      <c r="G283" s="92">
        <f>197190740+35371000</f>
        <v>232561740</v>
      </c>
      <c r="H283" s="92"/>
      <c r="I283" s="92"/>
      <c r="J283" s="92">
        <v>3534078414</v>
      </c>
      <c r="K283" s="14">
        <f t="shared" si="5"/>
        <v>3766640154</v>
      </c>
      <c r="L283" s="28" t="s">
        <v>203</v>
      </c>
      <c r="M283" s="28" t="s">
        <v>204</v>
      </c>
      <c r="N283" s="28" t="s">
        <v>616</v>
      </c>
    </row>
    <row r="284" spans="1:14" ht="82.2" customHeight="1" x14ac:dyDescent="0.25">
      <c r="A284" s="98" t="s">
        <v>38</v>
      </c>
      <c r="B284" s="98" t="s">
        <v>169</v>
      </c>
      <c r="C284" s="98" t="s">
        <v>171</v>
      </c>
      <c r="D284" s="107" t="s">
        <v>435</v>
      </c>
      <c r="E284" s="31"/>
      <c r="F284" s="10" t="s">
        <v>77</v>
      </c>
      <c r="G284" s="92"/>
      <c r="H284" s="92"/>
      <c r="I284" s="92"/>
      <c r="J284" s="92">
        <v>1906080086</v>
      </c>
      <c r="K284" s="14">
        <f t="shared" si="5"/>
        <v>1906080086</v>
      </c>
      <c r="L284" s="28" t="s">
        <v>203</v>
      </c>
      <c r="M284" s="28" t="s">
        <v>204</v>
      </c>
      <c r="N284" s="28" t="s">
        <v>616</v>
      </c>
    </row>
    <row r="285" spans="1:14" ht="96" customHeight="1" x14ac:dyDescent="0.25">
      <c r="A285" s="5" t="s">
        <v>38</v>
      </c>
      <c r="B285" s="5" t="s">
        <v>169</v>
      </c>
      <c r="C285" s="5" t="s">
        <v>172</v>
      </c>
      <c r="D285" s="79" t="s">
        <v>436</v>
      </c>
      <c r="E285" s="31">
        <v>20200680010111</v>
      </c>
      <c r="F285" s="10" t="s">
        <v>191</v>
      </c>
      <c r="G285" s="92"/>
      <c r="H285" s="92">
        <v>485467000</v>
      </c>
      <c r="I285" s="92"/>
      <c r="J285" s="92"/>
      <c r="K285" s="14">
        <f t="shared" si="5"/>
        <v>485467000</v>
      </c>
      <c r="L285" s="28" t="s">
        <v>203</v>
      </c>
      <c r="M285" s="28" t="s">
        <v>204</v>
      </c>
      <c r="N285" s="28" t="s">
        <v>616</v>
      </c>
    </row>
    <row r="286" spans="1:14" ht="90.6" customHeight="1" x14ac:dyDescent="0.25">
      <c r="A286" s="5" t="s">
        <v>38</v>
      </c>
      <c r="B286" s="5" t="s">
        <v>169</v>
      </c>
      <c r="C286" s="5" t="s">
        <v>173</v>
      </c>
      <c r="D286" s="79" t="s">
        <v>437</v>
      </c>
      <c r="E286" s="31">
        <v>20200680010109</v>
      </c>
      <c r="F286" s="98" t="s">
        <v>192</v>
      </c>
      <c r="G286" s="92"/>
      <c r="H286" s="92">
        <v>98571428</v>
      </c>
      <c r="I286" s="92"/>
      <c r="J286" s="92"/>
      <c r="K286" s="14">
        <f t="shared" si="5"/>
        <v>98571428</v>
      </c>
      <c r="L286" s="28" t="s">
        <v>203</v>
      </c>
      <c r="M286" s="28" t="s">
        <v>204</v>
      </c>
      <c r="N286" s="28" t="s">
        <v>616</v>
      </c>
    </row>
    <row r="287" spans="1:14" ht="57.6" customHeight="1" x14ac:dyDescent="0.25">
      <c r="A287" s="105" t="s">
        <v>38</v>
      </c>
      <c r="B287" s="105" t="s">
        <v>169</v>
      </c>
      <c r="C287" s="105" t="s">
        <v>173</v>
      </c>
      <c r="D287" s="106" t="s">
        <v>438</v>
      </c>
      <c r="E287" s="31">
        <v>20200680010109</v>
      </c>
      <c r="F287" s="98" t="s">
        <v>192</v>
      </c>
      <c r="G287" s="92"/>
      <c r="H287" s="92">
        <v>51186365</v>
      </c>
      <c r="I287" s="92"/>
      <c r="J287" s="92"/>
      <c r="K287" s="14">
        <f t="shared" si="5"/>
        <v>51186365</v>
      </c>
      <c r="L287" s="28" t="s">
        <v>203</v>
      </c>
      <c r="M287" s="28" t="s">
        <v>204</v>
      </c>
      <c r="N287" s="28" t="s">
        <v>616</v>
      </c>
    </row>
    <row r="288" spans="1:14" ht="58.2" customHeight="1" x14ac:dyDescent="0.25">
      <c r="A288" s="105" t="s">
        <v>38</v>
      </c>
      <c r="B288" s="105" t="s">
        <v>169</v>
      </c>
      <c r="C288" s="105" t="s">
        <v>173</v>
      </c>
      <c r="D288" s="106" t="s">
        <v>438</v>
      </c>
      <c r="E288" s="31"/>
      <c r="F288" s="10" t="s">
        <v>77</v>
      </c>
      <c r="G288" s="92"/>
      <c r="H288" s="92">
        <v>242207</v>
      </c>
      <c r="I288" s="92"/>
      <c r="J288" s="92"/>
      <c r="K288" s="14">
        <f t="shared" si="5"/>
        <v>242207</v>
      </c>
      <c r="L288" s="28" t="s">
        <v>203</v>
      </c>
      <c r="M288" s="28" t="s">
        <v>204</v>
      </c>
      <c r="N288" s="28" t="s">
        <v>616</v>
      </c>
    </row>
    <row r="289" spans="1:14" ht="60" customHeight="1" x14ac:dyDescent="0.25">
      <c r="A289" s="5" t="s">
        <v>38</v>
      </c>
      <c r="B289" s="5" t="s">
        <v>169</v>
      </c>
      <c r="C289" s="5" t="s">
        <v>174</v>
      </c>
      <c r="D289" s="79" t="s">
        <v>439</v>
      </c>
      <c r="E289" s="31">
        <v>20200680010102</v>
      </c>
      <c r="F289" s="98" t="s">
        <v>193</v>
      </c>
      <c r="G289" s="92"/>
      <c r="H289" s="92">
        <v>113050000</v>
      </c>
      <c r="I289" s="92"/>
      <c r="J289" s="92"/>
      <c r="K289" s="14">
        <f t="shared" si="5"/>
        <v>113050000</v>
      </c>
      <c r="L289" s="28" t="s">
        <v>203</v>
      </c>
      <c r="M289" s="28" t="s">
        <v>204</v>
      </c>
      <c r="N289" s="28" t="s">
        <v>616</v>
      </c>
    </row>
    <row r="290" spans="1:14" ht="60" customHeight="1" x14ac:dyDescent="0.25">
      <c r="A290" s="5" t="s">
        <v>38</v>
      </c>
      <c r="B290" s="5" t="s">
        <v>169</v>
      </c>
      <c r="C290" s="5" t="s">
        <v>174</v>
      </c>
      <c r="D290" s="79" t="s">
        <v>440</v>
      </c>
      <c r="E290" s="31">
        <v>20200680010102</v>
      </c>
      <c r="F290" s="98" t="s">
        <v>193</v>
      </c>
      <c r="G290" s="92"/>
      <c r="H290" s="92">
        <v>49000000</v>
      </c>
      <c r="I290" s="92"/>
      <c r="J290" s="92"/>
      <c r="K290" s="14">
        <f t="shared" si="5"/>
        <v>49000000</v>
      </c>
      <c r="L290" s="28" t="s">
        <v>203</v>
      </c>
      <c r="M290" s="28" t="s">
        <v>204</v>
      </c>
      <c r="N290" s="28" t="s">
        <v>616</v>
      </c>
    </row>
    <row r="291" spans="1:14" ht="87.6" customHeight="1" x14ac:dyDescent="0.25">
      <c r="A291" s="5" t="s">
        <v>38</v>
      </c>
      <c r="B291" s="5" t="s">
        <v>169</v>
      </c>
      <c r="C291" s="5" t="s">
        <v>174</v>
      </c>
      <c r="D291" s="79" t="s">
        <v>441</v>
      </c>
      <c r="E291" s="31">
        <v>20200680010102</v>
      </c>
      <c r="F291" s="98" t="s">
        <v>193</v>
      </c>
      <c r="G291" s="92"/>
      <c r="H291" s="92">
        <v>178200000</v>
      </c>
      <c r="I291" s="92"/>
      <c r="J291" s="92"/>
      <c r="K291" s="14">
        <f t="shared" si="5"/>
        <v>178200000</v>
      </c>
      <c r="L291" s="28" t="s">
        <v>203</v>
      </c>
      <c r="M291" s="28" t="s">
        <v>204</v>
      </c>
      <c r="N291" s="28" t="s">
        <v>616</v>
      </c>
    </row>
    <row r="292" spans="1:14" ht="69" customHeight="1" x14ac:dyDescent="0.25">
      <c r="A292" s="5" t="s">
        <v>38</v>
      </c>
      <c r="B292" s="5" t="s">
        <v>169</v>
      </c>
      <c r="C292" s="5" t="s">
        <v>174</v>
      </c>
      <c r="D292" s="79" t="s">
        <v>442</v>
      </c>
      <c r="E292" s="31">
        <v>20200680010102</v>
      </c>
      <c r="F292" s="98" t="s">
        <v>193</v>
      </c>
      <c r="G292" s="92"/>
      <c r="H292" s="92">
        <v>13050000</v>
      </c>
      <c r="I292" s="92"/>
      <c r="J292" s="92"/>
      <c r="K292" s="14">
        <f t="shared" si="5"/>
        <v>13050000</v>
      </c>
      <c r="L292" s="28" t="s">
        <v>203</v>
      </c>
      <c r="M292" s="28" t="s">
        <v>204</v>
      </c>
      <c r="N292" s="28" t="s">
        <v>616</v>
      </c>
    </row>
    <row r="293" spans="1:14" ht="124.8" customHeight="1" x14ac:dyDescent="0.25">
      <c r="A293" s="5" t="s">
        <v>38</v>
      </c>
      <c r="B293" s="5" t="s">
        <v>169</v>
      </c>
      <c r="C293" s="5" t="s">
        <v>174</v>
      </c>
      <c r="D293" s="79" t="s">
        <v>443</v>
      </c>
      <c r="E293" s="31">
        <v>20200680010102</v>
      </c>
      <c r="F293" s="98" t="s">
        <v>193</v>
      </c>
      <c r="G293" s="92"/>
      <c r="H293" s="92">
        <v>59050000</v>
      </c>
      <c r="I293" s="92"/>
      <c r="J293" s="92"/>
      <c r="K293" s="14">
        <f t="shared" si="5"/>
        <v>59050000</v>
      </c>
      <c r="L293" s="28" t="s">
        <v>203</v>
      </c>
      <c r="M293" s="28" t="s">
        <v>204</v>
      </c>
      <c r="N293" s="28" t="s">
        <v>616</v>
      </c>
    </row>
    <row r="294" spans="1:14" ht="60" customHeight="1" x14ac:dyDescent="0.25">
      <c r="A294" s="5" t="s">
        <v>38</v>
      </c>
      <c r="B294" s="5" t="s">
        <v>169</v>
      </c>
      <c r="C294" s="5" t="s">
        <v>175</v>
      </c>
      <c r="D294" s="79" t="s">
        <v>444</v>
      </c>
      <c r="E294" s="31"/>
      <c r="F294" s="10" t="s">
        <v>77</v>
      </c>
      <c r="G294" s="92"/>
      <c r="H294" s="92">
        <v>550748641</v>
      </c>
      <c r="I294" s="92"/>
      <c r="J294" s="92"/>
      <c r="K294" s="14">
        <f t="shared" si="5"/>
        <v>550748641</v>
      </c>
      <c r="L294" s="28" t="s">
        <v>203</v>
      </c>
      <c r="M294" s="28" t="s">
        <v>204</v>
      </c>
      <c r="N294" s="28" t="s">
        <v>616</v>
      </c>
    </row>
    <row r="295" spans="1:14" ht="69" customHeight="1" x14ac:dyDescent="0.25">
      <c r="A295" s="5" t="s">
        <v>38</v>
      </c>
      <c r="B295" s="5" t="s">
        <v>169</v>
      </c>
      <c r="C295" s="5" t="s">
        <v>175</v>
      </c>
      <c r="D295" s="79" t="s">
        <v>445</v>
      </c>
      <c r="E295" s="31">
        <v>20200680010091</v>
      </c>
      <c r="F295" s="98" t="s">
        <v>194</v>
      </c>
      <c r="G295" s="92"/>
      <c r="H295" s="94">
        <v>300000000</v>
      </c>
      <c r="I295" s="92"/>
      <c r="J295" s="92"/>
      <c r="K295" s="14">
        <f t="shared" si="5"/>
        <v>300000000</v>
      </c>
      <c r="L295" s="28" t="s">
        <v>203</v>
      </c>
      <c r="M295" s="28" t="s">
        <v>204</v>
      </c>
      <c r="N295" s="28" t="s">
        <v>616</v>
      </c>
    </row>
    <row r="296" spans="1:14" ht="90" customHeight="1" x14ac:dyDescent="0.25">
      <c r="A296" s="5" t="s">
        <v>38</v>
      </c>
      <c r="B296" s="5" t="s">
        <v>169</v>
      </c>
      <c r="C296" s="5" t="s">
        <v>175</v>
      </c>
      <c r="D296" s="79" t="s">
        <v>446</v>
      </c>
      <c r="E296" s="31">
        <v>20200680010091</v>
      </c>
      <c r="F296" s="98" t="s">
        <v>194</v>
      </c>
      <c r="G296" s="92"/>
      <c r="H296" s="94">
        <f>77200000+31601359</f>
        <v>108801359</v>
      </c>
      <c r="I296" s="92"/>
      <c r="J296" s="92"/>
      <c r="K296" s="14">
        <f t="shared" si="5"/>
        <v>108801359</v>
      </c>
      <c r="L296" s="28" t="s">
        <v>203</v>
      </c>
      <c r="M296" s="28" t="s">
        <v>204</v>
      </c>
      <c r="N296" s="28" t="s">
        <v>616</v>
      </c>
    </row>
    <row r="297" spans="1:14" ht="95.4" customHeight="1" x14ac:dyDescent="0.25">
      <c r="A297" s="5" t="s">
        <v>38</v>
      </c>
      <c r="B297" s="5" t="s">
        <v>169</v>
      </c>
      <c r="C297" s="5" t="s">
        <v>175</v>
      </c>
      <c r="D297" s="79" t="s">
        <v>447</v>
      </c>
      <c r="E297" s="31">
        <v>20200680010091</v>
      </c>
      <c r="F297" s="98" t="s">
        <v>194</v>
      </c>
      <c r="G297" s="92"/>
      <c r="H297" s="94">
        <v>120100000</v>
      </c>
      <c r="I297" s="92"/>
      <c r="J297" s="92"/>
      <c r="K297" s="14">
        <f t="shared" si="5"/>
        <v>120100000</v>
      </c>
      <c r="L297" s="28" t="s">
        <v>203</v>
      </c>
      <c r="M297" s="28" t="s">
        <v>204</v>
      </c>
      <c r="N297" s="28" t="s">
        <v>616</v>
      </c>
    </row>
    <row r="298" spans="1:14" ht="62.4" customHeight="1" x14ac:dyDescent="0.25">
      <c r="A298" s="5" t="s">
        <v>38</v>
      </c>
      <c r="B298" s="5" t="s">
        <v>169</v>
      </c>
      <c r="C298" s="5" t="s">
        <v>175</v>
      </c>
      <c r="D298" s="95" t="s">
        <v>448</v>
      </c>
      <c r="E298" s="31">
        <v>20200680010091</v>
      </c>
      <c r="F298" s="98" t="s">
        <v>194</v>
      </c>
      <c r="G298" s="92"/>
      <c r="H298" s="94">
        <v>12750000</v>
      </c>
      <c r="I298" s="92"/>
      <c r="J298" s="92"/>
      <c r="K298" s="14">
        <f t="shared" si="5"/>
        <v>12750000</v>
      </c>
      <c r="L298" s="28" t="s">
        <v>203</v>
      </c>
      <c r="M298" s="28" t="s">
        <v>204</v>
      </c>
      <c r="N298" s="28" t="s">
        <v>616</v>
      </c>
    </row>
    <row r="299" spans="1:14" ht="62.4" customHeight="1" x14ac:dyDescent="0.25">
      <c r="A299" s="5" t="s">
        <v>38</v>
      </c>
      <c r="B299" s="5" t="s">
        <v>169</v>
      </c>
      <c r="C299" s="5" t="s">
        <v>175</v>
      </c>
      <c r="D299" s="96" t="s">
        <v>449</v>
      </c>
      <c r="E299" s="31">
        <v>20200680010091</v>
      </c>
      <c r="F299" s="98" t="s">
        <v>194</v>
      </c>
      <c r="G299" s="92"/>
      <c r="H299" s="94">
        <v>126000000</v>
      </c>
      <c r="I299" s="92"/>
      <c r="J299" s="92"/>
      <c r="K299" s="14">
        <f t="shared" si="5"/>
        <v>126000000</v>
      </c>
      <c r="L299" s="28" t="s">
        <v>203</v>
      </c>
      <c r="M299" s="28" t="s">
        <v>204</v>
      </c>
      <c r="N299" s="28" t="s">
        <v>616</v>
      </c>
    </row>
    <row r="300" spans="1:14" ht="60" customHeight="1" x14ac:dyDescent="0.25">
      <c r="A300" s="5" t="s">
        <v>38</v>
      </c>
      <c r="B300" s="5" t="s">
        <v>169</v>
      </c>
      <c r="C300" s="5" t="s">
        <v>175</v>
      </c>
      <c r="D300" s="96" t="s">
        <v>450</v>
      </c>
      <c r="E300" s="31">
        <v>20200680010091</v>
      </c>
      <c r="F300" s="98" t="s">
        <v>194</v>
      </c>
      <c r="G300" s="92"/>
      <c r="H300" s="94">
        <v>39200000</v>
      </c>
      <c r="I300" s="92"/>
      <c r="J300" s="92"/>
      <c r="K300" s="14">
        <f t="shared" si="5"/>
        <v>39200000</v>
      </c>
      <c r="L300" s="28" t="s">
        <v>203</v>
      </c>
      <c r="M300" s="28" t="s">
        <v>204</v>
      </c>
      <c r="N300" s="28" t="s">
        <v>616</v>
      </c>
    </row>
    <row r="301" spans="1:14" ht="60" customHeight="1" x14ac:dyDescent="0.25">
      <c r="A301" s="5" t="s">
        <v>38</v>
      </c>
      <c r="B301" s="5" t="s">
        <v>169</v>
      </c>
      <c r="C301" s="5" t="s">
        <v>175</v>
      </c>
      <c r="D301" s="96" t="s">
        <v>451</v>
      </c>
      <c r="E301" s="31">
        <v>20200680010091</v>
      </c>
      <c r="F301" s="98" t="s">
        <v>194</v>
      </c>
      <c r="G301" s="92"/>
      <c r="H301" s="94">
        <v>34000000</v>
      </c>
      <c r="I301" s="92"/>
      <c r="J301" s="92"/>
      <c r="K301" s="14">
        <f t="shared" si="5"/>
        <v>34000000</v>
      </c>
      <c r="L301" s="28" t="s">
        <v>203</v>
      </c>
      <c r="M301" s="28" t="s">
        <v>204</v>
      </c>
      <c r="N301" s="28" t="s">
        <v>616</v>
      </c>
    </row>
    <row r="302" spans="1:14" ht="60" customHeight="1" x14ac:dyDescent="0.25">
      <c r="A302" s="5" t="s">
        <v>38</v>
      </c>
      <c r="B302" s="5" t="s">
        <v>169</v>
      </c>
      <c r="C302" s="5" t="s">
        <v>176</v>
      </c>
      <c r="D302" s="96" t="s">
        <v>452</v>
      </c>
      <c r="E302" s="31">
        <v>20200680010138</v>
      </c>
      <c r="F302" s="98" t="s">
        <v>195</v>
      </c>
      <c r="G302" s="92"/>
      <c r="H302" s="92"/>
      <c r="I302" s="92"/>
      <c r="J302" s="92"/>
      <c r="K302" s="14">
        <f t="shared" si="5"/>
        <v>0</v>
      </c>
      <c r="L302" s="28" t="s">
        <v>203</v>
      </c>
      <c r="M302" s="28" t="s">
        <v>204</v>
      </c>
      <c r="N302" s="28" t="s">
        <v>616</v>
      </c>
    </row>
    <row r="303" spans="1:14" ht="60" customHeight="1" x14ac:dyDescent="0.25">
      <c r="A303" s="5" t="s">
        <v>38</v>
      </c>
      <c r="B303" s="5" t="s">
        <v>169</v>
      </c>
      <c r="C303" s="5" t="s">
        <v>176</v>
      </c>
      <c r="D303" s="96" t="s">
        <v>453</v>
      </c>
      <c r="E303" s="31">
        <v>20200680010138</v>
      </c>
      <c r="F303" s="98" t="s">
        <v>195</v>
      </c>
      <c r="G303" s="92">
        <f>49500000+90000000</f>
        <v>139500000</v>
      </c>
      <c r="H303" s="92">
        <v>66800000</v>
      </c>
      <c r="I303" s="92"/>
      <c r="J303" s="92"/>
      <c r="K303" s="14">
        <f t="shared" si="5"/>
        <v>206300000</v>
      </c>
      <c r="L303" s="28" t="s">
        <v>203</v>
      </c>
      <c r="M303" s="28" t="s">
        <v>204</v>
      </c>
      <c r="N303" s="28" t="s">
        <v>616</v>
      </c>
    </row>
    <row r="304" spans="1:14" ht="105.6" customHeight="1" x14ac:dyDescent="0.25">
      <c r="A304" s="5" t="s">
        <v>38</v>
      </c>
      <c r="B304" s="5" t="s">
        <v>169</v>
      </c>
      <c r="C304" s="5" t="s">
        <v>176</v>
      </c>
      <c r="D304" s="96" t="s">
        <v>454</v>
      </c>
      <c r="E304" s="31">
        <v>20200680010138</v>
      </c>
      <c r="F304" s="98" t="s">
        <v>195</v>
      </c>
      <c r="G304" s="92">
        <v>127400000.81</v>
      </c>
      <c r="H304" s="92"/>
      <c r="I304" s="92"/>
      <c r="J304" s="92"/>
      <c r="K304" s="14">
        <f t="shared" si="5"/>
        <v>127400000.81</v>
      </c>
      <c r="L304" s="28" t="s">
        <v>203</v>
      </c>
      <c r="M304" s="28" t="s">
        <v>204</v>
      </c>
      <c r="N304" s="28" t="s">
        <v>616</v>
      </c>
    </row>
    <row r="305" spans="1:14" ht="92.4" customHeight="1" x14ac:dyDescent="0.25">
      <c r="A305" s="5" t="s">
        <v>38</v>
      </c>
      <c r="B305" s="5" t="s">
        <v>169</v>
      </c>
      <c r="C305" s="5" t="s">
        <v>176</v>
      </c>
      <c r="D305" s="96" t="s">
        <v>455</v>
      </c>
      <c r="E305" s="31">
        <v>20200680010138</v>
      </c>
      <c r="F305" s="98" t="s">
        <v>195</v>
      </c>
      <c r="G305" s="92"/>
      <c r="H305" s="92">
        <f>141300000+87300000</f>
        <v>228600000</v>
      </c>
      <c r="I305" s="92"/>
      <c r="J305" s="92"/>
      <c r="K305" s="14">
        <f t="shared" si="5"/>
        <v>228600000</v>
      </c>
      <c r="L305" s="28" t="s">
        <v>203</v>
      </c>
      <c r="M305" s="28" t="s">
        <v>204</v>
      </c>
      <c r="N305" s="28" t="s">
        <v>616</v>
      </c>
    </row>
    <row r="306" spans="1:14" ht="75.599999999999994" customHeight="1" x14ac:dyDescent="0.25">
      <c r="A306" s="5" t="s">
        <v>38</v>
      </c>
      <c r="B306" s="5" t="s">
        <v>169</v>
      </c>
      <c r="C306" s="5" t="s">
        <v>176</v>
      </c>
      <c r="D306" s="96" t="s">
        <v>456</v>
      </c>
      <c r="E306" s="31">
        <v>20200680010138</v>
      </c>
      <c r="F306" s="98" t="s">
        <v>195</v>
      </c>
      <c r="G306" s="92"/>
      <c r="H306" s="92">
        <f>48700000+87300000</f>
        <v>136000000</v>
      </c>
      <c r="I306" s="92"/>
      <c r="J306" s="92"/>
      <c r="K306" s="14">
        <f t="shared" si="5"/>
        <v>136000000</v>
      </c>
      <c r="L306" s="28" t="s">
        <v>203</v>
      </c>
      <c r="M306" s="28" t="s">
        <v>204</v>
      </c>
      <c r="N306" s="28" t="s">
        <v>616</v>
      </c>
    </row>
    <row r="307" spans="1:14" ht="45" customHeight="1" x14ac:dyDescent="0.25">
      <c r="A307" s="5" t="s">
        <v>38</v>
      </c>
      <c r="B307" s="5" t="s">
        <v>169</v>
      </c>
      <c r="C307" s="5" t="s">
        <v>176</v>
      </c>
      <c r="D307" s="96" t="s">
        <v>651</v>
      </c>
      <c r="E307" s="31"/>
      <c r="F307" s="10" t="s">
        <v>214</v>
      </c>
      <c r="G307" s="92"/>
      <c r="H307" s="92"/>
      <c r="I307" s="92"/>
      <c r="J307" s="92"/>
      <c r="K307" s="14">
        <f t="shared" si="5"/>
        <v>0</v>
      </c>
      <c r="L307" s="28" t="s">
        <v>203</v>
      </c>
      <c r="M307" s="28" t="s">
        <v>204</v>
      </c>
      <c r="N307" s="28" t="s">
        <v>616</v>
      </c>
    </row>
    <row r="308" spans="1:14" ht="45" customHeight="1" x14ac:dyDescent="0.25">
      <c r="A308" s="5" t="s">
        <v>38</v>
      </c>
      <c r="B308" s="5" t="s">
        <v>169</v>
      </c>
      <c r="C308" s="5" t="s">
        <v>177</v>
      </c>
      <c r="D308" s="96" t="s">
        <v>457</v>
      </c>
      <c r="E308" s="31">
        <v>20200680010103</v>
      </c>
      <c r="F308" s="98" t="s">
        <v>196</v>
      </c>
      <c r="G308" s="92"/>
      <c r="H308" s="92">
        <v>72000000</v>
      </c>
      <c r="I308" s="92"/>
      <c r="J308" s="92"/>
      <c r="K308" s="14">
        <f t="shared" si="5"/>
        <v>72000000</v>
      </c>
      <c r="L308" s="28" t="s">
        <v>203</v>
      </c>
      <c r="M308" s="28" t="s">
        <v>204</v>
      </c>
      <c r="N308" s="28" t="s">
        <v>616</v>
      </c>
    </row>
    <row r="309" spans="1:14" ht="103.8" customHeight="1" x14ac:dyDescent="0.25">
      <c r="A309" s="5" t="s">
        <v>38</v>
      </c>
      <c r="B309" s="5" t="s">
        <v>169</v>
      </c>
      <c r="C309" s="5" t="s">
        <v>177</v>
      </c>
      <c r="D309" s="96" t="s">
        <v>458</v>
      </c>
      <c r="E309" s="31">
        <v>20200680010103</v>
      </c>
      <c r="F309" s="98" t="s">
        <v>196</v>
      </c>
      <c r="G309" s="92">
        <v>144000000</v>
      </c>
      <c r="H309" s="92"/>
      <c r="I309" s="92"/>
      <c r="J309" s="92"/>
      <c r="K309" s="14">
        <f t="shared" si="5"/>
        <v>144000000</v>
      </c>
      <c r="L309" s="28" t="s">
        <v>203</v>
      </c>
      <c r="M309" s="28" t="s">
        <v>204</v>
      </c>
      <c r="N309" s="28" t="s">
        <v>616</v>
      </c>
    </row>
    <row r="310" spans="1:14" ht="45" customHeight="1" x14ac:dyDescent="0.25">
      <c r="A310" s="5" t="s">
        <v>38</v>
      </c>
      <c r="B310" s="5" t="s">
        <v>169</v>
      </c>
      <c r="C310" s="5" t="s">
        <v>178</v>
      </c>
      <c r="D310" s="96" t="s">
        <v>459</v>
      </c>
      <c r="E310" s="27">
        <v>20200680010142</v>
      </c>
      <c r="F310" s="10" t="s">
        <v>197</v>
      </c>
      <c r="G310" s="92"/>
      <c r="H310" s="92">
        <v>57600000</v>
      </c>
      <c r="I310" s="92"/>
      <c r="J310" s="92"/>
      <c r="K310" s="14">
        <f t="shared" si="5"/>
        <v>57600000</v>
      </c>
      <c r="L310" s="28" t="s">
        <v>203</v>
      </c>
      <c r="M310" s="28" t="s">
        <v>204</v>
      </c>
      <c r="N310" s="28" t="s">
        <v>616</v>
      </c>
    </row>
    <row r="311" spans="1:14" ht="48" customHeight="1" x14ac:dyDescent="0.25">
      <c r="A311" s="97" t="s">
        <v>38</v>
      </c>
      <c r="B311" s="97" t="s">
        <v>216</v>
      </c>
      <c r="C311" s="98" t="s">
        <v>252</v>
      </c>
      <c r="D311" s="99" t="s">
        <v>257</v>
      </c>
      <c r="E311" s="3"/>
      <c r="F311" s="100" t="s">
        <v>77</v>
      </c>
      <c r="G311" s="92"/>
      <c r="H311" s="101"/>
      <c r="I311" s="101"/>
      <c r="J311" s="101"/>
      <c r="K311" s="14">
        <f t="shared" si="5"/>
        <v>0</v>
      </c>
      <c r="L311" s="28" t="s">
        <v>203</v>
      </c>
      <c r="M311" s="28" t="s">
        <v>204</v>
      </c>
      <c r="N311" s="28" t="s">
        <v>616</v>
      </c>
    </row>
    <row r="312" spans="1:14" ht="73.2" customHeight="1" x14ac:dyDescent="0.25">
      <c r="A312" s="5" t="s">
        <v>65</v>
      </c>
      <c r="B312" s="5" t="s">
        <v>179</v>
      </c>
      <c r="C312" s="5" t="s">
        <v>180</v>
      </c>
      <c r="D312" s="96" t="s">
        <v>460</v>
      </c>
      <c r="E312" s="31">
        <v>20200680010112</v>
      </c>
      <c r="F312" s="98" t="s">
        <v>198</v>
      </c>
      <c r="G312" s="92">
        <v>154000000</v>
      </c>
      <c r="H312" s="92"/>
      <c r="I312" s="92"/>
      <c r="J312" s="92"/>
      <c r="K312" s="14">
        <f t="shared" si="5"/>
        <v>154000000</v>
      </c>
      <c r="L312" s="28" t="s">
        <v>203</v>
      </c>
      <c r="M312" s="28" t="s">
        <v>204</v>
      </c>
      <c r="N312" s="28" t="s">
        <v>610</v>
      </c>
    </row>
    <row r="313" spans="1:14" ht="73.2" customHeight="1" x14ac:dyDescent="0.25">
      <c r="A313" s="5" t="s">
        <v>65</v>
      </c>
      <c r="B313" s="5" t="s">
        <v>179</v>
      </c>
      <c r="C313" s="5" t="s">
        <v>180</v>
      </c>
      <c r="D313" s="96" t="s">
        <v>461</v>
      </c>
      <c r="E313" s="31">
        <v>20200680010112</v>
      </c>
      <c r="F313" s="98" t="s">
        <v>198</v>
      </c>
      <c r="G313" s="92">
        <f>179100000+62887720</f>
        <v>241987720</v>
      </c>
      <c r="H313" s="92"/>
      <c r="I313" s="92"/>
      <c r="J313" s="92"/>
      <c r="K313" s="14">
        <f t="shared" si="5"/>
        <v>241987720</v>
      </c>
      <c r="L313" s="28" t="s">
        <v>203</v>
      </c>
      <c r="M313" s="28" t="s">
        <v>204</v>
      </c>
      <c r="N313" s="28" t="s">
        <v>610</v>
      </c>
    </row>
    <row r="314" spans="1:14" ht="73.2" customHeight="1" x14ac:dyDescent="0.25">
      <c r="A314" s="5" t="s">
        <v>65</v>
      </c>
      <c r="B314" s="5" t="s">
        <v>179</v>
      </c>
      <c r="C314" s="5" t="s">
        <v>180</v>
      </c>
      <c r="D314" s="96" t="s">
        <v>462</v>
      </c>
      <c r="E314" s="31">
        <v>20200680010112</v>
      </c>
      <c r="F314" s="98" t="s">
        <v>198</v>
      </c>
      <c r="G314" s="92">
        <v>110000000</v>
      </c>
      <c r="H314" s="92"/>
      <c r="I314" s="92"/>
      <c r="J314" s="92"/>
      <c r="K314" s="14">
        <f t="shared" si="5"/>
        <v>110000000</v>
      </c>
      <c r="L314" s="28" t="s">
        <v>203</v>
      </c>
      <c r="M314" s="28" t="s">
        <v>204</v>
      </c>
      <c r="N314" s="28" t="s">
        <v>610</v>
      </c>
    </row>
    <row r="315" spans="1:14" ht="98.4" customHeight="1" x14ac:dyDescent="0.25">
      <c r="A315" s="105" t="s">
        <v>65</v>
      </c>
      <c r="B315" s="105" t="s">
        <v>179</v>
      </c>
      <c r="C315" s="105" t="s">
        <v>180</v>
      </c>
      <c r="D315" s="108" t="s">
        <v>463</v>
      </c>
      <c r="E315" s="31">
        <v>20200680010112</v>
      </c>
      <c r="F315" s="98" t="s">
        <v>198</v>
      </c>
      <c r="G315" s="92">
        <v>103000000</v>
      </c>
      <c r="H315" s="92"/>
      <c r="I315" s="92"/>
      <c r="J315" s="92"/>
      <c r="K315" s="14">
        <f t="shared" si="5"/>
        <v>103000000</v>
      </c>
      <c r="L315" s="28" t="s">
        <v>203</v>
      </c>
      <c r="M315" s="28" t="s">
        <v>204</v>
      </c>
      <c r="N315" s="28" t="s">
        <v>610</v>
      </c>
    </row>
    <row r="316" spans="1:14" ht="80.400000000000006" customHeight="1" x14ac:dyDescent="0.25">
      <c r="A316" s="105" t="s">
        <v>65</v>
      </c>
      <c r="B316" s="105" t="s">
        <v>179</v>
      </c>
      <c r="C316" s="105" t="s">
        <v>180</v>
      </c>
      <c r="D316" s="108" t="s">
        <v>463</v>
      </c>
      <c r="E316" s="31"/>
      <c r="F316" s="10" t="s">
        <v>77</v>
      </c>
      <c r="G316" s="92">
        <v>855910</v>
      </c>
      <c r="H316" s="92"/>
      <c r="I316" s="92"/>
      <c r="J316" s="92"/>
      <c r="K316" s="14">
        <f t="shared" si="5"/>
        <v>855910</v>
      </c>
      <c r="L316" s="28" t="s">
        <v>203</v>
      </c>
      <c r="M316" s="28" t="s">
        <v>204</v>
      </c>
      <c r="N316" s="28" t="s">
        <v>610</v>
      </c>
    </row>
    <row r="317" spans="1:14" ht="92.4" customHeight="1" x14ac:dyDescent="0.25">
      <c r="A317" s="105" t="s">
        <v>65</v>
      </c>
      <c r="B317" s="105" t="s">
        <v>179</v>
      </c>
      <c r="C317" s="105" t="s">
        <v>181</v>
      </c>
      <c r="D317" s="108" t="s">
        <v>464</v>
      </c>
      <c r="E317" s="27">
        <v>20210680010014</v>
      </c>
      <c r="F317" s="5" t="s">
        <v>199</v>
      </c>
      <c r="G317" s="92">
        <v>220815500</v>
      </c>
      <c r="H317" s="92"/>
      <c r="I317" s="92"/>
      <c r="J317" s="92"/>
      <c r="K317" s="14">
        <f t="shared" si="5"/>
        <v>220815500</v>
      </c>
      <c r="L317" s="28" t="s">
        <v>203</v>
      </c>
      <c r="M317" s="28" t="s">
        <v>204</v>
      </c>
      <c r="N317" s="28" t="s">
        <v>610</v>
      </c>
    </row>
    <row r="318" spans="1:14" ht="73.2" customHeight="1" x14ac:dyDescent="0.25">
      <c r="A318" s="105" t="s">
        <v>65</v>
      </c>
      <c r="B318" s="105" t="s">
        <v>179</v>
      </c>
      <c r="C318" s="105" t="s">
        <v>181</v>
      </c>
      <c r="D318" s="108" t="s">
        <v>464</v>
      </c>
      <c r="E318" s="27"/>
      <c r="F318" s="10" t="s">
        <v>77</v>
      </c>
      <c r="G318" s="92">
        <f>221000000-G317</f>
        <v>184500</v>
      </c>
      <c r="H318" s="92"/>
      <c r="I318" s="92"/>
      <c r="J318" s="92"/>
      <c r="K318" s="14">
        <f t="shared" si="5"/>
        <v>184500</v>
      </c>
      <c r="L318" s="28" t="s">
        <v>203</v>
      </c>
      <c r="M318" s="28" t="s">
        <v>204</v>
      </c>
      <c r="N318" s="28" t="s">
        <v>610</v>
      </c>
    </row>
    <row r="319" spans="1:14" ht="132" customHeight="1" x14ac:dyDescent="0.25">
      <c r="A319" s="5" t="s">
        <v>65</v>
      </c>
      <c r="B319" s="5" t="s">
        <v>182</v>
      </c>
      <c r="C319" s="5" t="s">
        <v>183</v>
      </c>
      <c r="D319" s="96" t="s">
        <v>465</v>
      </c>
      <c r="E319" s="31">
        <v>20210680010007</v>
      </c>
      <c r="F319" s="44" t="s">
        <v>200</v>
      </c>
      <c r="G319" s="92">
        <v>2428795496</v>
      </c>
      <c r="H319" s="92"/>
      <c r="I319" s="92"/>
      <c r="J319" s="92"/>
      <c r="K319" s="14">
        <f t="shared" si="5"/>
        <v>2428795496</v>
      </c>
      <c r="L319" s="28" t="s">
        <v>203</v>
      </c>
      <c r="M319" s="28" t="s">
        <v>204</v>
      </c>
      <c r="N319" s="28" t="s">
        <v>610</v>
      </c>
    </row>
    <row r="320" spans="1:14" ht="81.599999999999994" customHeight="1" x14ac:dyDescent="0.25">
      <c r="A320" s="5" t="s">
        <v>65</v>
      </c>
      <c r="B320" s="5" t="s">
        <v>182</v>
      </c>
      <c r="C320" s="5" t="s">
        <v>183</v>
      </c>
      <c r="D320" s="96" t="s">
        <v>466</v>
      </c>
      <c r="E320" s="31">
        <v>20210680010007</v>
      </c>
      <c r="F320" s="44" t="s">
        <v>200</v>
      </c>
      <c r="G320" s="92">
        <v>160450000</v>
      </c>
      <c r="H320" s="92"/>
      <c r="I320" s="92"/>
      <c r="J320" s="92"/>
      <c r="K320" s="14">
        <f t="shared" si="5"/>
        <v>160450000</v>
      </c>
      <c r="L320" s="28" t="s">
        <v>203</v>
      </c>
      <c r="M320" s="28" t="s">
        <v>204</v>
      </c>
      <c r="N320" s="28" t="s">
        <v>610</v>
      </c>
    </row>
    <row r="321" spans="1:14" ht="92.4" customHeight="1" x14ac:dyDescent="0.25">
      <c r="A321" s="5" t="s">
        <v>65</v>
      </c>
      <c r="B321" s="5" t="s">
        <v>182</v>
      </c>
      <c r="C321" s="5" t="s">
        <v>183</v>
      </c>
      <c r="D321" s="96" t="s">
        <v>467</v>
      </c>
      <c r="E321" s="31">
        <v>20210680010007</v>
      </c>
      <c r="F321" s="44" t="s">
        <v>200</v>
      </c>
      <c r="G321" s="92">
        <v>779464070</v>
      </c>
      <c r="H321" s="92"/>
      <c r="I321" s="92"/>
      <c r="J321" s="92"/>
      <c r="K321" s="14">
        <f t="shared" si="5"/>
        <v>779464070</v>
      </c>
      <c r="L321" s="28" t="s">
        <v>203</v>
      </c>
      <c r="M321" s="28" t="s">
        <v>204</v>
      </c>
      <c r="N321" s="28" t="s">
        <v>610</v>
      </c>
    </row>
    <row r="322" spans="1:14" ht="86.4" customHeight="1" x14ac:dyDescent="0.25">
      <c r="A322" s="105" t="s">
        <v>65</v>
      </c>
      <c r="B322" s="105" t="s">
        <v>182</v>
      </c>
      <c r="C322" s="105" t="s">
        <v>183</v>
      </c>
      <c r="D322" s="108" t="s">
        <v>468</v>
      </c>
      <c r="E322" s="31">
        <v>20210680010007</v>
      </c>
      <c r="F322" s="44" t="s">
        <v>200</v>
      </c>
      <c r="G322" s="92">
        <v>11550000</v>
      </c>
      <c r="H322" s="92"/>
      <c r="I322" s="92"/>
      <c r="J322" s="92"/>
      <c r="K322" s="14">
        <f t="shared" si="5"/>
        <v>11550000</v>
      </c>
      <c r="L322" s="28" t="s">
        <v>203</v>
      </c>
      <c r="M322" s="28" t="s">
        <v>204</v>
      </c>
      <c r="N322" s="28" t="s">
        <v>610</v>
      </c>
    </row>
    <row r="323" spans="1:14" ht="67.8" customHeight="1" x14ac:dyDescent="0.25">
      <c r="A323" s="105" t="s">
        <v>65</v>
      </c>
      <c r="B323" s="105" t="s">
        <v>182</v>
      </c>
      <c r="C323" s="105" t="s">
        <v>183</v>
      </c>
      <c r="D323" s="108" t="s">
        <v>468</v>
      </c>
      <c r="E323" s="31"/>
      <c r="F323" s="10" t="s">
        <v>77</v>
      </c>
      <c r="G323" s="92">
        <v>3073132</v>
      </c>
      <c r="H323" s="92"/>
      <c r="I323" s="92"/>
      <c r="J323" s="92"/>
      <c r="K323" s="14">
        <f t="shared" si="5"/>
        <v>3073132</v>
      </c>
      <c r="L323" s="28" t="s">
        <v>203</v>
      </c>
      <c r="M323" s="28" t="s">
        <v>204</v>
      </c>
      <c r="N323" s="28" t="s">
        <v>610</v>
      </c>
    </row>
    <row r="324" spans="1:14" ht="79.2" customHeight="1" x14ac:dyDescent="0.25">
      <c r="A324" s="102" t="s">
        <v>65</v>
      </c>
      <c r="B324" s="102" t="s">
        <v>182</v>
      </c>
      <c r="C324" s="102" t="s">
        <v>184</v>
      </c>
      <c r="D324" s="103" t="s">
        <v>469</v>
      </c>
      <c r="E324" s="27">
        <v>20210680010019</v>
      </c>
      <c r="F324" s="98" t="s">
        <v>201</v>
      </c>
      <c r="G324" s="92">
        <v>204500000</v>
      </c>
      <c r="H324" s="92"/>
      <c r="I324" s="92"/>
      <c r="J324" s="92"/>
      <c r="K324" s="14">
        <f t="shared" si="5"/>
        <v>204500000</v>
      </c>
      <c r="L324" s="28" t="s">
        <v>203</v>
      </c>
      <c r="M324" s="28" t="s">
        <v>204</v>
      </c>
      <c r="N324" s="28" t="s">
        <v>610</v>
      </c>
    </row>
    <row r="325" spans="1:14" ht="73.8" customHeight="1" x14ac:dyDescent="0.25">
      <c r="A325" s="5" t="s">
        <v>65</v>
      </c>
      <c r="B325" s="5" t="s">
        <v>182</v>
      </c>
      <c r="C325" s="5" t="s">
        <v>184</v>
      </c>
      <c r="D325" s="96" t="s">
        <v>470</v>
      </c>
      <c r="E325" s="27">
        <v>20210680010019</v>
      </c>
      <c r="F325" s="98" t="s">
        <v>201</v>
      </c>
      <c r="G325" s="92">
        <v>0</v>
      </c>
      <c r="H325" s="92"/>
      <c r="I325" s="92"/>
      <c r="J325" s="92"/>
      <c r="K325" s="14">
        <f t="shared" si="5"/>
        <v>0</v>
      </c>
      <c r="L325" s="28" t="s">
        <v>203</v>
      </c>
      <c r="M325" s="28" t="s">
        <v>204</v>
      </c>
      <c r="N325" s="28" t="s">
        <v>610</v>
      </c>
    </row>
    <row r="326" spans="1:14" ht="45" x14ac:dyDescent="0.25">
      <c r="A326" s="87" t="s">
        <v>65</v>
      </c>
      <c r="B326" s="87" t="s">
        <v>182</v>
      </c>
      <c r="C326" s="87" t="s">
        <v>185</v>
      </c>
      <c r="D326" s="104" t="s">
        <v>471</v>
      </c>
      <c r="E326" s="31">
        <v>20210680010002</v>
      </c>
      <c r="F326" s="10" t="s">
        <v>202</v>
      </c>
      <c r="G326" s="92">
        <v>731400000</v>
      </c>
      <c r="H326" s="92"/>
      <c r="I326" s="92"/>
      <c r="J326" s="92"/>
      <c r="K326" s="14">
        <f t="shared" si="5"/>
        <v>731400000</v>
      </c>
      <c r="L326" s="28" t="s">
        <v>203</v>
      </c>
      <c r="M326" s="28" t="s">
        <v>204</v>
      </c>
      <c r="N326" s="28" t="s">
        <v>610</v>
      </c>
    </row>
    <row r="327" spans="1:14" ht="30" x14ac:dyDescent="0.25">
      <c r="A327" s="5" t="s">
        <v>33</v>
      </c>
      <c r="B327" s="5" t="s">
        <v>34</v>
      </c>
      <c r="C327" s="5" t="s">
        <v>71</v>
      </c>
      <c r="D327" s="96" t="s">
        <v>652</v>
      </c>
      <c r="E327" s="116"/>
      <c r="F327" s="10" t="s">
        <v>214</v>
      </c>
      <c r="G327" s="92"/>
      <c r="H327" s="92"/>
      <c r="I327" s="92"/>
      <c r="J327" s="92"/>
      <c r="K327" s="14">
        <f t="shared" si="5"/>
        <v>0</v>
      </c>
      <c r="L327" s="28" t="s">
        <v>203</v>
      </c>
      <c r="M327" s="28" t="s">
        <v>204</v>
      </c>
      <c r="N327" s="28" t="s">
        <v>610</v>
      </c>
    </row>
    <row r="328" spans="1:14" ht="45" x14ac:dyDescent="0.25">
      <c r="A328" s="10" t="s">
        <v>38</v>
      </c>
      <c r="B328" s="10" t="s">
        <v>472</v>
      </c>
      <c r="C328" s="10" t="s">
        <v>473</v>
      </c>
      <c r="D328" s="49" t="s">
        <v>474</v>
      </c>
      <c r="E328" s="31">
        <v>20200680010054</v>
      </c>
      <c r="F328" s="10" t="s">
        <v>475</v>
      </c>
      <c r="G328" s="92">
        <v>1729518000</v>
      </c>
      <c r="H328" s="92">
        <v>129683000</v>
      </c>
      <c r="I328" s="21"/>
      <c r="J328" s="21"/>
      <c r="K328" s="14">
        <f t="shared" ref="K328:K391" si="6">SUM(G328:J328)</f>
        <v>1859201000</v>
      </c>
      <c r="L328" s="9" t="s">
        <v>476</v>
      </c>
      <c r="M328" s="9" t="s">
        <v>477</v>
      </c>
      <c r="N328" s="28" t="s">
        <v>597</v>
      </c>
    </row>
    <row r="329" spans="1:14" ht="46.8" x14ac:dyDescent="0.25">
      <c r="A329" s="10" t="s">
        <v>38</v>
      </c>
      <c r="B329" s="10" t="s">
        <v>472</v>
      </c>
      <c r="C329" s="10" t="s">
        <v>473</v>
      </c>
      <c r="D329" s="49" t="s">
        <v>478</v>
      </c>
      <c r="E329" s="31">
        <v>20200680010054</v>
      </c>
      <c r="F329" s="10" t="s">
        <v>475</v>
      </c>
      <c r="G329" s="92"/>
      <c r="H329" s="92">
        <v>100000000</v>
      </c>
      <c r="I329" s="21"/>
      <c r="J329" s="21"/>
      <c r="K329" s="14">
        <f t="shared" si="6"/>
        <v>100000000</v>
      </c>
      <c r="L329" s="9" t="s">
        <v>476</v>
      </c>
      <c r="M329" s="9" t="s">
        <v>477</v>
      </c>
      <c r="N329" s="28" t="s">
        <v>597</v>
      </c>
    </row>
    <row r="330" spans="1:14" ht="66" customHeight="1" x14ac:dyDescent="0.25">
      <c r="A330" s="10" t="s">
        <v>38</v>
      </c>
      <c r="B330" s="10" t="s">
        <v>472</v>
      </c>
      <c r="C330" s="10" t="s">
        <v>473</v>
      </c>
      <c r="D330" s="49" t="s">
        <v>479</v>
      </c>
      <c r="E330" s="31">
        <v>20200680010054</v>
      </c>
      <c r="F330" s="10" t="s">
        <v>475</v>
      </c>
      <c r="G330" s="92">
        <v>100000000</v>
      </c>
      <c r="H330" s="92"/>
      <c r="I330" s="92"/>
      <c r="J330" s="92"/>
      <c r="K330" s="14">
        <f t="shared" si="6"/>
        <v>100000000</v>
      </c>
      <c r="L330" s="9" t="s">
        <v>476</v>
      </c>
      <c r="M330" s="9" t="s">
        <v>477</v>
      </c>
      <c r="N330" s="28" t="s">
        <v>597</v>
      </c>
    </row>
    <row r="331" spans="1:14" ht="66" customHeight="1" x14ac:dyDescent="0.25">
      <c r="A331" s="10" t="s">
        <v>38</v>
      </c>
      <c r="B331" s="10" t="s">
        <v>472</v>
      </c>
      <c r="C331" s="10" t="s">
        <v>473</v>
      </c>
      <c r="D331" s="49" t="s">
        <v>480</v>
      </c>
      <c r="E331" s="31"/>
      <c r="F331" s="25" t="s">
        <v>77</v>
      </c>
      <c r="G331" s="92">
        <v>292000000</v>
      </c>
      <c r="H331" s="92"/>
      <c r="I331" s="92"/>
      <c r="J331" s="92"/>
      <c r="K331" s="14">
        <f t="shared" si="6"/>
        <v>292000000</v>
      </c>
      <c r="L331" s="9" t="s">
        <v>476</v>
      </c>
      <c r="M331" s="9" t="s">
        <v>477</v>
      </c>
      <c r="N331" s="28" t="s">
        <v>597</v>
      </c>
    </row>
    <row r="332" spans="1:14" ht="90" customHeight="1" x14ac:dyDescent="0.25">
      <c r="A332" s="10" t="s">
        <v>38</v>
      </c>
      <c r="B332" s="10" t="s">
        <v>472</v>
      </c>
      <c r="C332" s="10" t="s">
        <v>473</v>
      </c>
      <c r="D332" s="49" t="s">
        <v>481</v>
      </c>
      <c r="E332" s="31">
        <v>20200680010037</v>
      </c>
      <c r="F332" s="10" t="s">
        <v>482</v>
      </c>
      <c r="G332" s="92">
        <v>875783000</v>
      </c>
      <c r="H332" s="92">
        <v>253407000</v>
      </c>
      <c r="I332" s="92"/>
      <c r="J332" s="92"/>
      <c r="K332" s="14">
        <f t="shared" si="6"/>
        <v>1129190000</v>
      </c>
      <c r="L332" s="9" t="s">
        <v>476</v>
      </c>
      <c r="M332" s="9" t="s">
        <v>477</v>
      </c>
      <c r="N332" s="28" t="s">
        <v>597</v>
      </c>
    </row>
    <row r="333" spans="1:14" ht="90" customHeight="1" x14ac:dyDescent="0.25">
      <c r="A333" s="10" t="s">
        <v>38</v>
      </c>
      <c r="B333" s="10" t="s">
        <v>472</v>
      </c>
      <c r="C333" s="10" t="s">
        <v>473</v>
      </c>
      <c r="D333" s="49" t="s">
        <v>483</v>
      </c>
      <c r="E333" s="31">
        <v>20200680010037</v>
      </c>
      <c r="F333" s="10" t="s">
        <v>482</v>
      </c>
      <c r="G333" s="92">
        <v>80000000</v>
      </c>
      <c r="H333" s="92"/>
      <c r="I333" s="92"/>
      <c r="J333" s="92"/>
      <c r="K333" s="14">
        <f t="shared" si="6"/>
        <v>80000000</v>
      </c>
      <c r="L333" s="9" t="s">
        <v>476</v>
      </c>
      <c r="M333" s="9" t="s">
        <v>477</v>
      </c>
      <c r="N333" s="28" t="s">
        <v>597</v>
      </c>
    </row>
    <row r="334" spans="1:14" ht="75" customHeight="1" x14ac:dyDescent="0.25">
      <c r="A334" s="10" t="s">
        <v>38</v>
      </c>
      <c r="B334" s="10" t="s">
        <v>472</v>
      </c>
      <c r="C334" s="10" t="s">
        <v>473</v>
      </c>
      <c r="D334" s="49" t="s">
        <v>484</v>
      </c>
      <c r="E334" s="31">
        <v>20200680010045</v>
      </c>
      <c r="F334" s="13" t="s">
        <v>485</v>
      </c>
      <c r="G334" s="92">
        <v>200000000</v>
      </c>
      <c r="H334" s="92">
        <v>100000000</v>
      </c>
      <c r="I334" s="92"/>
      <c r="J334" s="92"/>
      <c r="K334" s="14">
        <f t="shared" si="6"/>
        <v>300000000</v>
      </c>
      <c r="L334" s="9" t="s">
        <v>476</v>
      </c>
      <c r="M334" s="9" t="s">
        <v>477</v>
      </c>
      <c r="N334" s="28" t="s">
        <v>597</v>
      </c>
    </row>
    <row r="335" spans="1:14" ht="85.8" customHeight="1" x14ac:dyDescent="0.25">
      <c r="A335" s="10" t="s">
        <v>38</v>
      </c>
      <c r="B335" s="10" t="s">
        <v>472</v>
      </c>
      <c r="C335" s="10" t="s">
        <v>473</v>
      </c>
      <c r="D335" s="49" t="s">
        <v>486</v>
      </c>
      <c r="E335" s="31">
        <v>20200680010045</v>
      </c>
      <c r="F335" s="13" t="s">
        <v>485</v>
      </c>
      <c r="G335" s="92">
        <v>1050000000</v>
      </c>
      <c r="H335" s="92">
        <v>300000000</v>
      </c>
      <c r="I335" s="92"/>
      <c r="J335" s="92"/>
      <c r="K335" s="14">
        <f t="shared" si="6"/>
        <v>1350000000</v>
      </c>
      <c r="L335" s="9" t="s">
        <v>476</v>
      </c>
      <c r="M335" s="9" t="s">
        <v>477</v>
      </c>
      <c r="N335" s="28" t="s">
        <v>597</v>
      </c>
    </row>
    <row r="336" spans="1:14" s="4" customFormat="1" ht="91.8" customHeight="1" x14ac:dyDescent="0.25">
      <c r="A336" s="10" t="s">
        <v>38</v>
      </c>
      <c r="B336" s="10" t="s">
        <v>472</v>
      </c>
      <c r="C336" s="10" t="s">
        <v>473</v>
      </c>
      <c r="D336" s="49" t="s">
        <v>487</v>
      </c>
      <c r="E336" s="31">
        <v>20200680010045</v>
      </c>
      <c r="F336" s="13" t="s">
        <v>485</v>
      </c>
      <c r="G336" s="92">
        <v>380000000</v>
      </c>
      <c r="H336" s="92"/>
      <c r="I336" s="92"/>
      <c r="J336" s="92"/>
      <c r="K336" s="14">
        <f t="shared" si="6"/>
        <v>380000000</v>
      </c>
      <c r="L336" s="9" t="s">
        <v>476</v>
      </c>
      <c r="M336" s="9" t="s">
        <v>477</v>
      </c>
      <c r="N336" s="28" t="s">
        <v>597</v>
      </c>
    </row>
    <row r="337" spans="1:14" ht="46.8" x14ac:dyDescent="0.25">
      <c r="A337" s="10" t="s">
        <v>38</v>
      </c>
      <c r="B337" s="10" t="s">
        <v>472</v>
      </c>
      <c r="C337" s="10" t="s">
        <v>473</v>
      </c>
      <c r="D337" s="49" t="s">
        <v>488</v>
      </c>
      <c r="E337" s="31">
        <v>20210680010010</v>
      </c>
      <c r="F337" s="5" t="s">
        <v>489</v>
      </c>
      <c r="G337" s="92">
        <v>100000000</v>
      </c>
      <c r="H337" s="92">
        <v>100000000</v>
      </c>
      <c r="I337" s="92"/>
      <c r="J337" s="92"/>
      <c r="K337" s="14">
        <f t="shared" si="6"/>
        <v>200000000</v>
      </c>
      <c r="L337" s="9" t="s">
        <v>476</v>
      </c>
      <c r="M337" s="9" t="s">
        <v>477</v>
      </c>
      <c r="N337" s="28" t="s">
        <v>597</v>
      </c>
    </row>
    <row r="338" spans="1:14" ht="45" x14ac:dyDescent="0.25">
      <c r="A338" s="10" t="s">
        <v>38</v>
      </c>
      <c r="B338" s="10" t="s">
        <v>472</v>
      </c>
      <c r="C338" s="10" t="s">
        <v>473</v>
      </c>
      <c r="D338" s="49" t="s">
        <v>490</v>
      </c>
      <c r="E338" s="31"/>
      <c r="F338" s="25" t="s">
        <v>77</v>
      </c>
      <c r="G338" s="92">
        <v>23000000</v>
      </c>
      <c r="H338" s="92"/>
      <c r="I338" s="92"/>
      <c r="J338" s="92"/>
      <c r="K338" s="14">
        <f t="shared" si="6"/>
        <v>23000000</v>
      </c>
      <c r="L338" s="9" t="s">
        <v>476</v>
      </c>
      <c r="M338" s="9" t="s">
        <v>477</v>
      </c>
      <c r="N338" s="28" t="s">
        <v>597</v>
      </c>
    </row>
    <row r="339" spans="1:14" ht="45" x14ac:dyDescent="0.25">
      <c r="A339" s="10" t="s">
        <v>38</v>
      </c>
      <c r="B339" s="10" t="s">
        <v>472</v>
      </c>
      <c r="C339" s="10" t="s">
        <v>473</v>
      </c>
      <c r="D339" s="49" t="s">
        <v>491</v>
      </c>
      <c r="E339" s="31">
        <v>20200680010058</v>
      </c>
      <c r="F339" s="10" t="s">
        <v>492</v>
      </c>
      <c r="G339" s="92">
        <v>600000000</v>
      </c>
      <c r="H339" s="92"/>
      <c r="I339" s="21"/>
      <c r="J339" s="21"/>
      <c r="K339" s="14">
        <f t="shared" si="6"/>
        <v>600000000</v>
      </c>
      <c r="L339" s="9" t="s">
        <v>476</v>
      </c>
      <c r="M339" s="9" t="s">
        <v>477</v>
      </c>
      <c r="N339" s="28" t="s">
        <v>597</v>
      </c>
    </row>
    <row r="340" spans="1:14" ht="45" x14ac:dyDescent="0.25">
      <c r="A340" s="10" t="s">
        <v>38</v>
      </c>
      <c r="B340" s="10" t="s">
        <v>472</v>
      </c>
      <c r="C340" s="10" t="s">
        <v>473</v>
      </c>
      <c r="D340" s="49" t="s">
        <v>491</v>
      </c>
      <c r="E340" s="31"/>
      <c r="F340" s="10" t="s">
        <v>47</v>
      </c>
      <c r="G340" s="92">
        <v>24000000</v>
      </c>
      <c r="H340" s="92"/>
      <c r="I340" s="21"/>
      <c r="J340" s="21"/>
      <c r="K340" s="14">
        <f t="shared" si="6"/>
        <v>24000000</v>
      </c>
      <c r="L340" s="9" t="s">
        <v>476</v>
      </c>
      <c r="M340" s="9" t="s">
        <v>477</v>
      </c>
      <c r="N340" s="28" t="s">
        <v>597</v>
      </c>
    </row>
    <row r="341" spans="1:14" ht="45" x14ac:dyDescent="0.25">
      <c r="A341" s="10" t="s">
        <v>38</v>
      </c>
      <c r="B341" s="10" t="s">
        <v>472</v>
      </c>
      <c r="C341" s="10" t="s">
        <v>473</v>
      </c>
      <c r="D341" s="49" t="s">
        <v>493</v>
      </c>
      <c r="E341" s="31"/>
      <c r="F341" s="25" t="s">
        <v>77</v>
      </c>
      <c r="G341" s="92"/>
      <c r="H341" s="92">
        <v>25000000</v>
      </c>
      <c r="I341" s="21"/>
      <c r="J341" s="21"/>
      <c r="K341" s="14">
        <f t="shared" si="6"/>
        <v>25000000</v>
      </c>
      <c r="L341" s="9" t="s">
        <v>476</v>
      </c>
      <c r="M341" s="9" t="s">
        <v>477</v>
      </c>
      <c r="N341" s="28" t="s">
        <v>597</v>
      </c>
    </row>
    <row r="342" spans="1:14" ht="45" x14ac:dyDescent="0.25">
      <c r="A342" s="10" t="s">
        <v>38</v>
      </c>
      <c r="B342" s="10" t="s">
        <v>472</v>
      </c>
      <c r="C342" s="10" t="s">
        <v>473</v>
      </c>
      <c r="D342" s="49" t="s">
        <v>494</v>
      </c>
      <c r="E342" s="31"/>
      <c r="F342" s="25" t="s">
        <v>77</v>
      </c>
      <c r="G342" s="92"/>
      <c r="H342" s="92">
        <v>50000000</v>
      </c>
      <c r="I342" s="21"/>
      <c r="J342" s="21"/>
      <c r="K342" s="14">
        <f t="shared" si="6"/>
        <v>50000000</v>
      </c>
      <c r="L342" s="9" t="s">
        <v>476</v>
      </c>
      <c r="M342" s="9" t="s">
        <v>477</v>
      </c>
      <c r="N342" s="28" t="s">
        <v>597</v>
      </c>
    </row>
    <row r="343" spans="1:14" ht="116.4" customHeight="1" x14ac:dyDescent="0.25">
      <c r="A343" s="10" t="s">
        <v>38</v>
      </c>
      <c r="B343" s="10" t="s">
        <v>472</v>
      </c>
      <c r="C343" s="10" t="s">
        <v>495</v>
      </c>
      <c r="D343" s="49" t="s">
        <v>496</v>
      </c>
      <c r="E343" s="31">
        <v>20200680010143</v>
      </c>
      <c r="F343" s="10" t="s">
        <v>497</v>
      </c>
      <c r="G343" s="92">
        <v>1035443000</v>
      </c>
      <c r="H343" s="92"/>
      <c r="I343" s="21"/>
      <c r="J343" s="21"/>
      <c r="K343" s="14">
        <f t="shared" si="6"/>
        <v>1035443000</v>
      </c>
      <c r="L343" s="9" t="s">
        <v>476</v>
      </c>
      <c r="M343" s="9" t="s">
        <v>477</v>
      </c>
      <c r="N343" s="28" t="s">
        <v>597</v>
      </c>
    </row>
    <row r="344" spans="1:14" ht="91.2" customHeight="1" x14ac:dyDescent="0.25">
      <c r="A344" s="10" t="s">
        <v>38</v>
      </c>
      <c r="B344" s="10" t="s">
        <v>472</v>
      </c>
      <c r="C344" s="10" t="s">
        <v>495</v>
      </c>
      <c r="D344" s="49" t="s">
        <v>498</v>
      </c>
      <c r="E344" s="31">
        <v>20200680010143</v>
      </c>
      <c r="F344" s="10" t="s">
        <v>497</v>
      </c>
      <c r="G344" s="92">
        <v>159516000</v>
      </c>
      <c r="H344" s="92">
        <v>90484000</v>
      </c>
      <c r="I344" s="92"/>
      <c r="J344" s="92"/>
      <c r="K344" s="14">
        <f t="shared" si="6"/>
        <v>250000000</v>
      </c>
      <c r="L344" s="9" t="s">
        <v>476</v>
      </c>
      <c r="M344" s="9" t="s">
        <v>477</v>
      </c>
      <c r="N344" s="28" t="s">
        <v>597</v>
      </c>
    </row>
    <row r="345" spans="1:14" ht="81.599999999999994" customHeight="1" x14ac:dyDescent="0.25">
      <c r="A345" s="10" t="s">
        <v>38</v>
      </c>
      <c r="B345" s="10" t="s">
        <v>472</v>
      </c>
      <c r="C345" s="10" t="s">
        <v>495</v>
      </c>
      <c r="D345" s="49" t="s">
        <v>499</v>
      </c>
      <c r="E345" s="31">
        <v>20200680010143</v>
      </c>
      <c r="F345" s="10" t="s">
        <v>497</v>
      </c>
      <c r="G345" s="92">
        <v>200000000</v>
      </c>
      <c r="H345" s="92"/>
      <c r="I345" s="92"/>
      <c r="J345" s="92"/>
      <c r="K345" s="14">
        <f t="shared" si="6"/>
        <v>200000000</v>
      </c>
      <c r="L345" s="9" t="s">
        <v>476</v>
      </c>
      <c r="M345" s="9" t="s">
        <v>477</v>
      </c>
      <c r="N345" s="28" t="s">
        <v>597</v>
      </c>
    </row>
    <row r="346" spans="1:14" ht="45" x14ac:dyDescent="0.25">
      <c r="A346" s="10" t="s">
        <v>38</v>
      </c>
      <c r="B346" s="10" t="s">
        <v>472</v>
      </c>
      <c r="C346" s="10" t="s">
        <v>495</v>
      </c>
      <c r="D346" s="49" t="s">
        <v>500</v>
      </c>
      <c r="E346" s="31"/>
      <c r="F346" s="25" t="s">
        <v>77</v>
      </c>
      <c r="G346" s="92">
        <v>100000000</v>
      </c>
      <c r="H346" s="92"/>
      <c r="I346" s="92"/>
      <c r="J346" s="92"/>
      <c r="K346" s="14">
        <f t="shared" si="6"/>
        <v>100000000</v>
      </c>
      <c r="L346" s="9" t="s">
        <v>476</v>
      </c>
      <c r="M346" s="9" t="s">
        <v>477</v>
      </c>
      <c r="N346" s="28" t="s">
        <v>597</v>
      </c>
    </row>
    <row r="347" spans="1:14" ht="60" x14ac:dyDescent="0.25">
      <c r="A347" s="10" t="s">
        <v>24</v>
      </c>
      <c r="B347" s="10" t="s">
        <v>501</v>
      </c>
      <c r="C347" s="10" t="s">
        <v>502</v>
      </c>
      <c r="D347" s="49" t="s">
        <v>503</v>
      </c>
      <c r="E347" s="31">
        <v>20200680010053</v>
      </c>
      <c r="F347" s="10" t="s">
        <v>504</v>
      </c>
      <c r="G347" s="92">
        <v>200785925</v>
      </c>
      <c r="H347" s="92"/>
      <c r="I347" s="92"/>
      <c r="J347" s="92"/>
      <c r="K347" s="14">
        <f t="shared" si="6"/>
        <v>200785925</v>
      </c>
      <c r="L347" s="9" t="s">
        <v>476</v>
      </c>
      <c r="M347" s="9" t="s">
        <v>477</v>
      </c>
      <c r="N347" s="28" t="s">
        <v>598</v>
      </c>
    </row>
    <row r="348" spans="1:14" ht="60" x14ac:dyDescent="0.25">
      <c r="A348" s="10" t="s">
        <v>24</v>
      </c>
      <c r="B348" s="10" t="s">
        <v>501</v>
      </c>
      <c r="C348" s="10" t="s">
        <v>502</v>
      </c>
      <c r="D348" s="49" t="s">
        <v>503</v>
      </c>
      <c r="E348" s="31"/>
      <c r="F348" s="10" t="s">
        <v>47</v>
      </c>
      <c r="G348" s="92">
        <v>599214075</v>
      </c>
      <c r="H348" s="92"/>
      <c r="I348" s="92"/>
      <c r="J348" s="92"/>
      <c r="K348" s="14">
        <f t="shared" si="6"/>
        <v>599214075</v>
      </c>
      <c r="L348" s="9" t="s">
        <v>476</v>
      </c>
      <c r="M348" s="9" t="s">
        <v>477</v>
      </c>
      <c r="N348" s="28" t="s">
        <v>598</v>
      </c>
    </row>
    <row r="349" spans="1:14" ht="60" x14ac:dyDescent="0.25">
      <c r="A349" s="10" t="s">
        <v>24</v>
      </c>
      <c r="B349" s="10" t="s">
        <v>501</v>
      </c>
      <c r="C349" s="10" t="s">
        <v>502</v>
      </c>
      <c r="D349" s="49" t="s">
        <v>505</v>
      </c>
      <c r="E349" s="31">
        <v>20200680010170</v>
      </c>
      <c r="F349" s="13" t="s">
        <v>506</v>
      </c>
      <c r="G349" s="92">
        <v>100000000</v>
      </c>
      <c r="H349" s="92"/>
      <c r="I349" s="92"/>
      <c r="J349" s="92"/>
      <c r="K349" s="14">
        <f t="shared" si="6"/>
        <v>100000000</v>
      </c>
      <c r="L349" s="9" t="s">
        <v>476</v>
      </c>
      <c r="M349" s="9" t="s">
        <v>477</v>
      </c>
      <c r="N349" s="28" t="s">
        <v>598</v>
      </c>
    </row>
    <row r="350" spans="1:14" ht="62.4" x14ac:dyDescent="0.25">
      <c r="A350" s="10" t="s">
        <v>24</v>
      </c>
      <c r="B350" s="10" t="s">
        <v>501</v>
      </c>
      <c r="C350" s="10" t="s">
        <v>507</v>
      </c>
      <c r="D350" s="49" t="s">
        <v>508</v>
      </c>
      <c r="E350" s="31">
        <v>20200680010088</v>
      </c>
      <c r="F350" s="13" t="s">
        <v>509</v>
      </c>
      <c r="G350" s="92">
        <v>1220000000</v>
      </c>
      <c r="H350" s="92"/>
      <c r="I350" s="92"/>
      <c r="J350" s="92"/>
      <c r="K350" s="14">
        <f t="shared" si="6"/>
        <v>1220000000</v>
      </c>
      <c r="L350" s="9" t="s">
        <v>476</v>
      </c>
      <c r="M350" s="9" t="s">
        <v>477</v>
      </c>
      <c r="N350" s="78" t="s">
        <v>598</v>
      </c>
    </row>
    <row r="351" spans="1:14" ht="60" x14ac:dyDescent="0.25">
      <c r="A351" s="10" t="s">
        <v>24</v>
      </c>
      <c r="B351" s="10" t="s">
        <v>501</v>
      </c>
      <c r="C351" s="10" t="s">
        <v>507</v>
      </c>
      <c r="D351" s="49" t="s">
        <v>510</v>
      </c>
      <c r="E351" s="31">
        <v>20200680010077</v>
      </c>
      <c r="F351" s="13" t="s">
        <v>511</v>
      </c>
      <c r="G351" s="92">
        <v>120000000</v>
      </c>
      <c r="H351" s="92"/>
      <c r="I351" s="92"/>
      <c r="J351" s="92"/>
      <c r="K351" s="14">
        <f t="shared" si="6"/>
        <v>120000000</v>
      </c>
      <c r="L351" s="9" t="s">
        <v>476</v>
      </c>
      <c r="M351" s="113" t="s">
        <v>477</v>
      </c>
      <c r="N351" s="28" t="s">
        <v>598</v>
      </c>
    </row>
    <row r="352" spans="1:14" ht="93.6" x14ac:dyDescent="0.25">
      <c r="A352" s="5" t="s">
        <v>24</v>
      </c>
      <c r="B352" s="5" t="s">
        <v>331</v>
      </c>
      <c r="C352" s="10" t="s">
        <v>332</v>
      </c>
      <c r="D352" s="49" t="s">
        <v>512</v>
      </c>
      <c r="E352" s="27">
        <v>20200680010157</v>
      </c>
      <c r="F352" s="5" t="s">
        <v>513</v>
      </c>
      <c r="G352" s="92">
        <v>410000000</v>
      </c>
      <c r="H352" s="15"/>
      <c r="I352" s="15"/>
      <c r="J352" s="15"/>
      <c r="K352" s="14">
        <f t="shared" si="6"/>
        <v>410000000</v>
      </c>
      <c r="L352" s="28" t="s">
        <v>514</v>
      </c>
      <c r="M352" s="28" t="s">
        <v>585</v>
      </c>
      <c r="N352" s="80" t="s">
        <v>598</v>
      </c>
    </row>
    <row r="353" spans="1:14" ht="60" x14ac:dyDescent="0.25">
      <c r="A353" s="5" t="s">
        <v>24</v>
      </c>
      <c r="B353" s="5" t="s">
        <v>331</v>
      </c>
      <c r="C353" s="10" t="s">
        <v>515</v>
      </c>
      <c r="D353" s="49" t="s">
        <v>516</v>
      </c>
      <c r="E353" s="72">
        <v>20200680010074</v>
      </c>
      <c r="F353" s="29" t="s">
        <v>517</v>
      </c>
      <c r="G353" s="92">
        <v>584500000</v>
      </c>
      <c r="H353" s="61"/>
      <c r="I353" s="15"/>
      <c r="J353" s="15"/>
      <c r="K353" s="14">
        <f t="shared" si="6"/>
        <v>584500000</v>
      </c>
      <c r="L353" s="28" t="s">
        <v>514</v>
      </c>
      <c r="M353" s="28" t="s">
        <v>585</v>
      </c>
      <c r="N353" s="28" t="s">
        <v>598</v>
      </c>
    </row>
    <row r="354" spans="1:14" ht="60" x14ac:dyDescent="0.25">
      <c r="A354" s="5" t="s">
        <v>24</v>
      </c>
      <c r="B354" s="5" t="s">
        <v>331</v>
      </c>
      <c r="C354" s="10" t="s">
        <v>515</v>
      </c>
      <c r="D354" s="49" t="s">
        <v>518</v>
      </c>
      <c r="E354" s="72">
        <v>20200680010074</v>
      </c>
      <c r="F354" s="29" t="s">
        <v>517</v>
      </c>
      <c r="G354" s="92"/>
      <c r="H354" s="61"/>
      <c r="I354" s="15"/>
      <c r="J354" s="15"/>
      <c r="K354" s="14">
        <f t="shared" si="6"/>
        <v>0</v>
      </c>
      <c r="L354" s="28" t="s">
        <v>514</v>
      </c>
      <c r="M354" s="28" t="s">
        <v>585</v>
      </c>
      <c r="N354" s="28" t="s">
        <v>598</v>
      </c>
    </row>
    <row r="355" spans="1:14" ht="78" x14ac:dyDescent="0.25">
      <c r="A355" s="5" t="s">
        <v>24</v>
      </c>
      <c r="B355" s="5" t="s">
        <v>331</v>
      </c>
      <c r="C355" s="10" t="s">
        <v>515</v>
      </c>
      <c r="D355" s="49" t="s">
        <v>519</v>
      </c>
      <c r="E355" s="72">
        <v>20200680010074</v>
      </c>
      <c r="F355" s="29" t="s">
        <v>517</v>
      </c>
      <c r="G355" s="92">
        <f>(866000000-584500000)/2</f>
        <v>140750000</v>
      </c>
      <c r="H355" s="61"/>
      <c r="I355" s="15"/>
      <c r="J355" s="15"/>
      <c r="K355" s="14">
        <f t="shared" si="6"/>
        <v>140750000</v>
      </c>
      <c r="L355" s="28" t="s">
        <v>514</v>
      </c>
      <c r="M355" s="28" t="s">
        <v>585</v>
      </c>
      <c r="N355" s="28" t="s">
        <v>598</v>
      </c>
    </row>
    <row r="356" spans="1:14" ht="62.4" x14ac:dyDescent="0.25">
      <c r="A356" s="5" t="s">
        <v>24</v>
      </c>
      <c r="B356" s="5" t="s">
        <v>331</v>
      </c>
      <c r="C356" s="10" t="s">
        <v>515</v>
      </c>
      <c r="D356" s="49" t="s">
        <v>520</v>
      </c>
      <c r="E356" s="72">
        <v>20200680010074</v>
      </c>
      <c r="F356" s="29" t="s">
        <v>517</v>
      </c>
      <c r="G356" s="92">
        <f>(866000000-584500000)/2</f>
        <v>140750000</v>
      </c>
      <c r="H356" s="61"/>
      <c r="I356" s="15"/>
      <c r="J356" s="15"/>
      <c r="K356" s="14">
        <f t="shared" si="6"/>
        <v>140750000</v>
      </c>
      <c r="L356" s="28" t="s">
        <v>514</v>
      </c>
      <c r="M356" s="28" t="s">
        <v>585</v>
      </c>
      <c r="N356" s="28" t="s">
        <v>598</v>
      </c>
    </row>
    <row r="357" spans="1:14" ht="62.4" x14ac:dyDescent="0.25">
      <c r="A357" s="5" t="s">
        <v>24</v>
      </c>
      <c r="B357" s="5" t="s">
        <v>331</v>
      </c>
      <c r="C357" s="10" t="s">
        <v>521</v>
      </c>
      <c r="D357" s="49" t="s">
        <v>522</v>
      </c>
      <c r="E357" s="72">
        <v>20200680010084</v>
      </c>
      <c r="F357" s="10" t="s">
        <v>523</v>
      </c>
      <c r="G357" s="92"/>
      <c r="H357" s="61"/>
      <c r="I357" s="15"/>
      <c r="J357" s="15"/>
      <c r="K357" s="14">
        <f t="shared" si="6"/>
        <v>0</v>
      </c>
      <c r="L357" s="28" t="s">
        <v>514</v>
      </c>
      <c r="M357" s="28" t="s">
        <v>585</v>
      </c>
      <c r="N357" s="28" t="s">
        <v>598</v>
      </c>
    </row>
    <row r="358" spans="1:14" ht="60" x14ac:dyDescent="0.25">
      <c r="A358" s="5" t="s">
        <v>24</v>
      </c>
      <c r="B358" s="5" t="s">
        <v>331</v>
      </c>
      <c r="C358" s="10" t="s">
        <v>521</v>
      </c>
      <c r="D358" s="49" t="s">
        <v>524</v>
      </c>
      <c r="E358" s="72">
        <v>20200680010084</v>
      </c>
      <c r="F358" s="10" t="s">
        <v>523</v>
      </c>
      <c r="G358" s="92">
        <v>10250000</v>
      </c>
      <c r="H358" s="61"/>
      <c r="I358" s="15"/>
      <c r="J358" s="15"/>
      <c r="K358" s="14">
        <f t="shared" si="6"/>
        <v>10250000</v>
      </c>
      <c r="L358" s="28" t="s">
        <v>514</v>
      </c>
      <c r="M358" s="28" t="s">
        <v>585</v>
      </c>
      <c r="N358" s="28" t="s">
        <v>598</v>
      </c>
    </row>
    <row r="359" spans="1:14" ht="60" x14ac:dyDescent="0.25">
      <c r="A359" s="5" t="s">
        <v>24</v>
      </c>
      <c r="B359" s="5" t="s">
        <v>525</v>
      </c>
      <c r="C359" s="10" t="s">
        <v>526</v>
      </c>
      <c r="D359" s="49" t="s">
        <v>527</v>
      </c>
      <c r="E359" s="27">
        <v>20200680010061</v>
      </c>
      <c r="F359" s="10" t="s">
        <v>528</v>
      </c>
      <c r="G359" s="92">
        <v>22500000</v>
      </c>
      <c r="H359" s="15"/>
      <c r="I359" s="15"/>
      <c r="J359" s="15"/>
      <c r="K359" s="14">
        <f t="shared" si="6"/>
        <v>22500000</v>
      </c>
      <c r="L359" s="28" t="s">
        <v>514</v>
      </c>
      <c r="M359" s="28" t="s">
        <v>585</v>
      </c>
      <c r="N359" s="28" t="s">
        <v>599</v>
      </c>
    </row>
    <row r="360" spans="1:14" ht="60" x14ac:dyDescent="0.25">
      <c r="A360" s="5" t="s">
        <v>24</v>
      </c>
      <c r="B360" s="5" t="s">
        <v>525</v>
      </c>
      <c r="C360" s="10" t="s">
        <v>526</v>
      </c>
      <c r="D360" s="49" t="s">
        <v>529</v>
      </c>
      <c r="E360" s="27">
        <v>20200680010061</v>
      </c>
      <c r="F360" s="10" t="s">
        <v>528</v>
      </c>
      <c r="G360" s="92">
        <v>31500000</v>
      </c>
      <c r="H360" s="15"/>
      <c r="I360" s="15"/>
      <c r="J360" s="15"/>
      <c r="K360" s="14">
        <f t="shared" si="6"/>
        <v>31500000</v>
      </c>
      <c r="L360" s="28" t="s">
        <v>514</v>
      </c>
      <c r="M360" s="28" t="s">
        <v>585</v>
      </c>
      <c r="N360" s="28" t="s">
        <v>599</v>
      </c>
    </row>
    <row r="361" spans="1:14" ht="60" x14ac:dyDescent="0.25">
      <c r="A361" s="5" t="s">
        <v>24</v>
      </c>
      <c r="B361" s="5" t="s">
        <v>525</v>
      </c>
      <c r="C361" s="10" t="s">
        <v>526</v>
      </c>
      <c r="D361" s="49" t="s">
        <v>530</v>
      </c>
      <c r="E361" s="27">
        <v>20200680010061</v>
      </c>
      <c r="F361" s="10" t="s">
        <v>528</v>
      </c>
      <c r="G361" s="92">
        <f>155000000-G360-G359</f>
        <v>101000000</v>
      </c>
      <c r="H361" s="15"/>
      <c r="I361" s="15"/>
      <c r="J361" s="15"/>
      <c r="K361" s="14">
        <f t="shared" si="6"/>
        <v>101000000</v>
      </c>
      <c r="L361" s="28" t="s">
        <v>514</v>
      </c>
      <c r="M361" s="28" t="s">
        <v>585</v>
      </c>
      <c r="N361" s="28" t="s">
        <v>599</v>
      </c>
    </row>
    <row r="362" spans="1:14" ht="60" x14ac:dyDescent="0.25">
      <c r="A362" s="5" t="s">
        <v>10</v>
      </c>
      <c r="B362" s="5" t="s">
        <v>11</v>
      </c>
      <c r="C362" s="10" t="s">
        <v>12</v>
      </c>
      <c r="D362" s="49" t="s">
        <v>531</v>
      </c>
      <c r="E362" s="47"/>
      <c r="F362" s="10"/>
      <c r="G362" s="92"/>
      <c r="H362" s="15"/>
      <c r="I362" s="15"/>
      <c r="J362" s="15"/>
      <c r="K362" s="14">
        <f t="shared" si="6"/>
        <v>0</v>
      </c>
      <c r="L362" s="28" t="s">
        <v>514</v>
      </c>
      <c r="M362" s="28" t="s">
        <v>585</v>
      </c>
      <c r="N362" s="28" t="s">
        <v>596</v>
      </c>
    </row>
    <row r="363" spans="1:14" ht="75.599999999999994" customHeight="1" x14ac:dyDescent="0.25">
      <c r="A363" s="56" t="s">
        <v>38</v>
      </c>
      <c r="B363" s="56" t="s">
        <v>532</v>
      </c>
      <c r="C363" s="55" t="s">
        <v>533</v>
      </c>
      <c r="D363" s="50" t="s">
        <v>534</v>
      </c>
      <c r="E363" s="74">
        <v>20200680010042</v>
      </c>
      <c r="F363" s="56" t="s">
        <v>535</v>
      </c>
      <c r="G363" s="92">
        <v>862258096.79999995</v>
      </c>
      <c r="H363" s="15"/>
      <c r="I363" s="15"/>
      <c r="J363" s="15"/>
      <c r="K363" s="14">
        <f t="shared" si="6"/>
        <v>862258096.79999995</v>
      </c>
      <c r="L363" s="52" t="s">
        <v>536</v>
      </c>
      <c r="M363" s="52" t="s">
        <v>537</v>
      </c>
      <c r="N363" s="28" t="s">
        <v>600</v>
      </c>
    </row>
    <row r="364" spans="1:14" ht="72.599999999999994" customHeight="1" x14ac:dyDescent="0.25">
      <c r="A364" s="51" t="s">
        <v>38</v>
      </c>
      <c r="B364" s="51" t="s">
        <v>532</v>
      </c>
      <c r="C364" s="51" t="s">
        <v>533</v>
      </c>
      <c r="D364" s="50" t="s">
        <v>538</v>
      </c>
      <c r="E364" s="74">
        <v>20200680010042</v>
      </c>
      <c r="F364" s="56" t="s">
        <v>535</v>
      </c>
      <c r="G364" s="92">
        <v>631600000</v>
      </c>
      <c r="H364" s="15"/>
      <c r="I364" s="61"/>
      <c r="J364" s="61"/>
      <c r="K364" s="14">
        <f t="shared" si="6"/>
        <v>631600000</v>
      </c>
      <c r="L364" s="52" t="s">
        <v>536</v>
      </c>
      <c r="M364" s="52" t="s">
        <v>537</v>
      </c>
      <c r="N364" s="28" t="s">
        <v>600</v>
      </c>
    </row>
    <row r="365" spans="1:14" ht="58.8" customHeight="1" x14ac:dyDescent="0.25">
      <c r="A365" s="51" t="s">
        <v>38</v>
      </c>
      <c r="B365" s="51" t="s">
        <v>532</v>
      </c>
      <c r="C365" s="51" t="s">
        <v>533</v>
      </c>
      <c r="D365" s="50" t="s">
        <v>538</v>
      </c>
      <c r="E365" s="74"/>
      <c r="F365" s="56" t="s">
        <v>539</v>
      </c>
      <c r="G365" s="92">
        <v>0</v>
      </c>
      <c r="H365" s="15"/>
      <c r="I365" s="61"/>
      <c r="J365" s="61"/>
      <c r="K365" s="14">
        <f t="shared" si="6"/>
        <v>0</v>
      </c>
      <c r="L365" s="52" t="s">
        <v>536</v>
      </c>
      <c r="M365" s="52" t="s">
        <v>537</v>
      </c>
      <c r="N365" s="28" t="s">
        <v>600</v>
      </c>
    </row>
    <row r="366" spans="1:14" ht="45" x14ac:dyDescent="0.25">
      <c r="A366" s="51" t="s">
        <v>38</v>
      </c>
      <c r="B366" s="51" t="s">
        <v>532</v>
      </c>
      <c r="C366" s="51" t="s">
        <v>533</v>
      </c>
      <c r="D366" s="50" t="s">
        <v>538</v>
      </c>
      <c r="E366" s="74"/>
      <c r="F366" s="55" t="s">
        <v>540</v>
      </c>
      <c r="G366" s="92">
        <v>620000000</v>
      </c>
      <c r="H366" s="15"/>
      <c r="I366" s="61"/>
      <c r="J366" s="61"/>
      <c r="K366" s="14">
        <f t="shared" si="6"/>
        <v>620000000</v>
      </c>
      <c r="L366" s="52" t="s">
        <v>536</v>
      </c>
      <c r="M366" s="52" t="s">
        <v>537</v>
      </c>
      <c r="N366" s="28" t="s">
        <v>600</v>
      </c>
    </row>
    <row r="367" spans="1:14" ht="45" x14ac:dyDescent="0.25">
      <c r="A367" s="56" t="s">
        <v>38</v>
      </c>
      <c r="B367" s="56" t="s">
        <v>532</v>
      </c>
      <c r="C367" s="55" t="s">
        <v>541</v>
      </c>
      <c r="D367" s="50" t="s">
        <v>542</v>
      </c>
      <c r="E367" s="74"/>
      <c r="F367" s="55" t="s">
        <v>543</v>
      </c>
      <c r="G367" s="92">
        <v>2720713903.1999998</v>
      </c>
      <c r="H367" s="15"/>
      <c r="I367" s="15"/>
      <c r="J367" s="15"/>
      <c r="K367" s="14">
        <f t="shared" si="6"/>
        <v>2720713903.1999998</v>
      </c>
      <c r="L367" s="52" t="s">
        <v>536</v>
      </c>
      <c r="M367" s="52" t="s">
        <v>537</v>
      </c>
      <c r="N367" s="28" t="s">
        <v>600</v>
      </c>
    </row>
    <row r="368" spans="1:14" ht="45" x14ac:dyDescent="0.25">
      <c r="A368" s="56" t="s">
        <v>38</v>
      </c>
      <c r="B368" s="56" t="s">
        <v>532</v>
      </c>
      <c r="C368" s="55" t="s">
        <v>544</v>
      </c>
      <c r="D368" s="50" t="s">
        <v>545</v>
      </c>
      <c r="E368" s="74">
        <v>20200680010046</v>
      </c>
      <c r="F368" s="56" t="s">
        <v>546</v>
      </c>
      <c r="G368" s="92">
        <v>165408000</v>
      </c>
      <c r="H368" s="15"/>
      <c r="I368" s="61"/>
      <c r="J368" s="61"/>
      <c r="K368" s="14">
        <f t="shared" si="6"/>
        <v>165408000</v>
      </c>
      <c r="L368" s="52" t="s">
        <v>536</v>
      </c>
      <c r="M368" s="52" t="s">
        <v>537</v>
      </c>
      <c r="N368" s="28" t="s">
        <v>600</v>
      </c>
    </row>
    <row r="369" spans="1:14" ht="45" x14ac:dyDescent="0.25">
      <c r="A369" s="56" t="s">
        <v>38</v>
      </c>
      <c r="B369" s="56" t="s">
        <v>532</v>
      </c>
      <c r="C369" s="55" t="s">
        <v>544</v>
      </c>
      <c r="D369" s="50" t="s">
        <v>545</v>
      </c>
      <c r="E369" s="74"/>
      <c r="F369" s="56" t="s">
        <v>47</v>
      </c>
      <c r="G369" s="92">
        <v>20000</v>
      </c>
      <c r="H369" s="15"/>
      <c r="I369" s="61"/>
      <c r="J369" s="61"/>
      <c r="K369" s="14">
        <f t="shared" si="6"/>
        <v>20000</v>
      </c>
      <c r="L369" s="52" t="s">
        <v>536</v>
      </c>
      <c r="M369" s="52" t="s">
        <v>537</v>
      </c>
      <c r="N369" s="28" t="s">
        <v>600</v>
      </c>
    </row>
    <row r="370" spans="1:14" ht="30" x14ac:dyDescent="0.25">
      <c r="A370" s="56" t="s">
        <v>33</v>
      </c>
      <c r="B370" s="56" t="s">
        <v>547</v>
      </c>
      <c r="C370" s="55" t="s">
        <v>588</v>
      </c>
      <c r="D370" s="50" t="s">
        <v>548</v>
      </c>
      <c r="E370" s="74"/>
      <c r="F370" s="55" t="s">
        <v>549</v>
      </c>
      <c r="G370" s="92"/>
      <c r="H370" s="15"/>
      <c r="I370" s="15"/>
      <c r="J370" s="15"/>
      <c r="K370" s="14">
        <f t="shared" si="6"/>
        <v>0</v>
      </c>
      <c r="L370" s="52" t="s">
        <v>536</v>
      </c>
      <c r="M370" s="52" t="s">
        <v>537</v>
      </c>
      <c r="N370" s="28" t="s">
        <v>600</v>
      </c>
    </row>
    <row r="371" spans="1:14" ht="46.8" x14ac:dyDescent="0.25">
      <c r="A371" s="5" t="s">
        <v>38</v>
      </c>
      <c r="B371" s="5" t="s">
        <v>216</v>
      </c>
      <c r="C371" s="5" t="s">
        <v>617</v>
      </c>
      <c r="D371" s="79" t="s">
        <v>618</v>
      </c>
      <c r="E371" s="31">
        <v>20200680010070</v>
      </c>
      <c r="F371" s="10" t="s">
        <v>633</v>
      </c>
      <c r="G371" s="81">
        <v>13000000</v>
      </c>
      <c r="H371" s="84">
        <v>240000000</v>
      </c>
      <c r="I371" s="82"/>
      <c r="J371" s="83"/>
      <c r="K371" s="14">
        <f t="shared" si="6"/>
        <v>253000000</v>
      </c>
      <c r="L371" s="28" t="s">
        <v>639</v>
      </c>
      <c r="M371" s="28" t="s">
        <v>640</v>
      </c>
      <c r="N371" s="28" t="s">
        <v>605</v>
      </c>
    </row>
    <row r="372" spans="1:14" ht="45" x14ac:dyDescent="0.25">
      <c r="A372" s="5" t="s">
        <v>38</v>
      </c>
      <c r="B372" s="5" t="s">
        <v>216</v>
      </c>
      <c r="C372" s="5" t="s">
        <v>617</v>
      </c>
      <c r="D372" s="79" t="s">
        <v>619</v>
      </c>
      <c r="E372" s="31">
        <v>20200680010070</v>
      </c>
      <c r="F372" s="10" t="s">
        <v>633</v>
      </c>
      <c r="G372" s="81">
        <v>40000000</v>
      </c>
      <c r="H372" s="82"/>
      <c r="I372" s="82"/>
      <c r="J372" s="83"/>
      <c r="K372" s="14">
        <f t="shared" si="6"/>
        <v>40000000</v>
      </c>
      <c r="L372" s="28" t="s">
        <v>639</v>
      </c>
      <c r="M372" s="28" t="s">
        <v>640</v>
      </c>
      <c r="N372" s="28" t="s">
        <v>605</v>
      </c>
    </row>
    <row r="373" spans="1:14" ht="46.8" x14ac:dyDescent="0.25">
      <c r="A373" s="5" t="s">
        <v>38</v>
      </c>
      <c r="B373" s="5" t="s">
        <v>216</v>
      </c>
      <c r="C373" s="5" t="s">
        <v>617</v>
      </c>
      <c r="D373" s="79" t="s">
        <v>620</v>
      </c>
      <c r="E373" s="31">
        <v>20200680010070</v>
      </c>
      <c r="F373" s="10" t="s">
        <v>633</v>
      </c>
      <c r="G373" s="81">
        <v>96000000</v>
      </c>
      <c r="H373" s="84">
        <v>9000000</v>
      </c>
      <c r="I373" s="84"/>
      <c r="J373" s="85"/>
      <c r="K373" s="14">
        <f t="shared" si="6"/>
        <v>105000000</v>
      </c>
      <c r="L373" s="28" t="s">
        <v>639</v>
      </c>
      <c r="M373" s="28" t="s">
        <v>640</v>
      </c>
      <c r="N373" s="28" t="s">
        <v>605</v>
      </c>
    </row>
    <row r="374" spans="1:14" ht="128.4" customHeight="1" x14ac:dyDescent="0.25">
      <c r="A374" s="5" t="s">
        <v>38</v>
      </c>
      <c r="B374" s="5" t="s">
        <v>621</v>
      </c>
      <c r="C374" s="5" t="s">
        <v>622</v>
      </c>
      <c r="D374" s="79" t="s">
        <v>623</v>
      </c>
      <c r="E374" s="31">
        <v>20200680010082</v>
      </c>
      <c r="F374" s="10" t="s">
        <v>634</v>
      </c>
      <c r="G374" s="81">
        <v>4500000</v>
      </c>
      <c r="H374" s="84">
        <v>378898750</v>
      </c>
      <c r="I374" s="84"/>
      <c r="J374" s="85"/>
      <c r="K374" s="14">
        <f t="shared" si="6"/>
        <v>383398750</v>
      </c>
      <c r="L374" s="28" t="s">
        <v>639</v>
      </c>
      <c r="M374" s="28" t="s">
        <v>640</v>
      </c>
      <c r="N374" s="28" t="s">
        <v>641</v>
      </c>
    </row>
    <row r="375" spans="1:14" ht="76.8" customHeight="1" x14ac:dyDescent="0.25">
      <c r="A375" s="5" t="s">
        <v>38</v>
      </c>
      <c r="B375" s="5" t="s">
        <v>621</v>
      </c>
      <c r="C375" s="5" t="s">
        <v>622</v>
      </c>
      <c r="D375" s="79" t="s">
        <v>624</v>
      </c>
      <c r="E375" s="31">
        <v>20200680010082</v>
      </c>
      <c r="F375" s="10" t="s">
        <v>634</v>
      </c>
      <c r="G375" s="81">
        <v>419900000</v>
      </c>
      <c r="H375" s="84">
        <v>281101250</v>
      </c>
      <c r="I375" s="84"/>
      <c r="J375" s="84">
        <v>145600000</v>
      </c>
      <c r="K375" s="14">
        <f t="shared" si="6"/>
        <v>846601250</v>
      </c>
      <c r="L375" s="28" t="s">
        <v>639</v>
      </c>
      <c r="M375" s="28" t="s">
        <v>640</v>
      </c>
      <c r="N375" s="28" t="s">
        <v>641</v>
      </c>
    </row>
    <row r="376" spans="1:14" ht="89.4" customHeight="1" x14ac:dyDescent="0.25">
      <c r="A376" s="5" t="s">
        <v>38</v>
      </c>
      <c r="B376" s="5" t="s">
        <v>621</v>
      </c>
      <c r="C376" s="5" t="s">
        <v>622</v>
      </c>
      <c r="D376" s="79" t="s">
        <v>625</v>
      </c>
      <c r="E376" s="31">
        <v>20200680010104</v>
      </c>
      <c r="F376" s="10" t="s">
        <v>635</v>
      </c>
      <c r="G376" s="81">
        <v>23000000</v>
      </c>
      <c r="H376" s="84">
        <v>217000000</v>
      </c>
      <c r="I376" s="84"/>
      <c r="J376" s="85"/>
      <c r="K376" s="14">
        <f t="shared" si="6"/>
        <v>240000000</v>
      </c>
      <c r="L376" s="28" t="s">
        <v>639</v>
      </c>
      <c r="M376" s="28" t="s">
        <v>640</v>
      </c>
      <c r="N376" s="28" t="s">
        <v>641</v>
      </c>
    </row>
    <row r="377" spans="1:14" ht="60" x14ac:dyDescent="0.25">
      <c r="A377" s="5" t="s">
        <v>38</v>
      </c>
      <c r="B377" s="5" t="s">
        <v>621</v>
      </c>
      <c r="C377" s="5" t="s">
        <v>622</v>
      </c>
      <c r="D377" s="79" t="s">
        <v>626</v>
      </c>
      <c r="E377" s="31">
        <v>20200680010104</v>
      </c>
      <c r="F377" s="10" t="s">
        <v>635</v>
      </c>
      <c r="G377" s="81">
        <v>60000000</v>
      </c>
      <c r="H377" s="84"/>
      <c r="I377" s="84"/>
      <c r="J377" s="85"/>
      <c r="K377" s="14">
        <f t="shared" si="6"/>
        <v>60000000</v>
      </c>
      <c r="L377" s="28" t="s">
        <v>639</v>
      </c>
      <c r="M377" s="28" t="s">
        <v>640</v>
      </c>
      <c r="N377" s="28" t="s">
        <v>641</v>
      </c>
    </row>
    <row r="378" spans="1:14" ht="131.4" customHeight="1" x14ac:dyDescent="0.25">
      <c r="A378" s="5" t="s">
        <v>38</v>
      </c>
      <c r="B378" s="5" t="s">
        <v>621</v>
      </c>
      <c r="C378" s="5" t="s">
        <v>627</v>
      </c>
      <c r="D378" s="79" t="s">
        <v>628</v>
      </c>
      <c r="E378" s="31">
        <v>20200680010066</v>
      </c>
      <c r="F378" s="10" t="s">
        <v>636</v>
      </c>
      <c r="G378" s="81">
        <v>382000000</v>
      </c>
      <c r="H378" s="84">
        <v>1447000000</v>
      </c>
      <c r="I378" s="84"/>
      <c r="J378" s="84">
        <v>290935000</v>
      </c>
      <c r="K378" s="14">
        <f t="shared" si="6"/>
        <v>2119935000</v>
      </c>
      <c r="L378" s="28" t="s">
        <v>639</v>
      </c>
      <c r="M378" s="28" t="s">
        <v>640</v>
      </c>
      <c r="N378" s="28" t="s">
        <v>641</v>
      </c>
    </row>
    <row r="379" spans="1:14" ht="45" x14ac:dyDescent="0.25">
      <c r="A379" s="5" t="s">
        <v>38</v>
      </c>
      <c r="B379" s="5" t="s">
        <v>621</v>
      </c>
      <c r="C379" s="5" t="s">
        <v>627</v>
      </c>
      <c r="D379" s="79" t="s">
        <v>629</v>
      </c>
      <c r="E379" s="31">
        <v>20200680010118</v>
      </c>
      <c r="F379" s="10" t="s">
        <v>637</v>
      </c>
      <c r="G379" s="81">
        <f>90000000+16000000</f>
        <v>106000000</v>
      </c>
      <c r="H379" s="84">
        <f>12000000+6000000+2500000+4165000+7000000</f>
        <v>31665000</v>
      </c>
      <c r="I379" s="84"/>
      <c r="J379" s="85"/>
      <c r="K379" s="14">
        <f t="shared" si="6"/>
        <v>137665000</v>
      </c>
      <c r="L379" s="28" t="s">
        <v>639</v>
      </c>
      <c r="M379" s="28" t="s">
        <v>640</v>
      </c>
      <c r="N379" s="28" t="s">
        <v>641</v>
      </c>
    </row>
    <row r="380" spans="1:14" ht="45" x14ac:dyDescent="0.25">
      <c r="A380" s="5" t="s">
        <v>38</v>
      </c>
      <c r="B380" s="5" t="s">
        <v>621</v>
      </c>
      <c r="C380" s="5" t="s">
        <v>627</v>
      </c>
      <c r="D380" s="79" t="s">
        <v>630</v>
      </c>
      <c r="E380" s="31">
        <v>20200680010118</v>
      </c>
      <c r="F380" s="10" t="s">
        <v>637</v>
      </c>
      <c r="G380" s="81"/>
      <c r="H380" s="84">
        <f>16432613+2500000</f>
        <v>18932613</v>
      </c>
      <c r="I380" s="84"/>
      <c r="J380" s="85"/>
      <c r="K380" s="14">
        <f t="shared" si="6"/>
        <v>18932613</v>
      </c>
      <c r="L380" s="28" t="s">
        <v>639</v>
      </c>
      <c r="M380" s="28" t="s">
        <v>640</v>
      </c>
      <c r="N380" s="28" t="s">
        <v>641</v>
      </c>
    </row>
    <row r="381" spans="1:14" ht="45" x14ac:dyDescent="0.25">
      <c r="A381" s="5" t="s">
        <v>38</v>
      </c>
      <c r="B381" s="5" t="s">
        <v>621</v>
      </c>
      <c r="C381" s="5" t="s">
        <v>631</v>
      </c>
      <c r="D381" s="79" t="s">
        <v>632</v>
      </c>
      <c r="E381" s="31">
        <v>20200680010057</v>
      </c>
      <c r="F381" s="10" t="s">
        <v>638</v>
      </c>
      <c r="G381" s="81">
        <v>340000000</v>
      </c>
      <c r="H381" s="84">
        <v>943512970</v>
      </c>
      <c r="I381" s="84"/>
      <c r="J381" s="84">
        <v>119691000</v>
      </c>
      <c r="K381" s="14">
        <f t="shared" si="6"/>
        <v>1403203970</v>
      </c>
      <c r="L381" s="28" t="s">
        <v>639</v>
      </c>
      <c r="M381" s="28" t="s">
        <v>640</v>
      </c>
      <c r="N381" s="28" t="s">
        <v>641</v>
      </c>
    </row>
    <row r="382" spans="1:14" ht="45" x14ac:dyDescent="0.25">
      <c r="A382" s="5" t="s">
        <v>33</v>
      </c>
      <c r="B382" s="5" t="s">
        <v>115</v>
      </c>
      <c r="C382" s="10" t="s">
        <v>550</v>
      </c>
      <c r="D382" s="46" t="s">
        <v>551</v>
      </c>
      <c r="E382" s="27">
        <v>20200680010155</v>
      </c>
      <c r="F382" s="10" t="s">
        <v>552</v>
      </c>
      <c r="G382" s="92">
        <v>263687588</v>
      </c>
      <c r="H382" s="15"/>
      <c r="I382" s="15"/>
      <c r="J382" s="15"/>
      <c r="K382" s="14">
        <f t="shared" si="6"/>
        <v>263687588</v>
      </c>
      <c r="L382" s="28" t="s">
        <v>553</v>
      </c>
      <c r="M382" s="28" t="s">
        <v>554</v>
      </c>
      <c r="N382" s="9" t="s">
        <v>594</v>
      </c>
    </row>
    <row r="383" spans="1:14" ht="46.8" x14ac:dyDescent="0.25">
      <c r="A383" s="5" t="s">
        <v>33</v>
      </c>
      <c r="B383" s="5" t="s">
        <v>115</v>
      </c>
      <c r="C383" s="10" t="s">
        <v>550</v>
      </c>
      <c r="D383" s="46" t="s">
        <v>555</v>
      </c>
      <c r="E383" s="27">
        <v>20200680010155</v>
      </c>
      <c r="F383" s="10" t="s">
        <v>552</v>
      </c>
      <c r="G383" s="92">
        <v>133735283</v>
      </c>
      <c r="H383" s="15"/>
      <c r="I383" s="61"/>
      <c r="J383" s="61"/>
      <c r="K383" s="14">
        <f t="shared" si="6"/>
        <v>133735283</v>
      </c>
      <c r="L383" s="28" t="s">
        <v>553</v>
      </c>
      <c r="M383" s="28" t="s">
        <v>554</v>
      </c>
      <c r="N383" s="9" t="s">
        <v>594</v>
      </c>
    </row>
    <row r="384" spans="1:14" ht="46.8" x14ac:dyDescent="0.25">
      <c r="A384" s="5" t="s">
        <v>33</v>
      </c>
      <c r="B384" s="5" t="s">
        <v>115</v>
      </c>
      <c r="C384" s="10" t="s">
        <v>550</v>
      </c>
      <c r="D384" s="46" t="s">
        <v>555</v>
      </c>
      <c r="E384" s="27"/>
      <c r="F384" s="10" t="s">
        <v>47</v>
      </c>
      <c r="G384" s="92">
        <v>8577129</v>
      </c>
      <c r="H384" s="15"/>
      <c r="I384" s="15"/>
      <c r="J384" s="15"/>
      <c r="K384" s="14">
        <f t="shared" si="6"/>
        <v>8577129</v>
      </c>
      <c r="L384" s="28" t="s">
        <v>553</v>
      </c>
      <c r="M384" s="28" t="s">
        <v>554</v>
      </c>
      <c r="N384" s="9" t="s">
        <v>594</v>
      </c>
    </row>
    <row r="385" spans="1:14" ht="46.8" x14ac:dyDescent="0.25">
      <c r="A385" s="5" t="s">
        <v>33</v>
      </c>
      <c r="B385" s="5" t="s">
        <v>115</v>
      </c>
      <c r="C385" s="10" t="s">
        <v>556</v>
      </c>
      <c r="D385" s="46" t="s">
        <v>557</v>
      </c>
      <c r="E385" s="27">
        <v>20200680010147</v>
      </c>
      <c r="F385" s="10" t="s">
        <v>558</v>
      </c>
      <c r="G385" s="92">
        <v>2051332746</v>
      </c>
      <c r="H385" s="15"/>
      <c r="I385" s="15"/>
      <c r="J385" s="15"/>
      <c r="K385" s="14">
        <f t="shared" si="6"/>
        <v>2051332746</v>
      </c>
      <c r="L385" s="28" t="s">
        <v>553</v>
      </c>
      <c r="M385" s="28" t="s">
        <v>554</v>
      </c>
      <c r="N385" s="9" t="s">
        <v>594</v>
      </c>
    </row>
    <row r="386" spans="1:14" ht="46.8" x14ac:dyDescent="0.25">
      <c r="A386" s="5" t="s">
        <v>33</v>
      </c>
      <c r="B386" s="5" t="s">
        <v>115</v>
      </c>
      <c r="C386" s="10" t="s">
        <v>556</v>
      </c>
      <c r="D386" s="46" t="s">
        <v>557</v>
      </c>
      <c r="E386" s="27"/>
      <c r="F386" s="10" t="s">
        <v>47</v>
      </c>
      <c r="G386" s="92">
        <v>596969442</v>
      </c>
      <c r="H386" s="15"/>
      <c r="I386" s="15"/>
      <c r="J386" s="15"/>
      <c r="K386" s="14">
        <f t="shared" si="6"/>
        <v>596969442</v>
      </c>
      <c r="L386" s="28" t="s">
        <v>553</v>
      </c>
      <c r="M386" s="28" t="s">
        <v>554</v>
      </c>
      <c r="N386" s="9" t="s">
        <v>594</v>
      </c>
    </row>
    <row r="387" spans="1:14" ht="45" x14ac:dyDescent="0.25">
      <c r="A387" s="5" t="s">
        <v>33</v>
      </c>
      <c r="B387" s="5" t="s">
        <v>115</v>
      </c>
      <c r="C387" s="10" t="s">
        <v>556</v>
      </c>
      <c r="D387" s="46" t="s">
        <v>559</v>
      </c>
      <c r="E387" s="27">
        <v>20200680010117</v>
      </c>
      <c r="F387" s="10" t="s">
        <v>560</v>
      </c>
      <c r="G387" s="92">
        <v>436980234</v>
      </c>
      <c r="H387" s="69"/>
      <c r="I387" s="15"/>
      <c r="J387" s="15"/>
      <c r="K387" s="14">
        <f t="shared" si="6"/>
        <v>436980234</v>
      </c>
      <c r="L387" s="28" t="s">
        <v>553</v>
      </c>
      <c r="M387" s="28" t="s">
        <v>554</v>
      </c>
      <c r="N387" s="9" t="s">
        <v>594</v>
      </c>
    </row>
    <row r="388" spans="1:14" ht="45" x14ac:dyDescent="0.25">
      <c r="A388" s="5" t="s">
        <v>33</v>
      </c>
      <c r="B388" s="5" t="s">
        <v>115</v>
      </c>
      <c r="C388" s="10" t="s">
        <v>561</v>
      </c>
      <c r="D388" s="46" t="s">
        <v>562</v>
      </c>
      <c r="E388" s="27">
        <v>20200680010181</v>
      </c>
      <c r="F388" s="10" t="s">
        <v>563</v>
      </c>
      <c r="G388" s="92">
        <v>437034516</v>
      </c>
      <c r="H388" s="15"/>
      <c r="I388" s="15"/>
      <c r="J388" s="15"/>
      <c r="K388" s="14">
        <f t="shared" si="6"/>
        <v>437034516</v>
      </c>
      <c r="L388" s="28" t="s">
        <v>553</v>
      </c>
      <c r="M388" s="28" t="s">
        <v>554</v>
      </c>
      <c r="N388" s="9" t="s">
        <v>594</v>
      </c>
    </row>
    <row r="389" spans="1:14" ht="45" x14ac:dyDescent="0.25">
      <c r="A389" s="5" t="s">
        <v>33</v>
      </c>
      <c r="B389" s="5" t="s">
        <v>115</v>
      </c>
      <c r="C389" s="10" t="s">
        <v>561</v>
      </c>
      <c r="D389" s="46" t="s">
        <v>564</v>
      </c>
      <c r="E389" s="43"/>
      <c r="F389" s="25" t="s">
        <v>77</v>
      </c>
      <c r="G389" s="92"/>
      <c r="H389" s="15"/>
      <c r="I389" s="15"/>
      <c r="J389" s="15"/>
      <c r="K389" s="14">
        <f t="shared" si="6"/>
        <v>0</v>
      </c>
      <c r="L389" s="28" t="s">
        <v>553</v>
      </c>
      <c r="M389" s="28" t="s">
        <v>554</v>
      </c>
      <c r="N389" s="9" t="s">
        <v>594</v>
      </c>
    </row>
    <row r="390" spans="1:14" ht="45" x14ac:dyDescent="0.25">
      <c r="A390" s="5" t="s">
        <v>33</v>
      </c>
      <c r="B390" s="5" t="s">
        <v>115</v>
      </c>
      <c r="C390" s="10" t="s">
        <v>561</v>
      </c>
      <c r="D390" s="46" t="s">
        <v>565</v>
      </c>
      <c r="E390" s="27">
        <v>20200680010172</v>
      </c>
      <c r="F390" s="10" t="s">
        <v>566</v>
      </c>
      <c r="G390" s="92">
        <v>130173869.55</v>
      </c>
      <c r="H390" s="15"/>
      <c r="I390" s="15"/>
      <c r="J390" s="15"/>
      <c r="K390" s="14">
        <f t="shared" si="6"/>
        <v>130173869.55</v>
      </c>
      <c r="L390" s="28" t="s">
        <v>553</v>
      </c>
      <c r="M390" s="28" t="s">
        <v>554</v>
      </c>
      <c r="N390" s="9" t="s">
        <v>594</v>
      </c>
    </row>
    <row r="391" spans="1:14" ht="45" x14ac:dyDescent="0.25">
      <c r="A391" s="5" t="s">
        <v>33</v>
      </c>
      <c r="B391" s="5" t="s">
        <v>115</v>
      </c>
      <c r="C391" s="10" t="s">
        <v>561</v>
      </c>
      <c r="D391" s="46" t="s">
        <v>567</v>
      </c>
      <c r="E391" s="27">
        <v>20200680010172</v>
      </c>
      <c r="F391" s="10" t="s">
        <v>566</v>
      </c>
      <c r="G391" s="92">
        <v>103625750.55</v>
      </c>
      <c r="H391" s="15"/>
      <c r="I391" s="15"/>
      <c r="J391" s="15"/>
      <c r="K391" s="14">
        <f t="shared" si="6"/>
        <v>103625750.55</v>
      </c>
      <c r="L391" s="28" t="s">
        <v>553</v>
      </c>
      <c r="M391" s="28" t="s">
        <v>554</v>
      </c>
      <c r="N391" s="9" t="s">
        <v>594</v>
      </c>
    </row>
    <row r="392" spans="1:14" ht="45" x14ac:dyDescent="0.25">
      <c r="A392" s="5" t="s">
        <v>33</v>
      </c>
      <c r="B392" s="5" t="s">
        <v>115</v>
      </c>
      <c r="C392" s="10" t="s">
        <v>561</v>
      </c>
      <c r="D392" s="46" t="s">
        <v>568</v>
      </c>
      <c r="E392" s="27">
        <v>20200680010172</v>
      </c>
      <c r="F392" s="10" t="s">
        <v>566</v>
      </c>
      <c r="G392" s="92">
        <v>101628340.28</v>
      </c>
      <c r="H392" s="15"/>
      <c r="I392" s="15"/>
      <c r="J392" s="15"/>
      <c r="K392" s="14">
        <f t="shared" ref="K392:K395" si="7">SUM(G392:J392)</f>
        <v>101628340.28</v>
      </c>
      <c r="L392" s="28" t="s">
        <v>553</v>
      </c>
      <c r="M392" s="28" t="s">
        <v>554</v>
      </c>
      <c r="N392" s="9" t="s">
        <v>594</v>
      </c>
    </row>
    <row r="393" spans="1:14" ht="49.8" customHeight="1" x14ac:dyDescent="0.25">
      <c r="A393" s="5" t="s">
        <v>33</v>
      </c>
      <c r="B393" s="5" t="s">
        <v>115</v>
      </c>
      <c r="C393" s="10" t="s">
        <v>561</v>
      </c>
      <c r="D393" s="46" t="s">
        <v>569</v>
      </c>
      <c r="E393" s="27">
        <v>20200680010172</v>
      </c>
      <c r="F393" s="10" t="s">
        <v>566</v>
      </c>
      <c r="G393" s="92">
        <v>44450000</v>
      </c>
      <c r="H393" s="15"/>
      <c r="I393" s="15"/>
      <c r="J393" s="15"/>
      <c r="K393" s="14">
        <f t="shared" si="7"/>
        <v>44450000</v>
      </c>
      <c r="L393" s="28" t="s">
        <v>553</v>
      </c>
      <c r="M393" s="28" t="s">
        <v>554</v>
      </c>
      <c r="N393" s="9" t="s">
        <v>595</v>
      </c>
    </row>
    <row r="394" spans="1:14" ht="45" x14ac:dyDescent="0.25">
      <c r="A394" s="5" t="s">
        <v>33</v>
      </c>
      <c r="B394" s="5" t="s">
        <v>115</v>
      </c>
      <c r="C394" s="10" t="s">
        <v>561</v>
      </c>
      <c r="D394" s="46" t="s">
        <v>569</v>
      </c>
      <c r="E394" s="27"/>
      <c r="F394" s="10" t="s">
        <v>47</v>
      </c>
      <c r="G394" s="92">
        <v>122039.61999997497</v>
      </c>
      <c r="H394" s="15"/>
      <c r="I394" s="15"/>
      <c r="J394" s="15"/>
      <c r="K394" s="14">
        <f t="shared" si="7"/>
        <v>122039.61999997497</v>
      </c>
      <c r="L394" s="28" t="s">
        <v>553</v>
      </c>
      <c r="M394" s="28" t="s">
        <v>554</v>
      </c>
      <c r="N394" s="9" t="s">
        <v>595</v>
      </c>
    </row>
    <row r="395" spans="1:14" ht="60" x14ac:dyDescent="0.25">
      <c r="A395" s="5" t="s">
        <v>10</v>
      </c>
      <c r="B395" s="5" t="s">
        <v>11</v>
      </c>
      <c r="C395" s="10" t="s">
        <v>12</v>
      </c>
      <c r="D395" s="46" t="s">
        <v>570</v>
      </c>
      <c r="E395" s="47"/>
      <c r="F395" s="10" t="s">
        <v>586</v>
      </c>
      <c r="G395" s="92">
        <v>700000000</v>
      </c>
      <c r="H395" s="15"/>
      <c r="I395" s="15"/>
      <c r="J395" s="15"/>
      <c r="K395" s="14">
        <f t="shared" si="7"/>
        <v>700000000</v>
      </c>
      <c r="L395" s="28" t="s">
        <v>553</v>
      </c>
      <c r="M395" s="28" t="s">
        <v>554</v>
      </c>
      <c r="N395" s="28" t="s">
        <v>596</v>
      </c>
    </row>
    <row r="396" spans="1:14" ht="22.2" customHeight="1" x14ac:dyDescent="0.25">
      <c r="A396" s="145" t="s">
        <v>658</v>
      </c>
      <c r="B396" s="146"/>
      <c r="C396" s="146"/>
      <c r="D396" s="147"/>
      <c r="E396" s="143"/>
      <c r="F396" s="144"/>
      <c r="G396" s="70">
        <f>SUBTOTAL(9,G6:G395)</f>
        <v>198542484304.34998</v>
      </c>
      <c r="H396" s="70">
        <f>SUBTOTAL(9,H6:H395)</f>
        <v>353845219393.21997</v>
      </c>
      <c r="I396" s="70">
        <f>SUBTOTAL(9,I6:I395)</f>
        <v>0</v>
      </c>
      <c r="J396" s="70">
        <f>SUBTOTAL(9,J6:J395)</f>
        <v>225249386142.59998</v>
      </c>
      <c r="K396" s="70">
        <f>SUBTOTAL(9,K6:K395)</f>
        <v>777637089840.17017</v>
      </c>
      <c r="L396" s="140"/>
      <c r="M396" s="141"/>
      <c r="N396" s="142"/>
    </row>
    <row r="397" spans="1:14" x14ac:dyDescent="0.25">
      <c r="K397" s="110"/>
    </row>
    <row r="399" spans="1:14" x14ac:dyDescent="0.25">
      <c r="F399"/>
      <c r="G399"/>
      <c r="H399"/>
      <c r="I399"/>
      <c r="J399"/>
      <c r="K399"/>
      <c r="L399"/>
    </row>
    <row r="400" spans="1:14" ht="23.4" customHeight="1" x14ac:dyDescent="0.25">
      <c r="F400"/>
      <c r="G400"/>
      <c r="H400"/>
      <c r="I400"/>
      <c r="J400"/>
      <c r="K400"/>
      <c r="L400"/>
      <c r="M400" s="123"/>
      <c r="N400" s="124"/>
    </row>
    <row r="401" spans="6:14" ht="23.4" customHeight="1" x14ac:dyDescent="0.25">
      <c r="F401"/>
      <c r="G401"/>
      <c r="H401"/>
      <c r="I401"/>
      <c r="J401"/>
      <c r="K401"/>
      <c r="L401"/>
      <c r="M401" s="123"/>
      <c r="N401" s="124"/>
    </row>
    <row r="402" spans="6:14" ht="23.4" customHeight="1" x14ac:dyDescent="0.25">
      <c r="F402"/>
      <c r="G402"/>
      <c r="H402"/>
      <c r="I402"/>
      <c r="J402"/>
      <c r="K402"/>
      <c r="L402"/>
      <c r="M402" s="123"/>
      <c r="N402" s="124"/>
    </row>
    <row r="403" spans="6:14" ht="23.4" customHeight="1" x14ac:dyDescent="0.25">
      <c r="F403"/>
      <c r="G403"/>
      <c r="H403"/>
      <c r="I403"/>
      <c r="J403"/>
      <c r="K403"/>
      <c r="L403"/>
    </row>
    <row r="404" spans="6:14" ht="23.4" customHeight="1" x14ac:dyDescent="0.25">
      <c r="F404"/>
      <c r="G404"/>
      <c r="H404"/>
      <c r="I404"/>
      <c r="J404"/>
      <c r="K404"/>
      <c r="L404"/>
    </row>
    <row r="405" spans="6:14" ht="23.4" customHeight="1" x14ac:dyDescent="0.25">
      <c r="F405"/>
      <c r="G405"/>
      <c r="H405"/>
      <c r="I405"/>
      <c r="J405"/>
      <c r="K405"/>
      <c r="L405"/>
    </row>
    <row r="406" spans="6:14" ht="23.4" customHeight="1" x14ac:dyDescent="0.25">
      <c r="F406"/>
      <c r="G406"/>
      <c r="H406"/>
      <c r="I406"/>
      <c r="J406"/>
      <c r="K406"/>
      <c r="L406"/>
      <c r="M406" s="121"/>
    </row>
    <row r="407" spans="6:14" ht="23.4" customHeight="1" x14ac:dyDescent="0.25">
      <c r="F407"/>
      <c r="G407"/>
      <c r="H407"/>
      <c r="I407"/>
      <c r="J407"/>
      <c r="K407"/>
      <c r="L407"/>
    </row>
    <row r="408" spans="6:14" ht="23.4" customHeight="1" x14ac:dyDescent="0.25">
      <c r="F408"/>
      <c r="G408"/>
      <c r="H408"/>
      <c r="I408"/>
      <c r="J408"/>
      <c r="K408"/>
      <c r="L408"/>
    </row>
    <row r="409" spans="6:14" ht="23.4" customHeight="1" x14ac:dyDescent="0.25">
      <c r="F409"/>
      <c r="G409"/>
      <c r="H409"/>
      <c r="I409"/>
      <c r="J409"/>
      <c r="K409"/>
      <c r="L409"/>
    </row>
    <row r="410" spans="6:14" ht="23.4" customHeight="1" x14ac:dyDescent="0.25">
      <c r="F410"/>
      <c r="G410"/>
      <c r="H410"/>
      <c r="I410"/>
      <c r="J410"/>
      <c r="K410"/>
      <c r="L410"/>
    </row>
    <row r="411" spans="6:14" ht="23.4" customHeight="1" x14ac:dyDescent="0.25">
      <c r="F411"/>
      <c r="G411"/>
      <c r="H411"/>
      <c r="I411"/>
      <c r="J411"/>
      <c r="K411"/>
      <c r="L411"/>
    </row>
    <row r="412" spans="6:14" ht="23.4" customHeight="1" x14ac:dyDescent="0.25">
      <c r="F412"/>
      <c r="G412"/>
      <c r="H412"/>
      <c r="I412"/>
      <c r="J412"/>
      <c r="K412"/>
      <c r="L412"/>
    </row>
    <row r="413" spans="6:14" ht="23.4" customHeight="1" x14ac:dyDescent="0.25">
      <c r="F413"/>
      <c r="G413"/>
      <c r="H413"/>
      <c r="I413"/>
      <c r="J413"/>
      <c r="K413"/>
      <c r="L413"/>
      <c r="M413" s="114"/>
      <c r="N413" s="115"/>
    </row>
    <row r="414" spans="6:14" x14ac:dyDescent="0.25">
      <c r="N414" s="115"/>
    </row>
    <row r="415" spans="6:14" x14ac:dyDescent="0.25">
      <c r="J415"/>
      <c r="K415"/>
      <c r="L415"/>
      <c r="M415"/>
      <c r="N415" s="115"/>
    </row>
    <row r="416" spans="6:14" x14ac:dyDescent="0.25">
      <c r="J416"/>
      <c r="K416"/>
      <c r="L416"/>
      <c r="M416"/>
      <c r="N416" s="115"/>
    </row>
    <row r="417" spans="10:13" x14ac:dyDescent="0.25">
      <c r="J417"/>
      <c r="K417"/>
      <c r="L417"/>
      <c r="M417"/>
    </row>
    <row r="418" spans="10:13" x14ac:dyDescent="0.25">
      <c r="J418"/>
      <c r="K418"/>
      <c r="L418"/>
      <c r="M418"/>
    </row>
    <row r="419" spans="10:13" x14ac:dyDescent="0.25">
      <c r="J419"/>
      <c r="K419"/>
      <c r="L419"/>
      <c r="M419"/>
    </row>
    <row r="420" spans="10:13" x14ac:dyDescent="0.25">
      <c r="J420"/>
      <c r="K420"/>
      <c r="L420"/>
      <c r="M420"/>
    </row>
    <row r="421" spans="10:13" x14ac:dyDescent="0.25">
      <c r="J421"/>
      <c r="K421"/>
      <c r="L421"/>
      <c r="M421"/>
    </row>
    <row r="422" spans="10:13" x14ac:dyDescent="0.25">
      <c r="J422"/>
      <c r="K422"/>
      <c r="L422"/>
      <c r="M422"/>
    </row>
    <row r="423" spans="10:13" x14ac:dyDescent="0.25">
      <c r="J423"/>
      <c r="K423"/>
      <c r="L423"/>
      <c r="M423"/>
    </row>
    <row r="424" spans="10:13" x14ac:dyDescent="0.25">
      <c r="J424"/>
      <c r="K424"/>
      <c r="L424"/>
      <c r="M424"/>
    </row>
    <row r="425" spans="10:13" x14ac:dyDescent="0.25">
      <c r="J425"/>
      <c r="K425"/>
      <c r="L425"/>
      <c r="M425"/>
    </row>
    <row r="426" spans="10:13" x14ac:dyDescent="0.25">
      <c r="J426"/>
      <c r="K426"/>
      <c r="L426"/>
      <c r="M426"/>
    </row>
    <row r="427" spans="10:13" x14ac:dyDescent="0.25">
      <c r="J427"/>
      <c r="K427"/>
      <c r="L427"/>
      <c r="M427"/>
    </row>
    <row r="428" spans="10:13" x14ac:dyDescent="0.25">
      <c r="J428"/>
      <c r="K428"/>
      <c r="L428"/>
      <c r="M428"/>
    </row>
    <row r="429" spans="10:13" x14ac:dyDescent="0.25">
      <c r="J429"/>
      <c r="K429"/>
      <c r="L429"/>
      <c r="M429"/>
    </row>
    <row r="430" spans="10:13" x14ac:dyDescent="0.25">
      <c r="J430"/>
      <c r="K430"/>
      <c r="L430"/>
      <c r="M430"/>
    </row>
    <row r="431" spans="10:13" x14ac:dyDescent="0.25">
      <c r="J431"/>
      <c r="K431"/>
      <c r="L431"/>
      <c r="M431"/>
    </row>
  </sheetData>
  <mergeCells count="9">
    <mergeCell ref="E1:G1"/>
    <mergeCell ref="E2:G2"/>
    <mergeCell ref="L396:N396"/>
    <mergeCell ref="E396:F396"/>
    <mergeCell ref="A396:D396"/>
    <mergeCell ref="A4:D4"/>
    <mergeCell ref="E4:F4"/>
    <mergeCell ref="G4:K4"/>
    <mergeCell ref="L4:M4"/>
  </mergeCells>
  <phoneticPr fontId="18" type="noConversion"/>
  <pageMargins left="0.25" right="0.25" top="0.75" bottom="0.75" header="0.3" footer="0.3"/>
  <pageSetup paperSize="14" scale="1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</dc:creator>
  <cp:lastModifiedBy>Cindy Sarmiento</cp:lastModifiedBy>
  <cp:lastPrinted>2021-02-08T13:59:22Z</cp:lastPrinted>
  <dcterms:created xsi:type="dcterms:W3CDTF">2021-02-05T15:26:48Z</dcterms:created>
  <dcterms:modified xsi:type="dcterms:W3CDTF">2021-06-01T14:01:58Z</dcterms:modified>
</cp:coreProperties>
</file>