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hidePivotFieldList="1" defaultThemeVersion="124226"/>
  <mc:AlternateContent xmlns:mc="http://schemas.openxmlformats.org/markup-compatibility/2006">
    <mc:Choice Requires="x15">
      <x15ac:absPath xmlns:x15ac="http://schemas.microsoft.com/office/spreadsheetml/2010/11/ac" url="D:\ALCALDIA 2022\CONTRUCCION MRG 2022\MAPAS RIESGOS DE GESTION 2022 - inicio 25022022\"/>
    </mc:Choice>
  </mc:AlternateContent>
  <xr:revisionPtr revIDLastSave="0" documentId="13_ncr:1_{5F97EE4D-A75E-44DE-9E80-E27EDDD18BF1}" xr6:coauthVersionLast="47" xr6:coauthVersionMax="47" xr10:uidLastSave="{00000000-0000-0000-0000-000000000000}"/>
  <bookViews>
    <workbookView xWindow="-120" yWindow="-120" windowWidth="20730" windowHeight="11040" tabRatio="882" activeTab="2" xr2:uid="{00000000-000D-0000-FFFF-FFFF00000000}"/>
  </bookViews>
  <sheets>
    <sheet name="Intructivo " sheetId="21" r:id="rId1"/>
    <sheet name="CONTEXTO" sheetId="22" r:id="rId2"/>
    <sheet name="Mapa de Riesgos" sheetId="1"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calcPr calcId="191028"/>
  <pivotCaches>
    <pivotCache cacheId="0" r:id="rId1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0" i="1" l="1"/>
  <c r="I60" i="1" s="1"/>
  <c r="T66" i="1"/>
  <c r="T60" i="1"/>
  <c r="K61" i="1"/>
  <c r="Q61" i="1"/>
  <c r="T61" i="1"/>
  <c r="K62" i="1"/>
  <c r="Q62" i="1"/>
  <c r="T62" i="1"/>
  <c r="K63" i="1"/>
  <c r="Q63" i="1"/>
  <c r="T63" i="1"/>
  <c r="K64" i="1"/>
  <c r="Q64" i="1"/>
  <c r="T64" i="1"/>
  <c r="K65" i="1"/>
  <c r="Q65" i="1"/>
  <c r="T65" i="1"/>
  <c r="H66" i="1"/>
  <c r="I66" i="1" s="1"/>
  <c r="K67" i="1"/>
  <c r="Q67" i="1"/>
  <c r="T67" i="1"/>
  <c r="K68" i="1"/>
  <c r="Q68" i="1"/>
  <c r="T68" i="1"/>
  <c r="K69" i="1"/>
  <c r="Q69" i="1"/>
  <c r="T69" i="1"/>
  <c r="K70" i="1"/>
  <c r="Q70" i="1"/>
  <c r="T70" i="1"/>
  <c r="K71" i="1"/>
  <c r="Q71" i="1"/>
  <c r="T71" i="1"/>
  <c r="AB64" i="1" l="1"/>
  <c r="AA64" i="1" s="1"/>
  <c r="X68" i="1"/>
  <c r="Y68" i="1" s="1"/>
  <c r="AB63" i="1"/>
  <c r="AA63" i="1" s="1"/>
  <c r="AB67" i="1"/>
  <c r="AA67" i="1" s="1"/>
  <c r="AB66" i="1"/>
  <c r="AA66" i="1" s="1"/>
  <c r="X66" i="1"/>
  <c r="Z66" i="1" s="1"/>
  <c r="X62" i="1"/>
  <c r="Z62" i="1" s="1"/>
  <c r="X71" i="1"/>
  <c r="Z71" i="1" s="1"/>
  <c r="X67" i="1"/>
  <c r="Z67" i="1" s="1"/>
  <c r="X65" i="1"/>
  <c r="Y65" i="1" s="1"/>
  <c r="X63" i="1"/>
  <c r="Z63" i="1" s="1"/>
  <c r="X70" i="1"/>
  <c r="Y70" i="1" s="1"/>
  <c r="AB68" i="1"/>
  <c r="AA68" i="1" s="1"/>
  <c r="X64" i="1"/>
  <c r="Y64" i="1" s="1"/>
  <c r="X69" i="1"/>
  <c r="Z69" i="1" s="1"/>
  <c r="X60" i="1"/>
  <c r="AB70" i="1"/>
  <c r="AA70" i="1" s="1"/>
  <c r="AB62" i="1"/>
  <c r="AA62" i="1" s="1"/>
  <c r="AB71" i="1"/>
  <c r="AA71" i="1" s="1"/>
  <c r="AB69" i="1"/>
  <c r="AA69" i="1" s="1"/>
  <c r="AB61" i="1"/>
  <c r="AA61" i="1" s="1"/>
  <c r="AB65" i="1"/>
  <c r="AA65" i="1" s="1"/>
  <c r="X61" i="1"/>
  <c r="Z68" i="1" l="1"/>
  <c r="AC65" i="1"/>
  <c r="AC68" i="1"/>
  <c r="Y63" i="1"/>
  <c r="AC63" i="1" s="1"/>
  <c r="AC64" i="1"/>
  <c r="Y62" i="1"/>
  <c r="AC62" i="1" s="1"/>
  <c r="Z65" i="1"/>
  <c r="Y69" i="1"/>
  <c r="AC69" i="1" s="1"/>
  <c r="Y66" i="1"/>
  <c r="AC66" i="1" s="1"/>
  <c r="Y71" i="1"/>
  <c r="AC71" i="1" s="1"/>
  <c r="Y67" i="1"/>
  <c r="AC67" i="1" s="1"/>
  <c r="Z64" i="1"/>
  <c r="Z70" i="1"/>
  <c r="Y60" i="1"/>
  <c r="Z60" i="1"/>
  <c r="AC70" i="1"/>
  <c r="Y61" i="1"/>
  <c r="AC61" i="1" s="1"/>
  <c r="Z61" i="1"/>
  <c r="T24" i="1" l="1"/>
  <c r="T12" i="1" l="1"/>
  <c r="Q12" i="1"/>
  <c r="H12" i="1" l="1"/>
  <c r="I12" i="1" s="1"/>
  <c r="K59" i="1"/>
  <c r="K33" i="1"/>
  <c r="K19" i="1"/>
  <c r="K31" i="1"/>
  <c r="K51" i="1"/>
  <c r="K56" i="1"/>
  <c r="K32" i="1"/>
  <c r="K40" i="1"/>
  <c r="K50" i="1"/>
  <c r="K29" i="1"/>
  <c r="K37" i="1"/>
  <c r="K49" i="1"/>
  <c r="K58" i="1"/>
  <c r="K41" i="1"/>
  <c r="K26" i="1"/>
  <c r="K52" i="1"/>
  <c r="K39" i="1"/>
  <c r="K43" i="1"/>
  <c r="K23" i="1"/>
  <c r="K21" i="1"/>
  <c r="K57" i="1"/>
  <c r="K20" i="1"/>
  <c r="K34" i="1"/>
  <c r="K28" i="1"/>
  <c r="K35" i="1"/>
  <c r="K44" i="1"/>
  <c r="K22" i="1"/>
  <c r="K38" i="1"/>
  <c r="K25" i="1"/>
  <c r="K55" i="1"/>
  <c r="K45" i="1"/>
  <c r="K27" i="1"/>
  <c r="K53" i="1"/>
  <c r="K46" i="1"/>
  <c r="K47" i="1"/>
  <c r="F221" i="13" l="1"/>
  <c r="F211" i="13"/>
  <c r="F212" i="13"/>
  <c r="F213" i="13"/>
  <c r="F214" i="13"/>
  <c r="F215" i="13"/>
  <c r="F216" i="13"/>
  <c r="F217" i="13"/>
  <c r="F218" i="13"/>
  <c r="F219" i="13"/>
  <c r="F220" i="13"/>
  <c r="F210" i="13"/>
  <c r="K17" i="1"/>
  <c r="K16" i="1"/>
  <c r="K13" i="1"/>
  <c r="K14" i="1"/>
  <c r="B221" i="13" a="1"/>
  <c r="K15" i="1"/>
  <c r="B221" i="13" l="1"/>
  <c r="Q49" i="1"/>
  <c r="Q43" i="1"/>
  <c r="K60" i="1" l="1"/>
  <c r="L60" i="1" s="1"/>
  <c r="K66" i="1"/>
  <c r="L66" i="1" s="1"/>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M66" i="1" l="1"/>
  <c r="N66" i="1"/>
  <c r="N60" i="1"/>
  <c r="M60" i="1"/>
  <c r="AB60" i="1" s="1"/>
  <c r="AA60" i="1" s="1"/>
  <c r="AC60" i="1" s="1"/>
  <c r="T59" i="1"/>
  <c r="Q59" i="1"/>
  <c r="T58" i="1"/>
  <c r="Q58" i="1"/>
  <c r="T57" i="1"/>
  <c r="Q57" i="1"/>
  <c r="T56" i="1"/>
  <c r="Q56" i="1"/>
  <c r="T55" i="1"/>
  <c r="Q55" i="1"/>
  <c r="T54" i="1"/>
  <c r="H54" i="1"/>
  <c r="I54" i="1" s="1"/>
  <c r="T53" i="1"/>
  <c r="Q53" i="1"/>
  <c r="T52" i="1"/>
  <c r="Q52" i="1"/>
  <c r="T51" i="1"/>
  <c r="Q51" i="1"/>
  <c r="T50" i="1"/>
  <c r="Q50" i="1"/>
  <c r="T49" i="1"/>
  <c r="T48" i="1"/>
  <c r="Q48" i="1"/>
  <c r="H48" i="1"/>
  <c r="I48" i="1" s="1"/>
  <c r="T47" i="1"/>
  <c r="Q47" i="1"/>
  <c r="T46" i="1"/>
  <c r="Q46" i="1"/>
  <c r="T45" i="1"/>
  <c r="Q45" i="1"/>
  <c r="T44" i="1"/>
  <c r="Q44" i="1"/>
  <c r="T43" i="1"/>
  <c r="H42" i="1"/>
  <c r="I42" i="1" s="1"/>
  <c r="T41" i="1"/>
  <c r="Q41" i="1"/>
  <c r="T40" i="1"/>
  <c r="Q40" i="1"/>
  <c r="T39" i="1"/>
  <c r="Q39" i="1"/>
  <c r="T38" i="1"/>
  <c r="Q38" i="1"/>
  <c r="T37" i="1"/>
  <c r="Q37" i="1"/>
  <c r="I36" i="1"/>
  <c r="T35" i="1"/>
  <c r="Q35" i="1"/>
  <c r="T34" i="1"/>
  <c r="Q34" i="1"/>
  <c r="T33" i="1"/>
  <c r="Q33" i="1"/>
  <c r="T32" i="1"/>
  <c r="Q32" i="1"/>
  <c r="T31" i="1"/>
  <c r="Q31" i="1"/>
  <c r="Q30" i="1"/>
  <c r="H30" i="1"/>
  <c r="I30" i="1" s="1"/>
  <c r="T29" i="1"/>
  <c r="Q29" i="1"/>
  <c r="T28" i="1"/>
  <c r="Q28" i="1"/>
  <c r="T27" i="1"/>
  <c r="Q27" i="1"/>
  <c r="T26" i="1"/>
  <c r="Q26" i="1"/>
  <c r="T25" i="1"/>
  <c r="Q25" i="1"/>
  <c r="Q24" i="1"/>
  <c r="H24" i="1"/>
  <c r="I24" i="1" s="1"/>
  <c r="H18" i="1"/>
  <c r="Q17" i="1"/>
  <c r="Q16" i="1"/>
  <c r="T23" i="1"/>
  <c r="Q23" i="1"/>
  <c r="T22" i="1"/>
  <c r="Q22" i="1"/>
  <c r="T21" i="1"/>
  <c r="Q21" i="1"/>
  <c r="T20" i="1"/>
  <c r="Q20" i="1"/>
  <c r="T19" i="1"/>
  <c r="Q19" i="1"/>
  <c r="T18" i="1"/>
  <c r="Q18" i="1"/>
  <c r="X54" i="1" l="1"/>
  <c r="X27" i="1"/>
  <c r="X38" i="1"/>
  <c r="X46" i="1"/>
  <c r="X58" i="1"/>
  <c r="X32" i="1"/>
  <c r="X29" i="1"/>
  <c r="X40" i="1"/>
  <c r="X52" i="1"/>
  <c r="X35" i="1"/>
  <c r="X34" i="1"/>
  <c r="X33" i="1"/>
  <c r="AB55" i="1"/>
  <c r="X56" i="1"/>
  <c r="X55" i="1"/>
  <c r="X31" i="1"/>
  <c r="X30" i="1"/>
  <c r="X51" i="1"/>
  <c r="X50" i="1"/>
  <c r="X53" i="1"/>
  <c r="X57" i="1"/>
  <c r="X59" i="1"/>
  <c r="X24" i="1"/>
  <c r="X26" i="1"/>
  <c r="X28" i="1"/>
  <c r="X37" i="1"/>
  <c r="X36" i="1"/>
  <c r="X39" i="1"/>
  <c r="X41" i="1"/>
  <c r="X45" i="1"/>
  <c r="X44" i="1"/>
  <c r="X47" i="1"/>
  <c r="AB43" i="1"/>
  <c r="X43" i="1"/>
  <c r="X42" i="1"/>
  <c r="X48" i="1"/>
  <c r="AB31" i="1"/>
  <c r="AB37" i="1"/>
  <c r="AB52" i="1"/>
  <c r="AA52" i="1" s="1"/>
  <c r="AB53" i="1"/>
  <c r="AA53" i="1" s="1"/>
  <c r="I18" i="1"/>
  <c r="X18" i="1" s="1"/>
  <c r="Y54" i="1" l="1"/>
  <c r="Z54" i="1"/>
  <c r="Z55" i="1" s="1"/>
  <c r="Y53" i="1"/>
  <c r="Z53" i="1"/>
  <c r="Y52" i="1"/>
  <c r="Z52" i="1"/>
  <c r="Y48" i="1"/>
  <c r="Z48" i="1"/>
  <c r="X49" i="1" s="1"/>
  <c r="Y42" i="1"/>
  <c r="Z42" i="1"/>
  <c r="Z43" i="1" s="1"/>
  <c r="Y36" i="1"/>
  <c r="Z36" i="1"/>
  <c r="Y30" i="1"/>
  <c r="Z30" i="1"/>
  <c r="Z31" i="1" s="1"/>
  <c r="Y32" i="1" s="1"/>
  <c r="Y24" i="1"/>
  <c r="Z24" i="1"/>
  <c r="Y18" i="1"/>
  <c r="Z18" i="1"/>
  <c r="X19" i="1" s="1"/>
  <c r="X25" i="1" l="1"/>
  <c r="Y25" i="1" s="1"/>
  <c r="Y55" i="1"/>
  <c r="Y43" i="1"/>
  <c r="Y31" i="1"/>
  <c r="Y44" i="1"/>
  <c r="Z44" i="1"/>
  <c r="Z56" i="1"/>
  <c r="Y56" i="1"/>
  <c r="Z32"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2" i="1"/>
  <c r="AC53" i="1"/>
  <c r="T13" i="1"/>
  <c r="T16" i="1"/>
  <c r="T17" i="1"/>
  <c r="Z25" i="1" l="1"/>
  <c r="Y26" i="1" s="1"/>
  <c r="Y57" i="1"/>
  <c r="Z57" i="1"/>
  <c r="Z26" i="1"/>
  <c r="Z27" i="1" s="1"/>
  <c r="Y50" i="1"/>
  <c r="Z50" i="1"/>
  <c r="Y49" i="1"/>
  <c r="Z49" i="1"/>
  <c r="Y37" i="1"/>
  <c r="Z37" i="1"/>
  <c r="Y38" i="1" s="1"/>
  <c r="Y34" i="1"/>
  <c r="Y19" i="1"/>
  <c r="Z19" i="1"/>
  <c r="X20" i="1" s="1"/>
  <c r="Y20" i="1" s="1"/>
  <c r="Z38" i="1" l="1"/>
  <c r="Z39" i="1" s="1"/>
  <c r="Y58" i="1"/>
  <c r="Z58" i="1"/>
  <c r="Y27" i="1"/>
  <c r="Y45" i="1"/>
  <c r="Z45" i="1"/>
  <c r="Y46" i="1" s="1"/>
  <c r="Y39" i="1"/>
  <c r="Y51" i="1"/>
  <c r="Z51" i="1"/>
  <c r="Y33" i="1"/>
  <c r="Z33" i="1"/>
  <c r="Z34" i="1"/>
  <c r="Z20" i="1"/>
  <c r="X21" i="1" s="1"/>
  <c r="Y21" i="1" s="1"/>
  <c r="Y59" i="1" l="1"/>
  <c r="Z59" i="1"/>
  <c r="Z46" i="1"/>
  <c r="Y47" i="1" s="1"/>
  <c r="Z40" i="1"/>
  <c r="Y40" i="1"/>
  <c r="Y28" i="1"/>
  <c r="Z28" i="1"/>
  <c r="Y29" i="1" s="1"/>
  <c r="Y35" i="1"/>
  <c r="Z35" i="1"/>
  <c r="Z21" i="1"/>
  <c r="X22" i="1" s="1"/>
  <c r="Z22" i="1" s="1"/>
  <c r="X23" i="1" s="1"/>
  <c r="X12" i="1"/>
  <c r="Y12" i="1" s="1"/>
  <c r="Y41" i="1" l="1"/>
  <c r="Z41" i="1"/>
  <c r="Z47" i="1"/>
  <c r="Z29" i="1"/>
  <c r="Y22" i="1"/>
  <c r="Y23" i="1"/>
  <c r="Z23" i="1"/>
  <c r="Q13" i="1"/>
  <c r="Z12" i="1" l="1"/>
  <c r="X13" i="1" s="1"/>
  <c r="Y13" i="1" l="1"/>
  <c r="Z13" i="1" l="1"/>
  <c r="X16" i="1" l="1"/>
  <c r="Y16" i="1" l="1"/>
  <c r="Z16" i="1"/>
  <c r="X17" i="1" s="1"/>
  <c r="Y17" i="1" l="1"/>
  <c r="Z17" i="1"/>
  <c r="K42" i="1" l="1"/>
  <c r="L42" i="1" s="1"/>
  <c r="K30" i="1"/>
  <c r="L30" i="1" s="1"/>
  <c r="K24" i="1"/>
  <c r="L24" i="1" s="1"/>
  <c r="K54" i="1"/>
  <c r="L54" i="1" s="1"/>
  <c r="K48" i="1"/>
  <c r="L48" i="1" s="1"/>
  <c r="K36" i="1"/>
  <c r="L36" i="1" s="1"/>
  <c r="K12" i="1"/>
  <c r="L12" i="1" s="1"/>
  <c r="K18" i="1"/>
  <c r="L18" i="1" s="1"/>
  <c r="Z42" i="18" l="1"/>
  <c r="N42" i="18"/>
  <c r="AF26" i="18"/>
  <c r="N26" i="18"/>
  <c r="AF18" i="18"/>
  <c r="T10" i="18"/>
  <c r="N34" i="18"/>
  <c r="T34" i="18"/>
  <c r="T18" i="18"/>
  <c r="Z18" i="18"/>
  <c r="Z10" i="18"/>
  <c r="AL18" i="18"/>
  <c r="Z26" i="18"/>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M54" i="1"/>
  <c r="AJ42" i="18"/>
  <c r="AJ18" i="18"/>
  <c r="AD26" i="18"/>
  <c r="L10" i="18"/>
  <c r="AD10" i="18"/>
  <c r="X18" i="18"/>
  <c r="AD42" i="18"/>
  <c r="L18" i="18"/>
  <c r="R10" i="18"/>
  <c r="N54" i="1"/>
  <c r="AB36" i="18"/>
  <c r="AH12" i="18"/>
  <c r="P28" i="18"/>
  <c r="AH20" i="18"/>
  <c r="P36" i="18"/>
  <c r="V12" i="18"/>
  <c r="AH28" i="18"/>
  <c r="AB20" i="18"/>
  <c r="J12" i="18"/>
  <c r="J20" i="18"/>
  <c r="P44" i="18"/>
  <c r="AB44" i="18"/>
  <c r="V28" i="18"/>
  <c r="V36" i="18"/>
  <c r="J28" i="18"/>
  <c r="AH36" i="18"/>
  <c r="J44" i="18"/>
  <c r="P12" i="18"/>
  <c r="AB12" i="18"/>
  <c r="V44" i="18"/>
  <c r="AH44" i="18"/>
  <c r="V20" i="18"/>
  <c r="P20" i="18"/>
  <c r="J36" i="18"/>
  <c r="AB28" i="18"/>
  <c r="T38" i="18"/>
  <c r="AF22" i="18"/>
  <c r="N38" i="18"/>
  <c r="AF30" i="18"/>
  <c r="AL6" i="18"/>
  <c r="Z6" i="18"/>
  <c r="N24" i="1"/>
  <c r="T14" i="18"/>
  <c r="T22" i="18"/>
  <c r="N6" i="18"/>
  <c r="AL30" i="18"/>
  <c r="Z22" i="18"/>
  <c r="Z14" i="18"/>
  <c r="M24" i="1"/>
  <c r="Z30" i="18"/>
  <c r="AL38" i="18"/>
  <c r="AL14" i="18"/>
  <c r="AF6" i="18"/>
  <c r="AL22" i="18"/>
  <c r="T30" i="18"/>
  <c r="Z38" i="18"/>
  <c r="AF14" i="18"/>
  <c r="N30" i="18"/>
  <c r="N14" i="18"/>
  <c r="N22" i="18"/>
  <c r="AF38" i="18"/>
  <c r="T6" i="18"/>
  <c r="M36" i="1"/>
  <c r="X32" i="18"/>
  <c r="AD32" i="18"/>
  <c r="AJ8" i="18"/>
  <c r="L16" i="18"/>
  <c r="R32" i="18"/>
  <c r="AJ32" i="18"/>
  <c r="N36" i="1"/>
  <c r="R40" i="18"/>
  <c r="AJ40" i="18"/>
  <c r="AD24" i="18"/>
  <c r="AJ24" i="18"/>
  <c r="R24" i="18"/>
  <c r="AJ16" i="18"/>
  <c r="AD8" i="18"/>
  <c r="L32" i="18"/>
  <c r="L40" i="18"/>
  <c r="R16" i="18"/>
  <c r="L24" i="18"/>
  <c r="AD16" i="18"/>
  <c r="L8" i="18"/>
  <c r="R8" i="18"/>
  <c r="X40" i="18"/>
  <c r="X8" i="18"/>
  <c r="X16" i="18"/>
  <c r="AD40" i="18"/>
  <c r="X24" i="18"/>
  <c r="M30" i="1"/>
  <c r="J40" i="18"/>
  <c r="J16" i="18"/>
  <c r="P16" i="18"/>
  <c r="V8" i="18"/>
  <c r="J8" i="18"/>
  <c r="J24" i="18"/>
  <c r="AH16" i="18"/>
  <c r="AB16" i="18"/>
  <c r="AB40" i="18"/>
  <c r="P32" i="18"/>
  <c r="P40" i="18"/>
  <c r="AH24" i="18"/>
  <c r="AB32" i="18"/>
  <c r="J32" i="18"/>
  <c r="V16" i="18"/>
  <c r="V40" i="18"/>
  <c r="AH32" i="18"/>
  <c r="V24" i="18"/>
  <c r="V32" i="18"/>
  <c r="AH8" i="18"/>
  <c r="AB8" i="18"/>
  <c r="P8" i="18"/>
  <c r="N30" i="1"/>
  <c r="AH40" i="18"/>
  <c r="AB24" i="18"/>
  <c r="P24" i="18"/>
  <c r="AD38" i="18"/>
  <c r="L30" i="18"/>
  <c r="AD30" i="18"/>
  <c r="AJ6" i="18"/>
  <c r="L14" i="18"/>
  <c r="L22" i="18"/>
  <c r="X6" i="18"/>
  <c r="L6" i="18"/>
  <c r="N18" i="1"/>
  <c r="R38" i="18"/>
  <c r="AJ38" i="18"/>
  <c r="L38" i="18"/>
  <c r="AD6" i="18"/>
  <c r="R6" i="18"/>
  <c r="AJ30" i="18"/>
  <c r="R30" i="18"/>
  <c r="AD22" i="18"/>
  <c r="AJ14" i="18"/>
  <c r="AJ22" i="18"/>
  <c r="AD14" i="18"/>
  <c r="X38" i="18"/>
  <c r="X14" i="18"/>
  <c r="R22" i="18"/>
  <c r="X22" i="18"/>
  <c r="M18" i="1"/>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M12" i="1"/>
  <c r="AB12" i="1" s="1"/>
  <c r="AB13" i="1" s="1"/>
  <c r="N12" i="1"/>
  <c r="M48" i="1"/>
  <c r="AH34" i="18"/>
  <c r="AH42" i="18"/>
  <c r="AH18" i="18"/>
  <c r="AB10" i="18"/>
  <c r="J26" i="18"/>
  <c r="V18" i="18"/>
  <c r="V42" i="18"/>
  <c r="J42" i="18"/>
  <c r="P10" i="18"/>
  <c r="AB26" i="18"/>
  <c r="J34" i="18"/>
  <c r="J18" i="18"/>
  <c r="AH10" i="18"/>
  <c r="AB34" i="18"/>
  <c r="P26" i="18"/>
  <c r="P34" i="18"/>
  <c r="V34" i="18"/>
  <c r="AH26" i="18"/>
  <c r="J10" i="18"/>
  <c r="N48" i="1"/>
  <c r="P18" i="18"/>
  <c r="AB42" i="18"/>
  <c r="V10" i="18"/>
  <c r="AB18" i="18"/>
  <c r="P42" i="18"/>
  <c r="V26" i="18"/>
  <c r="Z32" i="18"/>
  <c r="N24" i="18"/>
  <c r="AL32" i="18"/>
  <c r="AL40" i="18"/>
  <c r="N8" i="18"/>
  <c r="AF24" i="18"/>
  <c r="Z40" i="18"/>
  <c r="Z16" i="18"/>
  <c r="N32" i="18"/>
  <c r="T32" i="18"/>
  <c r="N40" i="18"/>
  <c r="T8" i="18"/>
  <c r="M42" i="1"/>
  <c r="AF32" i="18"/>
  <c r="AL8" i="18"/>
  <c r="T24" i="18"/>
  <c r="N16" i="18"/>
  <c r="T16" i="18"/>
  <c r="Z24" i="18"/>
  <c r="AF16" i="18"/>
  <c r="N42" i="1"/>
  <c r="T40" i="18"/>
  <c r="AF8" i="18"/>
  <c r="AL24" i="18"/>
  <c r="Z8" i="18"/>
  <c r="AF40" i="18"/>
  <c r="AL16" i="18"/>
  <c r="AB30" i="1" l="1"/>
  <c r="AA30" i="1" s="1"/>
  <c r="AB42" i="1"/>
  <c r="AA42" i="1" s="1"/>
  <c r="AB54" i="1"/>
  <c r="AA54" i="1" s="1"/>
  <c r="AA12" i="1"/>
  <c r="AB18" i="1"/>
  <c r="AB24" i="1"/>
  <c r="AB48" i="1"/>
  <c r="AB36" i="1"/>
  <c r="AA36" i="1" s="1"/>
  <c r="AA48" i="1" l="1"/>
  <c r="V22" i="19" s="1"/>
  <c r="AB49" i="1"/>
  <c r="AA24" i="1"/>
  <c r="AB25" i="1"/>
  <c r="AA25" i="1" s="1"/>
  <c r="AA18" i="1"/>
  <c r="J47" i="19" s="1"/>
  <c r="AB19" i="1"/>
  <c r="AB20" i="1" s="1"/>
  <c r="J40" i="19"/>
  <c r="V30" i="19"/>
  <c r="AH20" i="19"/>
  <c r="J30" i="19"/>
  <c r="V20" i="19"/>
  <c r="AH10" i="19"/>
  <c r="P10" i="19"/>
  <c r="AB50" i="19"/>
  <c r="J50" i="19"/>
  <c r="AB40" i="19"/>
  <c r="P30" i="19"/>
  <c r="V50" i="19"/>
  <c r="P50" i="19"/>
  <c r="AB10" i="19"/>
  <c r="AH30" i="19"/>
  <c r="AH40" i="19"/>
  <c r="J10" i="19"/>
  <c r="AB20" i="19"/>
  <c r="AH50" i="19"/>
  <c r="AC36" i="1"/>
  <c r="V10" i="19"/>
  <c r="P20" i="19"/>
  <c r="J20" i="19"/>
  <c r="P40" i="19"/>
  <c r="V40" i="19"/>
  <c r="AB30" i="19"/>
  <c r="J11" i="19"/>
  <c r="V11" i="19"/>
  <c r="AB21" i="19"/>
  <c r="P31" i="19"/>
  <c r="J31" i="19"/>
  <c r="AB41" i="19"/>
  <c r="AC42" i="1"/>
  <c r="AH41" i="19"/>
  <c r="P41" i="19"/>
  <c r="J21" i="19"/>
  <c r="AB31" i="19"/>
  <c r="AB51" i="19"/>
  <c r="P21" i="19"/>
  <c r="V41" i="19"/>
  <c r="V31" i="19"/>
  <c r="AH21" i="19"/>
  <c r="AB11" i="19"/>
  <c r="P51" i="19"/>
  <c r="V21" i="19"/>
  <c r="AH31" i="19"/>
  <c r="V51" i="19"/>
  <c r="J51" i="19"/>
  <c r="AH51" i="19"/>
  <c r="AH11" i="19"/>
  <c r="J41" i="19"/>
  <c r="P11" i="19"/>
  <c r="AB26" i="1"/>
  <c r="AB36" i="19"/>
  <c r="AH16" i="19"/>
  <c r="P16" i="19"/>
  <c r="V46" i="19"/>
  <c r="J6" i="19"/>
  <c r="AB16" i="19"/>
  <c r="V26" i="19"/>
  <c r="V16" i="19"/>
  <c r="AB6" i="19"/>
  <c r="J26" i="19"/>
  <c r="P6" i="19"/>
  <c r="AH46" i="19"/>
  <c r="P46" i="19"/>
  <c r="AH26" i="19"/>
  <c r="AH36" i="19"/>
  <c r="V36" i="19"/>
  <c r="P36" i="19"/>
  <c r="V6" i="19"/>
  <c r="AH6" i="19"/>
  <c r="AB46" i="19"/>
  <c r="AB26" i="19"/>
  <c r="J16" i="19"/>
  <c r="P26" i="19"/>
  <c r="AC12" i="1"/>
  <c r="J36" i="19"/>
  <c r="J46" i="19"/>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V27" i="19"/>
  <c r="P47" i="19"/>
  <c r="P17" i="19"/>
  <c r="AB17" i="19"/>
  <c r="J7" i="19"/>
  <c r="V37" i="19"/>
  <c r="AH17" i="19"/>
  <c r="P7" i="19"/>
  <c r="AC54"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C30" i="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C24" i="1"/>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AA13" i="1"/>
  <c r="AB38" i="1"/>
  <c r="AA37" i="1"/>
  <c r="AA43" i="1"/>
  <c r="AB44" i="1"/>
  <c r="AA44" i="1" s="1"/>
  <c r="AB45" i="1"/>
  <c r="AB50" i="1"/>
  <c r="AA50" i="1" s="1"/>
  <c r="AB51" i="1"/>
  <c r="AA51" i="1" s="1"/>
  <c r="AA49" i="1"/>
  <c r="AA55" i="1"/>
  <c r="AB56" i="1"/>
  <c r="AA31" i="1"/>
  <c r="AB32" i="1"/>
  <c r="AH32" i="19" l="1"/>
  <c r="AB52" i="19"/>
  <c r="J32" i="19"/>
  <c r="V12" i="19"/>
  <c r="J42" i="19"/>
  <c r="J12" i="19"/>
  <c r="J22" i="19"/>
  <c r="AB12" i="19"/>
  <c r="AC48" i="1"/>
  <c r="AB22" i="19"/>
  <c r="P52" i="19"/>
  <c r="V42" i="19"/>
  <c r="AH12" i="19"/>
  <c r="P42" i="19"/>
  <c r="P32" i="19"/>
  <c r="AH42" i="19"/>
  <c r="AB42" i="19"/>
  <c r="J52" i="19"/>
  <c r="V32" i="19"/>
  <c r="AH22" i="19"/>
  <c r="AH52" i="19"/>
  <c r="V52" i="19"/>
  <c r="P12" i="19"/>
  <c r="P22" i="19"/>
  <c r="AB32" i="19"/>
  <c r="AH47" i="19"/>
  <c r="P27" i="19"/>
  <c r="AH37" i="19"/>
  <c r="V7" i="19"/>
  <c r="AB37" i="19"/>
  <c r="J37" i="19"/>
  <c r="V47" i="19"/>
  <c r="J17" i="19"/>
  <c r="AB47" i="19"/>
  <c r="AB7" i="19"/>
  <c r="AB27" i="19"/>
  <c r="AA19" i="1"/>
  <c r="W27" i="19" s="1"/>
  <c r="P37" i="19"/>
  <c r="J27" i="19"/>
  <c r="AH7" i="19"/>
  <c r="AH27" i="19"/>
  <c r="V17" i="19"/>
  <c r="AC18" i="1"/>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43" i="1"/>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C50" i="1"/>
  <c r="AD12" i="19"/>
  <c r="AD32" i="19"/>
  <c r="AD22" i="19"/>
  <c r="X52" i="19"/>
  <c r="AD52" i="19"/>
  <c r="L42" i="19"/>
  <c r="R42" i="19"/>
  <c r="AJ21" i="19"/>
  <c r="AD31" i="19"/>
  <c r="R21" i="19"/>
  <c r="AD41" i="19"/>
  <c r="AJ11" i="19"/>
  <c r="AJ51" i="19"/>
  <c r="AC44" i="1"/>
  <c r="L41" i="19"/>
  <c r="AD11" i="19"/>
  <c r="L21" i="19"/>
  <c r="L11" i="19"/>
  <c r="X51" i="19"/>
  <c r="X21" i="19"/>
  <c r="R11" i="19"/>
  <c r="R31" i="19"/>
  <c r="AJ41" i="19"/>
  <c r="L31" i="19"/>
  <c r="R51" i="19"/>
  <c r="X31" i="19"/>
  <c r="X11" i="19"/>
  <c r="X41" i="19"/>
  <c r="AJ31" i="19"/>
  <c r="AD51" i="19"/>
  <c r="R41" i="19"/>
  <c r="AD21" i="19"/>
  <c r="L51" i="19"/>
  <c r="AB21" i="1"/>
  <c r="AA20" i="1"/>
  <c r="AA32" i="1"/>
  <c r="AB33" i="1"/>
  <c r="AA56" i="1"/>
  <c r="AB57" i="1"/>
  <c r="K42" i="19"/>
  <c r="AC32" i="19"/>
  <c r="W42" i="19"/>
  <c r="AI52" i="19"/>
  <c r="K22" i="19"/>
  <c r="Q32" i="19"/>
  <c r="AI12" i="19"/>
  <c r="AC52" i="19"/>
  <c r="Q42" i="19"/>
  <c r="AC42" i="19"/>
  <c r="K12" i="19"/>
  <c r="Q22" i="19"/>
  <c r="W52" i="19"/>
  <c r="AI42" i="19"/>
  <c r="W32" i="19"/>
  <c r="AI22" i="19"/>
  <c r="W12" i="19"/>
  <c r="AI32" i="19"/>
  <c r="AC12" i="19"/>
  <c r="Q12" i="19"/>
  <c r="Q52" i="19"/>
  <c r="AC49" i="1"/>
  <c r="K32" i="19"/>
  <c r="W22" i="19"/>
  <c r="K52" i="19"/>
  <c r="AC22" i="19"/>
  <c r="AC40" i="19"/>
  <c r="W10" i="19"/>
  <c r="AC50" i="19"/>
  <c r="Q10" i="19"/>
  <c r="Q30" i="19"/>
  <c r="W50" i="19"/>
  <c r="K40" i="19"/>
  <c r="Q50" i="19"/>
  <c r="W20" i="19"/>
  <c r="AC37" i="1"/>
  <c r="K10" i="19"/>
  <c r="Q40" i="19"/>
  <c r="K30" i="19"/>
  <c r="AI50" i="19"/>
  <c r="AI20" i="19"/>
  <c r="K50" i="19"/>
  <c r="AI40" i="19"/>
  <c r="W40" i="19"/>
  <c r="K20" i="19"/>
  <c r="AC10" i="19"/>
  <c r="AI10" i="19"/>
  <c r="AC20" i="19"/>
  <c r="AI30" i="19"/>
  <c r="AC30" i="19"/>
  <c r="W30" i="19"/>
  <c r="Q20" i="19"/>
  <c r="AC13" i="1"/>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B27" i="1"/>
  <c r="AA26" i="1"/>
  <c r="K39" i="19"/>
  <c r="AC39" i="19"/>
  <c r="W29" i="19"/>
  <c r="AI49" i="19"/>
  <c r="W9" i="19"/>
  <c r="AC19" i="19"/>
  <c r="Q49" i="19"/>
  <c r="W49" i="19"/>
  <c r="AC9" i="19"/>
  <c r="AI9" i="19"/>
  <c r="Q29" i="19"/>
  <c r="W39" i="19"/>
  <c r="Q39" i="19"/>
  <c r="AC31"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C55" i="1"/>
  <c r="Q33" i="19"/>
  <c r="AI23" i="19"/>
  <c r="K53" i="19"/>
  <c r="AC23" i="19"/>
  <c r="AC13" i="19"/>
  <c r="W23" i="19"/>
  <c r="W33" i="19"/>
  <c r="Q13" i="19"/>
  <c r="W13" i="19"/>
  <c r="AI13" i="19"/>
  <c r="Q43" i="19"/>
  <c r="Q23" i="19"/>
  <c r="W53" i="19"/>
  <c r="M12" i="19"/>
  <c r="AK42" i="19"/>
  <c r="AE32" i="19"/>
  <c r="AC51" i="1"/>
  <c r="M52" i="19"/>
  <c r="S12" i="19"/>
  <c r="M32" i="19"/>
  <c r="S52" i="19"/>
  <c r="Y52" i="19"/>
  <c r="Y42" i="19"/>
  <c r="AK12" i="19"/>
  <c r="S22" i="19"/>
  <c r="AE12" i="19"/>
  <c r="Y22" i="19"/>
  <c r="S32" i="19"/>
  <c r="AK52" i="19"/>
  <c r="M22" i="19"/>
  <c r="AK32" i="19"/>
  <c r="AE22" i="19"/>
  <c r="AE42" i="19"/>
  <c r="Y32" i="19"/>
  <c r="M42" i="19"/>
  <c r="Y12" i="19"/>
  <c r="AE52" i="19"/>
  <c r="AK22" i="19"/>
  <c r="S42" i="19"/>
  <c r="AA45" i="1"/>
  <c r="AB47" i="1"/>
  <c r="AA47" i="1" s="1"/>
  <c r="AB46" i="1"/>
  <c r="AA46" i="1" s="1"/>
  <c r="AA38" i="1"/>
  <c r="AB39" i="1"/>
  <c r="AB16"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C25" i="1"/>
  <c r="K7" i="19" l="1"/>
  <c r="Q7" i="19"/>
  <c r="AI37" i="19"/>
  <c r="AC17" i="19"/>
  <c r="AC27" i="19"/>
  <c r="Q27" i="19"/>
  <c r="AI7" i="19"/>
  <c r="K17" i="19"/>
  <c r="W37" i="19"/>
  <c r="AI27" i="19"/>
  <c r="K27" i="19"/>
  <c r="AC37" i="19"/>
  <c r="W47" i="19"/>
  <c r="AI47" i="19"/>
  <c r="AC7" i="19"/>
  <c r="K47" i="19"/>
  <c r="Q17" i="19"/>
  <c r="K37" i="19"/>
  <c r="AI17" i="19"/>
  <c r="AC19" i="1"/>
  <c r="W7" i="19"/>
  <c r="Q47" i="19"/>
  <c r="Q37" i="19"/>
  <c r="AC47" i="19"/>
  <c r="W17" i="19"/>
  <c r="AA16" i="1"/>
  <c r="AB17" i="1"/>
  <c r="AA17" i="1" s="1"/>
  <c r="R40" i="19"/>
  <c r="AD10" i="19"/>
  <c r="X40" i="19"/>
  <c r="AJ10" i="19"/>
  <c r="R50" i="19"/>
  <c r="X10" i="19"/>
  <c r="R30" i="19"/>
  <c r="AC38" i="1"/>
  <c r="L10" i="19"/>
  <c r="L50" i="19"/>
  <c r="AJ20" i="19"/>
  <c r="AJ40" i="19"/>
  <c r="AD30" i="19"/>
  <c r="R20" i="19"/>
  <c r="AD50" i="19"/>
  <c r="AJ30" i="19"/>
  <c r="AJ50" i="19"/>
  <c r="X30" i="19"/>
  <c r="AD20" i="19"/>
  <c r="L40" i="19"/>
  <c r="X50" i="19"/>
  <c r="X20" i="19"/>
  <c r="AD40" i="19"/>
  <c r="R10" i="19"/>
  <c r="L30" i="19"/>
  <c r="L20" i="19"/>
  <c r="AA57" i="1"/>
  <c r="AB58" i="1"/>
  <c r="AD47" i="19"/>
  <c r="AJ27" i="19"/>
  <c r="AD27" i="19"/>
  <c r="AJ7" i="19"/>
  <c r="AJ37" i="19"/>
  <c r="L27" i="19"/>
  <c r="AD17" i="19"/>
  <c r="L37" i="19"/>
  <c r="R17" i="19"/>
  <c r="AJ17" i="19"/>
  <c r="X7" i="19"/>
  <c r="X47" i="19"/>
  <c r="L7" i="19"/>
  <c r="L17" i="19"/>
  <c r="R27" i="19"/>
  <c r="X27" i="19"/>
  <c r="R7" i="19"/>
  <c r="X17" i="19"/>
  <c r="AJ47" i="19"/>
  <c r="L47" i="19"/>
  <c r="R37" i="19"/>
  <c r="AD7" i="19"/>
  <c r="X37" i="19"/>
  <c r="AC20" i="1"/>
  <c r="R47" i="19"/>
  <c r="AD37" i="19"/>
  <c r="AB28" i="1"/>
  <c r="AA28" i="1" s="1"/>
  <c r="AA27" i="1"/>
  <c r="AB29" i="1"/>
  <c r="AA29" i="1" s="1"/>
  <c r="AJ43" i="19"/>
  <c r="AD33" i="19"/>
  <c r="X33" i="19"/>
  <c r="X13" i="19"/>
  <c r="AD43" i="19"/>
  <c r="L43" i="19"/>
  <c r="AC56" i="1"/>
  <c r="X23" i="19"/>
  <c r="R33" i="19"/>
  <c r="R43" i="19"/>
  <c r="AD53" i="19"/>
  <c r="AJ13" i="19"/>
  <c r="R23" i="19"/>
  <c r="R13" i="19"/>
  <c r="AJ53" i="19"/>
  <c r="L33" i="19"/>
  <c r="L23" i="19"/>
  <c r="X43" i="19"/>
  <c r="X53" i="19"/>
  <c r="AD13" i="19"/>
  <c r="L53" i="19"/>
  <c r="L13" i="19"/>
  <c r="AD23" i="19"/>
  <c r="AJ33" i="19"/>
  <c r="AJ23" i="19"/>
  <c r="R53" i="19"/>
  <c r="AA21" i="1"/>
  <c r="AB22" i="1"/>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26"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6"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C47" i="1"/>
  <c r="AG11" i="19"/>
  <c r="AM41" i="19"/>
  <c r="AA21" i="19"/>
  <c r="AA51" i="19"/>
  <c r="U51" i="19"/>
  <c r="U31" i="19"/>
  <c r="AA11" i="19"/>
  <c r="AG21" i="19"/>
  <c r="O31" i="19"/>
  <c r="AA33" i="1"/>
  <c r="AB34" i="1"/>
  <c r="AA34" i="1" s="1"/>
  <c r="AB35" i="1"/>
  <c r="AA35" i="1" s="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A39" i="1"/>
  <c r="AB40" i="1"/>
  <c r="AE11" i="19"/>
  <c r="Y41" i="19"/>
  <c r="M41" i="19"/>
  <c r="Y21" i="19"/>
  <c r="AK41" i="19"/>
  <c r="S31" i="19"/>
  <c r="M31" i="19"/>
  <c r="M51" i="19"/>
  <c r="Y51" i="19"/>
  <c r="AK21" i="19"/>
  <c r="AK31" i="19"/>
  <c r="Y11" i="19"/>
  <c r="AE41" i="19"/>
  <c r="AE21" i="19"/>
  <c r="S51" i="19"/>
  <c r="AE51" i="19"/>
  <c r="AK51" i="19"/>
  <c r="M21" i="19"/>
  <c r="AE31" i="19"/>
  <c r="AC45" i="1"/>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C32" i="1"/>
  <c r="AD9" i="19"/>
  <c r="AJ49" i="19"/>
  <c r="L39" i="19"/>
  <c r="R19" i="19"/>
  <c r="AJ39" i="19"/>
  <c r="AJ29" i="19"/>
  <c r="AJ19" i="19"/>
  <c r="AJ9" i="19"/>
  <c r="AD49" i="19"/>
  <c r="L19" i="19"/>
  <c r="L29" i="19"/>
  <c r="R49" i="19"/>
  <c r="AA40" i="1" l="1"/>
  <c r="AB41" i="1"/>
  <c r="AA41" i="1" s="1"/>
  <c r="AG39" i="19"/>
  <c r="AG29" i="19"/>
  <c r="AM19" i="19"/>
  <c r="O39" i="19"/>
  <c r="AC35"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C21"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7" i="1"/>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AC39"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4" i="1"/>
  <c r="T19" i="19"/>
  <c r="AL49" i="19"/>
  <c r="T29" i="19"/>
  <c r="AF29" i="19"/>
  <c r="T18" i="19"/>
  <c r="N48" i="19"/>
  <c r="N8" i="19"/>
  <c r="T28" i="19"/>
  <c r="AF38" i="19"/>
  <c r="Z28" i="19"/>
  <c r="Z18" i="19"/>
  <c r="AF8" i="19"/>
  <c r="AC28"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3" i="1"/>
  <c r="M9" i="19"/>
  <c r="Y29" i="19"/>
  <c r="AA58" i="1"/>
  <c r="AB59" i="1"/>
  <c r="AA59" i="1" s="1"/>
  <c r="AM46" i="19"/>
  <c r="U36" i="19"/>
  <c r="AG16" i="19"/>
  <c r="O6" i="19"/>
  <c r="AA36" i="19"/>
  <c r="AM16" i="19"/>
  <c r="U6" i="19"/>
  <c r="AG46" i="19"/>
  <c r="AA16" i="19"/>
  <c r="AC17" i="1"/>
  <c r="AA6" i="19"/>
  <c r="AG6" i="19"/>
  <c r="AA46" i="19"/>
  <c r="AM26" i="19"/>
  <c r="U16" i="19"/>
  <c r="O36" i="19"/>
  <c r="U26" i="19"/>
  <c r="O46" i="19"/>
  <c r="AA26" i="19"/>
  <c r="AM6" i="19"/>
  <c r="U46" i="19"/>
  <c r="AG26" i="19"/>
  <c r="O16" i="19"/>
  <c r="AG36" i="19"/>
  <c r="O26" i="19"/>
  <c r="AM36" i="19"/>
  <c r="AB23" i="1"/>
  <c r="AA23" i="1" s="1"/>
  <c r="AA22" i="1"/>
  <c r="O8" i="19"/>
  <c r="AA48" i="19"/>
  <c r="AM38" i="19"/>
  <c r="U48" i="19"/>
  <c r="AA18" i="19"/>
  <c r="AG18" i="19"/>
  <c r="AG48" i="19"/>
  <c r="AM18" i="19"/>
  <c r="AA28" i="19"/>
  <c r="AG28" i="19"/>
  <c r="AA8" i="19"/>
  <c r="U18" i="19"/>
  <c r="AG38" i="19"/>
  <c r="U38" i="19"/>
  <c r="AM8" i="19"/>
  <c r="AA38" i="19"/>
  <c r="AM48" i="19"/>
  <c r="U28" i="19"/>
  <c r="O38" i="19"/>
  <c r="U8" i="19"/>
  <c r="AG8" i="19"/>
  <c r="AC29"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7" i="1"/>
  <c r="M33" i="19"/>
  <c r="AF6" i="19"/>
  <c r="N46" i="19"/>
  <c r="Z26" i="19"/>
  <c r="AL6" i="19"/>
  <c r="AL36" i="19"/>
  <c r="AF26" i="19"/>
  <c r="Z6" i="19"/>
  <c r="T26" i="19"/>
  <c r="Z46" i="19"/>
  <c r="AF46" i="19"/>
  <c r="T46" i="19"/>
  <c r="T6" i="19"/>
  <c r="AF36" i="19"/>
  <c r="N26" i="19"/>
  <c r="Z16" i="19"/>
  <c r="AL26" i="19"/>
  <c r="Z36" i="19"/>
  <c r="N36" i="19"/>
  <c r="AL46" i="19"/>
  <c r="T36" i="19"/>
  <c r="AF16" i="19"/>
  <c r="N6" i="19"/>
  <c r="N16" i="19"/>
  <c r="AC16"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C59"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AC58" i="1"/>
  <c r="T53" i="19"/>
  <c r="AL33" i="19"/>
  <c r="T13" i="19"/>
  <c r="Z33" i="19"/>
  <c r="Z47" i="19"/>
  <c r="T7" i="19"/>
  <c r="AL37" i="19"/>
  <c r="T17" i="19"/>
  <c r="Z17" i="19"/>
  <c r="AF7" i="19"/>
  <c r="AF37" i="19"/>
  <c r="N17" i="19"/>
  <c r="AF27" i="19"/>
  <c r="AC22"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41"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3" i="1"/>
  <c r="AA17" i="19"/>
  <c r="O7" i="19"/>
  <c r="AA37" i="19"/>
  <c r="AA27" i="19"/>
  <c r="AM27" i="19"/>
  <c r="U17" i="19"/>
  <c r="U47" i="19"/>
  <c r="AG17" i="19"/>
  <c r="O47" i="19"/>
  <c r="Z40" i="19"/>
  <c r="AC40" i="1"/>
  <c r="T10" i="19"/>
  <c r="AF10" i="19"/>
  <c r="T20" i="19"/>
  <c r="N30" i="19"/>
  <c r="Z20" i="19"/>
  <c r="AF50" i="19"/>
  <c r="T50" i="19"/>
  <c r="AL30" i="19"/>
  <c r="T40" i="19"/>
  <c r="AF40" i="19"/>
  <c r="AF30" i="19"/>
  <c r="N50" i="19"/>
  <c r="AL40" i="19"/>
  <c r="AL20" i="19"/>
  <c r="Z10" i="19"/>
  <c r="AF20" i="19"/>
  <c r="N10" i="19"/>
  <c r="Z50" i="19"/>
  <c r="AL50" i="19"/>
  <c r="N40" i="19"/>
  <c r="T30" i="19"/>
  <c r="Z30" i="19"/>
  <c r="AL10" i="19"/>
  <c r="N20"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<sst xmlns="http://schemas.openxmlformats.org/spreadsheetml/2006/main" count="383" uniqueCount="267">
  <si>
    <t>Matriz Mapa de Riesgos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</si>
  <si>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</si>
  <si>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</si>
  <si>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</si>
  <si>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Contexto: </t>
    </r>
    <r>
      <rPr>
        <sz val="11"/>
        <rFont val="Arial Narrow"/>
        <family val="2"/>
      </rPr>
      <t>Diligenciar formato Contexto Extratégico - Código: F-DPM-1210-238,37-014</t>
    </r>
    <r>
      <rPr>
        <sz val="10"/>
        <rFont val="Arial Narrow"/>
        <family val="2"/>
      </rPr>
      <t xml:space="preserve">
</t>
    </r>
  </si>
  <si>
    <t>Columna</t>
  </si>
  <si>
    <t>Descripción - Lineamientos para el diligenciamiento</t>
  </si>
  <si>
    <t>Proceso</t>
  </si>
  <si>
    <t>Diligencie el nombre del proceso al cual se le identificarán y valorarán los riesgos.</t>
  </si>
  <si>
    <t>Alcance</t>
  </si>
  <si>
    <t>Diligencie el alcance del proceso.</t>
  </si>
  <si>
    <t>Objetivos estratégicos</t>
  </si>
  <si>
    <t>Utilice la lista de despligue que se encuentra parametrizada, le aparecerán los cuatro objetivos estratégicos de la entidad, seleccione el de su proceso.</t>
  </si>
  <si>
    <t>Objetivo del proceso</t>
  </si>
  <si>
    <t>Diligencie el objetivo del proceso.</t>
  </si>
  <si>
    <t>Planeación institucional</t>
  </si>
  <si>
    <t xml:space="preserve">Describa los productos del proceso. </t>
  </si>
  <si>
    <t>Puntos de riesgo en la cadena de valor</t>
  </si>
  <si>
    <t>Identifique las actividades del proceso donde exista evidencia de que pueda ocurrir eventos de riesgo operativo.</t>
  </si>
  <si>
    <t xml:space="preserve"> -  Hoja 3 Mapa de Riesgos Final: Encontrará la totalidad de la estructura para la identificación y valoración de los riesgos por proceso, programa o proyecto, acorde con el nivel de desagregación que la entidad considere necesaria.</t>
  </si>
  <si>
    <t>Objetivo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</si>
  <si>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</si>
  <si>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</si>
  <si>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</si>
  <si>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</si>
  <si>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</si>
  <si>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</si>
  <si>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</si>
  <si>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</si>
  <si>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</si>
  <si>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</si>
  <si>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</si>
  <si>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</si>
  <si>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</si>
  <si>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</si>
  <si>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</si>
  <si>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</si>
  <si>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</si>
  <si>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</si>
  <si>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</si>
  <si>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</si>
  <si>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</si>
  <si>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</si>
  <si>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</si>
  <si>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</si>
  <si>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</si>
  <si>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</si>
  <si>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</si>
  <si>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</si>
  <si>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</si>
  <si>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</si>
  <si>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</si>
  <si>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</si>
  <si>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</si>
  <si>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</si>
  <si>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</si>
  <si>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</si>
  <si>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</si>
  <si>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</si>
  <si>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de inicio, fecha de terminación,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</si>
  <si>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</si>
  <si>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</si>
  <si>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</si>
  <si>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4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</si>
  <si>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</si>
  <si>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6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</si>
  <si>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</si>
  <si>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Valoración de Controles: </t>
    </r>
    <r>
      <rPr>
        <sz val="11"/>
        <rFont val="Arial Narrow"/>
        <family val="2"/>
      </rPr>
      <t>Tabla referente para todos los cálculos (no se diligencia)</t>
    </r>
  </si>
  <si>
    <r>
      <rPr>
        <b/>
        <sz val="11"/>
        <rFont val="Calibri"/>
        <family val="2"/>
        <scheme val="minor"/>
      </rPr>
      <t>Capacidades institucionales:</t>
    </r>
    <r>
      <rPr>
        <sz val="11"/>
        <rFont val="Calibri"/>
        <family val="2"/>
        <scheme val="minor"/>
      </rPr>
      <t xml:space="preserve">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r>
  </si>
  <si>
    <t>CONTEXTO ESTRATÉGICO</t>
  </si>
  <si>
    <t>Código: F-DPM-1210-238,37-014</t>
  </si>
  <si>
    <t>Hábitat y territorio:
Planear, desarrollar y liderar una ciudad segura y a escala humana, con conectividad digital, espacio público inclusivo, sistema de movilidad sostenible, ambientes de vivienda dignos, y prevención y mitigación de riesgos.</t>
  </si>
  <si>
    <t>Versión: 1.0</t>
  </si>
  <si>
    <t xml:space="preserve">Desarrollo sostenible:
Promover una ciudad ambientalmente sostenible, socialmente inclusiva y económicamente dinámica, que fomenta el desarrollo equilibrado de sus ecosistemas, su tejido social y su base empresarial, y se integra con liderazgo en los escenarios nacional e internacional.  </t>
  </si>
  <si>
    <t>Fecha: Abril 27-2021</t>
  </si>
  <si>
    <t xml:space="preserve">Calidad de vida:
Proteger la salud pública y proporcionar a la ciudadanía una oferta educativa equitativa, con calidad, pertinente y adecuada al ciclo de vida, así como programación y espacios para la expresión y disfrute del patrimonio, el arte y la cultura, la convivencia, la recreación, el deporte, y el ejercicio de sus derechos. </t>
  </si>
  <si>
    <t>Página: Página 1 de 1</t>
  </si>
  <si>
    <t>PROCESO:</t>
  </si>
  <si>
    <t>INTERNACIONALIZACION DE LA CIUDAD</t>
  </si>
  <si>
    <t>ALCANCE:</t>
  </si>
  <si>
    <t>Priorizar los proyectos de las dependencias de la Alcaldía de Bucaramanga que tengan mayores posibilidades de ser recepctores de Cooperación Internacional, así como también contribuir al fortalecimiento del sector empresarial mediante la creación de lazos que conlleven a mejorar los indicadores de exportación y de inversión extranjera directa, apoyando de manera efectiva el proceso de internacionalziación del municipio de Bucaramanga.</t>
  </si>
  <si>
    <t>OBJETIVOS ESTRATÉGICOS</t>
  </si>
  <si>
    <t>OBJETIVO DEL PROCESO</t>
  </si>
  <si>
    <t>PLANEACIÓN INSTITUCIONAL</t>
  </si>
  <si>
    <t>PUNTOS DE RIESGO EN LA CADENA DE VALOR</t>
  </si>
  <si>
    <t xml:space="preserve">Capacidades institucionales: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</si>
  <si>
    <t>Contribuir en el  logro de la visión  de  desarrollo  territorial establecidos en el marco de  la planeación  estratégica, promoviendo el posicionamiento  y  reconocimiento  global  del  territorio,  maximizando  oportunidades  de  bienestar  social e  intercambio  cultural a partir de cooperación académica técnica y financiera nacional e internacional.</t>
  </si>
  <si>
    <t xml:space="preserve"> Priorizaciòn y seguimiento a proyectos de cooperaciòn
Formulaciòn y seguimiento del Plan de Acciòn 
Curva de aprendizaje por la no continuidad e insuficiencia de personal
</t>
  </si>
  <si>
    <t>MATRIZ DOFA</t>
  </si>
  <si>
    <t>DEBILIDADES</t>
  </si>
  <si>
    <t>AMENAZAS</t>
  </si>
  <si>
    <t>FORTALEZAS</t>
  </si>
  <si>
    <t>OPORTUNIDADES</t>
  </si>
  <si>
    <t>Matriz Mapa Riesgos de Gestión</t>
  </si>
  <si>
    <t>Código: F-DPM-1210-238,37-013</t>
  </si>
  <si>
    <t>Versión: 3.0</t>
  </si>
  <si>
    <t>Fecha de aprobación: Octubre 19-2021</t>
  </si>
  <si>
    <t xml:space="preserve">Página: 1 de 1 </t>
  </si>
  <si>
    <t>Proceso:</t>
  </si>
  <si>
    <t>Internacionalización de la ciudad</t>
  </si>
  <si>
    <t>Objetivo:</t>
  </si>
  <si>
    <t>Alcance:</t>
  </si>
  <si>
    <t xml:space="preserve">Priorizar los proyectos de las dependencias de la Alcaldía de Bucaramanga que tengan mayores posibilidades de ser recepctores de Cooperación Internacional, así como también contribuir al fortalecimiento del sector empresarial mediante la creación de lazos que conlleven a mejorar los indicadores de exportación y de inversión extranjera directa, apoyando de manera efectiva el proceso de internacionalziación del municipio de Bucaramanga.   </t>
  </si>
  <si>
    <t>Identificación del riesgo</t>
  </si>
  <si>
    <t>Análisis del riesgo inherente</t>
  </si>
  <si>
    <t>Evaluación del riesgo - Valoración de los controles</t>
  </si>
  <si>
    <t>Evaluación del riesgo - Nivel del riesgo residual</t>
  </si>
  <si>
    <t>Plan de Acción</t>
  </si>
  <si>
    <t xml:space="preserve">Referencia </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</si>
  <si>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</si>
  <si>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</si>
  <si>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</si>
  <si>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</si>
  <si>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</si>
  <si>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</si>
  <si>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</si>
  <si>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</si>
  <si>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</si>
  <si>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</si>
  <si>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</si>
  <si>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</si>
  <si>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Responsable</t>
  </si>
  <si>
    <t>Fecha de inicio</t>
  </si>
  <si>
    <t>Fecha de terminación</t>
  </si>
  <si>
    <t>Fecha Seguimiento</t>
  </si>
  <si>
    <t>Seguimiento</t>
  </si>
  <si>
    <t>Tipo</t>
  </si>
  <si>
    <t>Implementación</t>
  </si>
  <si>
    <t>Calificación</t>
  </si>
  <si>
    <t>Documentación</t>
  </si>
  <si>
    <t>Frecuencia</t>
  </si>
  <si>
    <t>Evidencia</t>
  </si>
  <si>
    <t>Económico y Reputacional</t>
  </si>
  <si>
    <t>Limitada proyeccion de la ciudad hacia el mundo</t>
  </si>
  <si>
    <t xml:space="preserve">Insuficiencia de personal y recursos economicos para llevar a cabo la planeacion de internacionalizacion de la ciudad </t>
  </si>
  <si>
    <t>Ejecucion y Administracion de procesos</t>
  </si>
  <si>
    <t xml:space="preserve">     El riesgo afecta la imagen de la entidad a nivel nacional, con efecto publicitarios sostenible a nivel país</t>
  </si>
  <si>
    <t>Preventivo</t>
  </si>
  <si>
    <t>Manual</t>
  </si>
  <si>
    <t>Documentado</t>
  </si>
  <si>
    <t>Continua</t>
  </si>
  <si>
    <t>Con Registro</t>
  </si>
  <si>
    <t>Reducir (mitigar)</t>
  </si>
  <si>
    <t xml:space="preserve">Jefe de oficina </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</si>
  <si>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</si>
  <si>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</si>
  <si>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</si>
  <si>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</si>
  <si>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</si>
  <si>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</si>
  <si>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</si>
  <si>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</si>
  <si>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</si>
  <si>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</si>
  <si>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</si>
  <si>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</si>
  <si>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</si>
  <si>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</si>
  <si>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</si>
  <si>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</si>
  <si>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</si>
  <si>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</si>
  <si>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</si>
  <si>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</si>
  <si>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</si>
  <si>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</si>
  <si>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</si>
  <si>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</si>
  <si>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</si>
  <si>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</si>
  <si>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</si>
  <si>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</si>
  <si>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</si>
  <si>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</si>
  <si>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</si>
  <si>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</si>
  <si>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</si>
  <si>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</si>
  <si>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</si>
  <si>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</si>
  <si>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</si>
  <si>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</si>
  <si>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</si>
  <si>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</si>
  <si>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</si>
  <si>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</si>
  <si>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</si>
  <si>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</si>
  <si>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</si>
  <si>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</si>
  <si>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</si>
  <si>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</si>
  <si>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</si>
  <si>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</si>
  <si>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</si>
  <si>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</si>
  <si>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</si>
  <si>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</si>
  <si>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</si>
  <si>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 xml:space="preserve">     El riesgo afecta la imagen de alguna área de la organización</t>
  </si>
  <si>
    <t>Pérdida_Reputacional</t>
  </si>
  <si>
    <t xml:space="preserve">     Entre 10 y 50 SMLMV </t>
  </si>
  <si>
    <t xml:space="preserve">     El riesgo afecta la imagen de la entidad internamente, de conocimiento general, nivel interno, de junta dircetiva y accionistas y/o de provedores</t>
  </si>
  <si>
    <t xml:space="preserve">     Entre 50 y 100 SMLMV </t>
  </si>
  <si>
    <t xml:space="preserve">     El riesgo afecta la imagen de la entidad con algunos usuarios de relevancia frente al logro de los objetivos</t>
  </si>
  <si>
    <t xml:space="preserve">     Entre 100 y 500 SMLMV </t>
  </si>
  <si>
    <t xml:space="preserve">     El riesgo afecta la imagen de de la entidad con efecto publicitario sostenido a nivel de sector administrativo, nivel departamental o municipal</t>
  </si>
  <si>
    <t xml:space="preserve">     Mayor a 500 SMLMV </t>
  </si>
  <si>
    <t>Criterios</t>
  </si>
  <si>
    <t>Subcriterios</t>
  </si>
  <si>
    <t>Afectación Económica o presupuestal</t>
  </si>
  <si>
    <t>Afectación menor a 10 SMLMV .</t>
  </si>
  <si>
    <t>❌</t>
  </si>
  <si>
    <t>✔</t>
  </si>
  <si>
    <t>Tabla Atributos de para el diseño del control</t>
  </si>
  <si>
    <t>Características</t>
  </si>
  <si>
    <t>Descripción</t>
  </si>
  <si>
    <t>Peso</t>
  </si>
  <si>
    <t>Atributos de Eficiencia</t>
  </si>
  <si>
    <t>Va hacia las causas del riesgo, aseguran el resultado final esperado.</t>
  </si>
  <si>
    <t>Detectivo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</si>
  <si>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</si>
  <si>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</si>
  <si>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</si>
  <si>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</si>
  <si>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</si>
  <si>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</si>
  <si>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</si>
  <si>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</si>
  <si>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</si>
  <si>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</si>
  <si>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</si>
  <si>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</si>
  <si>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</si>
  <si>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</si>
  <si>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</si>
  <si>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</si>
  <si>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</si>
  <si>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</si>
  <si>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Aceptar</t>
  </si>
  <si>
    <t>Económico</t>
  </si>
  <si>
    <t>Evitar</t>
  </si>
  <si>
    <t>Reputacional</t>
  </si>
  <si>
    <t>Reducir (compartir)</t>
  </si>
  <si>
    <t>Plan de accion (solo para la opción reducir)</t>
  </si>
  <si>
    <t>Finalizado</t>
  </si>
  <si>
    <t>En curso</t>
  </si>
  <si>
    <t>Daños Activos Fisicos</t>
  </si>
  <si>
    <t>Fallas Tecnologicas</t>
  </si>
  <si>
    <t>Fraude Externo</t>
  </si>
  <si>
    <t>Fraude Interno</t>
  </si>
  <si>
    <t>Relaciones Laborales</t>
  </si>
  <si>
    <t>Usuarios, productos y practicas , organizacionales</t>
  </si>
  <si>
    <t>Registro Sustancial</t>
  </si>
  <si>
    <t>Registro Material</t>
  </si>
  <si>
    <t>Sin registro</t>
  </si>
  <si>
    <t>Reducir</t>
  </si>
  <si>
    <t xml:space="preserve">Plan de Acción propuesto
</t>
  </si>
  <si>
    <t xml:space="preserve">Infraestructura tecnológica deficiente		
La pérdida de la curva de aprendizaje por la no continuidad del personal contratista		
Insuficiencia de recurso humano y financiero para atender las necesidades de internacionalización del Municipio		
Deficientes controles en la sistematización de la información que se genera en la dependencia (Perdida de memoria institucional)		</t>
  </si>
  <si>
    <t xml:space="preserve">Crisis económica 	
Disminución del recaudo de la entidad territorial	
Altos niveles de inseguridad ciudadana	
Normas que afectan los objetivos de la institución	
Recortes presupuestales del orden Nacional y Departamental	
Alteraciones en el orden público	</t>
  </si>
  <si>
    <t xml:space="preserve">Experiencia y compromisos de los servidores públicos vinculados al proceso		
Empoderamiento, responsabilidad y compromiso por el líder del proceso 
Conocimiento del desarrollo de los procesos		
Capacitación y mejoramiento de procesos por parte de funcionarios		
Trabajo en equipo y excelentes relaciones interpersonales		</t>
  </si>
  <si>
    <t xml:space="preserve">Situación Geopolítica de la entidad territorial	
Reconocimiento de la atención de calidad brindada por los servidores públicos	
Buena posición en el ranking de ciudades prósperas de Colombia
Relación con la Agencia Presidencial de Cooperacion Internacional; Cancilleria y Cooperantes y Organismos Internacionales 
</t>
  </si>
  <si>
    <t>Posibilidad de afectación económica y reputacional  por la limitada proyección de la ciudad hacia el mundo, debido a la insuficiencia de personal y recursos económicos para llevar a cabo la planeación de internacionalización de la ciudad.</t>
  </si>
  <si>
    <t>Realizar una (1) solicitud a la alta dirección relacionadas con el personal, recursos físicos y  financieros para la oficina</t>
  </si>
  <si>
    <t>La Jefe de la Oficina verifica las necesidades de personal, recursos físicos y  financieros para el funcionamiento de la Oficina Asesora de Asuntos Internacionales.</t>
  </si>
  <si>
    <t>La Jefe de la Oficina y su equipo programan actividades encaminadas a la difusión de la reactivación de la Oficina Asesora de Asuntos Internacionales y a la socialización en temas de cooperación nacional e internacional dentro del marco de las normas que lo rigen.</t>
  </si>
  <si>
    <t>Realizar una (1) socialización relacionada con temas de cooperación nacional e internacional a los enlaces que para tal efecto designen los lideres de los procesos.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</si>
</sst>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7"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2"/>
      <color theme="1"/>
      <name val="Arial Narrow"/>
      <family val="2"/>
    </font>
    <font>
      <sz val="12"/>
      <name val="Arial Narrow"/>
      <family val="2"/>
    </font>
    <font>
      <b/>
      <sz val="10"/>
      <color theme="6" tint="-0.249977111117893"/>
      <name val="Arial Narrow"/>
      <family val="2"/>
    </font>
    <font>
      <b/>
      <sz val="11"/>
      <name val="Calibri"/>
      <family val="2"/>
      <scheme val="minor"/>
    </font>
    <font>
      <b/>
      <sz val="12"/>
      <color rgb="FF000000"/>
      <name val="Arial"/>
      <family val="2"/>
    </font>
    <font>
      <b/>
      <sz val="14"/>
      <color rgb="FF000000"/>
      <name val="Arial"/>
      <family val="2"/>
    </font>
    <font>
      <sz val="11"/>
      <color theme="1"/>
      <name val="Arial"/>
      <family val="2"/>
    </font>
    <font>
      <sz val="9"/>
      <color theme="1"/>
      <name val="Arial"/>
      <family val="2"/>
    </font>
    <font>
      <b/>
      <sz val="28"/>
      <color theme="1"/>
      <name val="Arial Narrow"/>
      <family val="2"/>
    </font>
  </fonts>
  <fills count="21">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6" tint="0.59999389629810485"/>
        <bgColor rgb="FF000000"/>
      </patternFill>
    </fill>
    <fill>
      <patternFill patternType="solid">
        <fgColor theme="0"/>
        <bgColor rgb="FF000000"/>
      </patternFill>
    </fill>
    <fill>
      <patternFill patternType="solid">
        <fgColor rgb="FFFFFFFF"/>
        <bgColor rgb="FF000000"/>
      </patternFill>
    </fill>
    <fill>
      <patternFill patternType="solid">
        <fgColor theme="6" tint="0.59999389629810485"/>
        <bgColor indexed="64"/>
      </patternFill>
    </fill>
  </fills>
  <borders count="110">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double">
        <color indexed="64"/>
      </left>
      <right/>
      <top style="double">
        <color indexed="64"/>
      </top>
      <bottom style="thin">
        <color indexed="64"/>
      </bottom>
      <diagonal/>
    </border>
    <border>
      <left/>
      <right style="thin">
        <color theme="0"/>
      </right>
      <top style="double">
        <color indexed="64"/>
      </top>
      <bottom style="thin">
        <color indexed="64"/>
      </bottom>
      <diagonal/>
    </border>
    <border>
      <left style="hair">
        <color indexed="64"/>
      </left>
      <right style="thin">
        <color indexed="64"/>
      </right>
      <top style="thin">
        <color indexed="64"/>
      </top>
      <bottom style="hair">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medium">
        <color indexed="64"/>
      </left>
      <right style="double">
        <color indexed="64"/>
      </right>
      <top/>
      <bottom/>
      <diagonal/>
    </border>
    <border>
      <left/>
      <right/>
      <top style="double">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right style="double">
        <color indexed="64"/>
      </right>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dashed">
        <color theme="9" tint="-0.24994659260841701"/>
      </right>
      <top/>
      <bottom/>
      <diagonal/>
    </border>
    <border>
      <left/>
      <right style="medium">
        <color rgb="FF000000"/>
      </right>
      <top/>
      <bottom/>
      <diagonal/>
    </border>
    <border>
      <left style="medium">
        <color rgb="FF000000"/>
      </left>
      <right/>
      <top/>
      <bottom/>
      <diagonal/>
    </border>
    <border>
      <left/>
      <right style="medium">
        <color rgb="FF000000"/>
      </right>
      <top/>
      <bottom style="medium">
        <color indexed="64"/>
      </bottom>
      <diagonal/>
    </border>
    <border>
      <left style="medium">
        <color rgb="FF000000"/>
      </left>
      <right/>
      <top/>
      <bottom style="medium">
        <color indexed="64"/>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546">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Alignment="1">
      <alignment vertical="center"/>
    </xf>
    <xf numFmtId="0" fontId="30" fillId="0" borderId="0" xfId="0" applyFont="1"/>
    <xf numFmtId="0" fontId="28" fillId="0" borderId="0" xfId="0" applyFont="1"/>
    <xf numFmtId="0" fontId="0" fillId="0" borderId="0" xfId="0" pivotButton="1"/>
    <xf numFmtId="0" fontId="13" fillId="0" borderId="0" xfId="0" applyFont="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4" borderId="45" xfId="0" applyFont="1" applyFill="1" applyBorder="1" applyAlignment="1">
      <alignment horizontal="center" vertical="center" wrapText="1" readingOrder="1"/>
    </xf>
    <xf numFmtId="0" fontId="38" fillId="14"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1" fillId="0" borderId="2" xfId="0" applyFont="1" applyBorder="1" applyAlignment="1">
      <alignment horizontal="center" vertical="top"/>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36" fillId="0" borderId="2" xfId="0" applyFont="1" applyBorder="1" applyAlignment="1" applyProtection="1">
      <alignment horizontal="center" vertical="top" textRotation="90"/>
      <protection locked="0"/>
    </xf>
    <xf numFmtId="0" fontId="36" fillId="0" borderId="2" xfId="0" applyFont="1" applyBorder="1" applyAlignment="1" applyProtection="1">
      <alignment horizontal="center" vertical="top" wrapText="1"/>
      <protection locked="0"/>
    </xf>
    <xf numFmtId="0" fontId="50" fillId="3" borderId="51" xfId="2" applyFont="1" applyFill="1" applyBorder="1"/>
    <xf numFmtId="0" fontId="50" fillId="3" borderId="52" xfId="2" applyFont="1" applyFill="1" applyBorder="1"/>
    <xf numFmtId="0" fontId="50" fillId="3" borderId="53" xfId="2" applyFont="1" applyFill="1" applyBorder="1"/>
    <xf numFmtId="0" fontId="0" fillId="3" borderId="15" xfId="0" applyFill="1" applyBorder="1"/>
    <xf numFmtId="0" fontId="52" fillId="3" borderId="0" xfId="2" quotePrefix="1" applyFont="1" applyFill="1" applyAlignment="1">
      <alignment horizontal="left" vertical="top" wrapText="1"/>
    </xf>
    <xf numFmtId="0" fontId="53" fillId="3" borderId="0" xfId="2" quotePrefix="1" applyFont="1" applyFill="1" applyAlignment="1">
      <alignment horizontal="left" vertical="top" wrapText="1"/>
    </xf>
    <xf numFmtId="0" fontId="53" fillId="3" borderId="75" xfId="2" quotePrefix="1" applyFont="1" applyFill="1" applyBorder="1" applyAlignment="1">
      <alignment horizontal="left" vertical="top"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50" fillId="0" borderId="75" xfId="2" quotePrefix="1" applyFont="1" applyBorder="1" applyAlignment="1">
      <alignment horizontal="left" vertical="top" wrapText="1"/>
    </xf>
    <xf numFmtId="0" fontId="54" fillId="3" borderId="0" xfId="2" quotePrefix="1" applyFont="1" applyFill="1" applyAlignment="1">
      <alignment horizontal="left" vertical="top" wrapText="1"/>
    </xf>
    <xf numFmtId="0" fontId="54" fillId="3" borderId="86" xfId="2" quotePrefix="1" applyFont="1" applyFill="1" applyBorder="1" applyAlignment="1">
      <alignment horizontal="left" vertical="top" wrapText="1"/>
    </xf>
    <xf numFmtId="0" fontId="54" fillId="3" borderId="75" xfId="2" quotePrefix="1" applyFont="1" applyFill="1" applyBorder="1" applyAlignment="1">
      <alignment horizontal="left" vertical="top" wrapText="1"/>
    </xf>
    <xf numFmtId="0" fontId="50" fillId="3" borderId="86" xfId="2" applyFont="1" applyFill="1" applyBorder="1"/>
    <xf numFmtId="0" fontId="50" fillId="3" borderId="0" xfId="2" applyFont="1" applyFill="1"/>
    <xf numFmtId="0" fontId="50" fillId="3" borderId="75" xfId="2" applyFont="1" applyFill="1" applyBorder="1"/>
    <xf numFmtId="0" fontId="50" fillId="3" borderId="15" xfId="2" applyFont="1" applyFill="1" applyBorder="1"/>
    <xf numFmtId="0" fontId="50" fillId="3" borderId="14" xfId="2" applyFont="1" applyFill="1" applyBorder="1"/>
    <xf numFmtId="0" fontId="55" fillId="3" borderId="0" xfId="0" applyFont="1" applyFill="1" applyAlignment="1">
      <alignment horizontal="left" vertical="center" wrapText="1"/>
    </xf>
    <xf numFmtId="0" fontId="56" fillId="3" borderId="0" xfId="0" applyFont="1" applyFill="1" applyAlignment="1">
      <alignment horizontal="left" vertical="top" wrapText="1"/>
    </xf>
    <xf numFmtId="0" fontId="50" fillId="3" borderId="0" xfId="2" applyFont="1" applyFill="1" applyAlignment="1">
      <alignment horizontal="left" vertical="top" wrapText="1"/>
    </xf>
    <xf numFmtId="0" fontId="50" fillId="3" borderId="14" xfId="2" applyFont="1" applyFill="1" applyBorder="1" applyAlignment="1">
      <alignment horizontal="left" vertical="top" wrapText="1"/>
    </xf>
    <xf numFmtId="0" fontId="50" fillId="3" borderId="15" xfId="2" applyFont="1" applyFill="1" applyBorder="1" applyAlignment="1">
      <alignment horizontal="left" vertical="top" wrapText="1"/>
    </xf>
    <xf numFmtId="0" fontId="50" fillId="3" borderId="16" xfId="2" applyFont="1" applyFill="1" applyBorder="1"/>
    <xf numFmtId="0" fontId="50" fillId="3" borderId="18" xfId="2" applyFont="1" applyFill="1" applyBorder="1"/>
    <xf numFmtId="0" fontId="50" fillId="3" borderId="17" xfId="2" applyFont="1" applyFill="1" applyBorder="1"/>
    <xf numFmtId="0" fontId="16" fillId="16" borderId="0" xfId="0" applyFont="1" applyFill="1" applyAlignment="1">
      <alignment horizontal="left" vertical="top" wrapText="1"/>
    </xf>
    <xf numFmtId="0" fontId="48" fillId="3" borderId="95" xfId="0" applyFont="1" applyFill="1" applyBorder="1" applyAlignment="1">
      <alignment vertical="center" wrapText="1"/>
    </xf>
    <xf numFmtId="0" fontId="48" fillId="3" borderId="97" xfId="0" applyFont="1" applyFill="1" applyBorder="1" applyAlignment="1">
      <alignment vertical="center" wrapText="1"/>
    </xf>
    <xf numFmtId="0" fontId="16" fillId="16" borderId="0" xfId="0" applyFont="1" applyFill="1" applyAlignment="1">
      <alignment wrapText="1"/>
    </xf>
    <xf numFmtId="0" fontId="5" fillId="0" borderId="0" xfId="0" applyFont="1" applyAlignment="1">
      <alignment vertical="top" wrapText="1"/>
    </xf>
    <xf numFmtId="0" fontId="63" fillId="0" borderId="0" xfId="0" applyFont="1" applyAlignment="1">
      <alignment horizontal="center" vertical="center" wrapText="1"/>
    </xf>
    <xf numFmtId="0" fontId="64" fillId="0" borderId="0" xfId="0" applyFont="1" applyAlignment="1">
      <alignment vertical="center" wrapText="1"/>
    </xf>
    <xf numFmtId="0" fontId="45" fillId="17" borderId="98" xfId="0" applyFont="1" applyFill="1" applyBorder="1" applyAlignment="1">
      <alignment horizontal="left" vertical="center" wrapText="1" indent="1"/>
    </xf>
    <xf numFmtId="0" fontId="45" fillId="17" borderId="100" xfId="0" applyFont="1" applyFill="1" applyBorder="1" applyAlignment="1">
      <alignment horizontal="left" vertical="center" wrapText="1" indent="1"/>
    </xf>
    <xf numFmtId="0" fontId="58" fillId="17" borderId="104" xfId="0" applyFont="1" applyFill="1" applyBorder="1" applyAlignment="1">
      <alignment horizontal="center" vertical="center" wrapText="1"/>
    </xf>
    <xf numFmtId="0" fontId="58" fillId="17" borderId="47" xfId="0" applyFont="1" applyFill="1" applyBorder="1" applyAlignment="1">
      <alignment horizontal="center" vertical="center" wrapText="1"/>
    </xf>
    <xf numFmtId="0" fontId="59" fillId="0" borderId="104" xfId="0" applyFont="1" applyBorder="1" applyAlignment="1">
      <alignment horizontal="center" vertical="center" wrapText="1"/>
    </xf>
    <xf numFmtId="0" fontId="59" fillId="0" borderId="47" xfId="0" applyFont="1" applyBorder="1" applyAlignment="1">
      <alignment horizontal="center" vertical="center" wrapText="1"/>
    </xf>
    <xf numFmtId="0" fontId="62" fillId="0" borderId="0" xfId="0" applyFont="1" applyAlignment="1">
      <alignment horizontal="center" vertical="center"/>
    </xf>
    <xf numFmtId="0" fontId="65" fillId="0" borderId="0" xfId="0" applyFont="1" applyAlignment="1">
      <alignment horizontal="center" vertical="center"/>
    </xf>
    <xf numFmtId="0" fontId="36" fillId="0" borderId="2" xfId="0" applyFont="1" applyBorder="1" applyAlignment="1" applyProtection="1">
      <alignment horizontal="center" vertical="center" textRotation="90"/>
      <protection locked="0"/>
    </xf>
    <xf numFmtId="9" fontId="36" fillId="0" borderId="2" xfId="0" applyNumberFormat="1" applyFont="1" applyBorder="1" applyAlignment="1" applyProtection="1">
      <alignment horizontal="center" vertical="center"/>
      <protection hidden="1"/>
    </xf>
    <xf numFmtId="164" fontId="1" fillId="0" borderId="2" xfId="1" applyNumberFormat="1" applyFont="1" applyBorder="1" applyAlignment="1">
      <alignment horizontal="center" vertical="center"/>
    </xf>
    <xf numFmtId="0" fontId="58" fillId="0" borderId="2" xfId="0" applyFont="1" applyBorder="1" applyAlignment="1" applyProtection="1">
      <alignment horizontal="center" vertical="center" textRotation="90" wrapText="1"/>
      <protection hidden="1"/>
    </xf>
    <xf numFmtId="9" fontId="36" fillId="0" borderId="4" xfId="0" applyNumberFormat="1" applyFont="1" applyBorder="1" applyAlignment="1" applyProtection="1">
      <alignment horizontal="center" vertical="center"/>
      <protection hidden="1"/>
    </xf>
    <xf numFmtId="0" fontId="1" fillId="0" borderId="2" xfId="0" applyFont="1" applyBorder="1" applyAlignment="1" applyProtection="1">
      <alignment horizontal="center" vertical="center"/>
      <protection hidden="1"/>
    </xf>
    <xf numFmtId="0" fontId="36" fillId="0" borderId="4" xfId="0" applyFont="1" applyBorder="1" applyAlignment="1" applyProtection="1">
      <alignment horizontal="center" vertical="center" textRotation="90"/>
      <protection locked="0"/>
    </xf>
    <xf numFmtId="0" fontId="36" fillId="0" borderId="2" xfId="0" applyFont="1" applyBorder="1" applyAlignment="1" applyProtection="1">
      <alignment horizontal="center" vertical="center"/>
      <protection locked="0"/>
    </xf>
    <xf numFmtId="14" fontId="36" fillId="0" borderId="2" xfId="0" applyNumberFormat="1" applyFont="1" applyBorder="1" applyAlignment="1" applyProtection="1">
      <alignment horizontal="center" vertical="center"/>
      <protection locked="0"/>
    </xf>
    <xf numFmtId="0" fontId="58" fillId="0" borderId="2" xfId="0" applyFont="1" applyBorder="1" applyAlignment="1" applyProtection="1">
      <alignment horizontal="center" vertical="center" textRotation="90"/>
      <protection hidden="1"/>
    </xf>
    <xf numFmtId="0" fontId="1" fillId="0" borderId="2"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protection locked="0"/>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6" fillId="0" borderId="2" xfId="0" applyFont="1" applyBorder="1" applyAlignment="1" applyProtection="1">
      <alignment horizontal="center" vertical="top" wrapText="1"/>
      <protection locked="0"/>
    </xf>
    <xf numFmtId="0" fontId="6" fillId="0" borderId="2" xfId="0" applyFont="1" applyBorder="1" applyAlignment="1" applyProtection="1">
      <alignment horizontal="center" vertical="center" wrapText="1"/>
      <protection locked="0"/>
    </xf>
    <xf numFmtId="14" fontId="6" fillId="0" borderId="2" xfId="0" applyNumberFormat="1"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protection locked="0"/>
    </xf>
    <xf numFmtId="0" fontId="6" fillId="0" borderId="2" xfId="0" applyFont="1" applyBorder="1" applyAlignment="1" applyProtection="1">
      <alignment horizontal="justify" vertical="center"/>
      <protection locked="0"/>
    </xf>
    <xf numFmtId="0" fontId="1" fillId="3" borderId="0" xfId="0" applyFont="1" applyFill="1" applyAlignment="1">
      <alignment horizontal="justify" vertical="center"/>
    </xf>
    <xf numFmtId="0" fontId="1" fillId="0" borderId="0" xfId="0" applyFont="1" applyAlignment="1">
      <alignment horizontal="justify" vertical="center"/>
    </xf>
    <xf numFmtId="0" fontId="59" fillId="0" borderId="45" xfId="0" applyFont="1" applyBorder="1" applyAlignment="1">
      <alignment horizontal="justify" vertical="center" wrapText="1"/>
    </xf>
    <xf numFmtId="0" fontId="55" fillId="15" borderId="76" xfId="3" applyFont="1" applyFill="1" applyBorder="1" applyAlignment="1">
      <alignment horizontal="center" vertical="center" wrapText="1"/>
    </xf>
    <xf numFmtId="0" fontId="55" fillId="15" borderId="77" xfId="3" applyFont="1" applyFill="1" applyBorder="1" applyAlignment="1">
      <alignment horizontal="center" vertical="center" wrapText="1"/>
    </xf>
    <xf numFmtId="0" fontId="55" fillId="15" borderId="54" xfId="2" applyFont="1" applyFill="1" applyBorder="1" applyAlignment="1">
      <alignment horizontal="center" vertical="center"/>
    </xf>
    <xf numFmtId="0" fontId="55" fillId="15" borderId="55" xfId="2" applyFont="1" applyFill="1" applyBorder="1" applyAlignment="1">
      <alignment horizontal="center" vertical="center"/>
    </xf>
    <xf numFmtId="0" fontId="51" fillId="15" borderId="48" xfId="2" applyFont="1" applyFill="1" applyBorder="1" applyAlignment="1">
      <alignment horizontal="center" vertical="center" wrapText="1"/>
    </xf>
    <xf numFmtId="0" fontId="51" fillId="15" borderId="49" xfId="2" applyFont="1" applyFill="1" applyBorder="1" applyAlignment="1">
      <alignment horizontal="center" vertical="center" wrapText="1"/>
    </xf>
    <xf numFmtId="0" fontId="51" fillId="15" borderId="50" xfId="2" applyFont="1" applyFill="1" applyBorder="1" applyAlignment="1">
      <alignment horizontal="center" vertical="center" wrapText="1"/>
    </xf>
    <xf numFmtId="0" fontId="50" fillId="0" borderId="14" xfId="2" quotePrefix="1" applyFont="1" applyBorder="1" applyAlignment="1">
      <alignment horizontal="left" vertical="center" wrapText="1"/>
    </xf>
    <xf numFmtId="0" fontId="50" fillId="0" borderId="0" xfId="2" quotePrefix="1" applyFont="1" applyAlignment="1">
      <alignment horizontal="left" vertical="center" wrapText="1"/>
    </xf>
    <xf numFmtId="0" fontId="50" fillId="0" borderId="15" xfId="2" quotePrefix="1" applyFont="1" applyBorder="1" applyAlignment="1">
      <alignment horizontal="left" vertical="center" wrapText="1"/>
    </xf>
    <xf numFmtId="0" fontId="50" fillId="0" borderId="66" xfId="2" quotePrefix="1" applyFont="1" applyBorder="1" applyAlignment="1">
      <alignment horizontal="left" vertical="center" wrapText="1"/>
    </xf>
    <xf numFmtId="0" fontId="50" fillId="0" borderId="67" xfId="2" quotePrefix="1" applyFont="1" applyBorder="1" applyAlignment="1">
      <alignment horizontal="left" vertical="center" wrapText="1"/>
    </xf>
    <xf numFmtId="0" fontId="50" fillId="0" borderId="68" xfId="2" quotePrefix="1" applyFont="1" applyBorder="1" applyAlignment="1">
      <alignment horizontal="left" vertical="center" wrapText="1"/>
    </xf>
    <xf numFmtId="0" fontId="52" fillId="3" borderId="52" xfId="2" quotePrefix="1" applyFont="1" applyFill="1" applyBorder="1" applyAlignment="1">
      <alignment horizontal="left" vertical="top" wrapText="1"/>
    </xf>
    <xf numFmtId="0" fontId="53" fillId="3" borderId="52" xfId="2" quotePrefix="1" applyFont="1" applyFill="1" applyBorder="1" applyAlignment="1">
      <alignment horizontal="left" vertical="top" wrapText="1"/>
    </xf>
    <xf numFmtId="0" fontId="53" fillId="3" borderId="73" xfId="2" quotePrefix="1" applyFont="1" applyFill="1" applyBorder="1" applyAlignment="1">
      <alignment horizontal="left" vertical="top" wrapText="1"/>
    </xf>
    <xf numFmtId="0" fontId="2" fillId="3" borderId="67" xfId="2" quotePrefix="1" applyFont="1" applyFill="1" applyBorder="1" applyAlignment="1">
      <alignment horizontal="justify" vertical="center" wrapText="1"/>
    </xf>
    <xf numFmtId="0" fontId="2" fillId="3" borderId="74" xfId="2" quotePrefix="1" applyFont="1" applyFill="1" applyBorder="1" applyAlignment="1">
      <alignment horizontal="justify" vertical="center"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55" fillId="3" borderId="56" xfId="3" applyFont="1" applyFill="1" applyBorder="1" applyAlignment="1">
      <alignment horizontal="left" vertical="top" wrapText="1" readingOrder="1"/>
    </xf>
    <xf numFmtId="0" fontId="55" fillId="3" borderId="78" xfId="3" applyFont="1" applyFill="1" applyBorder="1" applyAlignment="1">
      <alignment horizontal="left" vertical="top" wrapText="1" readingOrder="1"/>
    </xf>
    <xf numFmtId="0" fontId="56" fillId="3" borderId="79" xfId="2" applyFont="1" applyFill="1" applyBorder="1" applyAlignment="1">
      <alignment horizontal="justify" vertical="center" wrapText="1"/>
    </xf>
    <xf numFmtId="0" fontId="56" fillId="3" borderId="80" xfId="2" applyFont="1" applyFill="1" applyBorder="1" applyAlignment="1">
      <alignment horizontal="justify" vertical="center" wrapText="1"/>
    </xf>
    <xf numFmtId="0" fontId="55" fillId="3" borderId="92" xfId="3" applyFont="1" applyFill="1" applyBorder="1" applyAlignment="1">
      <alignment horizontal="left" vertical="top" wrapText="1" readingOrder="1"/>
    </xf>
    <xf numFmtId="0" fontId="55" fillId="3" borderId="57" xfId="3" applyFont="1" applyFill="1" applyBorder="1" applyAlignment="1">
      <alignment horizontal="left" vertical="top" wrapText="1" readingOrder="1"/>
    </xf>
    <xf numFmtId="0" fontId="56" fillId="3" borderId="93" xfId="2" applyFont="1" applyFill="1" applyBorder="1" applyAlignment="1">
      <alignment horizontal="justify" vertical="center" wrapText="1"/>
    </xf>
    <xf numFmtId="0" fontId="56" fillId="3" borderId="81" xfId="2" applyFont="1" applyFill="1" applyBorder="1" applyAlignment="1">
      <alignment horizontal="justify" vertical="center" wrapText="1"/>
    </xf>
    <xf numFmtId="0" fontId="55" fillId="3" borderId="82" xfId="3" applyFont="1" applyFill="1" applyBorder="1" applyAlignment="1">
      <alignment horizontal="left" vertical="top" wrapText="1" readingOrder="1"/>
    </xf>
    <xf numFmtId="0" fontId="55" fillId="3" borderId="83" xfId="3" applyFont="1" applyFill="1" applyBorder="1" applyAlignment="1">
      <alignment horizontal="left" vertical="top" wrapText="1" readingOrder="1"/>
    </xf>
    <xf numFmtId="0" fontId="56" fillId="3" borderId="84" xfId="2" applyFont="1" applyFill="1" applyBorder="1" applyAlignment="1">
      <alignment horizontal="justify" vertical="center" wrapText="1"/>
    </xf>
    <xf numFmtId="0" fontId="56" fillId="3" borderId="85" xfId="2" applyFont="1" applyFill="1" applyBorder="1" applyAlignment="1">
      <alignment horizontal="justify" vertical="center" wrapText="1"/>
    </xf>
    <xf numFmtId="0" fontId="54" fillId="3" borderId="14" xfId="2" quotePrefix="1" applyFont="1" applyFill="1" applyBorder="1" applyAlignment="1">
      <alignment horizontal="center" vertical="top" wrapText="1"/>
    </xf>
    <xf numFmtId="0" fontId="54" fillId="3" borderId="0" xfId="2" quotePrefix="1" applyFont="1" applyFill="1" applyAlignment="1">
      <alignment horizontal="center" vertical="top" wrapText="1"/>
    </xf>
    <xf numFmtId="0" fontId="54" fillId="3" borderId="75" xfId="2" quotePrefix="1" applyFont="1" applyFill="1" applyBorder="1" applyAlignment="1">
      <alignment horizontal="center" vertical="top" wrapText="1"/>
    </xf>
    <xf numFmtId="0" fontId="55" fillId="15" borderId="87" xfId="3" applyFont="1" applyFill="1" applyBorder="1" applyAlignment="1">
      <alignment horizontal="center" vertical="center" wrapText="1"/>
    </xf>
    <xf numFmtId="0" fontId="55" fillId="3" borderId="88" xfId="3" applyFont="1" applyFill="1" applyBorder="1" applyAlignment="1">
      <alignment horizontal="left" vertical="top" wrapText="1" readingOrder="1"/>
    </xf>
    <xf numFmtId="0" fontId="55" fillId="3" borderId="89" xfId="3" applyFont="1" applyFill="1" applyBorder="1" applyAlignment="1">
      <alignment horizontal="left" vertical="top" wrapText="1" readingOrder="1"/>
    </xf>
    <xf numFmtId="0" fontId="56" fillId="3" borderId="90" xfId="2" applyFont="1" applyFill="1" applyBorder="1" applyAlignment="1">
      <alignment horizontal="justify" vertical="center" wrapText="1"/>
    </xf>
    <xf numFmtId="0" fontId="56" fillId="3" borderId="91" xfId="2" applyFont="1" applyFill="1" applyBorder="1" applyAlignment="1">
      <alignment horizontal="justify" vertical="center" wrapText="1"/>
    </xf>
    <xf numFmtId="0" fontId="56" fillId="3" borderId="58" xfId="2" applyFont="1" applyFill="1" applyBorder="1" applyAlignment="1">
      <alignment horizontal="justify" vertical="center" wrapText="1"/>
    </xf>
    <xf numFmtId="0" fontId="56" fillId="3" borderId="59" xfId="2" applyFont="1" applyFill="1" applyBorder="1" applyAlignment="1">
      <alignment horizontal="justify" vertical="center" wrapText="1"/>
    </xf>
    <xf numFmtId="0" fontId="55" fillId="3" borderId="70" xfId="0" applyFont="1" applyFill="1" applyBorder="1" applyAlignment="1">
      <alignment horizontal="left" vertical="center" wrapText="1"/>
    </xf>
    <xf numFmtId="0" fontId="55" fillId="3" borderId="61" xfId="0" applyFont="1" applyFill="1" applyBorder="1" applyAlignment="1">
      <alignment horizontal="left" vertical="center" wrapText="1"/>
    </xf>
    <xf numFmtId="0" fontId="56" fillId="3" borderId="62" xfId="2" applyFont="1" applyFill="1" applyBorder="1" applyAlignment="1">
      <alignment horizontal="justify" vertical="center" wrapText="1"/>
    </xf>
    <xf numFmtId="0" fontId="56" fillId="3" borderId="63" xfId="2" applyFont="1" applyFill="1" applyBorder="1" applyAlignment="1">
      <alignment horizontal="justify" vertical="center" wrapText="1"/>
    </xf>
    <xf numFmtId="0" fontId="55" fillId="3" borderId="60" xfId="0" applyFont="1" applyFill="1" applyBorder="1" applyAlignment="1">
      <alignment horizontal="left" vertical="center" wrapText="1"/>
    </xf>
    <xf numFmtId="0" fontId="55" fillId="3" borderId="69" xfId="0" applyFont="1" applyFill="1" applyBorder="1" applyAlignment="1">
      <alignment horizontal="left" vertical="center" wrapText="1"/>
    </xf>
    <xf numFmtId="0" fontId="55" fillId="3" borderId="71" xfId="0" applyFont="1" applyFill="1" applyBorder="1" applyAlignment="1">
      <alignment horizontal="left" vertical="center" wrapText="1"/>
    </xf>
    <xf numFmtId="0" fontId="55" fillId="3" borderId="72" xfId="0" applyFont="1" applyFill="1" applyBorder="1" applyAlignment="1">
      <alignment horizontal="left" vertical="center" wrapText="1"/>
    </xf>
    <xf numFmtId="0" fontId="56" fillId="3" borderId="64" xfId="0" applyFont="1" applyFill="1" applyBorder="1" applyAlignment="1">
      <alignment horizontal="justify" vertical="center" wrapText="1"/>
    </xf>
    <xf numFmtId="0" fontId="56" fillId="3" borderId="65" xfId="0" applyFont="1" applyFill="1" applyBorder="1" applyAlignment="1">
      <alignment horizontal="justify" vertical="center" wrapText="1"/>
    </xf>
    <xf numFmtId="0" fontId="45" fillId="17" borderId="12" xfId="0" applyFont="1" applyFill="1" applyBorder="1" applyAlignment="1">
      <alignment horizontal="center" vertical="center" wrapText="1"/>
    </xf>
    <xf numFmtId="0" fontId="45" fillId="17" borderId="19" xfId="0" applyFont="1" applyFill="1" applyBorder="1" applyAlignment="1">
      <alignment horizontal="center" vertical="center" wrapText="1"/>
    </xf>
    <xf numFmtId="0" fontId="45" fillId="17" borderId="13" xfId="0" applyFont="1" applyFill="1" applyBorder="1" applyAlignment="1">
      <alignment horizontal="center" vertical="center" wrapText="1"/>
    </xf>
    <xf numFmtId="0" fontId="58" fillId="17" borderId="35" xfId="0" applyFont="1" applyFill="1" applyBorder="1" applyAlignment="1">
      <alignment horizontal="center" vertical="center" wrapText="1"/>
    </xf>
    <xf numFmtId="0" fontId="58" fillId="17" borderId="104" xfId="0" applyFont="1" applyFill="1" applyBorder="1" applyAlignment="1">
      <alignment horizontal="center" vertical="center" wrapText="1"/>
    </xf>
    <xf numFmtId="0" fontId="59" fillId="0" borderId="35" xfId="0" applyFont="1" applyBorder="1" applyAlignment="1">
      <alignment horizontal="left" vertical="center" wrapText="1"/>
    </xf>
    <xf numFmtId="0" fontId="59" fillId="0" borderId="36" xfId="0" applyFont="1" applyBorder="1" applyAlignment="1">
      <alignment horizontal="left" vertical="center" wrapText="1"/>
    </xf>
    <xf numFmtId="0" fontId="63" fillId="0" borderId="0" xfId="0" applyFont="1" applyAlignment="1">
      <alignment horizontal="center" vertical="center"/>
    </xf>
    <xf numFmtId="0" fontId="45" fillId="20" borderId="12" xfId="0" applyFont="1" applyFill="1" applyBorder="1" applyAlignment="1">
      <alignment horizontal="center" vertical="center" wrapText="1"/>
    </xf>
    <xf numFmtId="0" fontId="45" fillId="20" borderId="19" xfId="0" applyFont="1" applyFill="1" applyBorder="1" applyAlignment="1">
      <alignment horizontal="center" vertical="center" wrapText="1"/>
    </xf>
    <xf numFmtId="0" fontId="45" fillId="20" borderId="13" xfId="0" applyFont="1" applyFill="1" applyBorder="1" applyAlignment="1">
      <alignment horizontal="center" vertical="center" wrapText="1"/>
    </xf>
    <xf numFmtId="0" fontId="5" fillId="0" borderId="94" xfId="0" applyFont="1" applyBorder="1" applyAlignment="1">
      <alignment vertical="top" wrapText="1"/>
    </xf>
    <xf numFmtId="0" fontId="5" fillId="0" borderId="96" xfId="0" applyFont="1" applyBorder="1" applyAlignment="1">
      <alignment vertical="top" wrapText="1"/>
    </xf>
    <xf numFmtId="0" fontId="5" fillId="0" borderId="97" xfId="0" applyFont="1" applyBorder="1" applyAlignment="1">
      <alignment vertical="top" wrapText="1"/>
    </xf>
    <xf numFmtId="0" fontId="62" fillId="0" borderId="12" xfId="0" applyFont="1" applyBorder="1" applyAlignment="1">
      <alignment horizontal="center" vertical="center" wrapText="1"/>
    </xf>
    <xf numFmtId="0" fontId="62" fillId="0" borderId="19" xfId="0" applyFont="1" applyBorder="1" applyAlignment="1">
      <alignment horizontal="center" vertical="center" wrapText="1"/>
    </xf>
    <xf numFmtId="0" fontId="62" fillId="0" borderId="14" xfId="0" applyFont="1" applyBorder="1" applyAlignment="1">
      <alignment horizontal="center" vertical="center" wrapText="1"/>
    </xf>
    <xf numFmtId="0" fontId="62" fillId="0" borderId="0" xfId="0" applyFont="1" applyAlignment="1">
      <alignment horizontal="center" vertical="center" wrapText="1"/>
    </xf>
    <xf numFmtId="0" fontId="62" fillId="0" borderId="16" xfId="0" applyFont="1" applyBorder="1" applyAlignment="1">
      <alignment horizontal="center" vertical="center" wrapText="1"/>
    </xf>
    <xf numFmtId="0" fontId="62" fillId="0" borderId="18" xfId="0" applyFont="1" applyBorder="1" applyAlignment="1">
      <alignment horizontal="center" vertical="center" wrapText="1"/>
    </xf>
    <xf numFmtId="0" fontId="45" fillId="18" borderId="99" xfId="0" applyFont="1" applyFill="1" applyBorder="1" applyAlignment="1">
      <alignment horizontal="left" vertical="center" wrapText="1" indent="1"/>
    </xf>
    <xf numFmtId="0" fontId="45" fillId="18" borderId="49" xfId="0" applyFont="1" applyFill="1" applyBorder="1" applyAlignment="1">
      <alignment horizontal="left" vertical="center" wrapText="1" indent="1"/>
    </xf>
    <xf numFmtId="0" fontId="45" fillId="18" borderId="50" xfId="0" applyFont="1" applyFill="1" applyBorder="1" applyAlignment="1">
      <alignment horizontal="left" vertical="center" wrapText="1" indent="1"/>
    </xf>
    <xf numFmtId="0" fontId="59" fillId="0" borderId="101" xfId="0" applyFont="1" applyBorder="1" applyAlignment="1">
      <alignment horizontal="left" vertical="center" wrapText="1" indent="1"/>
    </xf>
    <xf numFmtId="0" fontId="59" fillId="0" borderId="102" xfId="0" applyFont="1" applyBorder="1" applyAlignment="1">
      <alignment horizontal="left" vertical="center" wrapText="1" indent="1"/>
    </xf>
    <xf numFmtId="0" fontId="59" fillId="0" borderId="103" xfId="0" applyFont="1" applyBorder="1" applyAlignment="1">
      <alignment horizontal="left" vertical="center" wrapText="1" indent="1"/>
    </xf>
    <xf numFmtId="0" fontId="38" fillId="19" borderId="0" xfId="0" applyFont="1" applyFill="1" applyAlignment="1">
      <alignment horizontal="center" vertical="center" wrapText="1"/>
    </xf>
    <xf numFmtId="0" fontId="36" fillId="0" borderId="14" xfId="0" applyFont="1" applyBorder="1" applyAlignment="1">
      <alignment horizontal="left" vertical="center" wrapText="1"/>
    </xf>
    <xf numFmtId="0" fontId="36" fillId="0" borderId="0" xfId="0" applyFont="1" applyAlignment="1">
      <alignment horizontal="left" vertical="center" wrapText="1"/>
    </xf>
    <xf numFmtId="0" fontId="36" fillId="0" borderId="106" xfId="0" applyFont="1" applyBorder="1" applyAlignment="1">
      <alignment horizontal="left" vertical="center" wrapText="1"/>
    </xf>
    <xf numFmtId="0" fontId="36" fillId="0" borderId="16" xfId="0" applyFont="1" applyBorder="1" applyAlignment="1">
      <alignment horizontal="left" vertical="center" wrapText="1"/>
    </xf>
    <xf numFmtId="0" fontId="36" fillId="0" borderId="18" xfId="0" applyFont="1" applyBorder="1" applyAlignment="1">
      <alignment horizontal="left" vertical="center" wrapText="1"/>
    </xf>
    <xf numFmtId="0" fontId="36" fillId="0" borderId="108" xfId="0" applyFont="1" applyBorder="1" applyAlignment="1">
      <alignment horizontal="left" vertical="center" wrapText="1"/>
    </xf>
    <xf numFmtId="0" fontId="36" fillId="0" borderId="107" xfId="0" applyFont="1" applyBorder="1" applyAlignment="1">
      <alignment horizontal="left" vertical="center" wrapText="1"/>
    </xf>
    <xf numFmtId="0" fontId="36" fillId="0" borderId="15" xfId="0" applyFont="1" applyBorder="1" applyAlignment="1">
      <alignment horizontal="left" vertical="center" wrapText="1"/>
    </xf>
    <xf numFmtId="0" fontId="36" fillId="0" borderId="109" xfId="0" applyFont="1" applyBorder="1" applyAlignment="1">
      <alignment horizontal="left" vertical="center" wrapText="1"/>
    </xf>
    <xf numFmtId="0" fontId="36" fillId="0" borderId="17" xfId="0" applyFont="1" applyBorder="1" applyAlignment="1">
      <alignment horizontal="left" vertical="center" wrapText="1"/>
    </xf>
    <xf numFmtId="0" fontId="45" fillId="20" borderId="35" xfId="0" applyFont="1" applyFill="1" applyBorder="1" applyAlignment="1">
      <alignment horizontal="center" vertical="center" wrapText="1"/>
    </xf>
    <xf numFmtId="0" fontId="45" fillId="20" borderId="36" xfId="0" applyFont="1" applyFill="1" applyBorder="1" applyAlignment="1">
      <alignment horizontal="center" vertical="center" wrapText="1"/>
    </xf>
    <xf numFmtId="0" fontId="45" fillId="20" borderId="47" xfId="0" applyFont="1" applyFill="1" applyBorder="1" applyAlignment="1">
      <alignment horizontal="center" vertical="center" wrapText="1"/>
    </xf>
    <xf numFmtId="0" fontId="36" fillId="0" borderId="4" xfId="0" applyFont="1" applyBorder="1" applyAlignment="1" applyProtection="1">
      <alignment horizontal="center" vertical="center" wrapText="1"/>
      <protection locked="0"/>
    </xf>
    <xf numFmtId="0" fontId="36" fillId="0" borderId="8" xfId="0" applyFont="1" applyBorder="1" applyAlignment="1" applyProtection="1">
      <alignment horizontal="center" vertical="center" wrapText="1"/>
      <protection locked="0"/>
    </xf>
    <xf numFmtId="0" fontId="36" fillId="0" borderId="5"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58" fillId="0" borderId="4" xfId="0" applyFont="1" applyBorder="1" applyAlignment="1" applyProtection="1">
      <alignment horizontal="center" vertical="center" wrapText="1"/>
      <protection hidden="1"/>
    </xf>
    <xf numFmtId="0" fontId="58" fillId="0" borderId="8" xfId="0" applyFont="1" applyBorder="1" applyAlignment="1" applyProtection="1">
      <alignment horizontal="center" vertical="center" wrapText="1"/>
      <protection hidden="1"/>
    </xf>
    <xf numFmtId="0" fontId="58" fillId="0" borderId="5" xfId="0" applyFont="1" applyBorder="1" applyAlignment="1" applyProtection="1">
      <alignment horizontal="center" vertical="center" wrapText="1"/>
      <protection hidden="1"/>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59" fillId="0" borderId="4" xfId="0" applyFont="1" applyBorder="1" applyAlignment="1" applyProtection="1">
      <alignment horizontal="center" vertical="center" wrapText="1"/>
      <protection locked="0"/>
    </xf>
    <xf numFmtId="0" fontId="59" fillId="0" borderId="8" xfId="0" applyFont="1" applyBorder="1" applyAlignment="1" applyProtection="1">
      <alignment horizontal="center" vertical="center" wrapText="1"/>
      <protection locked="0"/>
    </xf>
    <xf numFmtId="0" fontId="59" fillId="0" borderId="5" xfId="0" applyFont="1" applyBorder="1" applyAlignment="1" applyProtection="1">
      <alignment horizontal="center" vertical="center" wrapText="1"/>
      <protection locked="0"/>
    </xf>
    <xf numFmtId="0" fontId="58" fillId="0" borderId="4" xfId="0" applyFont="1" applyBorder="1" applyAlignment="1" applyProtection="1">
      <alignment horizontal="center" vertical="center"/>
      <protection hidden="1"/>
    </xf>
    <xf numFmtId="0" fontId="58" fillId="0" borderId="8" xfId="0" applyFont="1" applyBorder="1" applyAlignment="1" applyProtection="1">
      <alignment horizontal="center" vertical="center"/>
      <protection hidden="1"/>
    </xf>
    <xf numFmtId="0" fontId="58" fillId="0" borderId="5" xfId="0" applyFont="1" applyBorder="1" applyAlignment="1" applyProtection="1">
      <alignment horizontal="center" vertical="center"/>
      <protection hidden="1"/>
    </xf>
    <xf numFmtId="9" fontId="36" fillId="0" borderId="4" xfId="0" applyNumberFormat="1" applyFont="1" applyBorder="1" applyAlignment="1" applyProtection="1">
      <alignment horizontal="center" vertical="center" wrapText="1"/>
      <protection hidden="1"/>
    </xf>
    <xf numFmtId="9" fontId="36" fillId="0" borderId="8" xfId="0" applyNumberFormat="1" applyFont="1" applyBorder="1" applyAlignment="1" applyProtection="1">
      <alignment horizontal="center" vertical="center" wrapText="1"/>
      <protection hidden="1"/>
    </xf>
    <xf numFmtId="9" fontId="36" fillId="0" borderId="5" xfId="0" applyNumberFormat="1" applyFont="1" applyBorder="1" applyAlignment="1" applyProtection="1">
      <alignment horizontal="center" vertical="center" wrapText="1"/>
      <protection hidden="1"/>
    </xf>
    <xf numFmtId="9" fontId="36" fillId="0" borderId="4" xfId="0" applyNumberFormat="1" applyFont="1" applyBorder="1" applyAlignment="1" applyProtection="1">
      <alignment horizontal="center" vertical="center" wrapText="1"/>
      <protection locked="0"/>
    </xf>
    <xf numFmtId="9" fontId="36" fillId="0" borderId="8" xfId="0" applyNumberFormat="1" applyFont="1" applyBorder="1" applyAlignment="1" applyProtection="1">
      <alignment horizontal="center" vertical="center" wrapText="1"/>
      <protection locked="0"/>
    </xf>
    <xf numFmtId="9" fontId="36" fillId="0" borderId="5" xfId="0" applyNumberFormat="1" applyFont="1" applyBorder="1" applyAlignment="1" applyProtection="1">
      <alignment horizontal="center" vertical="center" wrapText="1"/>
      <protection locked="0"/>
    </xf>
    <xf numFmtId="0" fontId="4" fillId="2" borderId="2" xfId="0" applyFont="1" applyFill="1" applyBorder="1" applyAlignment="1">
      <alignment horizontal="center" vertical="center" textRotation="90"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wrapText="1"/>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25" fillId="3" borderId="28" xfId="0" applyFont="1" applyFill="1" applyBorder="1" applyAlignment="1">
      <alignment horizontal="center" vertical="center"/>
    </xf>
    <xf numFmtId="0" fontId="25" fillId="3" borderId="29" xfId="0" applyFont="1" applyFill="1" applyBorder="1" applyAlignment="1">
      <alignment horizontal="center" vertical="center"/>
    </xf>
    <xf numFmtId="0" fontId="25" fillId="3" borderId="30" xfId="0" applyFont="1" applyFill="1" applyBorder="1" applyAlignment="1">
      <alignment horizontal="center" vertical="center"/>
    </xf>
    <xf numFmtId="0" fontId="25" fillId="3" borderId="9" xfId="0" applyFont="1" applyFill="1" applyBorder="1" applyAlignment="1">
      <alignment horizontal="center" vertical="center"/>
    </xf>
    <xf numFmtId="0" fontId="25" fillId="3" borderId="0" xfId="0" applyFont="1" applyFill="1" applyAlignment="1">
      <alignment horizontal="center" vertical="center"/>
    </xf>
    <xf numFmtId="0" fontId="25" fillId="3" borderId="105"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31" xfId="0" applyFont="1" applyFill="1" applyBorder="1" applyAlignment="1">
      <alignment horizontal="center" vertical="center"/>
    </xf>
    <xf numFmtId="0" fontId="25" fillId="3" borderId="32" xfId="0" applyFont="1" applyFill="1" applyBorder="1" applyAlignment="1">
      <alignment horizontal="center" vertical="center"/>
    </xf>
    <xf numFmtId="0" fontId="27" fillId="3" borderId="6" xfId="0" applyFont="1" applyFill="1" applyBorder="1" applyAlignment="1" applyProtection="1">
      <alignment horizontal="left" vertical="center"/>
      <protection locked="0"/>
    </xf>
    <xf numFmtId="0" fontId="27" fillId="3" borderId="10" xfId="0" applyFont="1" applyFill="1" applyBorder="1" applyAlignment="1" applyProtection="1">
      <alignment horizontal="left" vertical="center"/>
      <protection locked="0"/>
    </xf>
    <xf numFmtId="0" fontId="27" fillId="3" borderId="7" xfId="0" applyFont="1" applyFill="1" applyBorder="1" applyAlignment="1" applyProtection="1">
      <alignment horizontal="left" vertical="center"/>
      <protection locked="0"/>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left" vertical="center"/>
    </xf>
    <xf numFmtId="0" fontId="4" fillId="2" borderId="7" xfId="0" applyFont="1" applyFill="1" applyBorder="1" applyAlignment="1">
      <alignment horizontal="left" vertical="center"/>
    </xf>
    <xf numFmtId="0" fontId="66" fillId="2" borderId="28" xfId="0" applyFont="1" applyFill="1" applyBorder="1" applyAlignment="1">
      <alignment horizontal="center" vertical="center" wrapText="1"/>
    </xf>
    <xf numFmtId="0" fontId="66" fillId="2" borderId="29" xfId="0" applyFont="1" applyFill="1" applyBorder="1" applyAlignment="1">
      <alignment horizontal="center" vertical="center" wrapText="1"/>
    </xf>
    <xf numFmtId="0" fontId="66" fillId="2" borderId="30" xfId="0" applyFont="1" applyFill="1" applyBorder="1" applyAlignment="1">
      <alignment horizontal="center" vertical="center" wrapText="1"/>
    </xf>
    <xf numFmtId="0" fontId="66" fillId="2" borderId="9" xfId="0" applyFont="1" applyFill="1" applyBorder="1" applyAlignment="1">
      <alignment horizontal="center" vertical="center" wrapText="1"/>
    </xf>
    <xf numFmtId="0" fontId="66" fillId="2" borderId="0" xfId="0" applyFont="1" applyFill="1" applyAlignment="1">
      <alignment horizontal="center" vertical="center" wrapText="1"/>
    </xf>
    <xf numFmtId="0" fontId="66" fillId="2" borderId="105" xfId="0" applyFont="1" applyFill="1" applyBorder="1" applyAlignment="1">
      <alignment horizontal="center" vertical="center" wrapText="1"/>
    </xf>
    <xf numFmtId="0" fontId="66" fillId="2" borderId="3" xfId="0" applyFont="1" applyFill="1" applyBorder="1" applyAlignment="1">
      <alignment horizontal="center" vertical="center" wrapText="1"/>
    </xf>
    <xf numFmtId="0" fontId="66" fillId="2" borderId="31" xfId="0" applyFont="1" applyFill="1" applyBorder="1" applyAlignment="1">
      <alignment horizontal="center" vertical="center" wrapText="1"/>
    </xf>
    <xf numFmtId="0" fontId="66" fillId="2" borderId="32" xfId="0" applyFont="1" applyFill="1" applyBorder="1" applyAlignment="1">
      <alignment horizontal="center" vertical="center" wrapText="1"/>
    </xf>
    <xf numFmtId="0" fontId="1" fillId="3" borderId="0" xfId="0" applyFont="1" applyFill="1" applyAlignment="1">
      <alignment horizontal="left" vertical="center"/>
    </xf>
    <xf numFmtId="0" fontId="26" fillId="0" borderId="0" xfId="0" applyFont="1" applyAlignment="1">
      <alignment horizontal="center" vertical="center" wrapText="1"/>
    </xf>
    <xf numFmtId="0" fontId="21" fillId="5" borderId="14"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18" fillId="0" borderId="19" xfId="0" applyFont="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Alignment="1">
      <alignment horizontal="center" vertical="center"/>
    </xf>
    <xf numFmtId="0" fontId="44" fillId="0" borderId="15"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4" fillId="0" borderId="17" xfId="0" applyFont="1" applyBorder="1" applyAlignment="1">
      <alignment horizontal="center" vertical="center"/>
    </xf>
    <xf numFmtId="0" fontId="44" fillId="0" borderId="19" xfId="0" applyFont="1" applyBorder="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4" xfId="0" applyFont="1" applyBorder="1" applyAlignment="1">
      <alignment horizontal="center" vertical="center" wrapText="1"/>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25" fillId="0" borderId="0" xfId="0" applyFont="1" applyAlignment="1">
      <alignment horizontal="center" vertical="center"/>
    </xf>
    <xf numFmtId="0" fontId="46" fillId="0" borderId="0" xfId="0" applyFont="1" applyAlignment="1">
      <alignment horizontal="center" vertical="center"/>
    </xf>
    <xf numFmtId="0" fontId="41" fillId="14" borderId="35" xfId="0" applyFont="1" applyFill="1" applyBorder="1" applyAlignment="1">
      <alignment horizontal="center" vertical="center" wrapText="1" readingOrder="1"/>
    </xf>
    <xf numFmtId="0" fontId="41" fillId="14" borderId="36" xfId="0" applyFont="1" applyFill="1" applyBorder="1" applyAlignment="1">
      <alignment horizontal="center" vertical="center" wrapText="1" readingOrder="1"/>
    </xf>
    <xf numFmtId="0" fontId="41" fillId="14" borderId="47" xfId="0" applyFont="1" applyFill="1" applyBorder="1" applyAlignment="1">
      <alignment horizontal="center" vertical="center" wrapText="1" readingOrder="1"/>
    </xf>
    <xf numFmtId="0" fontId="36" fillId="3" borderId="0" xfId="0" applyFont="1" applyFill="1" applyAlignment="1">
      <alignment horizontal="justify" vertical="center" wrapText="1"/>
    </xf>
    <xf numFmtId="0" fontId="38" fillId="14" borderId="44" xfId="0" applyFont="1" applyFill="1" applyBorder="1" applyAlignment="1">
      <alignment horizontal="center" vertical="center" wrapText="1" readingOrder="1"/>
    </xf>
    <xf numFmtId="0" fontId="38" fillId="14"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235">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139560</xdr:colOff>
      <xdr:row>1</xdr:row>
      <xdr:rowOff>104671</xdr:rowOff>
    </xdr:from>
    <xdr:to>
      <xdr:col>1</xdr:col>
      <xdr:colOff>964259</xdr:colOff>
      <xdr:row>4</xdr:row>
      <xdr:rowOff>69781</xdr:rowOff>
    </xdr:to>
    <xdr:pic>
      <xdr:nvPicPr>
        <xdr:cNvPr id="2" name="Imagen 2" descr="escudo">
          <a:extLst>
            <a:ext uri="{FF2B5EF4-FFF2-40B4-BE49-F238E27FC236}">
              <a16:creationId xmlns:a16="http://schemas.microsoft.com/office/drawing/2014/main" id="{682D0558-9D58-4032-A33D-2C1596A8097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385" y="314221"/>
          <a:ext cx="824699" cy="6509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814918</xdr:colOff>
      <xdr:row>0</xdr:row>
      <xdr:rowOff>63501</xdr:rowOff>
    </xdr:from>
    <xdr:to>
      <xdr:col>2</xdr:col>
      <xdr:colOff>650877</xdr:colOff>
      <xdr:row>3</xdr:row>
      <xdr:rowOff>146051</xdr:rowOff>
    </xdr:to>
    <xdr:pic>
      <xdr:nvPicPr>
        <xdr:cNvPr id="2" name="Imagen 1">
          <a:extLst>
            <a:ext uri="{FF2B5EF4-FFF2-40B4-BE49-F238E27FC236}">
              <a16:creationId xmlns:a16="http://schemas.microsoft.com/office/drawing/2014/main" id="{6AD5DBC8-C320-4F78-AA78-307E2B5D38D5}"/>
            </a:ext>
          </a:extLst>
        </xdr:cNvPr>
        <xdr:cNvPicPr>
          <a:picLocks noChangeAspect="1"/>
        </xdr:cNvPicPr>
      </xdr:nvPicPr>
      <xdr:blipFill>
        <a:blip xmlns:r="http://schemas.openxmlformats.org/officeDocument/2006/relationships" r:embed="rId1"/>
        <a:stretch>
          <a:fillRect/>
        </a:stretch>
      </xdr:blipFill>
      <xdr:spPr>
        <a:xfrm>
          <a:off x="1079501" y="63501"/>
          <a:ext cx="777876" cy="65405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3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 dataDxfId="2">
  <autoFilter ref="B209:C219"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6"/>
  <sheetViews>
    <sheetView topLeftCell="A34" zoomScale="120" zoomScaleNormal="120" workbookViewId="0">
      <selection activeCell="E46" sqref="E46:F46"/>
    </sheetView>
  </sheetViews>
  <sheetFormatPr baseColWidth="10" defaultColWidth="11.42578125" defaultRowHeight="15" x14ac:dyDescent="0.25"/>
  <cols>
    <col min="1" max="1" width="2.7109375" style="83" customWidth="1" collapsed="1"/>
    <col min="2" max="3" width="24.7109375" style="83" customWidth="1" collapsed="1"/>
    <col min="4" max="4" width="16" style="83" customWidth="1" collapsed="1"/>
    <col min="5" max="5" width="24.7109375" style="83" customWidth="1" collapsed="1"/>
    <col min="6" max="6" width="27.7109375" style="83" customWidth="1" collapsed="1"/>
    <col min="7" max="8" width="24.7109375" style="83" customWidth="1" collapsed="1"/>
    <col min="9" max="16384" width="11.42578125" style="83" collapsed="1"/>
  </cols>
  <sheetData>
    <row r="1" spans="1:8" ht="15.75" thickBot="1" x14ac:dyDescent="0.3"/>
    <row r="2" spans="1:8" ht="18" x14ac:dyDescent="0.25">
      <c r="B2" s="194" t="s">
        <v>0</v>
      </c>
      <c r="C2" s="195"/>
      <c r="D2" s="195"/>
      <c r="E2" s="195"/>
      <c r="F2" s="195"/>
      <c r="G2" s="195"/>
      <c r="H2" s="196"/>
    </row>
    <row r="3" spans="1:8" x14ac:dyDescent="0.25">
      <c r="B3" s="120"/>
      <c r="C3" s="121"/>
      <c r="D3" s="121"/>
      <c r="E3" s="121"/>
      <c r="F3" s="121"/>
      <c r="G3" s="121"/>
      <c r="H3" s="122"/>
    </row>
    <row r="4" spans="1:8" ht="63" customHeight="1" x14ac:dyDescent="0.25">
      <c r="B4" s="197" t="s">
        <v>1</v>
      </c>
      <c r="C4" s="198"/>
      <c r="D4" s="198"/>
      <c r="E4" s="198"/>
      <c r="F4" s="198"/>
      <c r="G4" s="198"/>
      <c r="H4" s="199"/>
    </row>
    <row r="5" spans="1:8" ht="63" customHeight="1" x14ac:dyDescent="0.25">
      <c r="B5" s="200"/>
      <c r="C5" s="201"/>
      <c r="D5" s="201"/>
      <c r="E5" s="201"/>
      <c r="F5" s="201"/>
      <c r="G5" s="201"/>
      <c r="H5" s="202"/>
    </row>
    <row r="6" spans="1:8" ht="16.5" x14ac:dyDescent="0.25">
      <c r="A6" s="123"/>
      <c r="B6" s="203" t="s">
        <v>2</v>
      </c>
      <c r="C6" s="204"/>
      <c r="D6" s="204"/>
      <c r="E6" s="204"/>
      <c r="F6" s="204"/>
      <c r="G6" s="204"/>
      <c r="H6" s="205"/>
    </row>
    <row r="7" spans="1:8" ht="95.25" customHeight="1" x14ac:dyDescent="0.25">
      <c r="A7" s="123"/>
      <c r="B7" s="206" t="s">
        <v>3</v>
      </c>
      <c r="C7" s="206"/>
      <c r="D7" s="206"/>
      <c r="E7" s="206"/>
      <c r="F7" s="206"/>
      <c r="G7" s="206"/>
      <c r="H7" s="207"/>
    </row>
    <row r="8" spans="1:8" ht="16.5" x14ac:dyDescent="0.25">
      <c r="A8" s="123"/>
      <c r="B8" s="124"/>
      <c r="C8" s="125"/>
      <c r="D8" s="125"/>
      <c r="E8" s="125"/>
      <c r="F8" s="125"/>
      <c r="G8" s="125"/>
      <c r="H8" s="126"/>
    </row>
    <row r="9" spans="1:8" ht="16.5" customHeight="1" x14ac:dyDescent="0.25">
      <c r="A9" s="123"/>
      <c r="B9" s="208" t="s">
        <v>4</v>
      </c>
      <c r="C9" s="208"/>
      <c r="D9" s="208"/>
      <c r="E9" s="208"/>
      <c r="F9" s="208"/>
      <c r="G9" s="208"/>
      <c r="H9" s="209"/>
    </row>
    <row r="10" spans="1:8" ht="16.5" customHeight="1" x14ac:dyDescent="0.25">
      <c r="A10" s="123"/>
      <c r="B10" s="208"/>
      <c r="C10" s="208"/>
      <c r="D10" s="208"/>
      <c r="E10" s="208"/>
      <c r="F10" s="208"/>
      <c r="G10" s="208"/>
      <c r="H10" s="209"/>
    </row>
    <row r="11" spans="1:8" ht="11.65" customHeight="1" x14ac:dyDescent="0.25">
      <c r="A11" s="123"/>
      <c r="B11" s="208"/>
      <c r="C11" s="208"/>
      <c r="D11" s="208"/>
      <c r="E11" s="208"/>
      <c r="F11" s="208"/>
      <c r="G11" s="208"/>
      <c r="H11" s="209"/>
    </row>
    <row r="12" spans="1:8" ht="11.65" customHeight="1" thickBot="1" x14ac:dyDescent="0.3">
      <c r="A12" s="123"/>
      <c r="B12" s="127"/>
      <c r="C12" s="127"/>
      <c r="D12" s="127"/>
      <c r="E12" s="127"/>
      <c r="F12" s="127"/>
      <c r="G12" s="127"/>
      <c r="H12" s="128"/>
    </row>
    <row r="13" spans="1:8" ht="15.4" customHeight="1" thickTop="1" x14ac:dyDescent="0.25">
      <c r="A13" s="123"/>
      <c r="B13" s="127"/>
      <c r="C13" s="190" t="s">
        <v>5</v>
      </c>
      <c r="D13" s="191"/>
      <c r="E13" s="192" t="s">
        <v>6</v>
      </c>
      <c r="F13" s="193"/>
      <c r="G13" s="127"/>
      <c r="H13" s="128"/>
    </row>
    <row r="14" spans="1:8" ht="11.65" customHeight="1" x14ac:dyDescent="0.25">
      <c r="A14" s="123"/>
      <c r="B14" s="127"/>
      <c r="C14" s="210" t="s">
        <v>7</v>
      </c>
      <c r="D14" s="211"/>
      <c r="E14" s="212" t="s">
        <v>8</v>
      </c>
      <c r="F14" s="213"/>
      <c r="G14" s="127"/>
      <c r="H14" s="128"/>
    </row>
    <row r="15" spans="1:8" ht="11.65" customHeight="1" x14ac:dyDescent="0.25">
      <c r="A15" s="123"/>
      <c r="B15" s="127"/>
      <c r="C15" s="210" t="s">
        <v>9</v>
      </c>
      <c r="D15" s="211"/>
      <c r="E15" s="212" t="s">
        <v>10</v>
      </c>
      <c r="F15" s="213"/>
      <c r="G15" s="127"/>
      <c r="H15" s="128"/>
    </row>
    <row r="16" spans="1:8" ht="11.65" customHeight="1" x14ac:dyDescent="0.25">
      <c r="A16" s="123"/>
      <c r="B16" s="127"/>
      <c r="C16" s="210" t="s">
        <v>11</v>
      </c>
      <c r="D16" s="211"/>
      <c r="E16" s="212" t="s">
        <v>12</v>
      </c>
      <c r="F16" s="213"/>
      <c r="G16" s="127"/>
      <c r="H16" s="128"/>
    </row>
    <row r="17" spans="1:8" ht="13.5" customHeight="1" x14ac:dyDescent="0.25">
      <c r="A17" s="123"/>
      <c r="B17" s="127"/>
      <c r="C17" s="210" t="s">
        <v>13</v>
      </c>
      <c r="D17" s="211"/>
      <c r="E17" s="212" t="s">
        <v>14</v>
      </c>
      <c r="F17" s="213"/>
      <c r="G17" s="127"/>
      <c r="H17" s="129"/>
    </row>
    <row r="18" spans="1:8" ht="12.4" customHeight="1" x14ac:dyDescent="0.25">
      <c r="A18" s="123"/>
      <c r="B18" s="127"/>
      <c r="C18" s="210" t="s">
        <v>15</v>
      </c>
      <c r="D18" s="211"/>
      <c r="E18" s="217" t="s">
        <v>16</v>
      </c>
      <c r="F18" s="213"/>
      <c r="G18" s="127"/>
      <c r="H18" s="128"/>
    </row>
    <row r="19" spans="1:8" ht="24" customHeight="1" thickBot="1" x14ac:dyDescent="0.3">
      <c r="A19" s="123"/>
      <c r="B19" s="127"/>
      <c r="C19" s="218" t="s">
        <v>17</v>
      </c>
      <c r="D19" s="219"/>
      <c r="E19" s="220" t="s">
        <v>18</v>
      </c>
      <c r="F19" s="221"/>
      <c r="G19" s="127"/>
      <c r="H19" s="128"/>
    </row>
    <row r="20" spans="1:8" ht="11.65" customHeight="1" thickTop="1" x14ac:dyDescent="0.25">
      <c r="A20" s="123"/>
      <c r="B20" s="127"/>
      <c r="C20" s="130"/>
      <c r="D20" s="130"/>
      <c r="E20" s="130"/>
      <c r="F20" s="130"/>
      <c r="G20" s="127"/>
      <c r="H20" s="128"/>
    </row>
    <row r="21" spans="1:8" ht="27.4" customHeight="1" thickBot="1" x14ac:dyDescent="0.3">
      <c r="A21" s="123"/>
      <c r="B21" s="222" t="s">
        <v>19</v>
      </c>
      <c r="C21" s="223"/>
      <c r="D21" s="223"/>
      <c r="E21" s="223"/>
      <c r="F21" s="223"/>
      <c r="G21" s="223"/>
      <c r="H21" s="224"/>
    </row>
    <row r="22" spans="1:8" ht="15.75" thickTop="1" x14ac:dyDescent="0.25">
      <c r="A22" s="123"/>
      <c r="B22" s="131"/>
      <c r="C22" s="225" t="s">
        <v>5</v>
      </c>
      <c r="D22" s="191"/>
      <c r="E22" s="192" t="s">
        <v>6</v>
      </c>
      <c r="F22" s="193"/>
      <c r="G22" s="130"/>
      <c r="H22" s="132"/>
    </row>
    <row r="23" spans="1:8" ht="13.5" customHeight="1" x14ac:dyDescent="0.25">
      <c r="A23" s="123"/>
      <c r="B23" s="133"/>
      <c r="C23" s="226" t="s">
        <v>7</v>
      </c>
      <c r="D23" s="227"/>
      <c r="E23" s="228" t="s">
        <v>8</v>
      </c>
      <c r="F23" s="229"/>
      <c r="G23" s="134"/>
      <c r="H23" s="135"/>
    </row>
    <row r="24" spans="1:8" ht="13.5" customHeight="1" x14ac:dyDescent="0.25">
      <c r="A24" s="123"/>
      <c r="B24" s="133"/>
      <c r="C24" s="214" t="s">
        <v>20</v>
      </c>
      <c r="D24" s="215"/>
      <c r="E24" s="216" t="s">
        <v>14</v>
      </c>
      <c r="F24" s="213"/>
      <c r="G24" s="134"/>
      <c r="H24" s="135"/>
    </row>
    <row r="25" spans="1:8" ht="13.5" customHeight="1" x14ac:dyDescent="0.25">
      <c r="A25" s="123"/>
      <c r="B25" s="133"/>
      <c r="C25" s="214" t="s">
        <v>9</v>
      </c>
      <c r="D25" s="215"/>
      <c r="E25" s="216" t="s">
        <v>10</v>
      </c>
      <c r="F25" s="213"/>
      <c r="G25" s="134"/>
      <c r="H25" s="135"/>
    </row>
    <row r="26" spans="1:8" ht="22.9" customHeight="1" x14ac:dyDescent="0.25">
      <c r="A26" s="123"/>
      <c r="B26" s="133"/>
      <c r="C26" s="214" t="s">
        <v>21</v>
      </c>
      <c r="D26" s="215"/>
      <c r="E26" s="230" t="s">
        <v>22</v>
      </c>
      <c r="F26" s="231"/>
      <c r="G26" s="134"/>
      <c r="H26" s="135"/>
    </row>
    <row r="27" spans="1:8" ht="69.75" customHeight="1" x14ac:dyDescent="0.25">
      <c r="A27" s="123"/>
      <c r="B27" s="133"/>
      <c r="C27" s="232" t="s">
        <v>23</v>
      </c>
      <c r="D27" s="233"/>
      <c r="E27" s="234" t="s">
        <v>24</v>
      </c>
      <c r="F27" s="235"/>
      <c r="G27" s="134"/>
      <c r="H27" s="136"/>
    </row>
    <row r="28" spans="1:8" ht="34.5" customHeight="1" x14ac:dyDescent="0.25">
      <c r="B28" s="137"/>
      <c r="C28" s="236" t="s">
        <v>25</v>
      </c>
      <c r="D28" s="233"/>
      <c r="E28" s="234" t="s">
        <v>26</v>
      </c>
      <c r="F28" s="235"/>
      <c r="G28" s="134"/>
      <c r="H28" s="136"/>
    </row>
    <row r="29" spans="1:8" ht="27.75" customHeight="1" x14ac:dyDescent="0.25">
      <c r="B29" s="137"/>
      <c r="C29" s="236" t="s">
        <v>27</v>
      </c>
      <c r="D29" s="233"/>
      <c r="E29" s="234" t="s">
        <v>28</v>
      </c>
      <c r="F29" s="235"/>
      <c r="G29" s="134"/>
      <c r="H29" s="136"/>
    </row>
    <row r="30" spans="1:8" ht="28.5" customHeight="1" x14ac:dyDescent="0.25">
      <c r="B30" s="137"/>
      <c r="C30" s="236" t="s">
        <v>29</v>
      </c>
      <c r="D30" s="233"/>
      <c r="E30" s="234" t="s">
        <v>30</v>
      </c>
      <c r="F30" s="235"/>
      <c r="G30" s="134"/>
      <c r="H30" s="136"/>
    </row>
    <row r="31" spans="1:8" ht="72.75" customHeight="1" x14ac:dyDescent="0.25">
      <c r="B31" s="137"/>
      <c r="C31" s="236" t="s">
        <v>31</v>
      </c>
      <c r="D31" s="233"/>
      <c r="E31" s="234" t="s">
        <v>32</v>
      </c>
      <c r="F31" s="235"/>
      <c r="G31" s="134"/>
      <c r="H31" s="136"/>
    </row>
    <row r="32" spans="1:8" ht="64.5" customHeight="1" x14ac:dyDescent="0.25">
      <c r="B32" s="137"/>
      <c r="C32" s="236" t="s">
        <v>33</v>
      </c>
      <c r="D32" s="233"/>
      <c r="E32" s="234" t="s">
        <v>34</v>
      </c>
      <c r="F32" s="235"/>
      <c r="G32" s="134"/>
      <c r="H32" s="136"/>
    </row>
    <row r="33" spans="2:8" ht="71.25" customHeight="1" x14ac:dyDescent="0.25">
      <c r="B33" s="137"/>
      <c r="C33" s="237" t="s">
        <v>35</v>
      </c>
      <c r="D33" s="232"/>
      <c r="E33" s="234" t="s">
        <v>36</v>
      </c>
      <c r="F33" s="235"/>
      <c r="G33" s="134"/>
      <c r="H33" s="136"/>
    </row>
    <row r="34" spans="2:8" ht="55.5" customHeight="1" x14ac:dyDescent="0.25">
      <c r="B34" s="137"/>
      <c r="C34" s="237" t="s">
        <v>37</v>
      </c>
      <c r="D34" s="232"/>
      <c r="E34" s="234" t="s">
        <v>38</v>
      </c>
      <c r="F34" s="235"/>
      <c r="G34" s="134"/>
      <c r="H34" s="136"/>
    </row>
    <row r="35" spans="2:8" ht="42" customHeight="1" x14ac:dyDescent="0.25">
      <c r="B35" s="137"/>
      <c r="C35" s="237" t="s">
        <v>39</v>
      </c>
      <c r="D35" s="232"/>
      <c r="E35" s="234" t="s">
        <v>40</v>
      </c>
      <c r="F35" s="235"/>
      <c r="G35" s="134"/>
      <c r="H35" s="136"/>
    </row>
    <row r="36" spans="2:8" ht="59.25" customHeight="1" x14ac:dyDescent="0.25">
      <c r="B36" s="137"/>
      <c r="C36" s="237" t="s">
        <v>41</v>
      </c>
      <c r="D36" s="232"/>
      <c r="E36" s="234" t="s">
        <v>42</v>
      </c>
      <c r="F36" s="235"/>
      <c r="G36" s="134"/>
      <c r="H36" s="136"/>
    </row>
    <row r="37" spans="2:8" ht="23.25" customHeight="1" x14ac:dyDescent="0.25">
      <c r="B37" s="137"/>
      <c r="C37" s="237" t="s">
        <v>43</v>
      </c>
      <c r="D37" s="232"/>
      <c r="E37" s="234" t="s">
        <v>44</v>
      </c>
      <c r="F37" s="235"/>
      <c r="G37" s="134"/>
      <c r="H37" s="136"/>
    </row>
    <row r="38" spans="2:8" ht="30.75" customHeight="1" x14ac:dyDescent="0.25">
      <c r="B38" s="137"/>
      <c r="C38" s="237" t="s">
        <v>45</v>
      </c>
      <c r="D38" s="232"/>
      <c r="E38" s="234" t="s">
        <v>46</v>
      </c>
      <c r="F38" s="235"/>
      <c r="G38" s="134"/>
      <c r="H38" s="136"/>
    </row>
    <row r="39" spans="2:8" ht="35.25" customHeight="1" x14ac:dyDescent="0.25">
      <c r="B39" s="137"/>
      <c r="C39" s="237" t="s">
        <v>45</v>
      </c>
      <c r="D39" s="232"/>
      <c r="E39" s="234" t="s">
        <v>46</v>
      </c>
      <c r="F39" s="235"/>
      <c r="G39" s="134"/>
      <c r="H39" s="136"/>
    </row>
    <row r="40" spans="2:8" ht="33" customHeight="1" x14ac:dyDescent="0.25">
      <c r="B40" s="137"/>
      <c r="C40" s="237" t="s">
        <v>47</v>
      </c>
      <c r="D40" s="232"/>
      <c r="E40" s="234" t="s">
        <v>48</v>
      </c>
      <c r="F40" s="235"/>
      <c r="G40" s="134"/>
      <c r="H40" s="136"/>
    </row>
    <row r="41" spans="2:8" ht="30" customHeight="1" x14ac:dyDescent="0.25">
      <c r="B41" s="137"/>
      <c r="C41" s="237" t="s">
        <v>49</v>
      </c>
      <c r="D41" s="232"/>
      <c r="E41" s="234" t="s">
        <v>50</v>
      </c>
      <c r="F41" s="235"/>
      <c r="G41" s="134"/>
      <c r="H41" s="136"/>
    </row>
    <row r="42" spans="2:8" ht="35.25" customHeight="1" x14ac:dyDescent="0.25">
      <c r="B42" s="137"/>
      <c r="C42" s="237" t="s">
        <v>51</v>
      </c>
      <c r="D42" s="232"/>
      <c r="E42" s="234" t="s">
        <v>52</v>
      </c>
      <c r="F42" s="235"/>
      <c r="G42" s="134"/>
      <c r="H42" s="136"/>
    </row>
    <row r="43" spans="2:8" ht="31.5" customHeight="1" x14ac:dyDescent="0.25">
      <c r="B43" s="137"/>
      <c r="C43" s="237" t="s">
        <v>53</v>
      </c>
      <c r="D43" s="232"/>
      <c r="E43" s="234" t="s">
        <v>54</v>
      </c>
      <c r="F43" s="235"/>
      <c r="G43" s="134"/>
      <c r="H43" s="136"/>
    </row>
    <row r="44" spans="2:8" ht="54" customHeight="1" x14ac:dyDescent="0.25">
      <c r="B44" s="137"/>
      <c r="C44" s="237" t="s">
        <v>55</v>
      </c>
      <c r="D44" s="232"/>
      <c r="E44" s="234" t="s">
        <v>56</v>
      </c>
      <c r="F44" s="235"/>
      <c r="G44" s="134"/>
      <c r="H44" s="136"/>
    </row>
    <row r="45" spans="2:8" ht="59.25" customHeight="1" x14ac:dyDescent="0.25">
      <c r="B45" s="137"/>
      <c r="C45" s="237" t="s">
        <v>57</v>
      </c>
      <c r="D45" s="232"/>
      <c r="E45" s="234" t="s">
        <v>58</v>
      </c>
      <c r="F45" s="235"/>
      <c r="G45" s="134"/>
      <c r="H45" s="136"/>
    </row>
    <row r="46" spans="2:8" ht="84" customHeight="1" x14ac:dyDescent="0.25">
      <c r="B46" s="137"/>
      <c r="C46" s="237" t="s">
        <v>59</v>
      </c>
      <c r="D46" s="232"/>
      <c r="E46" s="234" t="s">
        <v>60</v>
      </c>
      <c r="F46" s="235"/>
      <c r="G46" s="134"/>
      <c r="H46" s="136"/>
    </row>
    <row r="47" spans="2:8" ht="82.5" customHeight="1" x14ac:dyDescent="0.25">
      <c r="B47" s="137"/>
      <c r="C47" s="237" t="s">
        <v>61</v>
      </c>
      <c r="D47" s="232"/>
      <c r="E47" s="234" t="s">
        <v>62</v>
      </c>
      <c r="F47" s="235"/>
      <c r="G47" s="134"/>
      <c r="H47" s="136"/>
    </row>
    <row r="48" spans="2:8" ht="46.5" customHeight="1" thickBot="1" x14ac:dyDescent="0.3">
      <c r="B48" s="137"/>
      <c r="C48" s="238"/>
      <c r="D48" s="239"/>
      <c r="E48" s="240"/>
      <c r="F48" s="241"/>
      <c r="G48" s="134"/>
      <c r="H48" s="136"/>
    </row>
    <row r="49" spans="2:8" ht="6.75" customHeight="1" thickTop="1" x14ac:dyDescent="0.25">
      <c r="B49" s="137"/>
      <c r="C49" s="138"/>
      <c r="D49" s="138"/>
      <c r="E49" s="139"/>
      <c r="F49" s="139"/>
      <c r="G49" s="134"/>
      <c r="H49" s="136"/>
    </row>
    <row r="50" spans="2:8" x14ac:dyDescent="0.25">
      <c r="B50" s="137"/>
      <c r="C50" s="140"/>
      <c r="D50" s="140"/>
      <c r="E50" s="140"/>
      <c r="F50" s="140"/>
      <c r="G50" s="134"/>
      <c r="H50" s="136"/>
    </row>
    <row r="51" spans="2:8" ht="21" customHeight="1" x14ac:dyDescent="0.25">
      <c r="B51" s="141" t="s">
        <v>63</v>
      </c>
      <c r="C51" s="140"/>
      <c r="D51" s="140"/>
      <c r="E51" s="140"/>
      <c r="F51" s="140"/>
      <c r="G51" s="140"/>
      <c r="H51" s="142"/>
    </row>
    <row r="52" spans="2:8" ht="20.25" customHeight="1" x14ac:dyDescent="0.25">
      <c r="B52" s="141" t="s">
        <v>64</v>
      </c>
      <c r="C52" s="140"/>
      <c r="D52" s="140"/>
      <c r="E52" s="140"/>
      <c r="F52" s="140"/>
      <c r="G52" s="140"/>
      <c r="H52" s="142"/>
    </row>
    <row r="53" spans="2:8" ht="20.25" customHeight="1" x14ac:dyDescent="0.25">
      <c r="B53" s="141" t="s">
        <v>65</v>
      </c>
      <c r="C53" s="140"/>
      <c r="D53" s="140"/>
      <c r="E53" s="140"/>
      <c r="F53" s="140"/>
      <c r="G53" s="140"/>
      <c r="H53" s="142"/>
    </row>
    <row r="54" spans="2:8" ht="20.25" customHeight="1" x14ac:dyDescent="0.25">
      <c r="B54" s="141" t="s">
        <v>66</v>
      </c>
      <c r="C54" s="140"/>
      <c r="D54" s="140"/>
      <c r="E54" s="140"/>
      <c r="F54" s="140"/>
      <c r="G54" s="140"/>
      <c r="H54" s="142"/>
    </row>
    <row r="55" spans="2:8" ht="14.65" customHeight="1" x14ac:dyDescent="0.25">
      <c r="B55" s="141" t="s">
        <v>67</v>
      </c>
      <c r="C55" s="140"/>
      <c r="D55" s="140"/>
      <c r="E55" s="140"/>
      <c r="F55" s="140"/>
      <c r="G55" s="140"/>
      <c r="H55" s="142"/>
    </row>
    <row r="56" spans="2:8" ht="15.75" thickBot="1" x14ac:dyDescent="0.3">
      <c r="B56" s="143"/>
      <c r="C56" s="144"/>
      <c r="D56" s="144"/>
      <c r="E56" s="144"/>
      <c r="F56" s="144"/>
      <c r="G56" s="144"/>
      <c r="H56" s="145"/>
    </row>
  </sheetData>
  <mergeCells count="74">
    <mergeCell ref="C46:D46"/>
    <mergeCell ref="E46:F46"/>
    <mergeCell ref="C47:D47"/>
    <mergeCell ref="E47:F47"/>
    <mergeCell ref="C48:D48"/>
    <mergeCell ref="E48:F48"/>
    <mergeCell ref="C43:D43"/>
    <mergeCell ref="E43:F43"/>
    <mergeCell ref="C44:D44"/>
    <mergeCell ref="E44:F44"/>
    <mergeCell ref="C45:D45"/>
    <mergeCell ref="E45:F45"/>
    <mergeCell ref="C40:D40"/>
    <mergeCell ref="E40:F40"/>
    <mergeCell ref="C41:D41"/>
    <mergeCell ref="E41:F41"/>
    <mergeCell ref="C42:D42"/>
    <mergeCell ref="E42:F42"/>
    <mergeCell ref="C37:D37"/>
    <mergeCell ref="E37:F37"/>
    <mergeCell ref="C38:D38"/>
    <mergeCell ref="E38:F38"/>
    <mergeCell ref="C39:D39"/>
    <mergeCell ref="E39:F39"/>
    <mergeCell ref="C34:D34"/>
    <mergeCell ref="E34:F34"/>
    <mergeCell ref="C35:D35"/>
    <mergeCell ref="E35:F35"/>
    <mergeCell ref="C36:D36"/>
    <mergeCell ref="E36:F36"/>
    <mergeCell ref="C31:D31"/>
    <mergeCell ref="E31:F31"/>
    <mergeCell ref="C32:D32"/>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C24:D24"/>
    <mergeCell ref="E24:F24"/>
    <mergeCell ref="C17:D17"/>
    <mergeCell ref="E17:F17"/>
    <mergeCell ref="C18:D18"/>
    <mergeCell ref="E18:F18"/>
    <mergeCell ref="C19:D19"/>
    <mergeCell ref="E19:F19"/>
    <mergeCell ref="B21:H21"/>
    <mergeCell ref="C22:D22"/>
    <mergeCell ref="E22:F22"/>
    <mergeCell ref="C23:D23"/>
    <mergeCell ref="E23:F23"/>
    <mergeCell ref="C14:D14"/>
    <mergeCell ref="E14:F14"/>
    <mergeCell ref="C15:D15"/>
    <mergeCell ref="E15:F15"/>
    <mergeCell ref="C16:D16"/>
    <mergeCell ref="E16:F16"/>
    <mergeCell ref="C13:D13"/>
    <mergeCell ref="E13:F13"/>
    <mergeCell ref="B2:H2"/>
    <mergeCell ref="B4:H5"/>
    <mergeCell ref="B6:H6"/>
    <mergeCell ref="B7:H7"/>
    <mergeCell ref="B9:H1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A21"/>
  <sheetViews>
    <sheetView workbookViewId="0">
      <selection activeCell="A19" sqref="A19"/>
    </sheetView>
  </sheetViews>
  <sheetFormatPr baseColWidth="10" defaultColWidth="11.42578125" defaultRowHeight="12.75" x14ac:dyDescent="0.2"/>
  <cols>
    <col min="1" max="1" width="32.85546875" style="9" customWidth="1"/>
    <col min="2" max="16384" width="11.42578125" style="9"/>
  </cols>
  <sheetData>
    <row r="3" spans="1:1" x14ac:dyDescent="0.2">
      <c r="A3" s="10" t="s">
        <v>137</v>
      </c>
    </row>
    <row r="4" spans="1:1" x14ac:dyDescent="0.2">
      <c r="A4" s="10" t="s">
        <v>220</v>
      </c>
    </row>
    <row r="5" spans="1:1" x14ac:dyDescent="0.2">
      <c r="A5" s="10" t="s">
        <v>222</v>
      </c>
    </row>
    <row r="6" spans="1:1" x14ac:dyDescent="0.2">
      <c r="A6" s="10" t="s">
        <v>224</v>
      </c>
    </row>
    <row r="7" spans="1:1" x14ac:dyDescent="0.2">
      <c r="A7" s="10" t="s">
        <v>138</v>
      </c>
    </row>
    <row r="8" spans="1:1" x14ac:dyDescent="0.2">
      <c r="A8" s="10" t="s">
        <v>139</v>
      </c>
    </row>
    <row r="9" spans="1:1" x14ac:dyDescent="0.2">
      <c r="A9" s="10" t="s">
        <v>230</v>
      </c>
    </row>
    <row r="10" spans="1:1" x14ac:dyDescent="0.2">
      <c r="A10" s="10" t="s">
        <v>140</v>
      </c>
    </row>
    <row r="11" spans="1:1" x14ac:dyDescent="0.2">
      <c r="A11" s="10" t="s">
        <v>233</v>
      </c>
    </row>
    <row r="12" spans="1:1" x14ac:dyDescent="0.2">
      <c r="A12" s="10" t="s">
        <v>253</v>
      </c>
    </row>
    <row r="13" spans="1:1" x14ac:dyDescent="0.2">
      <c r="A13" s="10" t="s">
        <v>254</v>
      </c>
    </row>
    <row r="14" spans="1:1" x14ac:dyDescent="0.2">
      <c r="A14" s="10" t="s">
        <v>255</v>
      </c>
    </row>
    <row r="16" spans="1:1" x14ac:dyDescent="0.2">
      <c r="A16" s="10" t="s">
        <v>256</v>
      </c>
    </row>
    <row r="17" spans="1:1" x14ac:dyDescent="0.2">
      <c r="A17" s="10" t="s">
        <v>239</v>
      </c>
    </row>
    <row r="18" spans="1:1" x14ac:dyDescent="0.2">
      <c r="A18" s="10" t="s">
        <v>241</v>
      </c>
    </row>
    <row r="20" spans="1:1" x14ac:dyDescent="0.2">
      <c r="A20" s="10" t="s">
        <v>245</v>
      </c>
    </row>
    <row r="21" spans="1:1" x14ac:dyDescent="0.2">
      <c r="A21" s="10" t="s">
        <v>246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B1:AZ33"/>
  <sheetViews>
    <sheetView showGridLines="0" topLeftCell="B27" zoomScale="110" zoomScaleNormal="110" workbookViewId="0">
      <selection activeCell="E27" sqref="E27:F33"/>
    </sheetView>
  </sheetViews>
  <sheetFormatPr baseColWidth="10" defaultColWidth="11.42578125" defaultRowHeight="15" x14ac:dyDescent="0.25"/>
  <cols>
    <col min="1" max="1" width="7.5703125" customWidth="1"/>
    <col min="2" max="2" width="16.7109375" customWidth="1" collapsed="1"/>
    <col min="3" max="3" width="29.7109375" customWidth="1" collapsed="1"/>
    <col min="4" max="4" width="43.7109375" customWidth="1" collapsed="1"/>
    <col min="5" max="5" width="39.28515625" customWidth="1" collapsed="1"/>
    <col min="6" max="6" width="39.28515625" customWidth="1"/>
    <col min="15" max="15" width="37" customWidth="1"/>
    <col min="51" max="51" width="6.140625" customWidth="1"/>
    <col min="52" max="52" width="130.5703125" customWidth="1"/>
  </cols>
  <sheetData>
    <row r="1" spans="2:52" ht="16.5" customHeight="1" thickBot="1" x14ac:dyDescent="0.3">
      <c r="AZ1" s="146" t="s">
        <v>68</v>
      </c>
    </row>
    <row r="2" spans="2:52" ht="18" customHeight="1" thickBot="1" x14ac:dyDescent="0.3">
      <c r="B2" s="253"/>
      <c r="C2" s="256" t="s">
        <v>69</v>
      </c>
      <c r="D2" s="257"/>
      <c r="E2" s="257"/>
      <c r="F2" s="147" t="s">
        <v>70</v>
      </c>
      <c r="AZ2" s="146" t="s">
        <v>71</v>
      </c>
    </row>
    <row r="3" spans="2:52" ht="18" customHeight="1" thickBot="1" x14ac:dyDescent="0.3">
      <c r="B3" s="254"/>
      <c r="C3" s="258"/>
      <c r="D3" s="259"/>
      <c r="E3" s="259"/>
      <c r="F3" s="148" t="s">
        <v>72</v>
      </c>
      <c r="AZ3" s="146" t="s">
        <v>73</v>
      </c>
    </row>
    <row r="4" spans="2:52" ht="18" customHeight="1" thickBot="1" x14ac:dyDescent="0.3">
      <c r="B4" s="254"/>
      <c r="C4" s="258"/>
      <c r="D4" s="259"/>
      <c r="E4" s="259"/>
      <c r="F4" s="148" t="s">
        <v>74</v>
      </c>
      <c r="AZ4" s="146" t="s">
        <v>75</v>
      </c>
    </row>
    <row r="5" spans="2:52" ht="18" customHeight="1" thickBot="1" x14ac:dyDescent="0.3">
      <c r="B5" s="255"/>
      <c r="C5" s="260"/>
      <c r="D5" s="261"/>
      <c r="E5" s="261"/>
      <c r="F5" s="148" t="s">
        <v>76</v>
      </c>
      <c r="AZ5" s="149"/>
    </row>
    <row r="6" spans="2:52" ht="18" customHeight="1" thickBot="1" x14ac:dyDescent="0.3">
      <c r="B6" s="150"/>
      <c r="C6" s="151"/>
      <c r="D6" s="151"/>
      <c r="E6" s="151"/>
      <c r="F6" s="152"/>
      <c r="AZ6" s="149"/>
    </row>
    <row r="7" spans="2:52" ht="33.4" customHeight="1" x14ac:dyDescent="0.25">
      <c r="B7" s="153" t="s">
        <v>77</v>
      </c>
      <c r="C7" s="262" t="s">
        <v>78</v>
      </c>
      <c r="D7" s="263"/>
      <c r="E7" s="263"/>
      <c r="F7" s="264"/>
      <c r="AZ7" s="149"/>
    </row>
    <row r="8" spans="2:52" ht="57" customHeight="1" thickBot="1" x14ac:dyDescent="0.3">
      <c r="B8" s="154" t="s">
        <v>79</v>
      </c>
      <c r="C8" s="265" t="s">
        <v>80</v>
      </c>
      <c r="D8" s="266"/>
      <c r="E8" s="266"/>
      <c r="F8" s="267"/>
      <c r="AZ8" s="149"/>
    </row>
    <row r="9" spans="2:52" ht="16.5" thickBot="1" x14ac:dyDescent="0.3">
      <c r="B9" s="268"/>
      <c r="C9" s="268"/>
      <c r="D9" s="268"/>
      <c r="E9" s="268"/>
      <c r="F9" s="268"/>
    </row>
    <row r="10" spans="2:52" ht="15.6" customHeight="1" thickBot="1" x14ac:dyDescent="0.3">
      <c r="B10" s="242" t="s">
        <v>69</v>
      </c>
      <c r="C10" s="243"/>
      <c r="D10" s="243"/>
      <c r="E10" s="243"/>
      <c r="F10" s="244"/>
    </row>
    <row r="11" spans="2:52" ht="32.25" thickBot="1" x14ac:dyDescent="0.3">
      <c r="B11" s="245" t="s">
        <v>81</v>
      </c>
      <c r="C11" s="246"/>
      <c r="D11" s="155" t="s">
        <v>82</v>
      </c>
      <c r="E11" s="155" t="s">
        <v>83</v>
      </c>
      <c r="F11" s="156" t="s">
        <v>84</v>
      </c>
    </row>
    <row r="12" spans="2:52" ht="188.25" customHeight="1" thickBot="1" x14ac:dyDescent="0.3">
      <c r="B12" s="247" t="s">
        <v>85</v>
      </c>
      <c r="C12" s="248"/>
      <c r="D12" s="189" t="s">
        <v>86</v>
      </c>
      <c r="E12" s="157" t="s">
        <v>257</v>
      </c>
      <c r="F12" s="158" t="s">
        <v>87</v>
      </c>
    </row>
    <row r="14" spans="2:52" ht="18" x14ac:dyDescent="0.25">
      <c r="B14" s="249" t="s">
        <v>88</v>
      </c>
      <c r="C14" s="249"/>
      <c r="D14" s="249"/>
      <c r="E14" s="249"/>
      <c r="F14" s="249"/>
    </row>
    <row r="15" spans="2:52" ht="15.75" x14ac:dyDescent="0.25">
      <c r="B15" s="159"/>
    </row>
    <row r="16" spans="2:52" ht="15.75" thickBot="1" x14ac:dyDescent="0.3">
      <c r="B16" s="160"/>
    </row>
    <row r="17" spans="2:6" ht="15.75" x14ac:dyDescent="0.25">
      <c r="B17" s="250" t="s">
        <v>89</v>
      </c>
      <c r="C17" s="251"/>
      <c r="D17" s="252"/>
      <c r="E17" s="250" t="s">
        <v>90</v>
      </c>
      <c r="F17" s="252"/>
    </row>
    <row r="18" spans="2:6" ht="15" customHeight="1" x14ac:dyDescent="0.25">
      <c r="B18" s="269" t="s">
        <v>258</v>
      </c>
      <c r="C18" s="270"/>
      <c r="D18" s="271"/>
      <c r="E18" s="275" t="s">
        <v>259</v>
      </c>
      <c r="F18" s="276"/>
    </row>
    <row r="19" spans="2:6" ht="15" customHeight="1" x14ac:dyDescent="0.25">
      <c r="B19" s="269"/>
      <c r="C19" s="270"/>
      <c r="D19" s="271"/>
      <c r="E19" s="275"/>
      <c r="F19" s="276"/>
    </row>
    <row r="20" spans="2:6" ht="15" customHeight="1" x14ac:dyDescent="0.25">
      <c r="B20" s="269"/>
      <c r="C20" s="270"/>
      <c r="D20" s="271"/>
      <c r="E20" s="275"/>
      <c r="F20" s="276"/>
    </row>
    <row r="21" spans="2:6" ht="15" customHeight="1" x14ac:dyDescent="0.25">
      <c r="B21" s="269"/>
      <c r="C21" s="270"/>
      <c r="D21" s="271"/>
      <c r="E21" s="275"/>
      <c r="F21" s="276"/>
    </row>
    <row r="22" spans="2:6" ht="15" customHeight="1" x14ac:dyDescent="0.25">
      <c r="B22" s="269"/>
      <c r="C22" s="270"/>
      <c r="D22" s="271"/>
      <c r="E22" s="275"/>
      <c r="F22" s="276"/>
    </row>
    <row r="23" spans="2:6" ht="15" customHeight="1" x14ac:dyDescent="0.25">
      <c r="B23" s="269"/>
      <c r="C23" s="270"/>
      <c r="D23" s="271"/>
      <c r="E23" s="275"/>
      <c r="F23" s="276"/>
    </row>
    <row r="24" spans="2:6" ht="15" customHeight="1" x14ac:dyDescent="0.25">
      <c r="B24" s="269"/>
      <c r="C24" s="270"/>
      <c r="D24" s="271"/>
      <c r="E24" s="275"/>
      <c r="F24" s="276"/>
    </row>
    <row r="25" spans="2:6" ht="70.5" customHeight="1" thickBot="1" x14ac:dyDescent="0.3">
      <c r="B25" s="269"/>
      <c r="C25" s="270"/>
      <c r="D25" s="271"/>
      <c r="E25" s="275"/>
      <c r="F25" s="276"/>
    </row>
    <row r="26" spans="2:6" ht="15" customHeight="1" thickBot="1" x14ac:dyDescent="0.3">
      <c r="B26" s="279" t="s">
        <v>91</v>
      </c>
      <c r="C26" s="280"/>
      <c r="D26" s="281"/>
      <c r="E26" s="279" t="s">
        <v>92</v>
      </c>
      <c r="F26" s="281"/>
    </row>
    <row r="27" spans="2:6" ht="15.75" customHeight="1" x14ac:dyDescent="0.25">
      <c r="B27" s="269" t="s">
        <v>260</v>
      </c>
      <c r="C27" s="270"/>
      <c r="D27" s="271"/>
      <c r="E27" s="275" t="s">
        <v>261</v>
      </c>
      <c r="F27" s="276"/>
    </row>
    <row r="28" spans="2:6" x14ac:dyDescent="0.25">
      <c r="B28" s="269"/>
      <c r="C28" s="270"/>
      <c r="D28" s="271"/>
      <c r="E28" s="275"/>
      <c r="F28" s="276"/>
    </row>
    <row r="29" spans="2:6" x14ac:dyDescent="0.25">
      <c r="B29" s="269"/>
      <c r="C29" s="270"/>
      <c r="D29" s="271"/>
      <c r="E29" s="275"/>
      <c r="F29" s="276"/>
    </row>
    <row r="30" spans="2:6" x14ac:dyDescent="0.25">
      <c r="B30" s="269"/>
      <c r="C30" s="270"/>
      <c r="D30" s="271"/>
      <c r="E30" s="275"/>
      <c r="F30" s="276"/>
    </row>
    <row r="31" spans="2:6" x14ac:dyDescent="0.25">
      <c r="B31" s="269"/>
      <c r="C31" s="270"/>
      <c r="D31" s="271"/>
      <c r="E31" s="275"/>
      <c r="F31" s="276"/>
    </row>
    <row r="32" spans="2:6" x14ac:dyDescent="0.25">
      <c r="B32" s="269"/>
      <c r="C32" s="270"/>
      <c r="D32" s="271"/>
      <c r="E32" s="275"/>
      <c r="F32" s="276"/>
    </row>
    <row r="33" spans="2:6" ht="175.5" customHeight="1" thickBot="1" x14ac:dyDescent="0.3">
      <c r="B33" s="272"/>
      <c r="C33" s="273"/>
      <c r="D33" s="274"/>
      <c r="E33" s="277"/>
      <c r="F33" s="278"/>
    </row>
  </sheetData>
  <mergeCells count="17">
    <mergeCell ref="B27:D33"/>
    <mergeCell ref="E27:F33"/>
    <mergeCell ref="B26:D26"/>
    <mergeCell ref="E26:F26"/>
    <mergeCell ref="B18:D25"/>
    <mergeCell ref="E18:F25"/>
    <mergeCell ref="B2:B5"/>
    <mergeCell ref="C2:E5"/>
    <mergeCell ref="C7:F7"/>
    <mergeCell ref="C8:F8"/>
    <mergeCell ref="B9:F9"/>
    <mergeCell ref="B10:F10"/>
    <mergeCell ref="B11:C11"/>
    <mergeCell ref="B12:C12"/>
    <mergeCell ref="B14:F14"/>
    <mergeCell ref="B17:D17"/>
    <mergeCell ref="E17:F17"/>
  </mergeCells>
  <dataValidations count="1">
    <dataValidation type="list" allowBlank="1" showInputMessage="1" showErrorMessage="1" sqref="B12:C12" xr:uid="{00000000-0002-0000-0100-000000000000}">
      <formula1>$AZ$1:$AZ$4</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sheetPr>
  <dimension ref="A1:BQ74"/>
  <sheetViews>
    <sheetView tabSelected="1" topLeftCell="B13" zoomScale="110" zoomScaleNormal="110" workbookViewId="0">
      <selection activeCell="B72" sqref="B72:AK72"/>
    </sheetView>
  </sheetViews>
  <sheetFormatPr baseColWidth="10" defaultColWidth="11.42578125" defaultRowHeight="16.5" x14ac:dyDescent="0.3"/>
  <cols>
    <col min="1" max="1" width="4" style="2" bestFit="1" customWidth="1"/>
    <col min="2" max="2" width="14.140625" style="2" customWidth="1"/>
    <col min="3" max="3" width="13.140625" style="2" customWidth="1"/>
    <col min="4" max="4" width="16.140625" style="2" customWidth="1"/>
    <col min="5" max="5" width="32.42578125" style="1" customWidth="1"/>
    <col min="6" max="6" width="19" style="5" customWidth="1"/>
    <col min="7" max="7" width="17.85546875" style="1" customWidth="1"/>
    <col min="8" max="8" width="16.5703125" style="1" customWidth="1"/>
    <col min="9" max="9" width="6.28515625" style="1" bestFit="1" customWidth="1"/>
    <col min="10" max="10" width="27.28515625" style="1" bestFit="1" customWidth="1"/>
    <col min="11" max="11" width="16.28515625" style="1" hidden="1" customWidth="1"/>
    <col min="12" max="12" width="17.5703125" style="1" customWidth="1"/>
    <col min="13" max="13" width="6.28515625" style="1" bestFit="1" customWidth="1"/>
    <col min="14" max="14" width="16" style="1" customWidth="1"/>
    <col min="15" max="15" width="5.85546875" style="1" customWidth="1"/>
    <col min="16" max="16" width="43.5703125" style="188"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9.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23" style="1" customWidth="1"/>
    <col min="32" max="32" width="18.85546875" style="1" customWidth="1"/>
    <col min="33" max="34" width="14.5703125" style="1" customWidth="1"/>
    <col min="35" max="35" width="14.85546875" style="1" customWidth="1"/>
    <col min="36" max="36" width="18.5703125" style="1" customWidth="1"/>
    <col min="37" max="37" width="31.5703125" style="1" customWidth="1"/>
    <col min="38" max="16384" width="11.42578125" style="1"/>
  </cols>
  <sheetData>
    <row r="1" spans="1:69" ht="15" customHeight="1" x14ac:dyDescent="0.3">
      <c r="A1" s="370"/>
      <c r="B1" s="371"/>
      <c r="C1" s="371"/>
      <c r="D1" s="372"/>
      <c r="E1" s="387" t="s">
        <v>93</v>
      </c>
      <c r="F1" s="388"/>
      <c r="G1" s="388"/>
      <c r="H1" s="388"/>
      <c r="I1" s="388"/>
      <c r="J1" s="388"/>
      <c r="K1" s="388"/>
      <c r="L1" s="388"/>
      <c r="M1" s="388"/>
      <c r="N1" s="388"/>
      <c r="O1" s="388"/>
      <c r="P1" s="388"/>
      <c r="Q1" s="388"/>
      <c r="R1" s="388"/>
      <c r="S1" s="388"/>
      <c r="T1" s="388"/>
      <c r="U1" s="388"/>
      <c r="V1" s="388"/>
      <c r="W1" s="388"/>
      <c r="X1" s="388"/>
      <c r="Y1" s="388"/>
      <c r="Z1" s="388"/>
      <c r="AA1" s="388"/>
      <c r="AB1" s="388"/>
      <c r="AC1" s="388"/>
      <c r="AD1" s="388"/>
      <c r="AE1" s="388"/>
      <c r="AF1" s="388"/>
      <c r="AG1" s="388"/>
      <c r="AH1" s="388"/>
      <c r="AI1" s="389"/>
      <c r="AJ1" s="385" t="s">
        <v>94</v>
      </c>
      <c r="AK1" s="386"/>
    </row>
    <row r="2" spans="1:69" ht="15" customHeight="1" x14ac:dyDescent="0.3">
      <c r="A2" s="373"/>
      <c r="B2" s="374"/>
      <c r="C2" s="374"/>
      <c r="D2" s="375"/>
      <c r="E2" s="390"/>
      <c r="F2" s="391"/>
      <c r="G2" s="391"/>
      <c r="H2" s="391"/>
      <c r="I2" s="391"/>
      <c r="J2" s="391"/>
      <c r="K2" s="391"/>
      <c r="L2" s="391"/>
      <c r="M2" s="391"/>
      <c r="N2" s="391"/>
      <c r="O2" s="391"/>
      <c r="P2" s="391"/>
      <c r="Q2" s="391"/>
      <c r="R2" s="391"/>
      <c r="S2" s="391"/>
      <c r="T2" s="391"/>
      <c r="U2" s="391"/>
      <c r="V2" s="391"/>
      <c r="W2" s="391"/>
      <c r="X2" s="391"/>
      <c r="Y2" s="391"/>
      <c r="Z2" s="391"/>
      <c r="AA2" s="391"/>
      <c r="AB2" s="391"/>
      <c r="AC2" s="391"/>
      <c r="AD2" s="391"/>
      <c r="AE2" s="391"/>
      <c r="AF2" s="391"/>
      <c r="AG2" s="391"/>
      <c r="AH2" s="391"/>
      <c r="AI2" s="392"/>
      <c r="AJ2" s="385" t="s">
        <v>95</v>
      </c>
      <c r="AK2" s="386"/>
    </row>
    <row r="3" spans="1:69" ht="15" customHeight="1" x14ac:dyDescent="0.3">
      <c r="A3" s="373"/>
      <c r="B3" s="374"/>
      <c r="C3" s="374"/>
      <c r="D3" s="375"/>
      <c r="E3" s="390"/>
      <c r="F3" s="391"/>
      <c r="G3" s="391"/>
      <c r="H3" s="391"/>
      <c r="I3" s="391"/>
      <c r="J3" s="391"/>
      <c r="K3" s="391"/>
      <c r="L3" s="391"/>
      <c r="M3" s="391"/>
      <c r="N3" s="391"/>
      <c r="O3" s="391"/>
      <c r="P3" s="391"/>
      <c r="Q3" s="391"/>
      <c r="R3" s="391"/>
      <c r="S3" s="391"/>
      <c r="T3" s="391"/>
      <c r="U3" s="391"/>
      <c r="V3" s="391"/>
      <c r="W3" s="391"/>
      <c r="X3" s="391"/>
      <c r="Y3" s="391"/>
      <c r="Z3" s="391"/>
      <c r="AA3" s="391"/>
      <c r="AB3" s="391"/>
      <c r="AC3" s="391"/>
      <c r="AD3" s="391"/>
      <c r="AE3" s="391"/>
      <c r="AF3" s="391"/>
      <c r="AG3" s="391"/>
      <c r="AH3" s="391"/>
      <c r="AI3" s="392"/>
      <c r="AJ3" s="385" t="s">
        <v>96</v>
      </c>
      <c r="AK3" s="386"/>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row>
    <row r="4" spans="1:69" ht="15" customHeight="1" x14ac:dyDescent="0.3">
      <c r="A4" s="376"/>
      <c r="B4" s="377"/>
      <c r="C4" s="377"/>
      <c r="D4" s="378"/>
      <c r="E4" s="393"/>
      <c r="F4" s="394"/>
      <c r="G4" s="394"/>
      <c r="H4" s="394"/>
      <c r="I4" s="394"/>
      <c r="J4" s="394"/>
      <c r="K4" s="394"/>
      <c r="L4" s="394"/>
      <c r="M4" s="394"/>
      <c r="N4" s="394"/>
      <c r="O4" s="394"/>
      <c r="P4" s="394"/>
      <c r="Q4" s="394"/>
      <c r="R4" s="394"/>
      <c r="S4" s="394"/>
      <c r="T4" s="394"/>
      <c r="U4" s="394"/>
      <c r="V4" s="394"/>
      <c r="W4" s="394"/>
      <c r="X4" s="394"/>
      <c r="Y4" s="394"/>
      <c r="Z4" s="394"/>
      <c r="AA4" s="394"/>
      <c r="AB4" s="394"/>
      <c r="AC4" s="394"/>
      <c r="AD4" s="394"/>
      <c r="AE4" s="394"/>
      <c r="AF4" s="394"/>
      <c r="AG4" s="394"/>
      <c r="AH4" s="394"/>
      <c r="AI4" s="395"/>
      <c r="AJ4" s="385" t="s">
        <v>97</v>
      </c>
      <c r="AK4" s="386"/>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row>
    <row r="5" spans="1:69" ht="16.5" customHeight="1" x14ac:dyDescent="0.3">
      <c r="A5" s="28"/>
      <c r="B5" s="29"/>
      <c r="C5" s="28"/>
      <c r="D5" s="28"/>
      <c r="E5" s="8"/>
      <c r="F5" s="27"/>
      <c r="G5" s="8"/>
      <c r="H5" s="8"/>
      <c r="I5" s="8"/>
      <c r="J5" s="8"/>
      <c r="K5" s="8"/>
      <c r="L5" s="8"/>
      <c r="M5" s="8"/>
      <c r="N5" s="8"/>
      <c r="O5" s="8"/>
      <c r="P5" s="187"/>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row>
    <row r="6" spans="1:69" ht="26.25" customHeight="1" x14ac:dyDescent="0.3">
      <c r="A6" s="318" t="s">
        <v>98</v>
      </c>
      <c r="B6" s="319"/>
      <c r="C6" s="379" t="s">
        <v>99</v>
      </c>
      <c r="D6" s="380"/>
      <c r="E6" s="380"/>
      <c r="F6" s="380"/>
      <c r="G6" s="380"/>
      <c r="H6" s="380"/>
      <c r="I6" s="380"/>
      <c r="J6" s="380"/>
      <c r="K6" s="380"/>
      <c r="L6" s="380"/>
      <c r="M6" s="380"/>
      <c r="N6" s="381"/>
      <c r="O6" s="396"/>
      <c r="P6" s="396"/>
      <c r="Q6" s="396"/>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row>
    <row r="7" spans="1:69" ht="45" customHeight="1" x14ac:dyDescent="0.3">
      <c r="A7" s="318" t="s">
        <v>100</v>
      </c>
      <c r="B7" s="319"/>
      <c r="C7" s="325" t="s">
        <v>86</v>
      </c>
      <c r="D7" s="326"/>
      <c r="E7" s="326"/>
      <c r="F7" s="326"/>
      <c r="G7" s="326"/>
      <c r="H7" s="326"/>
      <c r="I7" s="326"/>
      <c r="J7" s="326"/>
      <c r="K7" s="326"/>
      <c r="L7" s="326"/>
      <c r="M7" s="326"/>
      <c r="N7" s="327"/>
      <c r="O7" s="8"/>
      <c r="P7" s="187"/>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row>
    <row r="8" spans="1:69" ht="54.75" customHeight="1" x14ac:dyDescent="0.3">
      <c r="A8" s="318" t="s">
        <v>101</v>
      </c>
      <c r="B8" s="319"/>
      <c r="C8" s="325" t="s">
        <v>102</v>
      </c>
      <c r="D8" s="326"/>
      <c r="E8" s="326"/>
      <c r="F8" s="326"/>
      <c r="G8" s="326"/>
      <c r="H8" s="326"/>
      <c r="I8" s="326"/>
      <c r="J8" s="326"/>
      <c r="K8" s="326"/>
      <c r="L8" s="326"/>
      <c r="M8" s="326"/>
      <c r="N8" s="327"/>
      <c r="O8" s="8"/>
      <c r="P8" s="187"/>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row>
    <row r="9" spans="1:69" x14ac:dyDescent="0.3">
      <c r="A9" s="382" t="s">
        <v>103</v>
      </c>
      <c r="B9" s="383"/>
      <c r="C9" s="383"/>
      <c r="D9" s="383"/>
      <c r="E9" s="383"/>
      <c r="F9" s="383"/>
      <c r="G9" s="384"/>
      <c r="H9" s="382" t="s">
        <v>104</v>
      </c>
      <c r="I9" s="383"/>
      <c r="J9" s="383"/>
      <c r="K9" s="383"/>
      <c r="L9" s="383"/>
      <c r="M9" s="383"/>
      <c r="N9" s="384"/>
      <c r="O9" s="382" t="s">
        <v>105</v>
      </c>
      <c r="P9" s="383"/>
      <c r="Q9" s="383"/>
      <c r="R9" s="383"/>
      <c r="S9" s="383"/>
      <c r="T9" s="383"/>
      <c r="U9" s="383"/>
      <c r="V9" s="383"/>
      <c r="W9" s="384"/>
      <c r="X9" s="382" t="s">
        <v>106</v>
      </c>
      <c r="Y9" s="383"/>
      <c r="Z9" s="383"/>
      <c r="AA9" s="383"/>
      <c r="AB9" s="383"/>
      <c r="AC9" s="383"/>
      <c r="AD9" s="384"/>
      <c r="AE9" s="382" t="s">
        <v>107</v>
      </c>
      <c r="AF9" s="383"/>
      <c r="AG9" s="383"/>
      <c r="AH9" s="383"/>
      <c r="AI9" s="383"/>
      <c r="AJ9" s="383"/>
      <c r="AK9" s="384"/>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row>
    <row r="10" spans="1:69" ht="16.5" customHeight="1" x14ac:dyDescent="0.3">
      <c r="A10" s="320" t="s">
        <v>108</v>
      </c>
      <c r="B10" s="313" t="s">
        <v>23</v>
      </c>
      <c r="C10" s="307" t="s">
        <v>25</v>
      </c>
      <c r="D10" s="307" t="s">
        <v>27</v>
      </c>
      <c r="E10" s="322" t="s">
        <v>29</v>
      </c>
      <c r="F10" s="314" t="s">
        <v>31</v>
      </c>
      <c r="G10" s="307" t="s">
        <v>109</v>
      </c>
      <c r="H10" s="309" t="s">
        <v>110</v>
      </c>
      <c r="I10" s="310" t="s">
        <v>111</v>
      </c>
      <c r="J10" s="314" t="s">
        <v>112</v>
      </c>
      <c r="K10" s="314" t="s">
        <v>113</v>
      </c>
      <c r="L10" s="312" t="s">
        <v>114</v>
      </c>
      <c r="M10" s="310" t="s">
        <v>111</v>
      </c>
      <c r="N10" s="307" t="s">
        <v>37</v>
      </c>
      <c r="O10" s="323" t="s">
        <v>115</v>
      </c>
      <c r="P10" s="308" t="s">
        <v>39</v>
      </c>
      <c r="Q10" s="314" t="s">
        <v>41</v>
      </c>
      <c r="R10" s="308" t="s">
        <v>116</v>
      </c>
      <c r="S10" s="308"/>
      <c r="T10" s="308"/>
      <c r="U10" s="308"/>
      <c r="V10" s="308"/>
      <c r="W10" s="308"/>
      <c r="X10" s="306" t="s">
        <v>117</v>
      </c>
      <c r="Y10" s="306" t="s">
        <v>118</v>
      </c>
      <c r="Z10" s="306" t="s">
        <v>111</v>
      </c>
      <c r="AA10" s="306" t="s">
        <v>119</v>
      </c>
      <c r="AB10" s="306" t="s">
        <v>111</v>
      </c>
      <c r="AC10" s="306" t="s">
        <v>120</v>
      </c>
      <c r="AD10" s="323" t="s">
        <v>57</v>
      </c>
      <c r="AE10" s="308" t="s">
        <v>107</v>
      </c>
      <c r="AF10" s="308" t="s">
        <v>121</v>
      </c>
      <c r="AG10" s="308" t="s">
        <v>122</v>
      </c>
      <c r="AH10" s="314" t="s">
        <v>123</v>
      </c>
      <c r="AI10" s="308" t="s">
        <v>124</v>
      </c>
      <c r="AJ10" s="308" t="s">
        <v>125</v>
      </c>
      <c r="AK10" s="308" t="s">
        <v>61</v>
      </c>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row>
    <row r="11" spans="1:69" s="4" customFormat="1" ht="94.5" customHeight="1" x14ac:dyDescent="0.25">
      <c r="A11" s="321"/>
      <c r="B11" s="313"/>
      <c r="C11" s="308"/>
      <c r="D11" s="308"/>
      <c r="E11" s="313"/>
      <c r="F11" s="307"/>
      <c r="G11" s="308"/>
      <c r="H11" s="307"/>
      <c r="I11" s="311"/>
      <c r="J11" s="307"/>
      <c r="K11" s="307"/>
      <c r="L11" s="311"/>
      <c r="M11" s="311"/>
      <c r="N11" s="308"/>
      <c r="O11" s="324"/>
      <c r="P11" s="308"/>
      <c r="Q11" s="307"/>
      <c r="R11" s="7" t="s">
        <v>126</v>
      </c>
      <c r="S11" s="7" t="s">
        <v>127</v>
      </c>
      <c r="T11" s="7" t="s">
        <v>128</v>
      </c>
      <c r="U11" s="7" t="s">
        <v>129</v>
      </c>
      <c r="V11" s="7" t="s">
        <v>130</v>
      </c>
      <c r="W11" s="7" t="s">
        <v>131</v>
      </c>
      <c r="X11" s="306"/>
      <c r="Y11" s="306"/>
      <c r="Z11" s="306"/>
      <c r="AA11" s="306"/>
      <c r="AB11" s="306"/>
      <c r="AC11" s="306"/>
      <c r="AD11" s="324"/>
      <c r="AE11" s="308"/>
      <c r="AF11" s="308"/>
      <c r="AG11" s="308"/>
      <c r="AH11" s="307"/>
      <c r="AI11" s="308"/>
      <c r="AJ11" s="308"/>
      <c r="AK11" s="308"/>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row>
    <row r="12" spans="1:69" s="3" customFormat="1" ht="96.75" customHeight="1" x14ac:dyDescent="0.25">
      <c r="A12" s="291">
        <v>1</v>
      </c>
      <c r="B12" s="282" t="s">
        <v>132</v>
      </c>
      <c r="C12" s="282" t="s">
        <v>133</v>
      </c>
      <c r="D12" s="282" t="s">
        <v>134</v>
      </c>
      <c r="E12" s="294" t="s">
        <v>262</v>
      </c>
      <c r="F12" s="282" t="s">
        <v>135</v>
      </c>
      <c r="G12" s="285">
        <v>2</v>
      </c>
      <c r="H12" s="288" t="str">
        <f>IF(G12&lt;=0,"",IF(G12&lt;=2,"Muy Baja",IF(G12&lt;=24,"Baja",IF(G12&lt;=500,"Media",IF(G12&lt;=5000,"Alta","Muy Alta")))))</f>
        <v>Muy Baja</v>
      </c>
      <c r="I12" s="300">
        <f>IF(H12="","",IF(H12="Muy Baja",0.2,IF(H12="Baja",0.4,IF(H12="Media",0.6,IF(H12="Alta",0.8,IF(H12="Muy Alta",1,))))))</f>
        <v>0.2</v>
      </c>
      <c r="J12" s="303" t="s">
        <v>136</v>
      </c>
      <c r="K12" s="300" t="str">
        <f>IF(NOT(ISERROR(MATCH(J12,'Tabla Impacto'!$B$221:$B$223,0))),'Tabla Impacto'!$F$223&amp;"Por favor no seleccionar los criterios de impacto(Afectación Económica o presupuestal y Pérdida Reputacional)",J12)</f>
        <v xml:space="preserve">     El riesgo afecta la imagen de la entidad a nivel nacional, con efecto publicitarios sostenible a nivel país</v>
      </c>
      <c r="L12" s="288" t="str">
        <f>IF(OR(K12='Tabla Impacto'!$C$11,K12='Tabla Impacto'!$D$11),"Leve",IF(OR(K12='Tabla Impacto'!$C$12,K12='Tabla Impacto'!$D$12),"Menor",IF(OR(K12='Tabla Impacto'!$C$13,K12='Tabla Impacto'!$D$13),"Moderado",IF(OR(K12='Tabla Impacto'!$C$14,K12='Tabla Impacto'!$D$14),"Mayor",IF(OR(K12='Tabla Impacto'!$C$15,K12='Tabla Impacto'!$D$15),"Catastrófico","")))))</f>
        <v>Catastrófico</v>
      </c>
      <c r="M12" s="300">
        <f>IF(L12="","",IF(L12="Leve",0.2,IF(L12="Menor",0.4,IF(L12="Moderado",0.6,IF(L12="Mayor",0.8,IF(L12="Catastrófico",1,))))))</f>
        <v>1</v>
      </c>
      <c r="N12" s="297" t="str">
        <f>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v>Extremo</v>
      </c>
      <c r="O12" s="6">
        <v>1</v>
      </c>
      <c r="P12" s="184" t="s">
        <v>264</v>
      </c>
      <c r="Q12" s="166" t="str">
        <f>IF(OR(R12="Preventivo",R12="Detectivo"),"Probabilidad",IF(R12="Correctivo","Impacto",""))</f>
        <v>Probabilidad</v>
      </c>
      <c r="R12" s="161" t="s">
        <v>137</v>
      </c>
      <c r="S12" s="161" t="s">
        <v>138</v>
      </c>
      <c r="T12" s="162" t="str">
        <f>IF(AND(R12="Preventivo",S12="Automático"),"50%",IF(AND(R12="Preventivo",S12="Manual"),"40%",IF(AND(R12="Detectivo",S12="Automático"),"40%",IF(AND(R12="Detectivo",S12="Manual"),"30%",IF(AND(R12="Correctivo",S12="Automático"),"35%",IF(AND(R12="Correctivo",S12="Manual"),"25%",""))))))</f>
        <v>40%</v>
      </c>
      <c r="U12" s="161" t="s">
        <v>139</v>
      </c>
      <c r="V12" s="161" t="s">
        <v>140</v>
      </c>
      <c r="W12" s="161" t="s">
        <v>141</v>
      </c>
      <c r="X12" s="163">
        <f>IFERROR(IF(Q12="Probabilidad",(I12-(+I12*T12)),IF(Q12="Impacto",I12,"")),"")</f>
        <v>0.12</v>
      </c>
      <c r="Y12" s="164" t="str">
        <f>IFERROR(IF(X12="","",IF(X12&lt;=0.2,"Muy Baja",IF(X12&lt;=0.4,"Baja",IF(X12&lt;=0.6,"Media",IF(X12&lt;=0.8,"Alta","Muy Alta"))))),"")</f>
        <v>Muy Baja</v>
      </c>
      <c r="Z12" s="165">
        <f>+X12</f>
        <v>0.12</v>
      </c>
      <c r="AA12" s="164" t="str">
        <f>IFERROR(IF(AB12="","",IF(AB12&lt;=0.2,"Leve",IF(AB12&lt;=0.4,"Menor",IF(AB12&lt;=0.6,"Moderado",IF(AB12&lt;=0.8,"Mayor","Catastrófico"))))),"")</f>
        <v>Catastrófico</v>
      </c>
      <c r="AB12" s="165">
        <f>IFERROR(IF(Q12="Impacto",(M12-(+M12*T12)),IF(Q12="Probabilidad",M12,"")),"")</f>
        <v>1</v>
      </c>
      <c r="AC12" s="170" t="str">
        <f>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Extremo</v>
      </c>
      <c r="AD12" s="167" t="s">
        <v>142</v>
      </c>
      <c r="AE12" s="181" t="s">
        <v>263</v>
      </c>
      <c r="AF12" s="183" t="s">
        <v>143</v>
      </c>
      <c r="AG12" s="182">
        <v>44617</v>
      </c>
      <c r="AH12" s="182">
        <v>44926</v>
      </c>
      <c r="AI12" s="169"/>
      <c r="AJ12" s="119"/>
      <c r="AK12" s="168"/>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row>
    <row r="13" spans="1:69" ht="96.75" customHeight="1" x14ac:dyDescent="0.3">
      <c r="A13" s="292"/>
      <c r="B13" s="283"/>
      <c r="C13" s="283"/>
      <c r="D13" s="283"/>
      <c r="E13" s="295"/>
      <c r="F13" s="283"/>
      <c r="G13" s="286"/>
      <c r="H13" s="289"/>
      <c r="I13" s="301"/>
      <c r="J13" s="304"/>
      <c r="K13" s="301">
        <f>IF(NOT(ISERROR(MATCH(J13,_xlfn.ANCHORARRAY(E24),0))),I26&amp;"Por favor no seleccionar los criterios de impacto",J13)</f>
        <v>0</v>
      </c>
      <c r="L13" s="289"/>
      <c r="M13" s="301"/>
      <c r="N13" s="298"/>
      <c r="O13" s="6">
        <v>2</v>
      </c>
      <c r="P13" s="184" t="s">
        <v>265</v>
      </c>
      <c r="Q13" s="166" t="str">
        <f>IF(OR(R13="Preventivo",R13="Detectivo"),"Probabilidad",IF(R13="Correctivo","Impacto",""))</f>
        <v>Probabilidad</v>
      </c>
      <c r="R13" s="161" t="s">
        <v>137</v>
      </c>
      <c r="S13" s="161" t="s">
        <v>138</v>
      </c>
      <c r="T13" s="162" t="str">
        <f t="shared" ref="T13:T17" si="0">IF(AND(R13="Preventivo",S13="Automático"),"50%",IF(AND(R13="Preventivo",S13="Manual"),"40%",IF(AND(R13="Detectivo",S13="Automático"),"40%",IF(AND(R13="Detectivo",S13="Manual"),"30%",IF(AND(R13="Correctivo",S13="Automático"),"35%",IF(AND(R13="Correctivo",S13="Manual"),"25%",""))))))</f>
        <v>40%</v>
      </c>
      <c r="U13" s="161" t="s">
        <v>139</v>
      </c>
      <c r="V13" s="161" t="s">
        <v>140</v>
      </c>
      <c r="W13" s="161" t="s">
        <v>141</v>
      </c>
      <c r="X13" s="163">
        <f>IFERROR(IF(AND(Q12="Probabilidad",Q13="Probabilidad"),(Z12-(+Z12*T13)),IF(Q13="Probabilidad",(I12-(+I12*T13)),IF(Q13="Impacto",Z12,""))),"")</f>
        <v>7.1999999999999995E-2</v>
      </c>
      <c r="Y13" s="164" t="str">
        <f t="shared" ref="Y13:Y71" si="1">IFERROR(IF(X13="","",IF(X13&lt;=0.2,"Muy Baja",IF(X13&lt;=0.4,"Baja",IF(X13&lt;=0.6,"Media",IF(X13&lt;=0.8,"Alta","Muy Alta"))))),"")</f>
        <v>Muy Baja</v>
      </c>
      <c r="Z13" s="165">
        <f t="shared" ref="Z13:Z17" si="2">+X13</f>
        <v>7.1999999999999995E-2</v>
      </c>
      <c r="AA13" s="164" t="str">
        <f t="shared" ref="AA13:AA71" si="3">IFERROR(IF(AB13="","",IF(AB13&lt;=0.2,"Leve",IF(AB13&lt;=0.4,"Menor",IF(AB13&lt;=0.6,"Moderado",IF(AB13&lt;=0.8,"Mayor","Catastrófico"))))),"")</f>
        <v>Catastrófico</v>
      </c>
      <c r="AB13" s="165">
        <f>IFERROR(IF(AND(Q12="Impacto",Q13="Impacto"),(AB12-(+AB12*T13)),IF(Q13="Impacto",(M12-(+M12*T13)),IF(Q13="Probabilidad",AB12,""))),"")</f>
        <v>1</v>
      </c>
      <c r="AC13" s="170" t="str">
        <f t="shared" ref="AC13:AC17" si="4">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Extremo</v>
      </c>
      <c r="AD13" s="167" t="s">
        <v>142</v>
      </c>
      <c r="AE13" s="181" t="s">
        <v>266</v>
      </c>
      <c r="AF13" s="181" t="s">
        <v>143</v>
      </c>
      <c r="AG13" s="182">
        <v>44617</v>
      </c>
      <c r="AH13" s="182">
        <v>44926</v>
      </c>
      <c r="AI13" s="173"/>
      <c r="AJ13" s="115"/>
      <c r="AK13" s="172"/>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row>
    <row r="14" spans="1:69" ht="18" customHeight="1" x14ac:dyDescent="0.3">
      <c r="A14" s="292"/>
      <c r="B14" s="283"/>
      <c r="C14" s="283"/>
      <c r="D14" s="283"/>
      <c r="E14" s="295"/>
      <c r="F14" s="283"/>
      <c r="G14" s="286"/>
      <c r="H14" s="289"/>
      <c r="I14" s="301"/>
      <c r="J14" s="304"/>
      <c r="K14" s="301">
        <f>IF(NOT(ISERROR(MATCH(J14,_xlfn.ANCHORARRAY(E25),0))),I27&amp;"Por favor no seleccionar los criterios de impacto",J14)</f>
        <v>0</v>
      </c>
      <c r="L14" s="289"/>
      <c r="M14" s="301"/>
      <c r="N14" s="298"/>
      <c r="O14" s="106">
        <v>3</v>
      </c>
      <c r="P14" s="185"/>
      <c r="Q14" s="107"/>
      <c r="R14" s="108"/>
      <c r="S14" s="108"/>
      <c r="T14" s="109"/>
      <c r="U14" s="118"/>
      <c r="V14" s="118"/>
      <c r="W14" s="118"/>
      <c r="X14" s="110"/>
      <c r="Y14" s="111"/>
      <c r="Z14" s="112"/>
      <c r="AA14" s="111"/>
      <c r="AB14" s="112"/>
      <c r="AC14" s="113"/>
      <c r="AD14" s="114"/>
      <c r="AE14" s="115"/>
      <c r="AF14" s="116"/>
      <c r="AG14" s="117"/>
      <c r="AH14" s="117"/>
      <c r="AI14" s="117"/>
      <c r="AJ14" s="115"/>
      <c r="AK14" s="116"/>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row>
    <row r="15" spans="1:69" ht="18" customHeight="1" x14ac:dyDescent="0.3">
      <c r="A15" s="292"/>
      <c r="B15" s="283"/>
      <c r="C15" s="283"/>
      <c r="D15" s="283"/>
      <c r="E15" s="295"/>
      <c r="F15" s="283"/>
      <c r="G15" s="286"/>
      <c r="H15" s="289"/>
      <c r="I15" s="301"/>
      <c r="J15" s="304"/>
      <c r="K15" s="301">
        <f>IF(NOT(ISERROR(MATCH(J15,_xlfn.ANCHORARRAY(E26),0))),I28&amp;"Por favor no seleccionar los criterios de impacto",J15)</f>
        <v>0</v>
      </c>
      <c r="L15" s="289"/>
      <c r="M15" s="301"/>
      <c r="N15" s="298"/>
      <c r="O15" s="106">
        <v>4</v>
      </c>
      <c r="P15" s="184"/>
      <c r="Q15" s="107"/>
      <c r="R15" s="108"/>
      <c r="S15" s="108"/>
      <c r="T15" s="109"/>
      <c r="U15" s="108"/>
      <c r="V15" s="108"/>
      <c r="W15" s="108"/>
      <c r="X15" s="110"/>
      <c r="Y15" s="111"/>
      <c r="Z15" s="112"/>
      <c r="AA15" s="111"/>
      <c r="AB15" s="112"/>
      <c r="AC15" s="113"/>
      <c r="AD15" s="114"/>
      <c r="AE15" s="115"/>
      <c r="AF15" s="116"/>
      <c r="AG15" s="117"/>
      <c r="AH15" s="117"/>
      <c r="AI15" s="117"/>
      <c r="AJ15" s="115"/>
      <c r="AK15" s="116"/>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row>
    <row r="16" spans="1:69" ht="18" customHeight="1" x14ac:dyDescent="0.3">
      <c r="A16" s="292"/>
      <c r="B16" s="283"/>
      <c r="C16" s="283"/>
      <c r="D16" s="283"/>
      <c r="E16" s="295"/>
      <c r="F16" s="283"/>
      <c r="G16" s="286"/>
      <c r="H16" s="289"/>
      <c r="I16" s="301"/>
      <c r="J16" s="304"/>
      <c r="K16" s="301">
        <f>IF(NOT(ISERROR(MATCH(J16,_xlfn.ANCHORARRAY(E27),0))),I29&amp;"Por favor no seleccionar los criterios de impacto",J16)</f>
        <v>0</v>
      </c>
      <c r="L16" s="289"/>
      <c r="M16" s="301"/>
      <c r="N16" s="298"/>
      <c r="O16" s="106">
        <v>5</v>
      </c>
      <c r="P16" s="184"/>
      <c r="Q16" s="107" t="str">
        <f t="shared" ref="Q16:Q17" si="5">IF(OR(R16="Preventivo",R16="Detectivo"),"Probabilidad",IF(R16="Correctivo","Impacto",""))</f>
        <v/>
      </c>
      <c r="R16" s="108"/>
      <c r="S16" s="108"/>
      <c r="T16" s="109" t="str">
        <f t="shared" si="0"/>
        <v/>
      </c>
      <c r="U16" s="108"/>
      <c r="V16" s="108"/>
      <c r="W16" s="108"/>
      <c r="X16" s="110" t="str">
        <f t="shared" ref="X16:X17" si="6">IFERROR(IF(AND(Q15="Probabilidad",Q16="Probabilidad"),(Z15-(+Z15*T16)),IF(AND(Q15="Impacto",Q16="Probabilidad"),(Z14-(+Z14*T16)),IF(Q16="Impacto",Z15,""))),"")</f>
        <v/>
      </c>
      <c r="Y16" s="111" t="str">
        <f t="shared" si="1"/>
        <v/>
      </c>
      <c r="Z16" s="112" t="str">
        <f t="shared" si="2"/>
        <v/>
      </c>
      <c r="AA16" s="111" t="str">
        <f t="shared" si="3"/>
        <v/>
      </c>
      <c r="AB16" s="112" t="str">
        <f t="shared" ref="AB16:AB17" si="7">IFERROR(IF(AND(Q15="Impacto",Q16="Impacto"),(AB15-(+AB15*T16)),IF(AND(Q15="Probabilidad",Q16="Impacto"),(AB14-(+AB14*T16)),IF(Q16="Probabilidad",AB15,""))),"")</f>
        <v/>
      </c>
      <c r="AC16" s="113" t="str">
        <f t="shared" si="4"/>
        <v/>
      </c>
      <c r="AD16" s="114"/>
      <c r="AE16" s="115"/>
      <c r="AF16" s="116"/>
      <c r="AG16" s="117"/>
      <c r="AH16" s="117"/>
      <c r="AI16" s="117"/>
      <c r="AJ16" s="115"/>
      <c r="AK16" s="116"/>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row>
    <row r="17" spans="1:69" ht="18" customHeight="1" x14ac:dyDescent="0.3">
      <c r="A17" s="293"/>
      <c r="B17" s="284"/>
      <c r="C17" s="284"/>
      <c r="D17" s="284"/>
      <c r="E17" s="296"/>
      <c r="F17" s="284"/>
      <c r="G17" s="287"/>
      <c r="H17" s="290"/>
      <c r="I17" s="302"/>
      <c r="J17" s="305"/>
      <c r="K17" s="302">
        <f>IF(NOT(ISERROR(MATCH(J17,_xlfn.ANCHORARRAY(E28),0))),I30&amp;"Por favor no seleccionar los criterios de impacto",J17)</f>
        <v>0</v>
      </c>
      <c r="L17" s="290"/>
      <c r="M17" s="302"/>
      <c r="N17" s="299"/>
      <c r="O17" s="106">
        <v>6</v>
      </c>
      <c r="P17" s="184"/>
      <c r="Q17" s="107" t="str">
        <f t="shared" si="5"/>
        <v/>
      </c>
      <c r="R17" s="108"/>
      <c r="S17" s="108"/>
      <c r="T17" s="109" t="str">
        <f t="shared" si="0"/>
        <v/>
      </c>
      <c r="U17" s="108"/>
      <c r="V17" s="108"/>
      <c r="W17" s="108"/>
      <c r="X17" s="110" t="str">
        <f t="shared" si="6"/>
        <v/>
      </c>
      <c r="Y17" s="111" t="str">
        <f t="shared" si="1"/>
        <v/>
      </c>
      <c r="Z17" s="112" t="str">
        <f t="shared" si="2"/>
        <v/>
      </c>
      <c r="AA17" s="111" t="str">
        <f t="shared" si="3"/>
        <v/>
      </c>
      <c r="AB17" s="112" t="str">
        <f t="shared" si="7"/>
        <v/>
      </c>
      <c r="AC17" s="113" t="str">
        <f t="shared" si="4"/>
        <v/>
      </c>
      <c r="AD17" s="114"/>
      <c r="AE17" s="115"/>
      <c r="AF17" s="116"/>
      <c r="AG17" s="117"/>
      <c r="AH17" s="117"/>
      <c r="AI17" s="117"/>
      <c r="AJ17" s="115"/>
      <c r="AK17" s="116"/>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row>
    <row r="18" spans="1:69" ht="18" hidden="1" customHeight="1" x14ac:dyDescent="0.3">
      <c r="A18" s="291">
        <v>2</v>
      </c>
      <c r="B18" s="355"/>
      <c r="C18" s="355"/>
      <c r="D18" s="355"/>
      <c r="E18" s="315"/>
      <c r="F18" s="355"/>
      <c r="G18" s="358"/>
      <c r="H18" s="328" t="str">
        <f>IF(G18&lt;=0,"",IF(G18&lt;=2,"Muy Baja",IF(G18&lt;=24,"Baja",IF(G18&lt;=500,"Media",IF(G18&lt;=5000,"Alta","Muy Alta")))))</f>
        <v/>
      </c>
      <c r="I18" s="331" t="str">
        <f>IF(H18="","",IF(H18="Muy Baja",0.2,IF(H18="Baja",0.4,IF(H18="Media",0.6,IF(H18="Alta",0.8,IF(H18="Muy Alta",1,))))))</f>
        <v/>
      </c>
      <c r="J18" s="361"/>
      <c r="K18" s="331">
        <f>IF(NOT(ISERROR(MATCH(J18,'Tabla Impacto'!$B$221:$B$223,0))),'Tabla Impacto'!$F$223&amp;"Por favor no seleccionar los criterios de impacto(Afectación Económica o presupuestal y Pérdida Reputacional)",J18)</f>
        <v>0</v>
      </c>
      <c r="L18" s="328" t="str">
        <f>IF(OR(K18='Tabla Impacto'!$C$11,K18='Tabla Impacto'!$D$11),"Leve",IF(OR(K18='Tabla Impacto'!$C$12,K18='Tabla Impacto'!$D$12),"Menor",IF(OR(K18='Tabla Impacto'!$C$13,K18='Tabla Impacto'!$D$13),"Moderado",IF(OR(K18='Tabla Impacto'!$C$14,K18='Tabla Impacto'!$D$14),"Mayor",IF(OR(K18='Tabla Impacto'!$C$15,K18='Tabla Impacto'!$D$15),"Catastrófico","")))))</f>
        <v/>
      </c>
      <c r="M18" s="331" t="str">
        <f>IF(L18="","",IF(L18="Leve",0.2,IF(L18="Menor",0.4,IF(L18="Moderado",0.6,IF(L18="Mayor",0.8,IF(L18="Catastrófico",1,))))))</f>
        <v/>
      </c>
      <c r="N18" s="334" t="str">
        <f>IF(OR(AND(H18="Muy Baja",L18="Leve"),AND(H18="Muy Baja",L18="Menor"),AND(H18="Baja",L18="Leve")),"Bajo",IF(OR(AND(H18="Muy baja",L18="Moderado"),AND(H18="Baja",L18="Menor"),AND(H18="Baja",L18="Moderado"),AND(H18="Media",L18="Leve"),AND(H18="Media",L18="Menor"),AND(H18="Media",L18="Moderado"),AND(H18="Alta",L18="Leve"),AND(H18="Alta",L18="Menor")),"Moderado",IF(OR(AND(H18="Muy Baja",L18="Mayor"),AND(H18="Baja",L18="Mayor"),AND(H18="Media",L18="Mayor"),AND(H18="Alta",L18="Moderado"),AND(H18="Alta",L18="Mayor"),AND(H18="Muy Alta",L18="Leve"),AND(H18="Muy Alta",L18="Menor"),AND(H18="Muy Alta",L18="Moderado"),AND(H18="Muy Alta",L18="Mayor")),"Alto",IF(OR(AND(H18="Muy Baja",L18="Catastrófico"),AND(H18="Baja",L18="Catastrófico"),AND(H18="Media",L18="Catastrófico"),AND(H18="Alta",L18="Catastrófico"),AND(H18="Muy Alta",L18="Catastrófico")),"Extremo",""))))</f>
        <v/>
      </c>
      <c r="O18" s="106">
        <v>1</v>
      </c>
      <c r="P18" s="184"/>
      <c r="Q18" s="166" t="str">
        <f>IF(OR(R18="Preventivo",R18="Detectivo"),"Probabilidad",IF(R18="Correctivo","Impacto",""))</f>
        <v/>
      </c>
      <c r="R18" s="174"/>
      <c r="S18" s="174"/>
      <c r="T18" s="175" t="str">
        <f>IF(AND(R18="Preventivo",S18="Automático"),"50%",IF(AND(R18="Preventivo",S18="Manual"),"40%",IF(AND(R18="Detectivo",S18="Automático"),"40%",IF(AND(R18="Detectivo",S18="Manual"),"30%",IF(AND(R18="Correctivo",S18="Automático"),"35%",IF(AND(R18="Correctivo",S18="Manual"),"25%",""))))))</f>
        <v/>
      </c>
      <c r="U18" s="174"/>
      <c r="V18" s="174"/>
      <c r="W18" s="174"/>
      <c r="X18" s="163" t="str">
        <f>IFERROR(IF(Q18="Probabilidad",(I18-(+I18*T18)),IF(Q18="Impacto",I18,"")),"")</f>
        <v/>
      </c>
      <c r="Y18" s="176" t="str">
        <f>IFERROR(IF(X18="","",IF(X18&lt;=0.2,"Muy Baja",IF(X18&lt;=0.4,"Baja",IF(X18&lt;=0.6,"Media",IF(X18&lt;=0.8,"Alta","Muy Alta"))))),"")</f>
        <v/>
      </c>
      <c r="Z18" s="177" t="str">
        <f>+X18</f>
        <v/>
      </c>
      <c r="AA18" s="176" t="str">
        <f>IFERROR(IF(AB18="","",IF(AB18&lt;=0.2,"Leve",IF(AB18&lt;=0.4,"Menor",IF(AB18&lt;=0.6,"Moderado",IF(AB18&lt;=0.8,"Mayor","Catastrófico"))))),"")</f>
        <v/>
      </c>
      <c r="AB18" s="177" t="str">
        <f>IFERROR(IF(Q18="Impacto",(M18-(+M18*T18)),IF(Q18="Probabilidad",M18,"")),"")</f>
        <v/>
      </c>
      <c r="AC18" s="178" t="str">
        <f>IFERROR(IF(OR(AND(Y18="Muy Baja",AA18="Leve"),AND(Y18="Muy Baja",AA18="Menor"),AND(Y18="Baja",AA18="Leve")),"Bajo",IF(OR(AND(Y18="Muy baja",AA18="Moderado"),AND(Y18="Baja",AA18="Menor"),AND(Y18="Baja",AA18="Moderado"),AND(Y18="Media",AA18="Leve"),AND(Y18="Media",AA18="Menor"),AND(Y18="Media",AA18="Moderado"),AND(Y18="Alta",AA18="Leve"),AND(Y18="Alta",AA18="Menor")),"Moderado",IF(OR(AND(Y18="Muy Baja",AA18="Mayor"),AND(Y18="Baja",AA18="Mayor"),AND(Y18="Media",AA18="Mayor"),AND(Y18="Alta",AA18="Moderado"),AND(Y18="Alta",AA18="Mayor"),AND(Y18="Muy Alta",AA18="Leve"),AND(Y18="Muy Alta",AA18="Menor"),AND(Y18="Muy Alta",AA18="Moderado"),AND(Y18="Muy Alta",AA18="Mayor")),"Alto",IF(OR(AND(Y18="Muy Baja",AA18="Catastrófico"),AND(Y18="Baja",AA18="Catastrófico"),AND(Y18="Media",AA18="Catastrófico"),AND(Y18="Alta",AA18="Catastrófico"),AND(Y18="Muy Alta",AA18="Catastrófico")),"Extremo","")))),"")</f>
        <v/>
      </c>
      <c r="AD18" s="179"/>
      <c r="AE18" s="181"/>
      <c r="AF18" s="181"/>
      <c r="AG18" s="182"/>
      <c r="AH18" s="182"/>
      <c r="AI18" s="117"/>
      <c r="AJ18" s="115"/>
      <c r="AK18" s="116"/>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row>
    <row r="19" spans="1:69" ht="18" hidden="1" customHeight="1" x14ac:dyDescent="0.3">
      <c r="A19" s="292"/>
      <c r="B19" s="356"/>
      <c r="C19" s="356"/>
      <c r="D19" s="356"/>
      <c r="E19" s="316"/>
      <c r="F19" s="356"/>
      <c r="G19" s="359"/>
      <c r="H19" s="329"/>
      <c r="I19" s="332"/>
      <c r="J19" s="362"/>
      <c r="K19" s="332">
        <f>IF(NOT(ISERROR(MATCH(J19,_xlfn.ANCHORARRAY(E30),0))),I32&amp;"Por favor no seleccionar los criterios de impacto",J19)</f>
        <v>0</v>
      </c>
      <c r="L19" s="329"/>
      <c r="M19" s="332"/>
      <c r="N19" s="335"/>
      <c r="O19" s="106">
        <v>2</v>
      </c>
      <c r="P19" s="184"/>
      <c r="Q19" s="166" t="str">
        <f>IF(OR(R19="Preventivo",R19="Detectivo"),"Probabilidad",IF(R19="Correctivo","Impacto",""))</f>
        <v/>
      </c>
      <c r="R19" s="174"/>
      <c r="S19" s="174"/>
      <c r="T19" s="175" t="str">
        <f t="shared" ref="T19:T23" si="8">IF(AND(R19="Preventivo",S19="Automático"),"50%",IF(AND(R19="Preventivo",S19="Manual"),"40%",IF(AND(R19="Detectivo",S19="Automático"),"40%",IF(AND(R19="Detectivo",S19="Manual"),"30%",IF(AND(R19="Correctivo",S19="Automático"),"35%",IF(AND(R19="Correctivo",S19="Manual"),"25%",""))))))</f>
        <v/>
      </c>
      <c r="U19" s="174"/>
      <c r="V19" s="174"/>
      <c r="W19" s="174"/>
      <c r="X19" s="163" t="str">
        <f>IFERROR(IF(AND(Q18="Probabilidad",Q19="Probabilidad"),(Z18-(+Z18*T19)),IF(Q19="Probabilidad",(I18-(+I18*T19)),IF(Q19="Impacto",Z18,""))),"")</f>
        <v/>
      </c>
      <c r="Y19" s="176" t="str">
        <f t="shared" si="1"/>
        <v/>
      </c>
      <c r="Z19" s="177" t="str">
        <f t="shared" ref="Z19:Z23" si="9">+X19</f>
        <v/>
      </c>
      <c r="AA19" s="176" t="str">
        <f t="shared" si="3"/>
        <v/>
      </c>
      <c r="AB19" s="177" t="str">
        <f>IFERROR(IF(AND(Q18="Impacto",Q19="Impacto"),(AB18-(+AB18*T19)),IF(Q19="Impacto",(M18-(+M18*T19)),IF(Q19="Probabilidad",AB18,""))),"")</f>
        <v/>
      </c>
      <c r="AC19" s="178" t="str">
        <f t="shared" ref="AC19:AC20" si="10">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179"/>
      <c r="AE19" s="181"/>
      <c r="AF19" s="181"/>
      <c r="AG19" s="182"/>
      <c r="AH19" s="182"/>
      <c r="AI19" s="117"/>
      <c r="AJ19" s="115"/>
      <c r="AK19" s="116"/>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row>
    <row r="20" spans="1:69" ht="18" hidden="1" customHeight="1" x14ac:dyDescent="0.3">
      <c r="A20" s="292"/>
      <c r="B20" s="356"/>
      <c r="C20" s="356"/>
      <c r="D20" s="356"/>
      <c r="E20" s="316"/>
      <c r="F20" s="356"/>
      <c r="G20" s="359"/>
      <c r="H20" s="329"/>
      <c r="I20" s="332"/>
      <c r="J20" s="362"/>
      <c r="K20" s="332">
        <f>IF(NOT(ISERROR(MATCH(J20,_xlfn.ANCHORARRAY(E31),0))),I33&amp;"Por favor no seleccionar los criterios de impacto",J20)</f>
        <v>0</v>
      </c>
      <c r="L20" s="329"/>
      <c r="M20" s="332"/>
      <c r="N20" s="335"/>
      <c r="O20" s="106">
        <v>3</v>
      </c>
      <c r="P20" s="186"/>
      <c r="Q20" s="166" t="str">
        <f>IF(OR(R20="Preventivo",R20="Detectivo"),"Probabilidad",IF(R20="Correctivo","Impacto",""))</f>
        <v/>
      </c>
      <c r="R20" s="174"/>
      <c r="S20" s="174"/>
      <c r="T20" s="175" t="str">
        <f t="shared" si="8"/>
        <v/>
      </c>
      <c r="U20" s="174"/>
      <c r="V20" s="174"/>
      <c r="W20" s="174"/>
      <c r="X20" s="163" t="str">
        <f>IFERROR(IF(AND(Q19="Probabilidad",Q20="Probabilidad"),(Z19-(+Z19*T20)),IF(AND(Q19="Impacto",Q20="Probabilidad"),(Z18-(+Z18*T20)),IF(Q20="Impacto",Z19,""))),"")</f>
        <v/>
      </c>
      <c r="Y20" s="176" t="str">
        <f t="shared" si="1"/>
        <v/>
      </c>
      <c r="Z20" s="177" t="str">
        <f t="shared" si="9"/>
        <v/>
      </c>
      <c r="AA20" s="176" t="str">
        <f t="shared" si="3"/>
        <v/>
      </c>
      <c r="AB20" s="177" t="str">
        <f>IFERROR(IF(AND(Q19="Impacto",Q20="Impacto"),(AB19-(+AB19*T20)),IF(AND(Q19="Probabilidad",Q20="Impacto"),(AB18-(+AB18*T20)),IF(Q20="Probabilidad",AB19,""))),"")</f>
        <v/>
      </c>
      <c r="AC20" s="178" t="str">
        <f t="shared" si="10"/>
        <v/>
      </c>
      <c r="AD20" s="179"/>
      <c r="AE20" s="181"/>
      <c r="AF20" s="183"/>
      <c r="AG20" s="182"/>
      <c r="AH20" s="182"/>
      <c r="AI20" s="117"/>
      <c r="AJ20" s="115"/>
      <c r="AK20" s="116"/>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row>
    <row r="21" spans="1:69" ht="18" hidden="1" customHeight="1" x14ac:dyDescent="0.3">
      <c r="A21" s="292"/>
      <c r="B21" s="356"/>
      <c r="C21" s="356"/>
      <c r="D21" s="356"/>
      <c r="E21" s="316"/>
      <c r="F21" s="356"/>
      <c r="G21" s="359"/>
      <c r="H21" s="329"/>
      <c r="I21" s="332"/>
      <c r="J21" s="362"/>
      <c r="K21" s="332">
        <f>IF(NOT(ISERROR(MATCH(J21,_xlfn.ANCHORARRAY(E32),0))),I34&amp;"Por favor no seleccionar los criterios de impacto",J21)</f>
        <v>0</v>
      </c>
      <c r="L21" s="329"/>
      <c r="M21" s="332"/>
      <c r="N21" s="335"/>
      <c r="O21" s="106">
        <v>4</v>
      </c>
      <c r="P21" s="184"/>
      <c r="Q21" s="107" t="str">
        <f t="shared" ref="Q21:Q23" si="11">IF(OR(R21="Preventivo",R21="Detectivo"),"Probabilidad",IF(R21="Correctivo","Impacto",""))</f>
        <v/>
      </c>
      <c r="R21" s="108"/>
      <c r="S21" s="108"/>
      <c r="T21" s="109" t="str">
        <f t="shared" si="8"/>
        <v/>
      </c>
      <c r="U21" s="108"/>
      <c r="V21" s="108"/>
      <c r="W21" s="108"/>
      <c r="X21" s="110" t="str">
        <f t="shared" ref="X21:X23" si="12">IFERROR(IF(AND(Q20="Probabilidad",Q21="Probabilidad"),(Z20-(+Z20*T21)),IF(AND(Q20="Impacto",Q21="Probabilidad"),(Z19-(+Z19*T21)),IF(Q21="Impacto",Z20,""))),"")</f>
        <v/>
      </c>
      <c r="Y21" s="111" t="str">
        <f t="shared" si="1"/>
        <v/>
      </c>
      <c r="Z21" s="112" t="str">
        <f t="shared" si="9"/>
        <v/>
      </c>
      <c r="AA21" s="111" t="str">
        <f t="shared" si="3"/>
        <v/>
      </c>
      <c r="AB21" s="112" t="str">
        <f t="shared" ref="AB21:AB23" si="13">IFERROR(IF(AND(Q20="Impacto",Q21="Impacto"),(AB20-(+AB20*T21)),IF(AND(Q20="Probabilidad",Q21="Impacto"),(AB19-(+AB19*T21)),IF(Q21="Probabilidad",AB20,""))),"")</f>
        <v/>
      </c>
      <c r="AC21" s="113" t="str">
        <f>IFERROR(IF(OR(AND(Y21="Muy Baja",AA21="Leve"),AND(Y21="Muy Baja",AA21="Menor"),AND(Y21="Baja",AA21="Leve")),"Bajo",IF(OR(AND(Y21="Muy baja",AA21="Moderado"),AND(Y21="Baja",AA21="Menor"),AND(Y21="Baja",AA21="Moderado"),AND(Y21="Media",AA21="Leve"),AND(Y21="Media",AA21="Menor"),AND(Y21="Media",AA21="Moderado"),AND(Y21="Alta",AA21="Leve"),AND(Y21="Alta",AA21="Menor")),"Moderado",IF(OR(AND(Y21="Muy Baja",AA21="Mayor"),AND(Y21="Baja",AA21="Mayor"),AND(Y21="Media",AA21="Mayor"),AND(Y21="Alta",AA21="Moderado"),AND(Y21="Alta",AA21="Mayor"),AND(Y21="Muy Alta",AA21="Leve"),AND(Y21="Muy Alta",AA21="Menor"),AND(Y21="Muy Alta",AA21="Moderado"),AND(Y21="Muy Alta",AA21="Mayor")),"Alto",IF(OR(AND(Y21="Muy Baja",AA21="Catastrófico"),AND(Y21="Baja",AA21="Catastrófico"),AND(Y21="Media",AA21="Catastrófico"),AND(Y21="Alta",AA21="Catastrófico"),AND(Y21="Muy Alta",AA21="Catastrófico")),"Extremo","")))),"")</f>
        <v/>
      </c>
      <c r="AD21" s="114"/>
      <c r="AE21" s="115"/>
      <c r="AF21" s="116"/>
      <c r="AG21" s="117"/>
      <c r="AH21" s="117"/>
      <c r="AI21" s="117"/>
      <c r="AJ21" s="115"/>
      <c r="AK21" s="116"/>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row>
    <row r="22" spans="1:69" ht="18" hidden="1" customHeight="1" x14ac:dyDescent="0.3">
      <c r="A22" s="292"/>
      <c r="B22" s="356"/>
      <c r="C22" s="356"/>
      <c r="D22" s="356"/>
      <c r="E22" s="316"/>
      <c r="F22" s="356"/>
      <c r="G22" s="359"/>
      <c r="H22" s="329"/>
      <c r="I22" s="332"/>
      <c r="J22" s="362"/>
      <c r="K22" s="332">
        <f>IF(NOT(ISERROR(MATCH(J22,_xlfn.ANCHORARRAY(E33),0))),I35&amp;"Por favor no seleccionar los criterios de impacto",J22)</f>
        <v>0</v>
      </c>
      <c r="L22" s="329"/>
      <c r="M22" s="332"/>
      <c r="N22" s="335"/>
      <c r="O22" s="106">
        <v>5</v>
      </c>
      <c r="P22" s="184"/>
      <c r="Q22" s="107" t="str">
        <f t="shared" si="11"/>
        <v/>
      </c>
      <c r="R22" s="108"/>
      <c r="S22" s="108"/>
      <c r="T22" s="109" t="str">
        <f t="shared" si="8"/>
        <v/>
      </c>
      <c r="U22" s="108"/>
      <c r="V22" s="108"/>
      <c r="W22" s="108"/>
      <c r="X22" s="110" t="str">
        <f t="shared" si="12"/>
        <v/>
      </c>
      <c r="Y22" s="111" t="str">
        <f t="shared" si="1"/>
        <v/>
      </c>
      <c r="Z22" s="112" t="str">
        <f t="shared" si="9"/>
        <v/>
      </c>
      <c r="AA22" s="111" t="str">
        <f t="shared" si="3"/>
        <v/>
      </c>
      <c r="AB22" s="112" t="str">
        <f t="shared" si="13"/>
        <v/>
      </c>
      <c r="AC22" s="113" t="str">
        <f t="shared" ref="AC22:AC23" si="14">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114"/>
      <c r="AE22" s="115"/>
      <c r="AF22" s="116"/>
      <c r="AG22" s="117"/>
      <c r="AH22" s="117"/>
      <c r="AI22" s="117"/>
      <c r="AJ22" s="115"/>
      <c r="AK22" s="116"/>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row>
    <row r="23" spans="1:69" ht="18" hidden="1" customHeight="1" x14ac:dyDescent="0.3">
      <c r="A23" s="293"/>
      <c r="B23" s="357"/>
      <c r="C23" s="357"/>
      <c r="D23" s="357"/>
      <c r="E23" s="317"/>
      <c r="F23" s="357"/>
      <c r="G23" s="360"/>
      <c r="H23" s="330"/>
      <c r="I23" s="333"/>
      <c r="J23" s="363"/>
      <c r="K23" s="333">
        <f>IF(NOT(ISERROR(MATCH(J23,_xlfn.ANCHORARRAY(E34),0))),I36&amp;"Por favor no seleccionar los criterios de impacto",J23)</f>
        <v>0</v>
      </c>
      <c r="L23" s="330"/>
      <c r="M23" s="333"/>
      <c r="N23" s="336"/>
      <c r="O23" s="106">
        <v>6</v>
      </c>
      <c r="P23" s="184"/>
      <c r="Q23" s="107" t="str">
        <f t="shared" si="11"/>
        <v/>
      </c>
      <c r="R23" s="108"/>
      <c r="S23" s="108"/>
      <c r="T23" s="109" t="str">
        <f t="shared" si="8"/>
        <v/>
      </c>
      <c r="U23" s="108"/>
      <c r="V23" s="108"/>
      <c r="W23" s="108"/>
      <c r="X23" s="110" t="str">
        <f t="shared" si="12"/>
        <v/>
      </c>
      <c r="Y23" s="111" t="str">
        <f t="shared" si="1"/>
        <v/>
      </c>
      <c r="Z23" s="112" t="str">
        <f t="shared" si="9"/>
        <v/>
      </c>
      <c r="AA23" s="111" t="str">
        <f t="shared" si="3"/>
        <v/>
      </c>
      <c r="AB23" s="112" t="str">
        <f t="shared" si="13"/>
        <v/>
      </c>
      <c r="AC23" s="113" t="str">
        <f t="shared" si="14"/>
        <v/>
      </c>
      <c r="AD23" s="114"/>
      <c r="AE23" s="115"/>
      <c r="AF23" s="116"/>
      <c r="AG23" s="117"/>
      <c r="AH23" s="117"/>
      <c r="AI23" s="117"/>
      <c r="AJ23" s="115"/>
      <c r="AK23" s="116"/>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row>
    <row r="24" spans="1:69" ht="18" hidden="1" customHeight="1" x14ac:dyDescent="0.3">
      <c r="A24" s="291">
        <v>3</v>
      </c>
      <c r="B24" s="337"/>
      <c r="C24" s="337"/>
      <c r="D24" s="337"/>
      <c r="E24" s="340"/>
      <c r="F24" s="337"/>
      <c r="G24" s="343"/>
      <c r="H24" s="346" t="str">
        <f>IF(G24&lt;=0,"",IF(G24&lt;=2,"Muy Baja",IF(G24&lt;=24,"Baja",IF(G24&lt;=500,"Media",IF(G24&lt;=5000,"Alta","Muy Alta")))))</f>
        <v/>
      </c>
      <c r="I24" s="349" t="str">
        <f>IF(H24="","",IF(H24="Muy Baja",0.2,IF(H24="Baja",0.4,IF(H24="Media",0.6,IF(H24="Alta",0.8,IF(H24="Muy Alta",1,))))))</f>
        <v/>
      </c>
      <c r="J24" s="352"/>
      <c r="K24" s="349">
        <f>IF(NOT(ISERROR(MATCH(J24,'Tabla Impacto'!$B$221:$B$223,0))),'Tabla Impacto'!$F$223&amp;"Por favor no seleccionar los criterios de impacto(Afectación Económica o presupuestal y Pérdida Reputacional)",J24)</f>
        <v>0</v>
      </c>
      <c r="L24" s="346" t="str">
        <f>IF(OR(K24='Tabla Impacto'!$C$11,K24='Tabla Impacto'!$D$11),"Leve",IF(OR(K24='Tabla Impacto'!$C$12,K24='Tabla Impacto'!$D$12),"Menor",IF(OR(K24='Tabla Impacto'!$C$13,K24='Tabla Impacto'!$D$13),"Moderado",IF(OR(K24='Tabla Impacto'!$C$14,K24='Tabla Impacto'!$D$14),"Mayor",IF(OR(K24='Tabla Impacto'!$C$15,K24='Tabla Impacto'!$D$15),"Catastrófico","")))))</f>
        <v/>
      </c>
      <c r="M24" s="349" t="str">
        <f>IF(L24="","",IF(L24="Leve",0.2,IF(L24="Menor",0.4,IF(L24="Moderado",0.6,IF(L24="Mayor",0.8,IF(L24="Catastrófico",1,))))))</f>
        <v/>
      </c>
      <c r="N24" s="364" t="str">
        <f>IF(OR(AND(H24="Muy Baja",L24="Leve"),AND(H24="Muy Baja",L24="Menor"),AND(H24="Baja",L24="Leve")),"Bajo",IF(OR(AND(H24="Muy baja",L24="Moderado"),AND(H24="Baja",L24="Menor"),AND(H24="Baja",L24="Moderado"),AND(H24="Media",L24="Leve"),AND(H24="Media",L24="Menor"),AND(H24="Media",L24="Moderado"),AND(H24="Alta",L24="Leve"),AND(H24="Alta",L24="Menor")),"Moderado",IF(OR(AND(H24="Muy Baja",L24="Mayor"),AND(H24="Baja",L24="Mayor"),AND(H24="Media",L24="Mayor"),AND(H24="Alta",L24="Moderado"),AND(H24="Alta",L24="Mayor"),AND(H24="Muy Alta",L24="Leve"),AND(H24="Muy Alta",L24="Menor"),AND(H24="Muy Alta",L24="Moderado"),AND(H24="Muy Alta",L24="Mayor")),"Alto",IF(OR(AND(H24="Muy Baja",L24="Catastrófico"),AND(H24="Baja",L24="Catastrófico"),AND(H24="Media",L24="Catastrófico"),AND(H24="Alta",L24="Catastrófico"),AND(H24="Muy Alta",L24="Catastrófico")),"Extremo",""))))</f>
        <v/>
      </c>
      <c r="O24" s="106">
        <v>1</v>
      </c>
      <c r="P24" s="184"/>
      <c r="Q24" s="166" t="str">
        <f>IF(OR(R24="Preventivo",R24="Detectivo"),"Probabilidad",IF(R24="Correctivo","Impacto",""))</f>
        <v/>
      </c>
      <c r="R24" s="174"/>
      <c r="S24" s="174"/>
      <c r="T24" s="175" t="str">
        <f>IF(AND(R24="Preventivo",S24="Automático"),"50%",IF(AND(R24="Preventivo",S24="Manual"),"40%",IF(AND(R24="Detectivo",S24="Automático"),"40%",IF(AND(R24="Detectivo",S24="Manual"),"30%",IF(AND(R24="Correctivo",S24="Automático"),"35%",IF(AND(R24="Correctivo",S24="Manual"),"25%",""))))))</f>
        <v/>
      </c>
      <c r="U24" s="174"/>
      <c r="V24" s="174"/>
      <c r="W24" s="174"/>
      <c r="X24" s="163" t="str">
        <f>IFERROR(IF(Q24="Probabilidad",(I24-(+I24*T24)),IF(Q24="Impacto",I24,"")),"")</f>
        <v/>
      </c>
      <c r="Y24" s="176" t="str">
        <f>IFERROR(IF(X24="","",IF(X24&lt;=0.2,"Muy Baja",IF(X24&lt;=0.4,"Baja",IF(X24&lt;=0.6,"Media",IF(X24&lt;=0.8,"Alta","Muy Alta"))))),"")</f>
        <v/>
      </c>
      <c r="Z24" s="177" t="str">
        <f>+X24</f>
        <v/>
      </c>
      <c r="AA24" s="176" t="str">
        <f>IFERROR(IF(AB24="","",IF(AB24&lt;=0.2,"Leve",IF(AB24&lt;=0.4,"Menor",IF(AB24&lt;=0.6,"Moderado",IF(AB24&lt;=0.8,"Mayor","Catastrófico"))))),"")</f>
        <v/>
      </c>
      <c r="AB24" s="177" t="str">
        <f>IFERROR(IF(Q24="Impacto",(M24-(+M24*T24)),IF(Q24="Probabilidad",M24,"")),"")</f>
        <v/>
      </c>
      <c r="AC24" s="178" t="str">
        <f>IFERROR(IF(OR(AND(Y24="Muy Baja",AA24="Leve"),AND(Y24="Muy Baja",AA24="Menor"),AND(Y24="Baja",AA24="Leve")),"Bajo",IF(OR(AND(Y24="Muy baja",AA24="Moderado"),AND(Y24="Baja",AA24="Menor"),AND(Y24="Baja",AA24="Moderado"),AND(Y24="Media",AA24="Leve"),AND(Y24="Media",AA24="Menor"),AND(Y24="Media",AA24="Moderado"),AND(Y24="Alta",AA24="Leve"),AND(Y24="Alta",AA24="Menor")),"Moderado",IF(OR(AND(Y24="Muy Baja",AA24="Mayor"),AND(Y24="Baja",AA24="Mayor"),AND(Y24="Media",AA24="Mayor"),AND(Y24="Alta",AA24="Moderado"),AND(Y24="Alta",AA24="Mayor"),AND(Y24="Muy Alta",AA24="Leve"),AND(Y24="Muy Alta",AA24="Menor"),AND(Y24="Muy Alta",AA24="Moderado"),AND(Y24="Muy Alta",AA24="Mayor")),"Alto",IF(OR(AND(Y24="Muy Baja",AA24="Catastrófico"),AND(Y24="Baja",AA24="Catastrófico"),AND(Y24="Media",AA24="Catastrófico"),AND(Y24="Alta",AA24="Catastrófico"),AND(Y24="Muy Alta",AA24="Catastrófico")),"Extremo","")))),"")</f>
        <v/>
      </c>
      <c r="AD24" s="179"/>
      <c r="AE24" s="181"/>
      <c r="AF24" s="180"/>
      <c r="AG24" s="117"/>
      <c r="AH24" s="117"/>
      <c r="AI24" s="117"/>
      <c r="AJ24" s="115"/>
      <c r="AK24" s="116"/>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row>
    <row r="25" spans="1:69" ht="18" hidden="1" customHeight="1" x14ac:dyDescent="0.3">
      <c r="A25" s="292"/>
      <c r="B25" s="338"/>
      <c r="C25" s="338"/>
      <c r="D25" s="338"/>
      <c r="E25" s="341"/>
      <c r="F25" s="338"/>
      <c r="G25" s="344"/>
      <c r="H25" s="347"/>
      <c r="I25" s="350"/>
      <c r="J25" s="353"/>
      <c r="K25" s="350">
        <f>IF(NOT(ISERROR(MATCH(J25,_xlfn.ANCHORARRAY(E36),0))),I38&amp;"Por favor no seleccionar los criterios de impacto",J25)</f>
        <v>0</v>
      </c>
      <c r="L25" s="347"/>
      <c r="M25" s="350"/>
      <c r="N25" s="365"/>
      <c r="O25" s="106">
        <v>2</v>
      </c>
      <c r="P25" s="184"/>
      <c r="Q25" s="107" t="str">
        <f>IF(OR(R25="Preventivo",R25="Detectivo"),"Probabilidad",IF(R25="Correctivo","Impacto",""))</f>
        <v/>
      </c>
      <c r="R25" s="174"/>
      <c r="S25" s="174"/>
      <c r="T25" s="175" t="str">
        <f t="shared" ref="T25:T29" si="15">IF(AND(R25="Preventivo",S25="Automático"),"50%",IF(AND(R25="Preventivo",S25="Manual"),"40%",IF(AND(R25="Detectivo",S25="Automático"),"40%",IF(AND(R25="Detectivo",S25="Manual"),"30%",IF(AND(R25="Correctivo",S25="Automático"),"35%",IF(AND(R25="Correctivo",S25="Manual"),"25%",""))))))</f>
        <v/>
      </c>
      <c r="U25" s="174"/>
      <c r="V25" s="174"/>
      <c r="W25" s="174"/>
      <c r="X25" s="163" t="str">
        <f>IFERROR(IF(AND(Q24="Probabilidad",Q25="Probabilidad"),(Z24-(+Z24*T25)),IF(Q25="Probabilidad",(I24-(+I24*T25)),IF(Q25="Impacto",Z24,""))),"")</f>
        <v/>
      </c>
      <c r="Y25" s="176" t="str">
        <f t="shared" si="1"/>
        <v/>
      </c>
      <c r="Z25" s="177" t="str">
        <f t="shared" ref="Z25:Z29" si="16">+X25</f>
        <v/>
      </c>
      <c r="AA25" s="176" t="str">
        <f t="shared" si="3"/>
        <v/>
      </c>
      <c r="AB25" s="177" t="str">
        <f>IFERROR(IF(AND(Q24="Impacto",Q25="Impacto"),(AB24-(+AB24*T25)),IF(Q25="Impacto",(M24-(+M24*T25)),IF(Q25="Probabilidad",AB24,""))),"")</f>
        <v/>
      </c>
      <c r="AC25" s="178" t="str">
        <f t="shared" ref="AC25:AC26" si="17">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79"/>
      <c r="AE25" s="181"/>
      <c r="AF25" s="180"/>
      <c r="AG25" s="117"/>
      <c r="AH25" s="117"/>
      <c r="AI25" s="117"/>
      <c r="AJ25" s="115"/>
      <c r="AK25" s="116"/>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row>
    <row r="26" spans="1:69" ht="18" hidden="1" customHeight="1" x14ac:dyDescent="0.3">
      <c r="A26" s="292"/>
      <c r="B26" s="338"/>
      <c r="C26" s="338"/>
      <c r="D26" s="338"/>
      <c r="E26" s="341"/>
      <c r="F26" s="338"/>
      <c r="G26" s="344"/>
      <c r="H26" s="347"/>
      <c r="I26" s="350"/>
      <c r="J26" s="353"/>
      <c r="K26" s="350">
        <f>IF(NOT(ISERROR(MATCH(J26,_xlfn.ANCHORARRAY(E37),0))),I39&amp;"Por favor no seleccionar los criterios de impacto",J26)</f>
        <v>0</v>
      </c>
      <c r="L26" s="347"/>
      <c r="M26" s="350"/>
      <c r="N26" s="365"/>
      <c r="O26" s="106">
        <v>3</v>
      </c>
      <c r="P26" s="185"/>
      <c r="Q26" s="107" t="str">
        <f>IF(OR(R26="Preventivo",R26="Detectivo"),"Probabilidad",IF(R26="Correctivo","Impacto",""))</f>
        <v/>
      </c>
      <c r="R26" s="108"/>
      <c r="S26" s="108"/>
      <c r="T26" s="109" t="str">
        <f t="shared" si="15"/>
        <v/>
      </c>
      <c r="U26" s="108"/>
      <c r="V26" s="108"/>
      <c r="W26" s="108"/>
      <c r="X26" s="110" t="str">
        <f>IFERROR(IF(AND(Q25="Probabilidad",Q26="Probabilidad"),(Z25-(+Z25*T26)),IF(AND(Q25="Impacto",Q26="Probabilidad"),(Z24-(+Z24*T26)),IF(Q26="Impacto",Z25,""))),"")</f>
        <v/>
      </c>
      <c r="Y26" s="111" t="str">
        <f t="shared" si="1"/>
        <v/>
      </c>
      <c r="Z26" s="112" t="str">
        <f t="shared" si="16"/>
        <v/>
      </c>
      <c r="AA26" s="111" t="str">
        <f t="shared" si="3"/>
        <v/>
      </c>
      <c r="AB26" s="112" t="str">
        <f>IFERROR(IF(AND(Q25="Impacto",Q26="Impacto"),(AB25-(+AB25*T26)),IF(AND(Q25="Probabilidad",Q26="Impacto"),(AB24-(+AB24*T26)),IF(Q26="Probabilidad",AB25,""))),"")</f>
        <v/>
      </c>
      <c r="AC26" s="113" t="str">
        <f t="shared" si="17"/>
        <v/>
      </c>
      <c r="AD26" s="114"/>
      <c r="AE26" s="115"/>
      <c r="AF26" s="116"/>
      <c r="AG26" s="117"/>
      <c r="AH26" s="117"/>
      <c r="AI26" s="117"/>
      <c r="AJ26" s="115"/>
      <c r="AK26" s="116"/>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row>
    <row r="27" spans="1:69" ht="18" hidden="1" customHeight="1" x14ac:dyDescent="0.3">
      <c r="A27" s="292"/>
      <c r="B27" s="338"/>
      <c r="C27" s="338"/>
      <c r="D27" s="338"/>
      <c r="E27" s="341"/>
      <c r="F27" s="338"/>
      <c r="G27" s="344"/>
      <c r="H27" s="347"/>
      <c r="I27" s="350"/>
      <c r="J27" s="353"/>
      <c r="K27" s="350">
        <f>IF(NOT(ISERROR(MATCH(J27,_xlfn.ANCHORARRAY(E38),0))),I40&amp;"Por favor no seleccionar los criterios de impacto",J27)</f>
        <v>0</v>
      </c>
      <c r="L27" s="347"/>
      <c r="M27" s="350"/>
      <c r="N27" s="365"/>
      <c r="O27" s="106">
        <v>4</v>
      </c>
      <c r="P27" s="184"/>
      <c r="Q27" s="107" t="str">
        <f t="shared" ref="Q27:Q29" si="18">IF(OR(R27="Preventivo",R27="Detectivo"),"Probabilidad",IF(R27="Correctivo","Impacto",""))</f>
        <v/>
      </c>
      <c r="R27" s="108"/>
      <c r="S27" s="108"/>
      <c r="T27" s="109" t="str">
        <f t="shared" si="15"/>
        <v/>
      </c>
      <c r="U27" s="108"/>
      <c r="V27" s="108"/>
      <c r="W27" s="108"/>
      <c r="X27" s="110" t="str">
        <f t="shared" ref="X27:X29" si="19">IFERROR(IF(AND(Q26="Probabilidad",Q27="Probabilidad"),(Z26-(+Z26*T27)),IF(AND(Q26="Impacto",Q27="Probabilidad"),(Z25-(+Z25*T27)),IF(Q27="Impacto",Z26,""))),"")</f>
        <v/>
      </c>
      <c r="Y27" s="111" t="str">
        <f t="shared" si="1"/>
        <v/>
      </c>
      <c r="Z27" s="112" t="str">
        <f t="shared" si="16"/>
        <v/>
      </c>
      <c r="AA27" s="111" t="str">
        <f t="shared" si="3"/>
        <v/>
      </c>
      <c r="AB27" s="112" t="str">
        <f t="shared" ref="AB27:AB29" si="20">IFERROR(IF(AND(Q26="Impacto",Q27="Impacto"),(AB26-(+AB26*T27)),IF(AND(Q26="Probabilidad",Q27="Impacto"),(AB25-(+AB25*T27)),IF(Q27="Probabilidad",AB26,""))),"")</f>
        <v/>
      </c>
      <c r="AC27" s="113" t="str">
        <f>IFERROR(IF(OR(AND(Y27="Muy Baja",AA27="Leve"),AND(Y27="Muy Baja",AA27="Menor"),AND(Y27="Baja",AA27="Leve")),"Bajo",IF(OR(AND(Y27="Muy baja",AA27="Moderado"),AND(Y27="Baja",AA27="Menor"),AND(Y27="Baja",AA27="Moderado"),AND(Y27="Media",AA27="Leve"),AND(Y27="Media",AA27="Menor"),AND(Y27="Media",AA27="Moderado"),AND(Y27="Alta",AA27="Leve"),AND(Y27="Alta",AA27="Menor")),"Moderado",IF(OR(AND(Y27="Muy Baja",AA27="Mayor"),AND(Y27="Baja",AA27="Mayor"),AND(Y27="Media",AA27="Mayor"),AND(Y27="Alta",AA27="Moderado"),AND(Y27="Alta",AA27="Mayor"),AND(Y27="Muy Alta",AA27="Leve"),AND(Y27="Muy Alta",AA27="Menor"),AND(Y27="Muy Alta",AA27="Moderado"),AND(Y27="Muy Alta",AA27="Mayor")),"Alto",IF(OR(AND(Y27="Muy Baja",AA27="Catastrófico"),AND(Y27="Baja",AA27="Catastrófico"),AND(Y27="Media",AA27="Catastrófico"),AND(Y27="Alta",AA27="Catastrófico"),AND(Y27="Muy Alta",AA27="Catastrófico")),"Extremo","")))),"")</f>
        <v/>
      </c>
      <c r="AD27" s="114"/>
      <c r="AE27" s="115"/>
      <c r="AF27" s="116"/>
      <c r="AG27" s="117"/>
      <c r="AH27" s="117"/>
      <c r="AI27" s="117"/>
      <c r="AJ27" s="115"/>
      <c r="AK27" s="116"/>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row>
    <row r="28" spans="1:69" ht="18" hidden="1" customHeight="1" x14ac:dyDescent="0.3">
      <c r="A28" s="292"/>
      <c r="B28" s="338"/>
      <c r="C28" s="338"/>
      <c r="D28" s="338"/>
      <c r="E28" s="341"/>
      <c r="F28" s="338"/>
      <c r="G28" s="344"/>
      <c r="H28" s="347"/>
      <c r="I28" s="350"/>
      <c r="J28" s="353"/>
      <c r="K28" s="350">
        <f>IF(NOT(ISERROR(MATCH(J28,_xlfn.ANCHORARRAY(E39),0))),I41&amp;"Por favor no seleccionar los criterios de impacto",J28)</f>
        <v>0</v>
      </c>
      <c r="L28" s="347"/>
      <c r="M28" s="350"/>
      <c r="N28" s="365"/>
      <c r="O28" s="106">
        <v>5</v>
      </c>
      <c r="P28" s="184"/>
      <c r="Q28" s="107" t="str">
        <f t="shared" si="18"/>
        <v/>
      </c>
      <c r="R28" s="108"/>
      <c r="S28" s="108"/>
      <c r="T28" s="109" t="str">
        <f t="shared" si="15"/>
        <v/>
      </c>
      <c r="U28" s="108"/>
      <c r="V28" s="108"/>
      <c r="W28" s="108"/>
      <c r="X28" s="110" t="str">
        <f t="shared" si="19"/>
        <v/>
      </c>
      <c r="Y28" s="111" t="str">
        <f t="shared" si="1"/>
        <v/>
      </c>
      <c r="Z28" s="112" t="str">
        <f t="shared" si="16"/>
        <v/>
      </c>
      <c r="AA28" s="111" t="str">
        <f t="shared" si="3"/>
        <v/>
      </c>
      <c r="AB28" s="112" t="str">
        <f t="shared" si="20"/>
        <v/>
      </c>
      <c r="AC28" s="113" t="str">
        <f t="shared" ref="AC28:AC29" si="21">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114"/>
      <c r="AE28" s="115"/>
      <c r="AF28" s="116"/>
      <c r="AG28" s="117"/>
      <c r="AH28" s="117"/>
      <c r="AI28" s="117"/>
      <c r="AJ28" s="115"/>
      <c r="AK28" s="116"/>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row>
    <row r="29" spans="1:69" ht="18" hidden="1" customHeight="1" x14ac:dyDescent="0.3">
      <c r="A29" s="293"/>
      <c r="B29" s="339"/>
      <c r="C29" s="339"/>
      <c r="D29" s="339"/>
      <c r="E29" s="342"/>
      <c r="F29" s="339"/>
      <c r="G29" s="345"/>
      <c r="H29" s="348"/>
      <c r="I29" s="351"/>
      <c r="J29" s="354"/>
      <c r="K29" s="351">
        <f>IF(NOT(ISERROR(MATCH(J29,_xlfn.ANCHORARRAY(E40),0))),I42&amp;"Por favor no seleccionar los criterios de impacto",J29)</f>
        <v>0</v>
      </c>
      <c r="L29" s="348"/>
      <c r="M29" s="351"/>
      <c r="N29" s="366"/>
      <c r="O29" s="106">
        <v>6</v>
      </c>
      <c r="P29" s="184"/>
      <c r="Q29" s="107" t="str">
        <f t="shared" si="18"/>
        <v/>
      </c>
      <c r="R29" s="108"/>
      <c r="S29" s="108"/>
      <c r="T29" s="109" t="str">
        <f t="shared" si="15"/>
        <v/>
      </c>
      <c r="U29" s="108"/>
      <c r="V29" s="108"/>
      <c r="W29" s="108"/>
      <c r="X29" s="110" t="str">
        <f t="shared" si="19"/>
        <v/>
      </c>
      <c r="Y29" s="111" t="str">
        <f t="shared" si="1"/>
        <v/>
      </c>
      <c r="Z29" s="112" t="str">
        <f t="shared" si="16"/>
        <v/>
      </c>
      <c r="AA29" s="111" t="str">
        <f t="shared" si="3"/>
        <v/>
      </c>
      <c r="AB29" s="112" t="str">
        <f t="shared" si="20"/>
        <v/>
      </c>
      <c r="AC29" s="113" t="str">
        <f t="shared" si="21"/>
        <v/>
      </c>
      <c r="AD29" s="114"/>
      <c r="AE29" s="115"/>
      <c r="AF29" s="116"/>
      <c r="AG29" s="117"/>
      <c r="AH29" s="117"/>
      <c r="AI29" s="117"/>
      <c r="AJ29" s="115"/>
      <c r="AK29" s="116"/>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row>
    <row r="30" spans="1:69" ht="18" hidden="1" customHeight="1" x14ac:dyDescent="0.3">
      <c r="A30" s="291">
        <v>4</v>
      </c>
      <c r="B30" s="337"/>
      <c r="C30" s="337"/>
      <c r="D30" s="337"/>
      <c r="E30" s="340"/>
      <c r="F30" s="337"/>
      <c r="G30" s="343"/>
      <c r="H30" s="346" t="str">
        <f>IF(G30&lt;=0,"",IF(G30&lt;=2,"Muy Baja",IF(G30&lt;=24,"Baja",IF(G30&lt;=500,"Media",IF(G30&lt;=5000,"Alta","Muy Alta")))))</f>
        <v/>
      </c>
      <c r="I30" s="349" t="str">
        <f>IF(H30="","",IF(H30="Muy Baja",0.2,IF(H30="Baja",0.4,IF(H30="Media",0.6,IF(H30="Alta",0.8,IF(H30="Muy Alta",1,))))))</f>
        <v/>
      </c>
      <c r="J30" s="352"/>
      <c r="K30" s="349">
        <f>IF(NOT(ISERROR(MATCH(J30,'Tabla Impacto'!$B$221:$B$223,0))),'Tabla Impacto'!$F$223&amp;"Por favor no seleccionar los criterios de impacto(Afectación Económica o presupuestal y Pérdida Reputacional)",J30)</f>
        <v>0</v>
      </c>
      <c r="L30" s="346" t="str">
        <f>IF(OR(K30='Tabla Impacto'!$C$11,K30='Tabla Impacto'!$D$11),"Leve",IF(OR(K30='Tabla Impacto'!$C$12,K30='Tabla Impacto'!$D$12),"Menor",IF(OR(K30='Tabla Impacto'!$C$13,K30='Tabla Impacto'!$D$13),"Moderado",IF(OR(K30='Tabla Impacto'!$C$14,K30='Tabla Impacto'!$D$14),"Mayor",IF(OR(K30='Tabla Impacto'!$C$15,K30='Tabla Impacto'!$D$15),"Catastrófico","")))))</f>
        <v/>
      </c>
      <c r="M30" s="349" t="str">
        <f>IF(L30="","",IF(L30="Leve",0.2,IF(L30="Menor",0.4,IF(L30="Moderado",0.6,IF(L30="Mayor",0.8,IF(L30="Catastrófico",1,))))))</f>
        <v/>
      </c>
      <c r="N30" s="364" t="str">
        <f>IF(OR(AND(H30="Muy Baja",L30="Leve"),AND(H30="Muy Baja",L30="Menor"),AND(H30="Baja",L30="Leve")),"Bajo",IF(OR(AND(H30="Muy baja",L30="Moderado"),AND(H30="Baja",L30="Menor"),AND(H30="Baja",L30="Moderado"),AND(H30="Media",L30="Leve"),AND(H30="Media",L30="Menor"),AND(H30="Media",L30="Moderado"),AND(H30="Alta",L30="Leve"),AND(H30="Alta",L30="Menor")),"Moderado",IF(OR(AND(H30="Muy Baja",L30="Mayor"),AND(H30="Baja",L30="Mayor"),AND(H30="Media",L30="Mayor"),AND(H30="Alta",L30="Moderado"),AND(H30="Alta",L30="Mayor"),AND(H30="Muy Alta",L30="Leve"),AND(H30="Muy Alta",L30="Menor"),AND(H30="Muy Alta",L30="Moderado"),AND(H30="Muy Alta",L30="Mayor")),"Alto",IF(OR(AND(H30="Muy Baja",L30="Catastrófico"),AND(H30="Baja",L30="Catastrófico"),AND(H30="Media",L30="Catastrófico"),AND(H30="Alta",L30="Catastrófico"),AND(H30="Muy Alta",L30="Catastrófico")),"Extremo",""))))</f>
        <v/>
      </c>
      <c r="O30" s="106">
        <v>1</v>
      </c>
      <c r="P30" s="184"/>
      <c r="Q30" s="166" t="str">
        <f>IF(OR(R30="Preventivo",R30="Detectivo"),"Probabilidad",IF(R30="Correctivo","Impacto",""))</f>
        <v/>
      </c>
      <c r="R30" s="174"/>
      <c r="S30" s="174"/>
      <c r="T30" s="175"/>
      <c r="U30" s="174"/>
      <c r="V30" s="174"/>
      <c r="W30" s="174"/>
      <c r="X30" s="163" t="str">
        <f>IFERROR(IF(Q30="Probabilidad",(I30-(+I30*T30)),IF(Q30="Impacto",I30,"")),"")</f>
        <v/>
      </c>
      <c r="Y30" s="176" t="str">
        <f>IFERROR(IF(X30="","",IF(X30&lt;=0.2,"Muy Baja",IF(X30&lt;=0.4,"Baja",IF(X30&lt;=0.6,"Media",IF(X30&lt;=0.8,"Alta","Muy Alta"))))),"")</f>
        <v/>
      </c>
      <c r="Z30" s="177" t="str">
        <f>+X30</f>
        <v/>
      </c>
      <c r="AA30" s="176" t="str">
        <f>IFERROR(IF(AB30="","",IF(AB30&lt;=0.2,"Leve",IF(AB30&lt;=0.4,"Menor",IF(AB30&lt;=0.6,"Moderado",IF(AB30&lt;=0.8,"Mayor","Catastrófico"))))),"")</f>
        <v/>
      </c>
      <c r="AB30" s="177" t="str">
        <f>IFERROR(IF(Q30="Impacto",(M30-(+M30*T30)),IF(Q30="Probabilidad",M30,"")),"")</f>
        <v/>
      </c>
      <c r="AC30" s="178" t="str">
        <f>IFERROR(IF(OR(AND(Y30="Muy Baja",AA30="Leve"),AND(Y30="Muy Baja",AA30="Menor"),AND(Y30="Baja",AA30="Leve")),"Bajo",IF(OR(AND(Y30="Muy baja",AA30="Moderado"),AND(Y30="Baja",AA30="Menor"),AND(Y30="Baja",AA30="Moderado"),AND(Y30="Media",AA30="Leve"),AND(Y30="Media",AA30="Menor"),AND(Y30="Media",AA30="Moderado"),AND(Y30="Alta",AA30="Leve"),AND(Y30="Alta",AA30="Menor")),"Moderado",IF(OR(AND(Y30="Muy Baja",AA30="Mayor"),AND(Y30="Baja",AA30="Mayor"),AND(Y30="Media",AA30="Mayor"),AND(Y30="Alta",AA30="Moderado"),AND(Y30="Alta",AA30="Mayor"),AND(Y30="Muy Alta",AA30="Leve"),AND(Y30="Muy Alta",AA30="Menor"),AND(Y30="Muy Alta",AA30="Moderado"),AND(Y30="Muy Alta",AA30="Mayor")),"Alto",IF(OR(AND(Y30="Muy Baja",AA30="Catastrófico"),AND(Y30="Baja",AA30="Catastrófico"),AND(Y30="Media",AA30="Catastrófico"),AND(Y30="Alta",AA30="Catastrófico"),AND(Y30="Muy Alta",AA30="Catastrófico")),"Extremo","")))),"")</f>
        <v/>
      </c>
      <c r="AD30" s="179"/>
      <c r="AE30" s="171"/>
      <c r="AF30" s="171"/>
      <c r="AG30" s="173"/>
      <c r="AH30" s="117"/>
      <c r="AI30" s="117"/>
      <c r="AJ30" s="115"/>
      <c r="AK30" s="116"/>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row>
    <row r="31" spans="1:69" ht="18" hidden="1" customHeight="1" x14ac:dyDescent="0.3">
      <c r="A31" s="292"/>
      <c r="B31" s="338"/>
      <c r="C31" s="338"/>
      <c r="D31" s="338"/>
      <c r="E31" s="341"/>
      <c r="F31" s="338"/>
      <c r="G31" s="344"/>
      <c r="H31" s="347"/>
      <c r="I31" s="350"/>
      <c r="J31" s="353"/>
      <c r="K31" s="350">
        <f>IF(NOT(ISERROR(MATCH(J31,_xlfn.ANCHORARRAY(E42),0))),I44&amp;"Por favor no seleccionar los criterios de impacto",J31)</f>
        <v>0</v>
      </c>
      <c r="L31" s="347"/>
      <c r="M31" s="350"/>
      <c r="N31" s="365"/>
      <c r="O31" s="106">
        <v>2</v>
      </c>
      <c r="P31" s="184"/>
      <c r="Q31" s="107" t="str">
        <f>IF(OR(R31="Preventivo",R31="Detectivo"),"Probabilidad",IF(R31="Correctivo","Impacto",""))</f>
        <v/>
      </c>
      <c r="R31" s="108"/>
      <c r="S31" s="108"/>
      <c r="T31" s="109" t="str">
        <f t="shared" ref="T31:T35" si="22">IF(AND(R31="Preventivo",S31="Automático"),"50%",IF(AND(R31="Preventivo",S31="Manual"),"40%",IF(AND(R31="Detectivo",S31="Automático"),"40%",IF(AND(R31="Detectivo",S31="Manual"),"30%",IF(AND(R31="Correctivo",S31="Automático"),"35%",IF(AND(R31="Correctivo",S31="Manual"),"25%",""))))))</f>
        <v/>
      </c>
      <c r="U31" s="108"/>
      <c r="V31" s="108"/>
      <c r="W31" s="108"/>
      <c r="X31" s="110" t="str">
        <f>IFERROR(IF(AND(Q30="Probabilidad",Q31="Probabilidad"),(Z30-(+Z30*T31)),IF(Q31="Probabilidad",(I30-(+I30*T31)),IF(Q31="Impacto",Z30,""))),"")</f>
        <v/>
      </c>
      <c r="Y31" s="111" t="str">
        <f t="shared" si="1"/>
        <v/>
      </c>
      <c r="Z31" s="112" t="str">
        <f t="shared" ref="Z31:Z35" si="23">+X31</f>
        <v/>
      </c>
      <c r="AA31" s="111" t="str">
        <f t="shared" si="3"/>
        <v/>
      </c>
      <c r="AB31" s="112" t="str">
        <f>IFERROR(IF(AND(Q30="Impacto",Q31="Impacto"),(AB30-(+AB30*T31)),IF(Q31="Impacto",(M30-(+M30*T31)),IF(Q31="Probabilidad",AB30,""))),"")</f>
        <v/>
      </c>
      <c r="AC31" s="113" t="str">
        <f t="shared" ref="AC31:AC32" si="24">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114"/>
      <c r="AE31" s="115"/>
      <c r="AF31" s="116"/>
      <c r="AG31" s="117"/>
      <c r="AH31" s="117"/>
      <c r="AI31" s="117"/>
      <c r="AJ31" s="115"/>
      <c r="AK31" s="116"/>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row>
    <row r="32" spans="1:69" ht="18" hidden="1" customHeight="1" x14ac:dyDescent="0.3">
      <c r="A32" s="292"/>
      <c r="B32" s="338"/>
      <c r="C32" s="338"/>
      <c r="D32" s="338"/>
      <c r="E32" s="341"/>
      <c r="F32" s="338"/>
      <c r="G32" s="344"/>
      <c r="H32" s="347"/>
      <c r="I32" s="350"/>
      <c r="J32" s="353"/>
      <c r="K32" s="350">
        <f>IF(NOT(ISERROR(MATCH(J32,_xlfn.ANCHORARRAY(E43),0))),I45&amp;"Por favor no seleccionar los criterios de impacto",J32)</f>
        <v>0</v>
      </c>
      <c r="L32" s="347"/>
      <c r="M32" s="350"/>
      <c r="N32" s="365"/>
      <c r="O32" s="106">
        <v>3</v>
      </c>
      <c r="P32" s="185"/>
      <c r="Q32" s="107" t="str">
        <f>IF(OR(R32="Preventivo",R32="Detectivo"),"Probabilidad",IF(R32="Correctivo","Impacto",""))</f>
        <v/>
      </c>
      <c r="R32" s="108"/>
      <c r="S32" s="108"/>
      <c r="T32" s="109" t="str">
        <f t="shared" si="22"/>
        <v/>
      </c>
      <c r="U32" s="108"/>
      <c r="V32" s="108"/>
      <c r="W32" s="108"/>
      <c r="X32" s="110" t="str">
        <f>IFERROR(IF(AND(Q31="Probabilidad",Q32="Probabilidad"),(Z31-(+Z31*T32)),IF(AND(Q31="Impacto",Q32="Probabilidad"),(Z30-(+Z30*T32)),IF(Q32="Impacto",Z31,""))),"")</f>
        <v/>
      </c>
      <c r="Y32" s="111" t="str">
        <f t="shared" si="1"/>
        <v/>
      </c>
      <c r="Z32" s="112" t="str">
        <f t="shared" si="23"/>
        <v/>
      </c>
      <c r="AA32" s="111" t="str">
        <f t="shared" si="3"/>
        <v/>
      </c>
      <c r="AB32" s="112" t="str">
        <f>IFERROR(IF(AND(Q31="Impacto",Q32="Impacto"),(AB31-(+AB31*T32)),IF(AND(Q31="Probabilidad",Q32="Impacto"),(AB30-(+AB30*T32)),IF(Q32="Probabilidad",AB31,""))),"")</f>
        <v/>
      </c>
      <c r="AC32" s="113" t="str">
        <f t="shared" si="24"/>
        <v/>
      </c>
      <c r="AD32" s="114"/>
      <c r="AE32" s="115"/>
      <c r="AF32" s="116"/>
      <c r="AG32" s="117"/>
      <c r="AH32" s="117"/>
      <c r="AI32" s="117"/>
      <c r="AJ32" s="115"/>
      <c r="AK32" s="116"/>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row>
    <row r="33" spans="1:69" ht="18" hidden="1" customHeight="1" x14ac:dyDescent="0.3">
      <c r="A33" s="292"/>
      <c r="B33" s="338"/>
      <c r="C33" s="338"/>
      <c r="D33" s="338"/>
      <c r="E33" s="341"/>
      <c r="F33" s="338"/>
      <c r="G33" s="344"/>
      <c r="H33" s="347"/>
      <c r="I33" s="350"/>
      <c r="J33" s="353"/>
      <c r="K33" s="350">
        <f>IF(NOT(ISERROR(MATCH(J33,_xlfn.ANCHORARRAY(E44),0))),I46&amp;"Por favor no seleccionar los criterios de impacto",J33)</f>
        <v>0</v>
      </c>
      <c r="L33" s="347"/>
      <c r="M33" s="350"/>
      <c r="N33" s="365"/>
      <c r="O33" s="106">
        <v>4</v>
      </c>
      <c r="P33" s="184"/>
      <c r="Q33" s="107" t="str">
        <f t="shared" ref="Q33:Q35" si="25">IF(OR(R33="Preventivo",R33="Detectivo"),"Probabilidad",IF(R33="Correctivo","Impacto",""))</f>
        <v/>
      </c>
      <c r="R33" s="108"/>
      <c r="S33" s="108"/>
      <c r="T33" s="109" t="str">
        <f t="shared" si="22"/>
        <v/>
      </c>
      <c r="U33" s="108"/>
      <c r="V33" s="108"/>
      <c r="W33" s="108"/>
      <c r="X33" s="110" t="str">
        <f t="shared" ref="X33:X35" si="26">IFERROR(IF(AND(Q32="Probabilidad",Q33="Probabilidad"),(Z32-(+Z32*T33)),IF(AND(Q32="Impacto",Q33="Probabilidad"),(Z31-(+Z31*T33)),IF(Q33="Impacto",Z32,""))),"")</f>
        <v/>
      </c>
      <c r="Y33" s="111" t="str">
        <f t="shared" si="1"/>
        <v/>
      </c>
      <c r="Z33" s="112" t="str">
        <f t="shared" si="23"/>
        <v/>
      </c>
      <c r="AA33" s="111" t="str">
        <f t="shared" si="3"/>
        <v/>
      </c>
      <c r="AB33" s="112" t="str">
        <f t="shared" ref="AB33:AB35" si="27">IFERROR(IF(AND(Q32="Impacto",Q33="Impacto"),(AB32-(+AB32*T33)),IF(AND(Q32="Probabilidad",Q33="Impacto"),(AB31-(+AB31*T33)),IF(Q33="Probabilidad",AB32,""))),"")</f>
        <v/>
      </c>
      <c r="AC33" s="113" t="str">
        <f>IFERROR(IF(OR(AND(Y33="Muy Baja",AA33="Leve"),AND(Y33="Muy Baja",AA33="Menor"),AND(Y33="Baja",AA33="Leve")),"Bajo",IF(OR(AND(Y33="Muy baja",AA33="Moderado"),AND(Y33="Baja",AA33="Menor"),AND(Y33="Baja",AA33="Moderado"),AND(Y33="Media",AA33="Leve"),AND(Y33="Media",AA33="Menor"),AND(Y33="Media",AA33="Moderado"),AND(Y33="Alta",AA33="Leve"),AND(Y33="Alta",AA33="Menor")),"Moderado",IF(OR(AND(Y33="Muy Baja",AA33="Mayor"),AND(Y33="Baja",AA33="Mayor"),AND(Y33="Media",AA33="Mayor"),AND(Y33="Alta",AA33="Moderado"),AND(Y33="Alta",AA33="Mayor"),AND(Y33="Muy Alta",AA33="Leve"),AND(Y33="Muy Alta",AA33="Menor"),AND(Y33="Muy Alta",AA33="Moderado"),AND(Y33="Muy Alta",AA33="Mayor")),"Alto",IF(OR(AND(Y33="Muy Baja",AA33="Catastrófico"),AND(Y33="Baja",AA33="Catastrófico"),AND(Y33="Media",AA33="Catastrófico"),AND(Y33="Alta",AA33="Catastrófico"),AND(Y33="Muy Alta",AA33="Catastrófico")),"Extremo","")))),"")</f>
        <v/>
      </c>
      <c r="AD33" s="114"/>
      <c r="AE33" s="115"/>
      <c r="AF33" s="116"/>
      <c r="AG33" s="117"/>
      <c r="AH33" s="117"/>
      <c r="AI33" s="117"/>
      <c r="AJ33" s="115"/>
      <c r="AK33" s="116"/>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row>
    <row r="34" spans="1:69" ht="18" hidden="1" customHeight="1" x14ac:dyDescent="0.3">
      <c r="A34" s="292"/>
      <c r="B34" s="338"/>
      <c r="C34" s="338"/>
      <c r="D34" s="338"/>
      <c r="E34" s="341"/>
      <c r="F34" s="338"/>
      <c r="G34" s="344"/>
      <c r="H34" s="347"/>
      <c r="I34" s="350"/>
      <c r="J34" s="353"/>
      <c r="K34" s="350">
        <f>IF(NOT(ISERROR(MATCH(J34,_xlfn.ANCHORARRAY(E45),0))),I47&amp;"Por favor no seleccionar los criterios de impacto",J34)</f>
        <v>0</v>
      </c>
      <c r="L34" s="347"/>
      <c r="M34" s="350"/>
      <c r="N34" s="365"/>
      <c r="O34" s="106">
        <v>5</v>
      </c>
      <c r="P34" s="184"/>
      <c r="Q34" s="107" t="str">
        <f t="shared" si="25"/>
        <v/>
      </c>
      <c r="R34" s="108"/>
      <c r="S34" s="108"/>
      <c r="T34" s="109" t="str">
        <f t="shared" si="22"/>
        <v/>
      </c>
      <c r="U34" s="108"/>
      <c r="V34" s="108"/>
      <c r="W34" s="108"/>
      <c r="X34" s="110" t="str">
        <f t="shared" si="26"/>
        <v/>
      </c>
      <c r="Y34" s="111" t="str">
        <f>IFERROR(IF(X34="","",IF(X34&lt;=0.2,"Muy Baja",IF(X34&lt;=0.4,"Baja",IF(X34&lt;=0.6,"Media",IF(X34&lt;=0.8,"Alta","Muy Alta"))))),"")</f>
        <v/>
      </c>
      <c r="Z34" s="112" t="str">
        <f t="shared" si="23"/>
        <v/>
      </c>
      <c r="AA34" s="111" t="str">
        <f t="shared" si="3"/>
        <v/>
      </c>
      <c r="AB34" s="112" t="str">
        <f t="shared" si="27"/>
        <v/>
      </c>
      <c r="AC34" s="113" t="str">
        <f t="shared" ref="AC34:AC35" si="28">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114"/>
      <c r="AE34" s="115"/>
      <c r="AF34" s="116"/>
      <c r="AG34" s="117"/>
      <c r="AH34" s="117"/>
      <c r="AI34" s="117"/>
      <c r="AJ34" s="115"/>
      <c r="AK34" s="116"/>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row>
    <row r="35" spans="1:69" ht="18" hidden="1" customHeight="1" x14ac:dyDescent="0.3">
      <c r="A35" s="293"/>
      <c r="B35" s="339"/>
      <c r="C35" s="339"/>
      <c r="D35" s="339"/>
      <c r="E35" s="342"/>
      <c r="F35" s="339"/>
      <c r="G35" s="345"/>
      <c r="H35" s="348"/>
      <c r="I35" s="351"/>
      <c r="J35" s="354"/>
      <c r="K35" s="351">
        <f>IF(NOT(ISERROR(MATCH(J35,_xlfn.ANCHORARRAY(E46),0))),I48&amp;"Por favor no seleccionar los criterios de impacto",J35)</f>
        <v>0</v>
      </c>
      <c r="L35" s="348"/>
      <c r="M35" s="351"/>
      <c r="N35" s="366"/>
      <c r="O35" s="106">
        <v>6</v>
      </c>
      <c r="P35" s="184"/>
      <c r="Q35" s="107" t="str">
        <f t="shared" si="25"/>
        <v/>
      </c>
      <c r="R35" s="108"/>
      <c r="S35" s="108"/>
      <c r="T35" s="109" t="str">
        <f t="shared" si="22"/>
        <v/>
      </c>
      <c r="U35" s="108"/>
      <c r="V35" s="108"/>
      <c r="W35" s="108"/>
      <c r="X35" s="110" t="str">
        <f t="shared" si="26"/>
        <v/>
      </c>
      <c r="Y35" s="111" t="str">
        <f t="shared" si="1"/>
        <v/>
      </c>
      <c r="Z35" s="112" t="str">
        <f t="shared" si="23"/>
        <v/>
      </c>
      <c r="AA35" s="111" t="str">
        <f t="shared" si="3"/>
        <v/>
      </c>
      <c r="AB35" s="112" t="str">
        <f t="shared" si="27"/>
        <v/>
      </c>
      <c r="AC35" s="113" t="str">
        <f t="shared" si="28"/>
        <v/>
      </c>
      <c r="AD35" s="114"/>
      <c r="AE35" s="115"/>
      <c r="AF35" s="116"/>
      <c r="AG35" s="117"/>
      <c r="AH35" s="117"/>
      <c r="AI35" s="117"/>
      <c r="AJ35" s="115"/>
      <c r="AK35" s="116"/>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row>
    <row r="36" spans="1:69" ht="18" hidden="1" customHeight="1" x14ac:dyDescent="0.3">
      <c r="A36" s="291">
        <v>5</v>
      </c>
      <c r="B36" s="337"/>
      <c r="C36" s="337"/>
      <c r="D36" s="337"/>
      <c r="E36" s="340"/>
      <c r="F36" s="337"/>
      <c r="G36" s="343"/>
      <c r="H36" s="346"/>
      <c r="I36" s="349" t="str">
        <f>IF(H36="","",IF(H36="Muy Baja",0.2,IF(H36="Baja",0.4,IF(H36="Media",0.6,IF(H36="Alta",0.8,IF(H36="Muy Alta",1,))))))</f>
        <v/>
      </c>
      <c r="J36" s="352"/>
      <c r="K36" s="349">
        <f>IF(NOT(ISERROR(MATCH(J36,'Tabla Impacto'!$B$221:$B$223,0))),'Tabla Impacto'!$F$223&amp;"Por favor no seleccionar los criterios de impacto(Afectación Económica o presupuestal y Pérdida Reputacional)",J36)</f>
        <v>0</v>
      </c>
      <c r="L36" s="346" t="str">
        <f>IF(OR(K36='Tabla Impacto'!$C$11,K36='Tabla Impacto'!$D$11),"Leve",IF(OR(K36='Tabla Impacto'!$C$12,K36='Tabla Impacto'!$D$12),"Menor",IF(OR(K36='Tabla Impacto'!$C$13,K36='Tabla Impacto'!$D$13),"Moderado",IF(OR(K36='Tabla Impacto'!$C$14,K36='Tabla Impacto'!$D$14),"Mayor",IF(OR(K36='Tabla Impacto'!$C$15,K36='Tabla Impacto'!$D$15),"Catastrófico","")))))</f>
        <v/>
      </c>
      <c r="M36" s="349" t="str">
        <f>IF(L36="","",IF(L36="Leve",0.2,IF(L36="Menor",0.4,IF(L36="Moderado",0.6,IF(L36="Mayor",0.8,IF(L36="Catastrófico",1,))))))</f>
        <v/>
      </c>
      <c r="N36" s="364" t="str">
        <f>IF(OR(AND(H36="Muy Baja",L36="Leve"),AND(H36="Muy Baja",L36="Menor"),AND(H36="Baja",L36="Leve")),"Bajo",IF(OR(AND(H36="Muy baja",L36="Moderado"),AND(H36="Baja",L36="Menor"),AND(H36="Baja",L36="Moderado"),AND(H36="Media",L36="Leve"),AND(H36="Media",L36="Menor"),AND(H36="Media",L36="Moderado"),AND(H36="Alta",L36="Leve"),AND(H36="Alta",L36="Menor")),"Moderado",IF(OR(AND(H36="Muy Baja",L36="Mayor"),AND(H36="Baja",L36="Mayor"),AND(H36="Media",L36="Mayor"),AND(H36="Alta",L36="Moderado"),AND(H36="Alta",L36="Mayor"),AND(H36="Muy Alta",L36="Leve"),AND(H36="Muy Alta",L36="Menor"),AND(H36="Muy Alta",L36="Moderado"),AND(H36="Muy Alta",L36="Mayor")),"Alto",IF(OR(AND(H36="Muy Baja",L36="Catastrófico"),AND(H36="Baja",L36="Catastrófico"),AND(H36="Media",L36="Catastrófico"),AND(H36="Alta",L36="Catastrófico"),AND(H36="Muy Alta",L36="Catastrófico")),"Extremo",""))))</f>
        <v/>
      </c>
      <c r="O36" s="106">
        <v>1</v>
      </c>
      <c r="P36" s="184"/>
      <c r="Q36" s="166"/>
      <c r="R36" s="174"/>
      <c r="S36" s="174"/>
      <c r="T36" s="175"/>
      <c r="U36" s="174"/>
      <c r="V36" s="174"/>
      <c r="W36" s="174"/>
      <c r="X36" s="163" t="str">
        <f>IFERROR(IF(Q36="Probabilidad",(I36-(+I36*T36)),IF(Q36="Impacto",I36,"")),"")</f>
        <v/>
      </c>
      <c r="Y36" s="176" t="str">
        <f>IFERROR(IF(X36="","",IF(X36&lt;=0.2,"Muy Baja",IF(X36&lt;=0.4,"Baja",IF(X36&lt;=0.6,"Media",IF(X36&lt;=0.8,"Alta","Muy Alta"))))),"")</f>
        <v/>
      </c>
      <c r="Z36" s="177" t="str">
        <f>+X36</f>
        <v/>
      </c>
      <c r="AA36" s="176" t="str">
        <f>IFERROR(IF(AB36="","",IF(AB36&lt;=0.2,"Leve",IF(AB36&lt;=0.4,"Menor",IF(AB36&lt;=0.6,"Moderado",IF(AB36&lt;=0.8,"Mayor","Catastrófico"))))),"")</f>
        <v/>
      </c>
      <c r="AB36" s="177" t="str">
        <f>IFERROR(IF(Q36="Impacto",(M36-(+M36*T36)),IF(Q36="Probabilidad",M36,"")),"")</f>
        <v/>
      </c>
      <c r="AC36" s="178" t="str">
        <f>IFERROR(IF(OR(AND(Y36="Muy Baja",AA36="Leve"),AND(Y36="Muy Baja",AA36="Menor"),AND(Y36="Baja",AA36="Leve")),"Bajo",IF(OR(AND(Y36="Muy baja",AA36="Moderado"),AND(Y36="Baja",AA36="Menor"),AND(Y36="Baja",AA36="Moderado"),AND(Y36="Media",AA36="Leve"),AND(Y36="Media",AA36="Menor"),AND(Y36="Media",AA36="Moderado"),AND(Y36="Alta",AA36="Leve"),AND(Y36="Alta",AA36="Menor")),"Moderado",IF(OR(AND(Y36="Muy Baja",AA36="Mayor"),AND(Y36="Baja",AA36="Mayor"),AND(Y36="Media",AA36="Mayor"),AND(Y36="Alta",AA36="Moderado"),AND(Y36="Alta",AA36="Mayor"),AND(Y36="Muy Alta",AA36="Leve"),AND(Y36="Muy Alta",AA36="Menor"),AND(Y36="Muy Alta",AA36="Moderado"),AND(Y36="Muy Alta",AA36="Mayor")),"Alto",IF(OR(AND(Y36="Muy Baja",AA36="Catastrófico"),AND(Y36="Baja",AA36="Catastrófico"),AND(Y36="Media",AA36="Catastrófico"),AND(Y36="Alta",AA36="Catastrófico"),AND(Y36="Muy Alta",AA36="Catastrófico")),"Extremo","")))),"")</f>
        <v/>
      </c>
      <c r="AD36" s="179"/>
      <c r="AE36" s="180"/>
      <c r="AF36" s="181"/>
      <c r="AG36" s="117"/>
      <c r="AH36" s="117"/>
      <c r="AI36" s="117"/>
      <c r="AJ36" s="115"/>
      <c r="AK36" s="116"/>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row>
    <row r="37" spans="1:69" ht="18" hidden="1" customHeight="1" x14ac:dyDescent="0.3">
      <c r="A37" s="292"/>
      <c r="B37" s="338"/>
      <c r="C37" s="338"/>
      <c r="D37" s="338"/>
      <c r="E37" s="341"/>
      <c r="F37" s="338"/>
      <c r="G37" s="344"/>
      <c r="H37" s="347"/>
      <c r="I37" s="350"/>
      <c r="J37" s="353"/>
      <c r="K37" s="350">
        <f>IF(NOT(ISERROR(MATCH(J37,_xlfn.ANCHORARRAY(E48),0))),I50&amp;"Por favor no seleccionar los criterios de impacto",J37)</f>
        <v>0</v>
      </c>
      <c r="L37" s="347"/>
      <c r="M37" s="350"/>
      <c r="N37" s="365"/>
      <c r="O37" s="106">
        <v>2</v>
      </c>
      <c r="P37" s="184"/>
      <c r="Q37" s="107" t="str">
        <f>IF(OR(R37="Preventivo",R37="Detectivo"),"Probabilidad",IF(R37="Correctivo","Impacto",""))</f>
        <v/>
      </c>
      <c r="R37" s="108"/>
      <c r="S37" s="108"/>
      <c r="T37" s="109" t="str">
        <f t="shared" ref="T37:T41" si="29">IF(AND(R37="Preventivo",S37="Automático"),"50%",IF(AND(R37="Preventivo",S37="Manual"),"40%",IF(AND(R37="Detectivo",S37="Automático"),"40%",IF(AND(R37="Detectivo",S37="Manual"),"30%",IF(AND(R37="Correctivo",S37="Automático"),"35%",IF(AND(R37="Correctivo",S37="Manual"),"25%",""))))))</f>
        <v/>
      </c>
      <c r="U37" s="108"/>
      <c r="V37" s="108"/>
      <c r="W37" s="108"/>
      <c r="X37" s="110" t="str">
        <f>IFERROR(IF(AND(Q36="Probabilidad",Q37="Probabilidad"),(Z36-(+Z36*T37)),IF(Q37="Probabilidad",(I36-(+I36*T37)),IF(Q37="Impacto",Z36,""))),"")</f>
        <v/>
      </c>
      <c r="Y37" s="111" t="str">
        <f t="shared" si="1"/>
        <v/>
      </c>
      <c r="Z37" s="112" t="str">
        <f t="shared" ref="Z37:Z41" si="30">+X37</f>
        <v/>
      </c>
      <c r="AA37" s="111" t="str">
        <f t="shared" si="3"/>
        <v/>
      </c>
      <c r="AB37" s="112" t="str">
        <f>IFERROR(IF(AND(Q36="Impacto",Q37="Impacto"),(AB36-(+AB36*T37)),IF(Q37="Impacto",(M36-(+M36*T37)),IF(Q37="Probabilidad",AB36,""))),"")</f>
        <v/>
      </c>
      <c r="AC37" s="113" t="str">
        <f t="shared" ref="AC37:AC38" si="31">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14"/>
      <c r="AE37" s="115"/>
      <c r="AF37" s="116"/>
      <c r="AG37" s="117"/>
      <c r="AH37" s="117"/>
      <c r="AI37" s="117"/>
      <c r="AJ37" s="115"/>
      <c r="AK37" s="116"/>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row>
    <row r="38" spans="1:69" ht="18" hidden="1" customHeight="1" x14ac:dyDescent="0.3">
      <c r="A38" s="292"/>
      <c r="B38" s="338"/>
      <c r="C38" s="338"/>
      <c r="D38" s="338"/>
      <c r="E38" s="341"/>
      <c r="F38" s="338"/>
      <c r="G38" s="344"/>
      <c r="H38" s="347"/>
      <c r="I38" s="350"/>
      <c r="J38" s="353"/>
      <c r="K38" s="350">
        <f>IF(NOT(ISERROR(MATCH(J38,_xlfn.ANCHORARRAY(E49),0))),I51&amp;"Por favor no seleccionar los criterios de impacto",J38)</f>
        <v>0</v>
      </c>
      <c r="L38" s="347"/>
      <c r="M38" s="350"/>
      <c r="N38" s="365"/>
      <c r="O38" s="106">
        <v>3</v>
      </c>
      <c r="P38" s="185"/>
      <c r="Q38" s="107" t="str">
        <f>IF(OR(R38="Preventivo",R38="Detectivo"),"Probabilidad",IF(R38="Correctivo","Impacto",""))</f>
        <v/>
      </c>
      <c r="R38" s="108"/>
      <c r="S38" s="108"/>
      <c r="T38" s="109" t="str">
        <f t="shared" si="29"/>
        <v/>
      </c>
      <c r="U38" s="108"/>
      <c r="V38" s="108"/>
      <c r="W38" s="108"/>
      <c r="X38" s="110" t="str">
        <f>IFERROR(IF(AND(Q37="Probabilidad",Q38="Probabilidad"),(Z37-(+Z37*T38)),IF(AND(Q37="Impacto",Q38="Probabilidad"),(Z36-(+Z36*T38)),IF(Q38="Impacto",Z37,""))),"")</f>
        <v/>
      </c>
      <c r="Y38" s="111" t="str">
        <f t="shared" si="1"/>
        <v/>
      </c>
      <c r="Z38" s="112" t="str">
        <f t="shared" si="30"/>
        <v/>
      </c>
      <c r="AA38" s="111" t="str">
        <f t="shared" si="3"/>
        <v/>
      </c>
      <c r="AB38" s="112" t="str">
        <f>IFERROR(IF(AND(Q37="Impacto",Q38="Impacto"),(AB37-(+AB37*T38)),IF(AND(Q37="Probabilidad",Q38="Impacto"),(AB36-(+AB36*T38)),IF(Q38="Probabilidad",AB37,""))),"")</f>
        <v/>
      </c>
      <c r="AC38" s="113" t="str">
        <f t="shared" si="31"/>
        <v/>
      </c>
      <c r="AD38" s="114"/>
      <c r="AE38" s="115"/>
      <c r="AF38" s="116"/>
      <c r="AG38" s="117"/>
      <c r="AH38" s="117"/>
      <c r="AI38" s="117"/>
      <c r="AJ38" s="115"/>
      <c r="AK38" s="116"/>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row>
    <row r="39" spans="1:69" ht="18" hidden="1" customHeight="1" x14ac:dyDescent="0.3">
      <c r="A39" s="292"/>
      <c r="B39" s="338"/>
      <c r="C39" s="338"/>
      <c r="D39" s="338"/>
      <c r="E39" s="341"/>
      <c r="F39" s="338"/>
      <c r="G39" s="344"/>
      <c r="H39" s="347"/>
      <c r="I39" s="350"/>
      <c r="J39" s="353"/>
      <c r="K39" s="350">
        <f>IF(NOT(ISERROR(MATCH(J39,_xlfn.ANCHORARRAY(E50),0))),I52&amp;"Por favor no seleccionar los criterios de impacto",J39)</f>
        <v>0</v>
      </c>
      <c r="L39" s="347"/>
      <c r="M39" s="350"/>
      <c r="N39" s="365"/>
      <c r="O39" s="106">
        <v>4</v>
      </c>
      <c r="P39" s="184"/>
      <c r="Q39" s="107" t="str">
        <f t="shared" ref="Q39:Q41" si="32">IF(OR(R39="Preventivo",R39="Detectivo"),"Probabilidad",IF(R39="Correctivo","Impacto",""))</f>
        <v/>
      </c>
      <c r="R39" s="108"/>
      <c r="S39" s="108"/>
      <c r="T39" s="109" t="str">
        <f t="shared" si="29"/>
        <v/>
      </c>
      <c r="U39" s="108"/>
      <c r="V39" s="108"/>
      <c r="W39" s="108"/>
      <c r="X39" s="110" t="str">
        <f t="shared" ref="X39:X41" si="33">IFERROR(IF(AND(Q38="Probabilidad",Q39="Probabilidad"),(Z38-(+Z38*T39)),IF(AND(Q38="Impacto",Q39="Probabilidad"),(Z37-(+Z37*T39)),IF(Q39="Impacto",Z38,""))),"")</f>
        <v/>
      </c>
      <c r="Y39" s="111" t="str">
        <f t="shared" si="1"/>
        <v/>
      </c>
      <c r="Z39" s="112" t="str">
        <f t="shared" si="30"/>
        <v/>
      </c>
      <c r="AA39" s="111" t="str">
        <f t="shared" si="3"/>
        <v/>
      </c>
      <c r="AB39" s="112" t="str">
        <f t="shared" ref="AB39:AB41" si="34">IFERROR(IF(AND(Q38="Impacto",Q39="Impacto"),(AB38-(+AB38*T39)),IF(AND(Q38="Probabilidad",Q39="Impacto"),(AB37-(+AB37*T39)),IF(Q39="Probabilidad",AB38,""))),"")</f>
        <v/>
      </c>
      <c r="AC39" s="113" t="str">
        <f>IFERROR(IF(OR(AND(Y39="Muy Baja",AA39="Leve"),AND(Y39="Muy Baja",AA39="Menor"),AND(Y39="Baja",AA39="Leve")),"Bajo",IF(OR(AND(Y39="Muy baja",AA39="Moderado"),AND(Y39="Baja",AA39="Menor"),AND(Y39="Baja",AA39="Moderado"),AND(Y39="Media",AA39="Leve"),AND(Y39="Media",AA39="Menor"),AND(Y39="Media",AA39="Moderado"),AND(Y39="Alta",AA39="Leve"),AND(Y39="Alta",AA39="Menor")),"Moderado",IF(OR(AND(Y39="Muy Baja",AA39="Mayor"),AND(Y39="Baja",AA39="Mayor"),AND(Y39="Media",AA39="Mayor"),AND(Y39="Alta",AA39="Moderado"),AND(Y39="Alta",AA39="Mayor"),AND(Y39="Muy Alta",AA39="Leve"),AND(Y39="Muy Alta",AA39="Menor"),AND(Y39="Muy Alta",AA39="Moderado"),AND(Y39="Muy Alta",AA39="Mayor")),"Alto",IF(OR(AND(Y39="Muy Baja",AA39="Catastrófico"),AND(Y39="Baja",AA39="Catastrófico"),AND(Y39="Media",AA39="Catastrófico"),AND(Y39="Alta",AA39="Catastrófico"),AND(Y39="Muy Alta",AA39="Catastrófico")),"Extremo","")))),"")</f>
        <v/>
      </c>
      <c r="AD39" s="114"/>
      <c r="AE39" s="115"/>
      <c r="AF39" s="116"/>
      <c r="AG39" s="117"/>
      <c r="AH39" s="117"/>
      <c r="AI39" s="117"/>
      <c r="AJ39" s="115"/>
      <c r="AK39" s="116"/>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row>
    <row r="40" spans="1:69" ht="18" hidden="1" customHeight="1" x14ac:dyDescent="0.3">
      <c r="A40" s="292"/>
      <c r="B40" s="338"/>
      <c r="C40" s="338"/>
      <c r="D40" s="338"/>
      <c r="E40" s="341"/>
      <c r="F40" s="338"/>
      <c r="G40" s="344"/>
      <c r="H40" s="347"/>
      <c r="I40" s="350"/>
      <c r="J40" s="353"/>
      <c r="K40" s="350">
        <f>IF(NOT(ISERROR(MATCH(J40,_xlfn.ANCHORARRAY(E51),0))),I53&amp;"Por favor no seleccionar los criterios de impacto",J40)</f>
        <v>0</v>
      </c>
      <c r="L40" s="347"/>
      <c r="M40" s="350"/>
      <c r="N40" s="365"/>
      <c r="O40" s="106">
        <v>5</v>
      </c>
      <c r="P40" s="184"/>
      <c r="Q40" s="107" t="str">
        <f t="shared" si="32"/>
        <v/>
      </c>
      <c r="R40" s="108"/>
      <c r="S40" s="108"/>
      <c r="T40" s="109" t="str">
        <f t="shared" si="29"/>
        <v/>
      </c>
      <c r="U40" s="108"/>
      <c r="V40" s="108"/>
      <c r="W40" s="108"/>
      <c r="X40" s="110" t="str">
        <f t="shared" si="33"/>
        <v/>
      </c>
      <c r="Y40" s="111" t="str">
        <f t="shared" si="1"/>
        <v/>
      </c>
      <c r="Z40" s="112" t="str">
        <f t="shared" si="30"/>
        <v/>
      </c>
      <c r="AA40" s="111" t="str">
        <f t="shared" si="3"/>
        <v/>
      </c>
      <c r="AB40" s="112" t="str">
        <f t="shared" si="34"/>
        <v/>
      </c>
      <c r="AC40" s="113" t="str">
        <f t="shared" ref="AC40:AC41" si="35">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14"/>
      <c r="AE40" s="115"/>
      <c r="AF40" s="116"/>
      <c r="AG40" s="117"/>
      <c r="AH40" s="117"/>
      <c r="AI40" s="117"/>
      <c r="AJ40" s="115"/>
      <c r="AK40" s="116"/>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row>
    <row r="41" spans="1:69" ht="18" hidden="1" customHeight="1" x14ac:dyDescent="0.3">
      <c r="A41" s="293"/>
      <c r="B41" s="339"/>
      <c r="C41" s="339"/>
      <c r="D41" s="339"/>
      <c r="E41" s="342"/>
      <c r="F41" s="339"/>
      <c r="G41" s="345"/>
      <c r="H41" s="348"/>
      <c r="I41" s="351"/>
      <c r="J41" s="354"/>
      <c r="K41" s="351">
        <f>IF(NOT(ISERROR(MATCH(J41,_xlfn.ANCHORARRAY(E52),0))),I54&amp;"Por favor no seleccionar los criterios de impacto",J41)</f>
        <v>0</v>
      </c>
      <c r="L41" s="348"/>
      <c r="M41" s="351"/>
      <c r="N41" s="366"/>
      <c r="O41" s="106">
        <v>6</v>
      </c>
      <c r="P41" s="184"/>
      <c r="Q41" s="107" t="str">
        <f t="shared" si="32"/>
        <v/>
      </c>
      <c r="R41" s="108"/>
      <c r="S41" s="108"/>
      <c r="T41" s="109" t="str">
        <f t="shared" si="29"/>
        <v/>
      </c>
      <c r="U41" s="108"/>
      <c r="V41" s="108"/>
      <c r="W41" s="108"/>
      <c r="X41" s="110" t="str">
        <f t="shared" si="33"/>
        <v/>
      </c>
      <c r="Y41" s="111" t="str">
        <f t="shared" si="1"/>
        <v/>
      </c>
      <c r="Z41" s="112" t="str">
        <f t="shared" si="30"/>
        <v/>
      </c>
      <c r="AA41" s="111" t="str">
        <f t="shared" si="3"/>
        <v/>
      </c>
      <c r="AB41" s="112" t="str">
        <f t="shared" si="34"/>
        <v/>
      </c>
      <c r="AC41" s="113" t="str">
        <f t="shared" si="35"/>
        <v/>
      </c>
      <c r="AD41" s="114"/>
      <c r="AE41" s="115"/>
      <c r="AF41" s="116"/>
      <c r="AG41" s="117"/>
      <c r="AH41" s="117"/>
      <c r="AI41" s="117"/>
      <c r="AJ41" s="115"/>
      <c r="AK41" s="116"/>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row>
    <row r="42" spans="1:69" ht="18" hidden="1" customHeight="1" x14ac:dyDescent="0.3">
      <c r="A42" s="291">
        <v>6</v>
      </c>
      <c r="B42" s="337"/>
      <c r="C42" s="337"/>
      <c r="D42" s="337"/>
      <c r="E42" s="340"/>
      <c r="F42" s="337"/>
      <c r="G42" s="343"/>
      <c r="H42" s="346" t="str">
        <f>IF(G42&lt;=0,"",IF(G42&lt;=2,"Muy Baja",IF(G42&lt;=24,"Baja",IF(G42&lt;=500,"Media",IF(G42&lt;=5000,"Alta","Muy Alta")))))</f>
        <v/>
      </c>
      <c r="I42" s="349" t="str">
        <f>IF(H42="","",IF(H42="Muy Baja",0.2,IF(H42="Baja",0.4,IF(H42="Media",0.6,IF(H42="Alta",0.8,IF(H42="Muy Alta",1,))))))</f>
        <v/>
      </c>
      <c r="J42" s="352"/>
      <c r="K42" s="349">
        <f>IF(NOT(ISERROR(MATCH(J42,'Tabla Impacto'!$B$221:$B$223,0))),'Tabla Impacto'!$F$223&amp;"Por favor no seleccionar los criterios de impacto(Afectación Económica o presupuestal y Pérdida Reputacional)",J42)</f>
        <v>0</v>
      </c>
      <c r="L42" s="346" t="str">
        <f>IF(OR(K42='Tabla Impacto'!$C$11,K42='Tabla Impacto'!$D$11),"Leve",IF(OR(K42='Tabla Impacto'!$C$12,K42='Tabla Impacto'!$D$12),"Menor",IF(OR(K42='Tabla Impacto'!$C$13,K42='Tabla Impacto'!$D$13),"Moderado",IF(OR(K42='Tabla Impacto'!$C$14,K42='Tabla Impacto'!$D$14),"Mayor",IF(OR(K42='Tabla Impacto'!$C$15,K42='Tabla Impacto'!$D$15),"Catastrófico","")))))</f>
        <v/>
      </c>
      <c r="M42" s="349" t="str">
        <f>IF(L42="","",IF(L42="Leve",0.2,IF(L42="Menor",0.4,IF(L42="Moderado",0.6,IF(L42="Mayor",0.8,IF(L42="Catastrófico",1,))))))</f>
        <v/>
      </c>
      <c r="N42" s="364" t="str">
        <f>IF(OR(AND(H42="Muy Baja",L42="Leve"),AND(H42="Muy Baja",L42="Menor"),AND(H42="Baja",L42="Leve")),"Bajo",IF(OR(AND(H42="Muy baja",L42="Moderado"),AND(H42="Baja",L42="Menor"),AND(H42="Baja",L42="Moderado"),AND(H42="Media",L42="Leve"),AND(H42="Media",L42="Menor"),AND(H42="Media",L42="Moderado"),AND(H42="Alta",L42="Leve"),AND(H42="Alta",L42="Menor")),"Moderado",IF(OR(AND(H42="Muy Baja",L42="Mayor"),AND(H42="Baja",L42="Mayor"),AND(H42="Media",L42="Mayor"),AND(H42="Alta",L42="Moderado"),AND(H42="Alta",L42="Mayor"),AND(H42="Muy Alta",L42="Leve"),AND(H42="Muy Alta",L42="Menor"),AND(H42="Muy Alta",L42="Moderado"),AND(H42="Muy Alta",L42="Mayor")),"Alto",IF(OR(AND(H42="Muy Baja",L42="Catastrófico"),AND(H42="Baja",L42="Catastrófico"),AND(H42="Media",L42="Catastrófico"),AND(H42="Alta",L42="Catastrófico"),AND(H42="Muy Alta",L42="Catastrófico")),"Extremo",""))))</f>
        <v/>
      </c>
      <c r="O42" s="106">
        <v>1</v>
      </c>
      <c r="P42" s="184"/>
      <c r="Q42" s="107"/>
      <c r="R42" s="108"/>
      <c r="S42" s="108"/>
      <c r="T42" s="109"/>
      <c r="U42" s="108"/>
      <c r="V42" s="108"/>
      <c r="W42" s="108"/>
      <c r="X42" s="110" t="str">
        <f>IFERROR(IF(Q42="Probabilidad",(I42-(+I42*T42)),IF(Q42="Impacto",I42,"")),"")</f>
        <v/>
      </c>
      <c r="Y42" s="111" t="str">
        <f>IFERROR(IF(X42="","",IF(X42&lt;=0.2,"Muy Baja",IF(X42&lt;=0.4,"Baja",IF(X42&lt;=0.6,"Media",IF(X42&lt;=0.8,"Alta","Muy Alta"))))),"")</f>
        <v/>
      </c>
      <c r="Z42" s="112" t="str">
        <f>+X42</f>
        <v/>
      </c>
      <c r="AA42" s="111" t="str">
        <f>IFERROR(IF(AB42="","",IF(AB42&lt;=0.2,"Leve",IF(AB42&lt;=0.4,"Menor",IF(AB42&lt;=0.6,"Moderado",IF(AB42&lt;=0.8,"Mayor","Catastrófico"))))),"")</f>
        <v/>
      </c>
      <c r="AB42" s="112" t="str">
        <f>IFERROR(IF(Q42="Impacto",(M42-(+M42*T42)),IF(Q42="Probabilidad",M42,"")),"")</f>
        <v/>
      </c>
      <c r="AC42" s="113" t="str">
        <f>IFERROR(IF(OR(AND(Y42="Muy Baja",AA42="Leve"),AND(Y42="Muy Baja",AA42="Menor"),AND(Y42="Baja",AA42="Leve")),"Bajo",IF(OR(AND(Y42="Muy baja",AA42="Moderado"),AND(Y42="Baja",AA42="Menor"),AND(Y42="Baja",AA42="Moderado"),AND(Y42="Media",AA42="Leve"),AND(Y42="Media",AA42="Menor"),AND(Y42="Media",AA42="Moderado"),AND(Y42="Alta",AA42="Leve"),AND(Y42="Alta",AA42="Menor")),"Moderado",IF(OR(AND(Y42="Muy Baja",AA42="Mayor"),AND(Y42="Baja",AA42="Mayor"),AND(Y42="Media",AA42="Mayor"),AND(Y42="Alta",AA42="Moderado"),AND(Y42="Alta",AA42="Mayor"),AND(Y42="Muy Alta",AA42="Leve"),AND(Y42="Muy Alta",AA42="Menor"),AND(Y42="Muy Alta",AA42="Moderado"),AND(Y42="Muy Alta",AA42="Mayor")),"Alto",IF(OR(AND(Y42="Muy Baja",AA42="Catastrófico"),AND(Y42="Baja",AA42="Catastrófico"),AND(Y42="Media",AA42="Catastrófico"),AND(Y42="Alta",AA42="Catastrófico"),AND(Y42="Muy Alta",AA42="Catastrófico")),"Extremo","")))),"")</f>
        <v/>
      </c>
      <c r="AD42" s="114"/>
      <c r="AE42" s="180"/>
      <c r="AF42" s="115"/>
      <c r="AG42" s="117"/>
      <c r="AH42" s="117"/>
      <c r="AI42" s="117"/>
      <c r="AJ42" s="115"/>
      <c r="AK42" s="116"/>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row>
    <row r="43" spans="1:69" ht="18" hidden="1" customHeight="1" x14ac:dyDescent="0.3">
      <c r="A43" s="292"/>
      <c r="B43" s="338"/>
      <c r="C43" s="338"/>
      <c r="D43" s="338"/>
      <c r="E43" s="341"/>
      <c r="F43" s="338"/>
      <c r="G43" s="344"/>
      <c r="H43" s="347"/>
      <c r="I43" s="350"/>
      <c r="J43" s="353"/>
      <c r="K43" s="350">
        <f>IF(NOT(ISERROR(MATCH(J43,_xlfn.ANCHORARRAY(E54),0))),I56&amp;"Por favor no seleccionar los criterios de impacto",J43)</f>
        <v>0</v>
      </c>
      <c r="L43" s="347"/>
      <c r="M43" s="350"/>
      <c r="N43" s="365"/>
      <c r="O43" s="106">
        <v>2</v>
      </c>
      <c r="P43" s="184"/>
      <c r="Q43" s="107" t="str">
        <f>IF(OR(R43="Preventivo",R43="Detectivo"),"Probabilidad",IF(R43="Correctivo","Impacto",""))</f>
        <v/>
      </c>
      <c r="R43" s="108"/>
      <c r="S43" s="108"/>
      <c r="T43" s="109" t="str">
        <f t="shared" ref="T43:T47" si="36">IF(AND(R43="Preventivo",S43="Automático"),"50%",IF(AND(R43="Preventivo",S43="Manual"),"40%",IF(AND(R43="Detectivo",S43="Automático"),"40%",IF(AND(R43="Detectivo",S43="Manual"),"30%",IF(AND(R43="Correctivo",S43="Automático"),"35%",IF(AND(R43="Correctivo",S43="Manual"),"25%",""))))))</f>
        <v/>
      </c>
      <c r="U43" s="108"/>
      <c r="V43" s="108"/>
      <c r="W43" s="108"/>
      <c r="X43" s="110" t="str">
        <f>IFERROR(IF(AND(Q42="Probabilidad",Q43="Probabilidad"),(Z42-(+Z42*T43)),IF(Q43="Probabilidad",(I42-(+I42*T43)),IF(Q43="Impacto",Z42,""))),"")</f>
        <v/>
      </c>
      <c r="Y43" s="111" t="str">
        <f t="shared" si="1"/>
        <v/>
      </c>
      <c r="Z43" s="112" t="str">
        <f t="shared" ref="Z43:Z47" si="37">+X43</f>
        <v/>
      </c>
      <c r="AA43" s="111" t="str">
        <f t="shared" si="3"/>
        <v/>
      </c>
      <c r="AB43" s="112" t="str">
        <f>IFERROR(IF(AND(Q42="Impacto",Q43="Impacto"),(AB42-(+AB42*T43)),IF(Q43="Impacto",(M42-(+M42*T43)),IF(Q43="Probabilidad",AB42,""))),"")</f>
        <v/>
      </c>
      <c r="AC43" s="113" t="str">
        <f t="shared" ref="AC43:AC44" si="38">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14"/>
      <c r="AE43" s="115"/>
      <c r="AF43" s="116"/>
      <c r="AG43" s="117"/>
      <c r="AH43" s="117"/>
      <c r="AI43" s="117"/>
      <c r="AJ43" s="115"/>
      <c r="AK43" s="116"/>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row>
    <row r="44" spans="1:69" ht="18" hidden="1" customHeight="1" x14ac:dyDescent="0.3">
      <c r="A44" s="292"/>
      <c r="B44" s="338"/>
      <c r="C44" s="338"/>
      <c r="D44" s="338"/>
      <c r="E44" s="341"/>
      <c r="F44" s="338"/>
      <c r="G44" s="344"/>
      <c r="H44" s="347"/>
      <c r="I44" s="350"/>
      <c r="J44" s="353"/>
      <c r="K44" s="350">
        <f>IF(NOT(ISERROR(MATCH(J44,_xlfn.ANCHORARRAY(E55),0))),I57&amp;"Por favor no seleccionar los criterios de impacto",J44)</f>
        <v>0</v>
      </c>
      <c r="L44" s="347"/>
      <c r="M44" s="350"/>
      <c r="N44" s="365"/>
      <c r="O44" s="106">
        <v>3</v>
      </c>
      <c r="P44" s="185"/>
      <c r="Q44" s="107" t="str">
        <f>IF(OR(R44="Preventivo",R44="Detectivo"),"Probabilidad",IF(R44="Correctivo","Impacto",""))</f>
        <v/>
      </c>
      <c r="R44" s="108"/>
      <c r="S44" s="108"/>
      <c r="T44" s="109" t="str">
        <f t="shared" si="36"/>
        <v/>
      </c>
      <c r="U44" s="108"/>
      <c r="V44" s="108"/>
      <c r="W44" s="108"/>
      <c r="X44" s="110" t="str">
        <f>IFERROR(IF(AND(Q43="Probabilidad",Q44="Probabilidad"),(Z43-(+Z43*T44)),IF(AND(Q43="Impacto",Q44="Probabilidad"),(Z42-(+Z42*T44)),IF(Q44="Impacto",Z43,""))),"")</f>
        <v/>
      </c>
      <c r="Y44" s="111" t="str">
        <f t="shared" si="1"/>
        <v/>
      </c>
      <c r="Z44" s="112" t="str">
        <f t="shared" si="37"/>
        <v/>
      </c>
      <c r="AA44" s="111" t="str">
        <f t="shared" si="3"/>
        <v/>
      </c>
      <c r="AB44" s="112" t="str">
        <f>IFERROR(IF(AND(Q43="Impacto",Q44="Impacto"),(AB43-(+AB43*T44)),IF(AND(Q43="Probabilidad",Q44="Impacto"),(AB42-(+AB42*T44)),IF(Q44="Probabilidad",AB43,""))),"")</f>
        <v/>
      </c>
      <c r="AC44" s="113" t="str">
        <f t="shared" si="38"/>
        <v/>
      </c>
      <c r="AD44" s="114"/>
      <c r="AE44" s="115"/>
      <c r="AF44" s="116"/>
      <c r="AG44" s="117"/>
      <c r="AH44" s="117"/>
      <c r="AI44" s="117"/>
      <c r="AJ44" s="115"/>
      <c r="AK44" s="116"/>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row>
    <row r="45" spans="1:69" ht="18" hidden="1" customHeight="1" x14ac:dyDescent="0.3">
      <c r="A45" s="292"/>
      <c r="B45" s="338"/>
      <c r="C45" s="338"/>
      <c r="D45" s="338"/>
      <c r="E45" s="341"/>
      <c r="F45" s="338"/>
      <c r="G45" s="344"/>
      <c r="H45" s="347"/>
      <c r="I45" s="350"/>
      <c r="J45" s="353"/>
      <c r="K45" s="350">
        <f>IF(NOT(ISERROR(MATCH(J45,_xlfn.ANCHORARRAY(E56),0))),I58&amp;"Por favor no seleccionar los criterios de impacto",J45)</f>
        <v>0</v>
      </c>
      <c r="L45" s="347"/>
      <c r="M45" s="350"/>
      <c r="N45" s="365"/>
      <c r="O45" s="106">
        <v>4</v>
      </c>
      <c r="P45" s="184"/>
      <c r="Q45" s="107" t="str">
        <f t="shared" ref="Q45:Q47" si="39">IF(OR(R45="Preventivo",R45="Detectivo"),"Probabilidad",IF(R45="Correctivo","Impacto",""))</f>
        <v/>
      </c>
      <c r="R45" s="108"/>
      <c r="S45" s="108"/>
      <c r="T45" s="109" t="str">
        <f t="shared" si="36"/>
        <v/>
      </c>
      <c r="U45" s="108"/>
      <c r="V45" s="108"/>
      <c r="W45" s="108"/>
      <c r="X45" s="110" t="str">
        <f t="shared" ref="X45:X47" si="40">IFERROR(IF(AND(Q44="Probabilidad",Q45="Probabilidad"),(Z44-(+Z44*T45)),IF(AND(Q44="Impacto",Q45="Probabilidad"),(Z43-(+Z43*T45)),IF(Q45="Impacto",Z44,""))),"")</f>
        <v/>
      </c>
      <c r="Y45" s="111" t="str">
        <f t="shared" si="1"/>
        <v/>
      </c>
      <c r="Z45" s="112" t="str">
        <f t="shared" si="37"/>
        <v/>
      </c>
      <c r="AA45" s="111" t="str">
        <f t="shared" si="3"/>
        <v/>
      </c>
      <c r="AB45" s="112" t="str">
        <f t="shared" ref="AB45:AB47" si="41">IFERROR(IF(AND(Q44="Impacto",Q45="Impacto"),(AB44-(+AB44*T45)),IF(AND(Q44="Probabilidad",Q45="Impacto"),(AB43-(+AB43*T45)),IF(Q45="Probabilidad",AB44,""))),"")</f>
        <v/>
      </c>
      <c r="AC45" s="113"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14"/>
      <c r="AE45" s="115"/>
      <c r="AF45" s="116"/>
      <c r="AG45" s="117"/>
      <c r="AH45" s="117"/>
      <c r="AI45" s="117"/>
      <c r="AJ45" s="115"/>
      <c r="AK45" s="116"/>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row>
    <row r="46" spans="1:69" ht="18" hidden="1" customHeight="1" x14ac:dyDescent="0.3">
      <c r="A46" s="292"/>
      <c r="B46" s="338"/>
      <c r="C46" s="338"/>
      <c r="D46" s="338"/>
      <c r="E46" s="341"/>
      <c r="F46" s="338"/>
      <c r="G46" s="344"/>
      <c r="H46" s="347"/>
      <c r="I46" s="350"/>
      <c r="J46" s="353"/>
      <c r="K46" s="350">
        <f>IF(NOT(ISERROR(MATCH(J46,_xlfn.ANCHORARRAY(E57),0))),I59&amp;"Por favor no seleccionar los criterios de impacto",J46)</f>
        <v>0</v>
      </c>
      <c r="L46" s="347"/>
      <c r="M46" s="350"/>
      <c r="N46" s="365"/>
      <c r="O46" s="106">
        <v>5</v>
      </c>
      <c r="P46" s="184"/>
      <c r="Q46" s="107" t="str">
        <f t="shared" si="39"/>
        <v/>
      </c>
      <c r="R46" s="108"/>
      <c r="S46" s="108"/>
      <c r="T46" s="109" t="str">
        <f t="shared" si="36"/>
        <v/>
      </c>
      <c r="U46" s="108"/>
      <c r="V46" s="108"/>
      <c r="W46" s="108"/>
      <c r="X46" s="110" t="str">
        <f t="shared" si="40"/>
        <v/>
      </c>
      <c r="Y46" s="111" t="str">
        <f t="shared" si="1"/>
        <v/>
      </c>
      <c r="Z46" s="112" t="str">
        <f t="shared" si="37"/>
        <v/>
      </c>
      <c r="AA46" s="111" t="str">
        <f t="shared" si="3"/>
        <v/>
      </c>
      <c r="AB46" s="112" t="str">
        <f t="shared" si="41"/>
        <v/>
      </c>
      <c r="AC46" s="113" t="str">
        <f t="shared" ref="AC46" si="42">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14"/>
      <c r="AE46" s="115"/>
      <c r="AF46" s="116"/>
      <c r="AG46" s="117"/>
      <c r="AH46" s="117"/>
      <c r="AI46" s="117"/>
      <c r="AJ46" s="115"/>
      <c r="AK46" s="116"/>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row>
    <row r="47" spans="1:69" ht="18" hidden="1" customHeight="1" x14ac:dyDescent="0.3">
      <c r="A47" s="293"/>
      <c r="B47" s="339"/>
      <c r="C47" s="339"/>
      <c r="D47" s="339"/>
      <c r="E47" s="342"/>
      <c r="F47" s="339"/>
      <c r="G47" s="345"/>
      <c r="H47" s="348"/>
      <c r="I47" s="351"/>
      <c r="J47" s="354"/>
      <c r="K47" s="351">
        <f>IF(NOT(ISERROR(MATCH(J47,_xlfn.ANCHORARRAY(E58),0))),I60&amp;"Por favor no seleccionar los criterios de impacto",J47)</f>
        <v>0</v>
      </c>
      <c r="L47" s="348"/>
      <c r="M47" s="351"/>
      <c r="N47" s="366"/>
      <c r="O47" s="106">
        <v>6</v>
      </c>
      <c r="P47" s="184"/>
      <c r="Q47" s="107" t="str">
        <f t="shared" si="39"/>
        <v/>
      </c>
      <c r="R47" s="108"/>
      <c r="S47" s="108"/>
      <c r="T47" s="109" t="str">
        <f t="shared" si="36"/>
        <v/>
      </c>
      <c r="U47" s="108"/>
      <c r="V47" s="108"/>
      <c r="W47" s="108"/>
      <c r="X47" s="110" t="str">
        <f t="shared" si="40"/>
        <v/>
      </c>
      <c r="Y47" s="111" t="str">
        <f t="shared" si="1"/>
        <v/>
      </c>
      <c r="Z47" s="112" t="str">
        <f t="shared" si="37"/>
        <v/>
      </c>
      <c r="AA47" s="111" t="str">
        <f>IFERROR(IF(AB47="","",IF(AB47&lt;=0.2,"Leve",IF(AB47&lt;=0.4,"Menor",IF(AB47&lt;=0.6,"Moderado",IF(AB47&lt;=0.8,"Mayor","Catastrófico"))))),"")</f>
        <v/>
      </c>
      <c r="AB47" s="112" t="str">
        <f t="shared" si="41"/>
        <v/>
      </c>
      <c r="AC47" s="113" t="str">
        <f>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14"/>
      <c r="AE47" s="115"/>
      <c r="AF47" s="116"/>
      <c r="AG47" s="117"/>
      <c r="AH47" s="117"/>
      <c r="AI47" s="117"/>
      <c r="AJ47" s="115"/>
      <c r="AK47" s="116"/>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row>
    <row r="48" spans="1:69" ht="18" hidden="1" customHeight="1" x14ac:dyDescent="0.3">
      <c r="A48" s="291">
        <v>7</v>
      </c>
      <c r="B48" s="337"/>
      <c r="C48" s="337"/>
      <c r="D48" s="337"/>
      <c r="E48" s="340"/>
      <c r="F48" s="337"/>
      <c r="G48" s="343"/>
      <c r="H48" s="346" t="str">
        <f>IF(G48&lt;=0,"",IF(G48&lt;=2,"Muy Baja",IF(G48&lt;=24,"Baja",IF(G48&lt;=500,"Media",IF(G48&lt;=5000,"Alta","Muy Alta")))))</f>
        <v/>
      </c>
      <c r="I48" s="349" t="str">
        <f>IF(H48="","",IF(H48="Muy Baja",0.2,IF(H48="Baja",0.4,IF(H48="Media",0.6,IF(H48="Alta",0.8,IF(H48="Muy Alta",1,))))))</f>
        <v/>
      </c>
      <c r="J48" s="352"/>
      <c r="K48" s="349">
        <f>IF(NOT(ISERROR(MATCH(J48,'Tabla Impacto'!$B$221:$B$223,0))),'Tabla Impacto'!$F$223&amp;"Por favor no seleccionar los criterios de impacto(Afectación Económica o presupuestal y Pérdida Reputacional)",J48)</f>
        <v>0</v>
      </c>
      <c r="L48" s="346" t="str">
        <f>IF(OR(K48='Tabla Impacto'!$C$11,K48='Tabla Impacto'!$D$11),"Leve",IF(OR(K48='Tabla Impacto'!$C$12,K48='Tabla Impacto'!$D$12),"Menor",IF(OR(K48='Tabla Impacto'!$C$13,K48='Tabla Impacto'!$D$13),"Moderado",IF(OR(K48='Tabla Impacto'!$C$14,K48='Tabla Impacto'!$D$14),"Mayor",IF(OR(K48='Tabla Impacto'!$C$15,K48='Tabla Impacto'!$D$15),"Catastrófico","")))))</f>
        <v/>
      </c>
      <c r="M48" s="349" t="str">
        <f>IF(L48="","",IF(L48="Leve",0.2,IF(L48="Menor",0.4,IF(L48="Moderado",0.6,IF(L48="Mayor",0.8,IF(L48="Catastrófico",1,))))))</f>
        <v/>
      </c>
      <c r="N48" s="364" t="str">
        <f>IF(OR(AND(H48="Muy Baja",L48="Leve"),AND(H48="Muy Baja",L48="Menor"),AND(H48="Baja",L48="Leve")),"Bajo",IF(OR(AND(H48="Muy baja",L48="Moderado"),AND(H48="Baja",L48="Menor"),AND(H48="Baja",L48="Moderado"),AND(H48="Media",L48="Leve"),AND(H48="Media",L48="Menor"),AND(H48="Media",L48="Moderado"),AND(H48="Alta",L48="Leve"),AND(H48="Alta",L48="Menor")),"Moderado",IF(OR(AND(H48="Muy Baja",L48="Mayor"),AND(H48="Baja",L48="Mayor"),AND(H48="Media",L48="Mayor"),AND(H48="Alta",L48="Moderado"),AND(H48="Alta",L48="Mayor"),AND(H48="Muy Alta",L48="Leve"),AND(H48="Muy Alta",L48="Menor"),AND(H48="Muy Alta",L48="Moderado"),AND(H48="Muy Alta",L48="Mayor")),"Alto",IF(OR(AND(H48="Muy Baja",L48="Catastrófico"),AND(H48="Baja",L48="Catastrófico"),AND(H48="Media",L48="Catastrófico"),AND(H48="Alta",L48="Catastrófico"),AND(H48="Muy Alta",L48="Catastrófico")),"Extremo",""))))</f>
        <v/>
      </c>
      <c r="O48" s="106">
        <v>1</v>
      </c>
      <c r="P48" s="184"/>
      <c r="Q48" s="166" t="str">
        <f>IF(OR(R48="Preventivo",R48="Detectivo"),"Probabilidad",IF(R48="Correctivo","Impacto",""))</f>
        <v/>
      </c>
      <c r="R48" s="174"/>
      <c r="S48" s="174"/>
      <c r="T48" s="175" t="str">
        <f>IF(AND(R48="Preventivo",S48="Automático"),"50%",IF(AND(R48="Preventivo",S48="Manual"),"40%",IF(AND(R48="Detectivo",S48="Automático"),"40%",IF(AND(R48="Detectivo",S48="Manual"),"30%",IF(AND(R48="Correctivo",S48="Automático"),"35%",IF(AND(R48="Correctivo",S48="Manual"),"25%",""))))))</f>
        <v/>
      </c>
      <c r="U48" s="174"/>
      <c r="V48" s="174"/>
      <c r="W48" s="174"/>
      <c r="X48" s="163" t="str">
        <f>IFERROR(IF(Q48="Probabilidad",(I48-(+I48*T48)),IF(Q48="Impacto",I48,"")),"")</f>
        <v/>
      </c>
      <c r="Y48" s="176" t="str">
        <f>IFERROR(IF(X48="","",IF(X48&lt;=0.2,"Muy Baja",IF(X48&lt;=0.4,"Baja",IF(X48&lt;=0.6,"Media",IF(X48&lt;=0.8,"Alta","Muy Alta"))))),"")</f>
        <v/>
      </c>
      <c r="Z48" s="177" t="str">
        <f>+X48</f>
        <v/>
      </c>
      <c r="AA48" s="176" t="str">
        <f>IFERROR(IF(AB48="","",IF(AB48&lt;=0.2,"Leve",IF(AB48&lt;=0.4,"Menor",IF(AB48&lt;=0.6,"Moderado",IF(AB48&lt;=0.8,"Mayor","Catastrófico"))))),"")</f>
        <v/>
      </c>
      <c r="AB48" s="177" t="str">
        <f>IFERROR(IF(Q48="Impacto",(M48-(+M48*T48)),IF(Q48="Probabilidad",M48,"")),"")</f>
        <v/>
      </c>
      <c r="AC48" s="178" t="str">
        <f>IFERROR(IF(OR(AND(Y48="Muy Baja",AA48="Leve"),AND(Y48="Muy Baja",AA48="Menor"),AND(Y48="Baja",AA48="Leve")),"Bajo",IF(OR(AND(Y48="Muy baja",AA48="Moderado"),AND(Y48="Baja",AA48="Menor"),AND(Y48="Baja",AA48="Moderado"),AND(Y48="Media",AA48="Leve"),AND(Y48="Media",AA48="Menor"),AND(Y48="Media",AA48="Moderado"),AND(Y48="Alta",AA48="Leve"),AND(Y48="Alta",AA48="Menor")),"Moderado",IF(OR(AND(Y48="Muy Baja",AA48="Mayor"),AND(Y48="Baja",AA48="Mayor"),AND(Y48="Media",AA48="Mayor"),AND(Y48="Alta",AA48="Moderado"),AND(Y48="Alta",AA48="Mayor"),AND(Y48="Muy Alta",AA48="Leve"),AND(Y48="Muy Alta",AA48="Menor"),AND(Y48="Muy Alta",AA48="Moderado"),AND(Y48="Muy Alta",AA48="Mayor")),"Alto",IF(OR(AND(Y48="Muy Baja",AA48="Catastrófico"),AND(Y48="Baja",AA48="Catastrófico"),AND(Y48="Media",AA48="Catastrófico"),AND(Y48="Alta",AA48="Catastrófico"),AND(Y48="Muy Alta",AA48="Catastrófico")),"Extremo","")))),"")</f>
        <v/>
      </c>
      <c r="AD48" s="179"/>
      <c r="AE48" s="115"/>
      <c r="AF48" s="115"/>
      <c r="AG48" s="117"/>
      <c r="AH48" s="117"/>
      <c r="AI48" s="117"/>
      <c r="AJ48" s="115"/>
      <c r="AK48" s="116"/>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row>
    <row r="49" spans="1:69" ht="18" hidden="1" customHeight="1" x14ac:dyDescent="0.3">
      <c r="A49" s="292"/>
      <c r="B49" s="338"/>
      <c r="C49" s="338"/>
      <c r="D49" s="338"/>
      <c r="E49" s="341"/>
      <c r="F49" s="338"/>
      <c r="G49" s="344"/>
      <c r="H49" s="347"/>
      <c r="I49" s="350"/>
      <c r="J49" s="353"/>
      <c r="K49" s="350">
        <f>IF(NOT(ISERROR(MATCH(J49,_xlfn.ANCHORARRAY(E60),0))),I62&amp;"Por favor no seleccionar los criterios de impacto",J49)</f>
        <v>0</v>
      </c>
      <c r="L49" s="347"/>
      <c r="M49" s="350"/>
      <c r="N49" s="365"/>
      <c r="O49" s="106">
        <v>2</v>
      </c>
      <c r="P49" s="184"/>
      <c r="Q49" s="166" t="str">
        <f>IF(OR(R49="Preventivo",R49="Detectivo"),"Probabilidad",IF(R49="Correctivo","Impacto",""))</f>
        <v/>
      </c>
      <c r="R49" s="174"/>
      <c r="S49" s="174"/>
      <c r="T49" s="175" t="str">
        <f t="shared" ref="T49:T53" si="43">IF(AND(R49="Preventivo",S49="Automático"),"50%",IF(AND(R49="Preventivo",S49="Manual"),"40%",IF(AND(R49="Detectivo",S49="Automático"),"40%",IF(AND(R49="Detectivo",S49="Manual"),"30%",IF(AND(R49="Correctivo",S49="Automático"),"35%",IF(AND(R49="Correctivo",S49="Manual"),"25%",""))))))</f>
        <v/>
      </c>
      <c r="U49" s="174"/>
      <c r="V49" s="174"/>
      <c r="W49" s="174"/>
      <c r="X49" s="163" t="str">
        <f>IFERROR(IF(AND(Q48="Probabilidad",Q49="Probabilidad"),(Z48-(+Z48*T49)),IF(Q49="Probabilidad",(I48-(+I48*T49)),IF(Q49="Impacto",Z48,""))),"")</f>
        <v/>
      </c>
      <c r="Y49" s="176" t="str">
        <f t="shared" si="1"/>
        <v/>
      </c>
      <c r="Z49" s="177" t="str">
        <f t="shared" ref="Z49:Z53" si="44">+X49</f>
        <v/>
      </c>
      <c r="AA49" s="176" t="str">
        <f t="shared" si="3"/>
        <v/>
      </c>
      <c r="AB49" s="177" t="str">
        <f>IFERROR(IF(AND(Q48="Impacto",Q49="Impacto"),(AB48-(+AB48*T49)),IF(Q49="Impacto",(M48-(+M48*T49)),IF(Q49="Probabilidad",AB48,""))),"")</f>
        <v/>
      </c>
      <c r="AC49" s="178" t="str">
        <f t="shared" ref="AC49:AC50" si="45">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79"/>
      <c r="AE49" s="115"/>
      <c r="AF49" s="116"/>
      <c r="AG49" s="117"/>
      <c r="AH49" s="117"/>
      <c r="AI49" s="117"/>
      <c r="AJ49" s="115"/>
      <c r="AK49" s="116"/>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row>
    <row r="50" spans="1:69" ht="18" hidden="1" customHeight="1" x14ac:dyDescent="0.3">
      <c r="A50" s="292"/>
      <c r="B50" s="338"/>
      <c r="C50" s="338"/>
      <c r="D50" s="338"/>
      <c r="E50" s="341"/>
      <c r="F50" s="338"/>
      <c r="G50" s="344"/>
      <c r="H50" s="347"/>
      <c r="I50" s="350"/>
      <c r="J50" s="353"/>
      <c r="K50" s="350">
        <f>IF(NOT(ISERROR(MATCH(J50,_xlfn.ANCHORARRAY(E61),0))),I63&amp;"Por favor no seleccionar los criterios de impacto",J50)</f>
        <v>0</v>
      </c>
      <c r="L50" s="347"/>
      <c r="M50" s="350"/>
      <c r="N50" s="365"/>
      <c r="O50" s="106">
        <v>3</v>
      </c>
      <c r="P50" s="185"/>
      <c r="Q50" s="107" t="str">
        <f>IF(OR(R50="Preventivo",R50="Detectivo"),"Probabilidad",IF(R50="Correctivo","Impacto",""))</f>
        <v/>
      </c>
      <c r="R50" s="108"/>
      <c r="S50" s="108"/>
      <c r="T50" s="109" t="str">
        <f t="shared" si="43"/>
        <v/>
      </c>
      <c r="U50" s="108"/>
      <c r="V50" s="108"/>
      <c r="W50" s="108"/>
      <c r="X50" s="110" t="str">
        <f>IFERROR(IF(AND(Q49="Probabilidad",Q50="Probabilidad"),(Z49-(+Z49*T50)),IF(AND(Q49="Impacto",Q50="Probabilidad"),(Z48-(+Z48*T50)),IF(Q50="Impacto",Z49,""))),"")</f>
        <v/>
      </c>
      <c r="Y50" s="111" t="str">
        <f t="shared" si="1"/>
        <v/>
      </c>
      <c r="Z50" s="112" t="str">
        <f t="shared" si="44"/>
        <v/>
      </c>
      <c r="AA50" s="111" t="str">
        <f t="shared" si="3"/>
        <v/>
      </c>
      <c r="AB50" s="112" t="str">
        <f>IFERROR(IF(AND(Q49="Impacto",Q50="Impacto"),(AB49-(+AB49*T50)),IF(AND(Q49="Probabilidad",Q50="Impacto"),(AB48-(+AB48*T50)),IF(Q50="Probabilidad",AB49,""))),"")</f>
        <v/>
      </c>
      <c r="AC50" s="113" t="str">
        <f t="shared" si="45"/>
        <v/>
      </c>
      <c r="AD50" s="114"/>
      <c r="AE50" s="115"/>
      <c r="AF50" s="116"/>
      <c r="AG50" s="117"/>
      <c r="AH50" s="117"/>
      <c r="AI50" s="117"/>
      <c r="AJ50" s="115"/>
      <c r="AK50" s="116"/>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row>
    <row r="51" spans="1:69" ht="18" hidden="1" customHeight="1" x14ac:dyDescent="0.3">
      <c r="A51" s="292"/>
      <c r="B51" s="338"/>
      <c r="C51" s="338"/>
      <c r="D51" s="338"/>
      <c r="E51" s="341"/>
      <c r="F51" s="338"/>
      <c r="G51" s="344"/>
      <c r="H51" s="347"/>
      <c r="I51" s="350"/>
      <c r="J51" s="353"/>
      <c r="K51" s="350">
        <f>IF(NOT(ISERROR(MATCH(J51,_xlfn.ANCHORARRAY(E62),0))),I64&amp;"Por favor no seleccionar los criterios de impacto",J51)</f>
        <v>0</v>
      </c>
      <c r="L51" s="347"/>
      <c r="M51" s="350"/>
      <c r="N51" s="365"/>
      <c r="O51" s="106">
        <v>4</v>
      </c>
      <c r="P51" s="184"/>
      <c r="Q51" s="107" t="str">
        <f t="shared" ref="Q51:Q53" si="46">IF(OR(R51="Preventivo",R51="Detectivo"),"Probabilidad",IF(R51="Correctivo","Impacto",""))</f>
        <v/>
      </c>
      <c r="R51" s="108"/>
      <c r="S51" s="108"/>
      <c r="T51" s="109" t="str">
        <f t="shared" si="43"/>
        <v/>
      </c>
      <c r="U51" s="108"/>
      <c r="V51" s="108"/>
      <c r="W51" s="108"/>
      <c r="X51" s="110" t="str">
        <f t="shared" ref="X51:X53" si="47">IFERROR(IF(AND(Q50="Probabilidad",Q51="Probabilidad"),(Z50-(+Z50*T51)),IF(AND(Q50="Impacto",Q51="Probabilidad"),(Z49-(+Z49*T51)),IF(Q51="Impacto",Z50,""))),"")</f>
        <v/>
      </c>
      <c r="Y51" s="111" t="str">
        <f t="shared" si="1"/>
        <v/>
      </c>
      <c r="Z51" s="112" t="str">
        <f t="shared" si="44"/>
        <v/>
      </c>
      <c r="AA51" s="111" t="str">
        <f t="shared" si="3"/>
        <v/>
      </c>
      <c r="AB51" s="112" t="str">
        <f t="shared" ref="AB51:AB53" si="48">IFERROR(IF(AND(Q50="Impacto",Q51="Impacto"),(AB50-(+AB50*T51)),IF(AND(Q50="Probabilidad",Q51="Impacto"),(AB49-(+AB49*T51)),IF(Q51="Probabilidad",AB50,""))),"")</f>
        <v/>
      </c>
      <c r="AC51" s="113" t="str">
        <f>IFERROR(IF(OR(AND(Y51="Muy Baja",AA51="Leve"),AND(Y51="Muy Baja",AA51="Menor"),AND(Y51="Baja",AA51="Leve")),"Bajo",IF(OR(AND(Y51="Muy baja",AA51="Moderado"),AND(Y51="Baja",AA51="Menor"),AND(Y51="Baja",AA51="Moderado"),AND(Y51="Media",AA51="Leve"),AND(Y51="Media",AA51="Menor"),AND(Y51="Media",AA51="Moderado"),AND(Y51="Alta",AA51="Leve"),AND(Y51="Alta",AA51="Menor")),"Moderado",IF(OR(AND(Y51="Muy Baja",AA51="Mayor"),AND(Y51="Baja",AA51="Mayor"),AND(Y51="Media",AA51="Mayor"),AND(Y51="Alta",AA51="Moderado"),AND(Y51="Alta",AA51="Mayor"),AND(Y51="Muy Alta",AA51="Leve"),AND(Y51="Muy Alta",AA51="Menor"),AND(Y51="Muy Alta",AA51="Moderado"),AND(Y51="Muy Alta",AA51="Mayor")),"Alto",IF(OR(AND(Y51="Muy Baja",AA51="Catastrófico"),AND(Y51="Baja",AA51="Catastrófico"),AND(Y51="Media",AA51="Catastrófico"),AND(Y51="Alta",AA51="Catastrófico"),AND(Y51="Muy Alta",AA51="Catastrófico")),"Extremo","")))),"")</f>
        <v/>
      </c>
      <c r="AD51" s="114"/>
      <c r="AE51" s="115"/>
      <c r="AF51" s="116"/>
      <c r="AG51" s="117"/>
      <c r="AH51" s="117"/>
      <c r="AI51" s="117"/>
      <c r="AJ51" s="115"/>
      <c r="AK51" s="116"/>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row>
    <row r="52" spans="1:69" ht="18" hidden="1" customHeight="1" x14ac:dyDescent="0.3">
      <c r="A52" s="292"/>
      <c r="B52" s="338"/>
      <c r="C52" s="338"/>
      <c r="D52" s="338"/>
      <c r="E52" s="341"/>
      <c r="F52" s="338"/>
      <c r="G52" s="344"/>
      <c r="H52" s="347"/>
      <c r="I52" s="350"/>
      <c r="J52" s="353"/>
      <c r="K52" s="350">
        <f>IF(NOT(ISERROR(MATCH(J52,_xlfn.ANCHORARRAY(E63),0))),I65&amp;"Por favor no seleccionar los criterios de impacto",J52)</f>
        <v>0</v>
      </c>
      <c r="L52" s="347"/>
      <c r="M52" s="350"/>
      <c r="N52" s="365"/>
      <c r="O52" s="106">
        <v>5</v>
      </c>
      <c r="P52" s="184"/>
      <c r="Q52" s="107" t="str">
        <f t="shared" si="46"/>
        <v/>
      </c>
      <c r="R52" s="108"/>
      <c r="S52" s="108"/>
      <c r="T52" s="109" t="str">
        <f t="shared" si="43"/>
        <v/>
      </c>
      <c r="U52" s="108"/>
      <c r="V52" s="108"/>
      <c r="W52" s="108"/>
      <c r="X52" s="110" t="str">
        <f t="shared" si="47"/>
        <v/>
      </c>
      <c r="Y52" s="111" t="str">
        <f t="shared" si="1"/>
        <v/>
      </c>
      <c r="Z52" s="112" t="str">
        <f t="shared" si="44"/>
        <v/>
      </c>
      <c r="AA52" s="111" t="str">
        <f t="shared" si="3"/>
        <v/>
      </c>
      <c r="AB52" s="112" t="str">
        <f t="shared" si="48"/>
        <v/>
      </c>
      <c r="AC52" s="113" t="str">
        <f t="shared" ref="AC52:AC53" si="49">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14"/>
      <c r="AE52" s="115"/>
      <c r="AF52" s="116"/>
      <c r="AG52" s="117"/>
      <c r="AH52" s="117"/>
      <c r="AI52" s="117"/>
      <c r="AJ52" s="115"/>
      <c r="AK52" s="116"/>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row>
    <row r="53" spans="1:69" ht="18" hidden="1" customHeight="1" x14ac:dyDescent="0.3">
      <c r="A53" s="293"/>
      <c r="B53" s="339"/>
      <c r="C53" s="339"/>
      <c r="D53" s="339"/>
      <c r="E53" s="342"/>
      <c r="F53" s="339"/>
      <c r="G53" s="345"/>
      <c r="H53" s="348"/>
      <c r="I53" s="351"/>
      <c r="J53" s="354"/>
      <c r="K53" s="351">
        <f>IF(NOT(ISERROR(MATCH(J53,_xlfn.ANCHORARRAY(E64),0))),I66&amp;"Por favor no seleccionar los criterios de impacto",J53)</f>
        <v>0</v>
      </c>
      <c r="L53" s="348"/>
      <c r="M53" s="351"/>
      <c r="N53" s="366"/>
      <c r="O53" s="106">
        <v>6</v>
      </c>
      <c r="P53" s="184"/>
      <c r="Q53" s="107" t="str">
        <f t="shared" si="46"/>
        <v/>
      </c>
      <c r="R53" s="108"/>
      <c r="S53" s="108"/>
      <c r="T53" s="109" t="str">
        <f t="shared" si="43"/>
        <v/>
      </c>
      <c r="U53" s="108"/>
      <c r="V53" s="108"/>
      <c r="W53" s="108"/>
      <c r="X53" s="110" t="str">
        <f t="shared" si="47"/>
        <v/>
      </c>
      <c r="Y53" s="111" t="str">
        <f t="shared" si="1"/>
        <v/>
      </c>
      <c r="Z53" s="112" t="str">
        <f t="shared" si="44"/>
        <v/>
      </c>
      <c r="AA53" s="111" t="str">
        <f t="shared" si="3"/>
        <v/>
      </c>
      <c r="AB53" s="112" t="str">
        <f t="shared" si="48"/>
        <v/>
      </c>
      <c r="AC53" s="113" t="str">
        <f t="shared" si="49"/>
        <v/>
      </c>
      <c r="AD53" s="114"/>
      <c r="AE53" s="115"/>
      <c r="AF53" s="116"/>
      <c r="AG53" s="117"/>
      <c r="AH53" s="117"/>
      <c r="AI53" s="117"/>
      <c r="AJ53" s="115"/>
      <c r="AK53" s="116"/>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row>
    <row r="54" spans="1:69" ht="18" hidden="1" customHeight="1" x14ac:dyDescent="0.3">
      <c r="A54" s="291">
        <v>8</v>
      </c>
      <c r="B54" s="337"/>
      <c r="C54" s="337"/>
      <c r="D54" s="337"/>
      <c r="E54" s="340"/>
      <c r="F54" s="337"/>
      <c r="G54" s="343"/>
      <c r="H54" s="346" t="str">
        <f>IF(G54&lt;=0,"",IF(G54&lt;=2,"Muy Baja",IF(G54&lt;=24,"Baja",IF(G54&lt;=500,"Media",IF(G54&lt;=5000,"Alta","Muy Alta")))))</f>
        <v/>
      </c>
      <c r="I54" s="349" t="str">
        <f>IF(H54="","",IF(H54="Muy Baja",0.2,IF(H54="Baja",0.4,IF(H54="Media",0.6,IF(H54="Alta",0.8,IF(H54="Muy Alta",1,))))))</f>
        <v/>
      </c>
      <c r="J54" s="352"/>
      <c r="K54" s="349">
        <f>IF(NOT(ISERROR(MATCH(J54,'Tabla Impacto'!$B$221:$B$223,0))),'Tabla Impacto'!$F$223&amp;"Por favor no seleccionar los criterios de impacto(Afectación Económica o presupuestal y Pérdida Reputacional)",J54)</f>
        <v>0</v>
      </c>
      <c r="L54" s="346" t="str">
        <f>IF(OR(K54='Tabla Impacto'!$C$11,K54='Tabla Impacto'!$D$11),"Leve",IF(OR(K54='Tabla Impacto'!$C$12,K54='Tabla Impacto'!$D$12),"Menor",IF(OR(K54='Tabla Impacto'!$C$13,K54='Tabla Impacto'!$D$13),"Moderado",IF(OR(K54='Tabla Impacto'!$C$14,K54='Tabla Impacto'!$D$14),"Mayor",IF(OR(K54='Tabla Impacto'!$C$15,K54='Tabla Impacto'!$D$15),"Catastrófico","")))))</f>
        <v/>
      </c>
      <c r="M54" s="349" t="str">
        <f>IF(L54="","",IF(L54="Leve",0.2,IF(L54="Menor",0.4,IF(L54="Moderado",0.6,IF(L54="Mayor",0.8,IF(L54="Catastrófico",1,))))))</f>
        <v/>
      </c>
      <c r="N54" s="364" t="str">
        <f>IF(OR(AND(H54="Muy Baja",L54="Leve"),AND(H54="Muy Baja",L54="Menor"),AND(H54="Baja",L54="Leve")),"Bajo",IF(OR(AND(H54="Muy baja",L54="Moderado"),AND(H54="Baja",L54="Menor"),AND(H54="Baja",L54="Moderado"),AND(H54="Media",L54="Leve"),AND(H54="Media",L54="Menor"),AND(H54="Media",L54="Moderado"),AND(H54="Alta",L54="Leve"),AND(H54="Alta",L54="Menor")),"Moderado",IF(OR(AND(H54="Muy Baja",L54="Mayor"),AND(H54="Baja",L54="Mayor"),AND(H54="Media",L54="Mayor"),AND(H54="Alta",L54="Moderado"),AND(H54="Alta",L54="Mayor"),AND(H54="Muy Alta",L54="Leve"),AND(H54="Muy Alta",L54="Menor"),AND(H54="Muy Alta",L54="Moderado"),AND(H54="Muy Alta",L54="Mayor")),"Alto",IF(OR(AND(H54="Muy Baja",L54="Catastrófico"),AND(H54="Baja",L54="Catastrófico"),AND(H54="Media",L54="Catastrófico"),AND(H54="Alta",L54="Catastrófico"),AND(H54="Muy Alta",L54="Catastrófico")),"Extremo",""))))</f>
        <v/>
      </c>
      <c r="O54" s="106">
        <v>1</v>
      </c>
      <c r="P54" s="184"/>
      <c r="Q54" s="166"/>
      <c r="R54" s="174"/>
      <c r="S54" s="174"/>
      <c r="T54" s="175" t="str">
        <f>IF(AND(R54="Preventivo",S54="Automático"),"50%",IF(AND(R54="Preventivo",S54="Manual"),"40%",IF(AND(R54="Detectivo",S54="Automático"),"40%",IF(AND(R54="Detectivo",S54="Manual"),"30%",IF(AND(R54="Correctivo",S54="Automático"),"35%",IF(AND(R54="Correctivo",S54="Manual"),"25%",""))))))</f>
        <v/>
      </c>
      <c r="U54" s="174"/>
      <c r="V54" s="174"/>
      <c r="W54" s="174"/>
      <c r="X54" s="163" t="str">
        <f>IFERROR(IF(Q54="Probabilidad",(I54-(+I54*T54)),IF(Q54="Impacto",I54,"")),"")</f>
        <v/>
      </c>
      <c r="Y54" s="176" t="str">
        <f>IFERROR(IF(X54="","",IF(X54&lt;=0.2,"Muy Baja",IF(X54&lt;=0.4,"Baja",IF(X54&lt;=0.6,"Media",IF(X54&lt;=0.8,"Alta","Muy Alta"))))),"")</f>
        <v/>
      </c>
      <c r="Z54" s="177" t="str">
        <f>+X54</f>
        <v/>
      </c>
      <c r="AA54" s="176" t="str">
        <f>IFERROR(IF(AB54="","",IF(AB54&lt;=0.2,"Leve",IF(AB54&lt;=0.4,"Menor",IF(AB54&lt;=0.6,"Moderado",IF(AB54&lt;=0.8,"Mayor","Catastrófico"))))),"")</f>
        <v/>
      </c>
      <c r="AB54" s="177" t="str">
        <f>IFERROR(IF(Q54="Impacto",(M54-(+M54*T54)),IF(Q54="Probabilidad",M54,"")),"")</f>
        <v/>
      </c>
      <c r="AC54" s="178" t="str">
        <f>IFERROR(IF(OR(AND(Y54="Muy Baja",AA54="Leve"),AND(Y54="Muy Baja",AA54="Menor"),AND(Y54="Baja",AA54="Leve")),"Bajo",IF(OR(AND(Y54="Muy baja",AA54="Moderado"),AND(Y54="Baja",AA54="Menor"),AND(Y54="Baja",AA54="Moderado"),AND(Y54="Media",AA54="Leve"),AND(Y54="Media",AA54="Menor"),AND(Y54="Media",AA54="Moderado"),AND(Y54="Alta",AA54="Leve"),AND(Y54="Alta",AA54="Menor")),"Moderado",IF(OR(AND(Y54="Muy Baja",AA54="Mayor"),AND(Y54="Baja",AA54="Mayor"),AND(Y54="Media",AA54="Mayor"),AND(Y54="Alta",AA54="Moderado"),AND(Y54="Alta",AA54="Mayor"),AND(Y54="Muy Alta",AA54="Leve"),AND(Y54="Muy Alta",AA54="Menor"),AND(Y54="Muy Alta",AA54="Moderado"),AND(Y54="Muy Alta",AA54="Mayor")),"Alto",IF(OR(AND(Y54="Muy Baja",AA54="Catastrófico"),AND(Y54="Baja",AA54="Catastrófico"),AND(Y54="Media",AA54="Catastrófico"),AND(Y54="Alta",AA54="Catastrófico"),AND(Y54="Muy Alta",AA54="Catastrófico")),"Extremo","")))),"")</f>
        <v/>
      </c>
      <c r="AD54" s="179"/>
      <c r="AE54" s="115"/>
      <c r="AF54" s="115"/>
      <c r="AG54" s="117"/>
      <c r="AH54" s="117"/>
      <c r="AI54" s="117"/>
      <c r="AJ54" s="115"/>
      <c r="AK54" s="116"/>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row>
    <row r="55" spans="1:69" ht="18" hidden="1" customHeight="1" x14ac:dyDescent="0.3">
      <c r="A55" s="292"/>
      <c r="B55" s="338"/>
      <c r="C55" s="338"/>
      <c r="D55" s="338"/>
      <c r="E55" s="341"/>
      <c r="F55" s="338"/>
      <c r="G55" s="344"/>
      <c r="H55" s="347"/>
      <c r="I55" s="350"/>
      <c r="J55" s="353"/>
      <c r="K55" s="350">
        <f>IF(NOT(ISERROR(MATCH(J55,_xlfn.ANCHORARRAY(E66),0))),I68&amp;"Por favor no seleccionar los criterios de impacto",J55)</f>
        <v>0</v>
      </c>
      <c r="L55" s="347"/>
      <c r="M55" s="350"/>
      <c r="N55" s="365"/>
      <c r="O55" s="106">
        <v>2</v>
      </c>
      <c r="P55" s="184"/>
      <c r="Q55" s="107" t="str">
        <f>IF(OR(R55="Preventivo",R55="Detectivo"),"Probabilidad",IF(R55="Correctivo","Impacto",""))</f>
        <v/>
      </c>
      <c r="R55" s="108"/>
      <c r="S55" s="108"/>
      <c r="T55" s="109" t="str">
        <f t="shared" ref="T55:T59" si="50">IF(AND(R55="Preventivo",S55="Automático"),"50%",IF(AND(R55="Preventivo",S55="Manual"),"40%",IF(AND(R55="Detectivo",S55="Automático"),"40%",IF(AND(R55="Detectivo",S55="Manual"),"30%",IF(AND(R55="Correctivo",S55="Automático"),"35%",IF(AND(R55="Correctivo",S55="Manual"),"25%",""))))))</f>
        <v/>
      </c>
      <c r="U55" s="108"/>
      <c r="V55" s="108"/>
      <c r="W55" s="108"/>
      <c r="X55" s="110" t="str">
        <f>IFERROR(IF(AND(Q54="Probabilidad",Q55="Probabilidad"),(Z54-(+Z54*T55)),IF(Q55="Probabilidad",(I54-(+I54*T55)),IF(Q55="Impacto",Z54,""))),"")</f>
        <v/>
      </c>
      <c r="Y55" s="111" t="str">
        <f t="shared" si="1"/>
        <v/>
      </c>
      <c r="Z55" s="112" t="str">
        <f t="shared" ref="Z55:Z59" si="51">+X55</f>
        <v/>
      </c>
      <c r="AA55" s="111" t="str">
        <f t="shared" si="3"/>
        <v/>
      </c>
      <c r="AB55" s="112" t="str">
        <f>IFERROR(IF(AND(Q54="Impacto",Q55="Impacto"),(AB54-(+AB54*T55)),IF(Q55="Impacto",(M54-(+M54*T55)),IF(Q55="Probabilidad",AB54,""))),"")</f>
        <v/>
      </c>
      <c r="AC55" s="113" t="str">
        <f t="shared" ref="AC55:AC56" si="52">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14"/>
      <c r="AE55" s="115"/>
      <c r="AF55" s="116"/>
      <c r="AG55" s="117"/>
      <c r="AH55" s="117"/>
      <c r="AI55" s="117"/>
      <c r="AJ55" s="115"/>
      <c r="AK55" s="116"/>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row>
    <row r="56" spans="1:69" ht="18" hidden="1" customHeight="1" x14ac:dyDescent="0.3">
      <c r="A56" s="292"/>
      <c r="B56" s="338"/>
      <c r="C56" s="338"/>
      <c r="D56" s="338"/>
      <c r="E56" s="341"/>
      <c r="F56" s="338"/>
      <c r="G56" s="344"/>
      <c r="H56" s="347"/>
      <c r="I56" s="350"/>
      <c r="J56" s="353"/>
      <c r="K56" s="350">
        <f>IF(NOT(ISERROR(MATCH(J56,_xlfn.ANCHORARRAY(E67),0))),I69&amp;"Por favor no seleccionar los criterios de impacto",J56)</f>
        <v>0</v>
      </c>
      <c r="L56" s="347"/>
      <c r="M56" s="350"/>
      <c r="N56" s="365"/>
      <c r="O56" s="106">
        <v>3</v>
      </c>
      <c r="P56" s="185"/>
      <c r="Q56" s="107" t="str">
        <f>IF(OR(R56="Preventivo",R56="Detectivo"),"Probabilidad",IF(R56="Correctivo","Impacto",""))</f>
        <v/>
      </c>
      <c r="R56" s="108"/>
      <c r="S56" s="108"/>
      <c r="T56" s="109" t="str">
        <f t="shared" si="50"/>
        <v/>
      </c>
      <c r="U56" s="108"/>
      <c r="V56" s="108"/>
      <c r="W56" s="108"/>
      <c r="X56" s="110" t="str">
        <f>IFERROR(IF(AND(Q55="Probabilidad",Q56="Probabilidad"),(Z55-(+Z55*T56)),IF(AND(Q55="Impacto",Q56="Probabilidad"),(Z54-(+Z54*T56)),IF(Q56="Impacto",Z55,""))),"")</f>
        <v/>
      </c>
      <c r="Y56" s="111" t="str">
        <f t="shared" si="1"/>
        <v/>
      </c>
      <c r="Z56" s="112" t="str">
        <f t="shared" si="51"/>
        <v/>
      </c>
      <c r="AA56" s="111" t="str">
        <f t="shared" si="3"/>
        <v/>
      </c>
      <c r="AB56" s="112" t="str">
        <f>IFERROR(IF(AND(Q55="Impacto",Q56="Impacto"),(AB55-(+AB55*T56)),IF(AND(Q55="Probabilidad",Q56="Impacto"),(AB54-(+AB54*T56)),IF(Q56="Probabilidad",AB55,""))),"")</f>
        <v/>
      </c>
      <c r="AC56" s="113" t="str">
        <f t="shared" si="52"/>
        <v/>
      </c>
      <c r="AD56" s="114"/>
      <c r="AE56" s="115"/>
      <c r="AF56" s="116"/>
      <c r="AG56" s="117"/>
      <c r="AH56" s="117"/>
      <c r="AI56" s="117"/>
      <c r="AJ56" s="115"/>
      <c r="AK56" s="116"/>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row>
    <row r="57" spans="1:69" ht="18" hidden="1" customHeight="1" x14ac:dyDescent="0.3">
      <c r="A57" s="292"/>
      <c r="B57" s="338"/>
      <c r="C57" s="338"/>
      <c r="D57" s="338"/>
      <c r="E57" s="341"/>
      <c r="F57" s="338"/>
      <c r="G57" s="344"/>
      <c r="H57" s="347"/>
      <c r="I57" s="350"/>
      <c r="J57" s="353"/>
      <c r="K57" s="350">
        <f>IF(NOT(ISERROR(MATCH(J57,_xlfn.ANCHORARRAY(E68),0))),I70&amp;"Por favor no seleccionar los criterios de impacto",J57)</f>
        <v>0</v>
      </c>
      <c r="L57" s="347"/>
      <c r="M57" s="350"/>
      <c r="N57" s="365"/>
      <c r="O57" s="106">
        <v>4</v>
      </c>
      <c r="P57" s="184"/>
      <c r="Q57" s="107" t="str">
        <f t="shared" ref="Q57:Q59" si="53">IF(OR(R57="Preventivo",R57="Detectivo"),"Probabilidad",IF(R57="Correctivo","Impacto",""))</f>
        <v/>
      </c>
      <c r="R57" s="108"/>
      <c r="S57" s="108"/>
      <c r="T57" s="109" t="str">
        <f t="shared" si="50"/>
        <v/>
      </c>
      <c r="U57" s="108"/>
      <c r="V57" s="108"/>
      <c r="W57" s="108"/>
      <c r="X57" s="110" t="str">
        <f t="shared" ref="X57:X59" si="54">IFERROR(IF(AND(Q56="Probabilidad",Q57="Probabilidad"),(Z56-(+Z56*T57)),IF(AND(Q56="Impacto",Q57="Probabilidad"),(Z55-(+Z55*T57)),IF(Q57="Impacto",Z56,""))),"")</f>
        <v/>
      </c>
      <c r="Y57" s="111" t="str">
        <f t="shared" si="1"/>
        <v/>
      </c>
      <c r="Z57" s="112" t="str">
        <f t="shared" si="51"/>
        <v/>
      </c>
      <c r="AA57" s="111" t="str">
        <f t="shared" si="3"/>
        <v/>
      </c>
      <c r="AB57" s="112" t="str">
        <f t="shared" ref="AB57:AB59" si="55">IFERROR(IF(AND(Q56="Impacto",Q57="Impacto"),(AB56-(+AB56*T57)),IF(AND(Q56="Probabilidad",Q57="Impacto"),(AB55-(+AB55*T57)),IF(Q57="Probabilidad",AB56,""))),"")</f>
        <v/>
      </c>
      <c r="AC57" s="113" t="str">
        <f>IFERROR(IF(OR(AND(Y57="Muy Baja",AA57="Leve"),AND(Y57="Muy Baja",AA57="Menor"),AND(Y57="Baja",AA57="Leve")),"Bajo",IF(OR(AND(Y57="Muy baja",AA57="Moderado"),AND(Y57="Baja",AA57="Menor"),AND(Y57="Baja",AA57="Moderado"),AND(Y57="Media",AA57="Leve"),AND(Y57="Media",AA57="Menor"),AND(Y57="Media",AA57="Moderado"),AND(Y57="Alta",AA57="Leve"),AND(Y57="Alta",AA57="Menor")),"Moderado",IF(OR(AND(Y57="Muy Baja",AA57="Mayor"),AND(Y57="Baja",AA57="Mayor"),AND(Y57="Media",AA57="Mayor"),AND(Y57="Alta",AA57="Moderado"),AND(Y57="Alta",AA57="Mayor"),AND(Y57="Muy Alta",AA57="Leve"),AND(Y57="Muy Alta",AA57="Menor"),AND(Y57="Muy Alta",AA57="Moderado"),AND(Y57="Muy Alta",AA57="Mayor")),"Alto",IF(OR(AND(Y57="Muy Baja",AA57="Catastrófico"),AND(Y57="Baja",AA57="Catastrófico"),AND(Y57="Media",AA57="Catastrófico"),AND(Y57="Alta",AA57="Catastrófico"),AND(Y57="Muy Alta",AA57="Catastrófico")),"Extremo","")))),"")</f>
        <v/>
      </c>
      <c r="AD57" s="114"/>
      <c r="AE57" s="115"/>
      <c r="AF57" s="116"/>
      <c r="AG57" s="117"/>
      <c r="AH57" s="117"/>
      <c r="AI57" s="117"/>
      <c r="AJ57" s="115"/>
      <c r="AK57" s="116"/>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row>
    <row r="58" spans="1:69" ht="18" hidden="1" customHeight="1" x14ac:dyDescent="0.3">
      <c r="A58" s="292"/>
      <c r="B58" s="338"/>
      <c r="C58" s="338"/>
      <c r="D58" s="338"/>
      <c r="E58" s="341"/>
      <c r="F58" s="338"/>
      <c r="G58" s="344"/>
      <c r="H58" s="347"/>
      <c r="I58" s="350"/>
      <c r="J58" s="353"/>
      <c r="K58" s="350">
        <f>IF(NOT(ISERROR(MATCH(J58,_xlfn.ANCHORARRAY(E69),0))),I71&amp;"Por favor no seleccionar los criterios de impacto",J58)</f>
        <v>0</v>
      </c>
      <c r="L58" s="347"/>
      <c r="M58" s="350"/>
      <c r="N58" s="365"/>
      <c r="O58" s="106">
        <v>5</v>
      </c>
      <c r="P58" s="184"/>
      <c r="Q58" s="107" t="str">
        <f t="shared" si="53"/>
        <v/>
      </c>
      <c r="R58" s="108"/>
      <c r="S58" s="108"/>
      <c r="T58" s="109" t="str">
        <f t="shared" si="50"/>
        <v/>
      </c>
      <c r="U58" s="108"/>
      <c r="V58" s="108"/>
      <c r="W58" s="108"/>
      <c r="X58" s="110" t="str">
        <f t="shared" si="54"/>
        <v/>
      </c>
      <c r="Y58" s="111" t="str">
        <f t="shared" si="1"/>
        <v/>
      </c>
      <c r="Z58" s="112" t="str">
        <f t="shared" si="51"/>
        <v/>
      </c>
      <c r="AA58" s="111" t="str">
        <f t="shared" si="3"/>
        <v/>
      </c>
      <c r="AB58" s="112" t="str">
        <f t="shared" si="55"/>
        <v/>
      </c>
      <c r="AC58" s="113" t="str">
        <f t="shared" ref="AC58:AC59" si="56">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14"/>
      <c r="AE58" s="115"/>
      <c r="AF58" s="116"/>
      <c r="AG58" s="117"/>
      <c r="AH58" s="117"/>
      <c r="AI58" s="117"/>
      <c r="AJ58" s="115"/>
      <c r="AK58" s="116"/>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row>
    <row r="59" spans="1:69" ht="18" hidden="1" customHeight="1" x14ac:dyDescent="0.3">
      <c r="A59" s="293"/>
      <c r="B59" s="339"/>
      <c r="C59" s="339"/>
      <c r="D59" s="339"/>
      <c r="E59" s="342"/>
      <c r="F59" s="339"/>
      <c r="G59" s="345"/>
      <c r="H59" s="348"/>
      <c r="I59" s="351"/>
      <c r="J59" s="354"/>
      <c r="K59" s="351">
        <f>IF(NOT(ISERROR(MATCH(J59,_xlfn.ANCHORARRAY(E70),0))),I72&amp;"Por favor no seleccionar los criterios de impacto",J59)</f>
        <v>0</v>
      </c>
      <c r="L59" s="348"/>
      <c r="M59" s="351"/>
      <c r="N59" s="366"/>
      <c r="O59" s="106">
        <v>6</v>
      </c>
      <c r="P59" s="184"/>
      <c r="Q59" s="107" t="str">
        <f t="shared" si="53"/>
        <v/>
      </c>
      <c r="R59" s="108"/>
      <c r="S59" s="108"/>
      <c r="T59" s="109" t="str">
        <f t="shared" si="50"/>
        <v/>
      </c>
      <c r="U59" s="108"/>
      <c r="V59" s="108"/>
      <c r="W59" s="108"/>
      <c r="X59" s="110" t="str">
        <f t="shared" si="54"/>
        <v/>
      </c>
      <c r="Y59" s="111" t="str">
        <f t="shared" si="1"/>
        <v/>
      </c>
      <c r="Z59" s="112" t="str">
        <f t="shared" si="51"/>
        <v/>
      </c>
      <c r="AA59" s="111" t="str">
        <f t="shared" si="3"/>
        <v/>
      </c>
      <c r="AB59" s="112" t="str">
        <f t="shared" si="55"/>
        <v/>
      </c>
      <c r="AC59" s="113" t="str">
        <f t="shared" si="56"/>
        <v/>
      </c>
      <c r="AD59" s="114"/>
      <c r="AE59" s="115"/>
      <c r="AF59" s="116"/>
      <c r="AG59" s="117"/>
      <c r="AH59" s="117"/>
      <c r="AI59" s="117"/>
      <c r="AJ59" s="115"/>
      <c r="AK59" s="116"/>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row>
    <row r="60" spans="1:69" ht="18" hidden="1" customHeight="1" x14ac:dyDescent="0.3">
      <c r="A60" s="291">
        <v>9</v>
      </c>
      <c r="B60" s="337"/>
      <c r="C60" s="337"/>
      <c r="D60" s="337"/>
      <c r="E60" s="340"/>
      <c r="F60" s="337"/>
      <c r="G60" s="343"/>
      <c r="H60" s="346" t="str">
        <f>IF(G60&lt;=0,"",IF(G60&lt;=2,"Muy Baja",IF(G60&lt;=24,"Baja",IF(G60&lt;=500,"Media",IF(G60&lt;=5000,"Alta","Muy Alta")))))</f>
        <v/>
      </c>
      <c r="I60" s="349" t="str">
        <f>IF(H60="","",IF(H60="Muy Baja",0.2,IF(H60="Baja",0.4,IF(H60="Media",0.6,IF(H60="Alta",0.8,IF(H60="Muy Alta",1,))))))</f>
        <v/>
      </c>
      <c r="J60" s="352"/>
      <c r="K60" s="349">
        <f>IF(NOT(ISERROR(MATCH(J60,'Tabla Impacto'!$B$221:$B$223,0))),'Tabla Impacto'!$F$223&amp;"Por favor no seleccionar los criterios de impacto(Afectación Económica o presupuestal y Pérdida Reputacional)",J60)</f>
        <v>0</v>
      </c>
      <c r="L60" s="346" t="str">
        <f>IF(OR(K60='Tabla Impacto'!$C$11,K60='Tabla Impacto'!$D$11),"Leve",IF(OR(K60='Tabla Impacto'!$C$12,K60='Tabla Impacto'!$D$12),"Menor",IF(OR(K60='Tabla Impacto'!$C$13,K60='Tabla Impacto'!$D$13),"Moderado",IF(OR(K60='Tabla Impacto'!$C$14,K60='Tabla Impacto'!$D$14),"Mayor",IF(OR(K60='Tabla Impacto'!$C$15,K60='Tabla Impacto'!$D$15),"Catastrófico","")))))</f>
        <v/>
      </c>
      <c r="M60" s="349" t="str">
        <f>IF(L60="","",IF(L60="Leve",0.2,IF(L60="Menor",0.4,IF(L60="Moderado",0.6,IF(L60="Mayor",0.8,IF(L60="Catastrófico",1,))))))</f>
        <v/>
      </c>
      <c r="N60" s="364" t="str">
        <f>IF(OR(AND(H60="Muy Baja",L60="Leve"),AND(H60="Muy Baja",L60="Menor"),AND(H60="Baja",L60="Leve")),"Bajo",IF(OR(AND(H60="Muy baja",L60="Moderado"),AND(H60="Baja",L60="Menor"),AND(H60="Baja",L60="Moderado"),AND(H60="Media",L60="Leve"),AND(H60="Media",L60="Menor"),AND(H60="Media",L60="Moderado"),AND(H60="Alta",L60="Leve"),AND(H60="Alta",L60="Menor")),"Moderado",IF(OR(AND(H60="Muy Baja",L60="Mayor"),AND(H60="Baja",L60="Mayor"),AND(H60="Media",L60="Mayor"),AND(H60="Alta",L60="Moderado"),AND(H60="Alta",L60="Mayor"),AND(H60="Muy Alta",L60="Leve"),AND(H60="Muy Alta",L60="Menor"),AND(H60="Muy Alta",L60="Moderado"),AND(H60="Muy Alta",L60="Mayor")),"Alto",IF(OR(AND(H60="Muy Baja",L60="Catastrófico"),AND(H60="Baja",L60="Catastrófico"),AND(H60="Media",L60="Catastrófico"),AND(H60="Alta",L60="Catastrófico"),AND(H60="Muy Alta",L60="Catastrófico")),"Extremo",""))))</f>
        <v/>
      </c>
      <c r="O60" s="106">
        <v>1</v>
      </c>
      <c r="P60" s="184"/>
      <c r="Q60" s="166"/>
      <c r="R60" s="174"/>
      <c r="S60" s="174"/>
      <c r="T60" s="175" t="str">
        <f>IF(AND(R60="Preventivo",S60="Automático"),"50%",IF(AND(R60="Preventivo",S60="Manual"),"40%",IF(AND(R60="Detectivo",S60="Automático"),"40%",IF(AND(R60="Detectivo",S60="Manual"),"30%",IF(AND(R60="Correctivo",S60="Automático"),"35%",IF(AND(R60="Correctivo",S60="Manual"),"25%",""))))))</f>
        <v/>
      </c>
      <c r="U60" s="174"/>
      <c r="V60" s="174"/>
      <c r="W60" s="174"/>
      <c r="X60" s="163" t="str">
        <f>IFERROR(IF(Q60="Probabilidad",(I60-(+I60*T60)),IF(Q60="Impacto",I60,"")),"")</f>
        <v/>
      </c>
      <c r="Y60" s="176" t="str">
        <f>IFERROR(IF(X60="","",IF(X60&lt;=0.2,"Muy Baja",IF(X60&lt;=0.4,"Baja",IF(X60&lt;=0.6,"Media",IF(X60&lt;=0.8,"Alta","Muy Alta"))))),"")</f>
        <v/>
      </c>
      <c r="Z60" s="177" t="str">
        <f>+X60</f>
        <v/>
      </c>
      <c r="AA60" s="176" t="str">
        <f>IFERROR(IF(AB60="","",IF(AB60&lt;=0.2,"Leve",IF(AB60&lt;=0.4,"Menor",IF(AB60&lt;=0.6,"Moderado",IF(AB60&lt;=0.8,"Mayor","Catastrófico"))))),"")</f>
        <v/>
      </c>
      <c r="AB60" s="177" t="str">
        <f>IFERROR(IF(Q60="Impacto",(M60-(+M60*T60)),IF(Q60="Probabilidad",M60,"")),"")</f>
        <v/>
      </c>
      <c r="AC60" s="178" t="str">
        <f>IFERROR(IF(OR(AND(Y60="Muy Baja",AA60="Leve"),AND(Y60="Muy Baja",AA60="Menor"),AND(Y60="Baja",AA60="Leve")),"Bajo",IF(OR(AND(Y60="Muy baja",AA60="Moderado"),AND(Y60="Baja",AA60="Menor"),AND(Y60="Baja",AA60="Moderado"),AND(Y60="Media",AA60="Leve"),AND(Y60="Media",AA60="Menor"),AND(Y60="Media",AA60="Moderado"),AND(Y60="Alta",AA60="Leve"),AND(Y60="Alta",AA60="Menor")),"Moderado",IF(OR(AND(Y60="Muy Baja",AA60="Mayor"),AND(Y60="Baja",AA60="Mayor"),AND(Y60="Media",AA60="Mayor"),AND(Y60="Alta",AA60="Moderado"),AND(Y60="Alta",AA60="Mayor"),AND(Y60="Muy Alta",AA60="Leve"),AND(Y60="Muy Alta",AA60="Menor"),AND(Y60="Muy Alta",AA60="Moderado"),AND(Y60="Muy Alta",AA60="Mayor")),"Alto",IF(OR(AND(Y60="Muy Baja",AA60="Catastrófico"),AND(Y60="Baja",AA60="Catastrófico"),AND(Y60="Media",AA60="Catastrófico"),AND(Y60="Alta",AA60="Catastrófico"),AND(Y60="Muy Alta",AA60="Catastrófico")),"Extremo","")))),"")</f>
        <v/>
      </c>
      <c r="AD60" s="179"/>
      <c r="AE60" s="115"/>
      <c r="AF60" s="115"/>
      <c r="AG60" s="117"/>
      <c r="AH60" s="117"/>
      <c r="AI60" s="117"/>
      <c r="AJ60" s="115"/>
      <c r="AK60" s="116"/>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row>
    <row r="61" spans="1:69" ht="18" hidden="1" customHeight="1" x14ac:dyDescent="0.3">
      <c r="A61" s="292"/>
      <c r="B61" s="338"/>
      <c r="C61" s="338"/>
      <c r="D61" s="338"/>
      <c r="E61" s="341"/>
      <c r="F61" s="338"/>
      <c r="G61" s="344"/>
      <c r="H61" s="347"/>
      <c r="I61" s="350"/>
      <c r="J61" s="353"/>
      <c r="K61" s="350">
        <f>IF(NOT(ISERROR(MATCH(J61,_xlfn.ANCHORARRAY(E72),0))),I74&amp;"Por favor no seleccionar los criterios de impacto",J61)</f>
        <v>0</v>
      </c>
      <c r="L61" s="347"/>
      <c r="M61" s="350"/>
      <c r="N61" s="365"/>
      <c r="O61" s="106">
        <v>2</v>
      </c>
      <c r="P61" s="184"/>
      <c r="Q61" s="107" t="str">
        <f>IF(OR(R61="Preventivo",R61="Detectivo"),"Probabilidad",IF(R61="Correctivo","Impacto",""))</f>
        <v/>
      </c>
      <c r="R61" s="108"/>
      <c r="S61" s="108"/>
      <c r="T61" s="109" t="str">
        <f t="shared" ref="T61:T65" si="57">IF(AND(R61="Preventivo",S61="Automático"),"50%",IF(AND(R61="Preventivo",S61="Manual"),"40%",IF(AND(R61="Detectivo",S61="Automático"),"40%",IF(AND(R61="Detectivo",S61="Manual"),"30%",IF(AND(R61="Correctivo",S61="Automático"),"35%",IF(AND(R61="Correctivo",S61="Manual"),"25%",""))))))</f>
        <v/>
      </c>
      <c r="U61" s="108"/>
      <c r="V61" s="108"/>
      <c r="W61" s="108"/>
      <c r="X61" s="110" t="str">
        <f>IFERROR(IF(AND(Q60="Probabilidad",Q61="Probabilidad"),(Z60-(+Z60*T61)),IF(Q61="Probabilidad",(I60-(+I60*T61)),IF(Q61="Impacto",Z60,""))),"")</f>
        <v/>
      </c>
      <c r="Y61" s="111" t="str">
        <f t="shared" si="1"/>
        <v/>
      </c>
      <c r="Z61" s="112" t="str">
        <f t="shared" ref="Z61:Z65" si="58">+X61</f>
        <v/>
      </c>
      <c r="AA61" s="111" t="str">
        <f t="shared" si="3"/>
        <v/>
      </c>
      <c r="AB61" s="112" t="str">
        <f>IFERROR(IF(AND(Q60="Impacto",Q61="Impacto"),(AB60-(+AB60*T61)),IF(Q61="Impacto",(M60-(+M60*T61)),IF(Q61="Probabilidad",AB60,""))),"")</f>
        <v/>
      </c>
      <c r="AC61" s="113" t="str">
        <f t="shared" ref="AC61:AC62" si="59">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14"/>
      <c r="AE61" s="115"/>
      <c r="AF61" s="116"/>
      <c r="AG61" s="117"/>
      <c r="AH61" s="117"/>
      <c r="AI61" s="117"/>
      <c r="AJ61" s="115"/>
      <c r="AK61" s="116"/>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row>
    <row r="62" spans="1:69" ht="18" hidden="1" customHeight="1" x14ac:dyDescent="0.3">
      <c r="A62" s="292"/>
      <c r="B62" s="338"/>
      <c r="C62" s="338"/>
      <c r="D62" s="338"/>
      <c r="E62" s="341"/>
      <c r="F62" s="338"/>
      <c r="G62" s="344"/>
      <c r="H62" s="347"/>
      <c r="I62" s="350"/>
      <c r="J62" s="353"/>
      <c r="K62" s="350">
        <f>IF(NOT(ISERROR(MATCH(J62,_xlfn.ANCHORARRAY(E73),0))),I75&amp;"Por favor no seleccionar los criterios de impacto",J62)</f>
        <v>0</v>
      </c>
      <c r="L62" s="347"/>
      <c r="M62" s="350"/>
      <c r="N62" s="365"/>
      <c r="O62" s="106">
        <v>3</v>
      </c>
      <c r="P62" s="185"/>
      <c r="Q62" s="107" t="str">
        <f>IF(OR(R62="Preventivo",R62="Detectivo"),"Probabilidad",IF(R62="Correctivo","Impacto",""))</f>
        <v/>
      </c>
      <c r="R62" s="108"/>
      <c r="S62" s="108"/>
      <c r="T62" s="109" t="str">
        <f t="shared" si="57"/>
        <v/>
      </c>
      <c r="U62" s="108"/>
      <c r="V62" s="108"/>
      <c r="W62" s="108"/>
      <c r="X62" s="110" t="str">
        <f>IFERROR(IF(AND(Q61="Probabilidad",Q62="Probabilidad"),(Z61-(+Z61*T62)),IF(AND(Q61="Impacto",Q62="Probabilidad"),(Z60-(+Z60*T62)),IF(Q62="Impacto",Z61,""))),"")</f>
        <v/>
      </c>
      <c r="Y62" s="111" t="str">
        <f t="shared" si="1"/>
        <v/>
      </c>
      <c r="Z62" s="112" t="str">
        <f t="shared" si="58"/>
        <v/>
      </c>
      <c r="AA62" s="111" t="str">
        <f t="shared" si="3"/>
        <v/>
      </c>
      <c r="AB62" s="112" t="str">
        <f>IFERROR(IF(AND(Q61="Impacto",Q62="Impacto"),(AB61-(+AB61*T62)),IF(AND(Q61="Probabilidad",Q62="Impacto"),(AB60-(+AB60*T62)),IF(Q62="Probabilidad",AB61,""))),"")</f>
        <v/>
      </c>
      <c r="AC62" s="113" t="str">
        <f t="shared" si="59"/>
        <v/>
      </c>
      <c r="AD62" s="114"/>
      <c r="AE62" s="115"/>
      <c r="AF62" s="116"/>
      <c r="AG62" s="117"/>
      <c r="AH62" s="117"/>
      <c r="AI62" s="117"/>
      <c r="AJ62" s="115"/>
      <c r="AK62" s="116"/>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row>
    <row r="63" spans="1:69" ht="18" hidden="1" customHeight="1" x14ac:dyDescent="0.3">
      <c r="A63" s="292"/>
      <c r="B63" s="338"/>
      <c r="C63" s="338"/>
      <c r="D63" s="338"/>
      <c r="E63" s="341"/>
      <c r="F63" s="338"/>
      <c r="G63" s="344"/>
      <c r="H63" s="347"/>
      <c r="I63" s="350"/>
      <c r="J63" s="353"/>
      <c r="K63" s="350">
        <f>IF(NOT(ISERROR(MATCH(J63,_xlfn.ANCHORARRAY(E74),0))),I76&amp;"Por favor no seleccionar los criterios de impacto",J63)</f>
        <v>0</v>
      </c>
      <c r="L63" s="347"/>
      <c r="M63" s="350"/>
      <c r="N63" s="365"/>
      <c r="O63" s="106">
        <v>4</v>
      </c>
      <c r="P63" s="184"/>
      <c r="Q63" s="107" t="str">
        <f t="shared" ref="Q63:Q65" si="60">IF(OR(R63="Preventivo",R63="Detectivo"),"Probabilidad",IF(R63="Correctivo","Impacto",""))</f>
        <v/>
      </c>
      <c r="R63" s="108"/>
      <c r="S63" s="108"/>
      <c r="T63" s="109" t="str">
        <f t="shared" si="57"/>
        <v/>
      </c>
      <c r="U63" s="108"/>
      <c r="V63" s="108"/>
      <c r="W63" s="108"/>
      <c r="X63" s="110" t="str">
        <f t="shared" ref="X63:X64" si="61">IFERROR(IF(AND(Q62="Probabilidad",Q63="Probabilidad"),(Z62-(+Z62*T63)),IF(AND(Q62="Impacto",Q63="Probabilidad"),(Z61-(+Z61*T63)),IF(Q63="Impacto",Z62,""))),"")</f>
        <v/>
      </c>
      <c r="Y63" s="111" t="str">
        <f t="shared" si="1"/>
        <v/>
      </c>
      <c r="Z63" s="112" t="str">
        <f t="shared" si="58"/>
        <v/>
      </c>
      <c r="AA63" s="111" t="str">
        <f t="shared" si="3"/>
        <v/>
      </c>
      <c r="AB63" s="112" t="str">
        <f t="shared" ref="AB63:AB64" si="62">IFERROR(IF(AND(Q62="Impacto",Q63="Impacto"),(AB62-(+AB62*T63)),IF(AND(Q62="Probabilidad",Q63="Impacto"),(AB61-(+AB61*T63)),IF(Q63="Probabilidad",AB62,""))),"")</f>
        <v/>
      </c>
      <c r="AC63" s="113" t="str">
        <f>IFERROR(IF(OR(AND(Y63="Muy Baja",AA63="Leve"),AND(Y63="Muy Baja",AA63="Menor"),AND(Y63="Baja",AA63="Leve")),"Bajo",IF(OR(AND(Y63="Muy baja",AA63="Moderado"),AND(Y63="Baja",AA63="Menor"),AND(Y63="Baja",AA63="Moderado"),AND(Y63="Media",AA63="Leve"),AND(Y63="Media",AA63="Menor"),AND(Y63="Media",AA63="Moderado"),AND(Y63="Alta",AA63="Leve"),AND(Y63="Alta",AA63="Menor")),"Moderado",IF(OR(AND(Y63="Muy Baja",AA63="Mayor"),AND(Y63="Baja",AA63="Mayor"),AND(Y63="Media",AA63="Mayor"),AND(Y63="Alta",AA63="Moderado"),AND(Y63="Alta",AA63="Mayor"),AND(Y63="Muy Alta",AA63="Leve"),AND(Y63="Muy Alta",AA63="Menor"),AND(Y63="Muy Alta",AA63="Moderado"),AND(Y63="Muy Alta",AA63="Mayor")),"Alto",IF(OR(AND(Y63="Muy Baja",AA63="Catastrófico"),AND(Y63="Baja",AA63="Catastrófico"),AND(Y63="Media",AA63="Catastrófico"),AND(Y63="Alta",AA63="Catastrófico"),AND(Y63="Muy Alta",AA63="Catastrófico")),"Extremo","")))),"")</f>
        <v/>
      </c>
      <c r="AD63" s="114"/>
      <c r="AE63" s="115"/>
      <c r="AF63" s="116"/>
      <c r="AG63" s="117"/>
      <c r="AH63" s="117"/>
      <c r="AI63" s="117"/>
      <c r="AJ63" s="115"/>
      <c r="AK63" s="116"/>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row>
    <row r="64" spans="1:69" ht="18" hidden="1" customHeight="1" x14ac:dyDescent="0.3">
      <c r="A64" s="292"/>
      <c r="B64" s="338"/>
      <c r="C64" s="338"/>
      <c r="D64" s="338"/>
      <c r="E64" s="341"/>
      <c r="F64" s="338"/>
      <c r="G64" s="344"/>
      <c r="H64" s="347"/>
      <c r="I64" s="350"/>
      <c r="J64" s="353"/>
      <c r="K64" s="350">
        <f>IF(NOT(ISERROR(MATCH(J64,_xlfn.ANCHORARRAY(E75),0))),I77&amp;"Por favor no seleccionar los criterios de impacto",J64)</f>
        <v>0</v>
      </c>
      <c r="L64" s="347"/>
      <c r="M64" s="350"/>
      <c r="N64" s="365"/>
      <c r="O64" s="106">
        <v>5</v>
      </c>
      <c r="P64" s="184"/>
      <c r="Q64" s="107" t="str">
        <f t="shared" si="60"/>
        <v/>
      </c>
      <c r="R64" s="108"/>
      <c r="S64" s="108"/>
      <c r="T64" s="109" t="str">
        <f t="shared" si="57"/>
        <v/>
      </c>
      <c r="U64" s="108"/>
      <c r="V64" s="108"/>
      <c r="W64" s="108"/>
      <c r="X64" s="110" t="str">
        <f t="shared" si="61"/>
        <v/>
      </c>
      <c r="Y64" s="111" t="str">
        <f t="shared" si="1"/>
        <v/>
      </c>
      <c r="Z64" s="112" t="str">
        <f t="shared" si="58"/>
        <v/>
      </c>
      <c r="AA64" s="111" t="str">
        <f t="shared" si="3"/>
        <v/>
      </c>
      <c r="AB64" s="112" t="str">
        <f t="shared" si="62"/>
        <v/>
      </c>
      <c r="AC64" s="113" t="str">
        <f t="shared" ref="AC64:AC65" si="63">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14"/>
      <c r="AE64" s="115"/>
      <c r="AF64" s="116"/>
      <c r="AG64" s="117"/>
      <c r="AH64" s="117"/>
      <c r="AI64" s="117"/>
      <c r="AJ64" s="115"/>
      <c r="AK64" s="116"/>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row>
    <row r="65" spans="1:69" ht="18" hidden="1" customHeight="1" x14ac:dyDescent="0.3">
      <c r="A65" s="293"/>
      <c r="B65" s="339"/>
      <c r="C65" s="339"/>
      <c r="D65" s="339"/>
      <c r="E65" s="342"/>
      <c r="F65" s="339"/>
      <c r="G65" s="345"/>
      <c r="H65" s="348"/>
      <c r="I65" s="351"/>
      <c r="J65" s="354"/>
      <c r="K65" s="351">
        <f>IF(NOT(ISERROR(MATCH(J65,_xlfn.ANCHORARRAY(E76),0))),I78&amp;"Por favor no seleccionar los criterios de impacto",J65)</f>
        <v>0</v>
      </c>
      <c r="L65" s="348"/>
      <c r="M65" s="351"/>
      <c r="N65" s="366"/>
      <c r="O65" s="106">
        <v>6</v>
      </c>
      <c r="P65" s="184"/>
      <c r="Q65" s="107" t="str">
        <f t="shared" si="60"/>
        <v/>
      </c>
      <c r="R65" s="108"/>
      <c r="S65" s="108"/>
      <c r="T65" s="109" t="str">
        <f t="shared" si="57"/>
        <v/>
      </c>
      <c r="U65" s="108"/>
      <c r="V65" s="108"/>
      <c r="W65" s="108"/>
      <c r="X65" s="110" t="str">
        <f>IFERROR(IF(AND(Q64="Probabilidad",Q65="Probabilidad"),(Z64-(+Z64*T65)),IF(AND(Q64="Impacto",Q65="Probabilidad"),(Z63-(+Z63*T65)),IF(Q65="Impacto",Z64,""))),"")</f>
        <v/>
      </c>
      <c r="Y65" s="111" t="str">
        <f t="shared" si="1"/>
        <v/>
      </c>
      <c r="Z65" s="112" t="str">
        <f t="shared" si="58"/>
        <v/>
      </c>
      <c r="AA65" s="111" t="str">
        <f t="shared" si="3"/>
        <v/>
      </c>
      <c r="AB65" s="112" t="str">
        <f>IFERROR(IF(AND(Q64="Impacto",Q65="Impacto"),(AB64-(+AB64*T65)),IF(AND(Q64="Probabilidad",Q65="Impacto"),(AB63-(+AB63*T65)),IF(Q65="Probabilidad",AB64,""))),"")</f>
        <v/>
      </c>
      <c r="AC65" s="113" t="str">
        <f t="shared" si="63"/>
        <v/>
      </c>
      <c r="AD65" s="114"/>
      <c r="AE65" s="115"/>
      <c r="AF65" s="116"/>
      <c r="AG65" s="117"/>
      <c r="AH65" s="117"/>
      <c r="AI65" s="117"/>
      <c r="AJ65" s="115"/>
      <c r="AK65" s="116"/>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row>
    <row r="66" spans="1:69" ht="18" hidden="1" customHeight="1" x14ac:dyDescent="0.3">
      <c r="A66" s="291">
        <v>10</v>
      </c>
      <c r="B66" s="337"/>
      <c r="C66" s="337"/>
      <c r="D66" s="337"/>
      <c r="E66" s="340"/>
      <c r="F66" s="337"/>
      <c r="G66" s="343"/>
      <c r="H66" s="346" t="str">
        <f>IF(G66&lt;=0,"",IF(G66&lt;=2,"Muy Baja",IF(G66&lt;=24,"Baja",IF(G66&lt;=500,"Media",IF(G66&lt;=5000,"Alta","Muy Alta")))))</f>
        <v/>
      </c>
      <c r="I66" s="349" t="str">
        <f>IF(H66="","",IF(H66="Muy Baja",0.2,IF(H66="Baja",0.4,IF(H66="Media",0.6,IF(H66="Alta",0.8,IF(H66="Muy Alta",1,))))))</f>
        <v/>
      </c>
      <c r="J66" s="352"/>
      <c r="K66" s="349">
        <f>IF(NOT(ISERROR(MATCH(J66,'Tabla Impacto'!$B$221:$B$223,0))),'Tabla Impacto'!$F$223&amp;"Por favor no seleccionar los criterios de impacto(Afectación Económica o presupuestal y Pérdida Reputacional)",J66)</f>
        <v>0</v>
      </c>
      <c r="L66" s="346" t="str">
        <f>IF(OR(K66='Tabla Impacto'!$C$11,K66='Tabla Impacto'!$D$11),"Leve",IF(OR(K66='Tabla Impacto'!$C$12,K66='Tabla Impacto'!$D$12),"Menor",IF(OR(K66='Tabla Impacto'!$C$13,K66='Tabla Impacto'!$D$13),"Moderado",IF(OR(K66='Tabla Impacto'!$C$14,K66='Tabla Impacto'!$D$14),"Mayor",IF(OR(K66='Tabla Impacto'!$C$15,K66='Tabla Impacto'!$D$15),"Catastrófico","")))))</f>
        <v/>
      </c>
      <c r="M66" s="349" t="str">
        <f>IF(L66="","",IF(L66="Leve",0.2,IF(L66="Menor",0.4,IF(L66="Moderado",0.6,IF(L66="Mayor",0.8,IF(L66="Catastrófico",1,))))))</f>
        <v/>
      </c>
      <c r="N66" s="364" t="str">
        <f>IF(OR(AND(H66="Muy Baja",L66="Leve"),AND(H66="Muy Baja",L66="Menor"),AND(H66="Baja",L66="Leve")),"Bajo",IF(OR(AND(H66="Muy baja",L66="Moderado"),AND(H66="Baja",L66="Menor"),AND(H66="Baja",L66="Moderado"),AND(H66="Media",L66="Leve"),AND(H66="Media",L66="Menor"),AND(H66="Media",L66="Moderado"),AND(H66="Alta",L66="Leve"),AND(H66="Alta",L66="Menor")),"Moderado",IF(OR(AND(H66="Muy Baja",L66="Mayor"),AND(H66="Baja",L66="Mayor"),AND(H66="Media",L66="Mayor"),AND(H66="Alta",L66="Moderado"),AND(H66="Alta",L66="Mayor"),AND(H66="Muy Alta",L66="Leve"),AND(H66="Muy Alta",L66="Menor"),AND(H66="Muy Alta",L66="Moderado"),AND(H66="Muy Alta",L66="Mayor")),"Alto",IF(OR(AND(H66="Muy Baja",L66="Catastrófico"),AND(H66="Baja",L66="Catastrófico"),AND(H66="Media",L66="Catastrófico"),AND(H66="Alta",L66="Catastrófico"),AND(H66="Muy Alta",L66="Catastrófico")),"Extremo",""))))</f>
        <v/>
      </c>
      <c r="O66" s="106">
        <v>1</v>
      </c>
      <c r="P66" s="184"/>
      <c r="Q66" s="166"/>
      <c r="R66" s="174"/>
      <c r="S66" s="174"/>
      <c r="T66" s="175" t="str">
        <f>IF(AND(R66="Preventivo",S66="Automático"),"50%",IF(AND(R66="Preventivo",S66="Manual"),"40%",IF(AND(R66="Detectivo",S66="Automático"),"40%",IF(AND(R66="Detectivo",S66="Manual"),"30%",IF(AND(R66="Correctivo",S66="Automático"),"35%",IF(AND(R66="Correctivo",S66="Manual"),"25%",""))))))</f>
        <v/>
      </c>
      <c r="U66" s="174"/>
      <c r="V66" s="174"/>
      <c r="W66" s="174"/>
      <c r="X66" s="163" t="str">
        <f>IFERROR(IF(Q66="Probabilidad",(I66-(+I66*T66)),IF(Q66="Impacto",I66,"")),"")</f>
        <v/>
      </c>
      <c r="Y66" s="176" t="str">
        <f>IFERROR(IF(X66="","",IF(X66&lt;=0.2,"Muy Baja",IF(X66&lt;=0.4,"Baja",IF(X66&lt;=0.6,"Media",IF(X66&lt;=0.8,"Alta","Muy Alta"))))),"")</f>
        <v/>
      </c>
      <c r="Z66" s="177" t="str">
        <f>+X66</f>
        <v/>
      </c>
      <c r="AA66" s="176" t="str">
        <f>IFERROR(IF(AB66="","",IF(AB66&lt;=0.2,"Leve",IF(AB66&lt;=0.4,"Menor",IF(AB66&lt;=0.6,"Moderado",IF(AB66&lt;=0.8,"Mayor","Catastrófico"))))),"")</f>
        <v/>
      </c>
      <c r="AB66" s="177" t="str">
        <f>IFERROR(IF(Q66="Impacto",(M66-(+M66*T66)),IF(Q66="Probabilidad",M66,"")),"")</f>
        <v/>
      </c>
      <c r="AC66" s="178" t="str">
        <f>IFERROR(IF(OR(AND(Y66="Muy Baja",AA66="Leve"),AND(Y66="Muy Baja",AA66="Menor"),AND(Y66="Baja",AA66="Leve")),"Bajo",IF(OR(AND(Y66="Muy baja",AA66="Moderado"),AND(Y66="Baja",AA66="Menor"),AND(Y66="Baja",AA66="Moderado"),AND(Y66="Media",AA66="Leve"),AND(Y66="Media",AA66="Menor"),AND(Y66="Media",AA66="Moderado"),AND(Y66="Alta",AA66="Leve"),AND(Y66="Alta",AA66="Menor")),"Moderado",IF(OR(AND(Y66="Muy Baja",AA66="Mayor"),AND(Y66="Baja",AA66="Mayor"),AND(Y66="Media",AA66="Mayor"),AND(Y66="Alta",AA66="Moderado"),AND(Y66="Alta",AA66="Mayor"),AND(Y66="Muy Alta",AA66="Leve"),AND(Y66="Muy Alta",AA66="Menor"),AND(Y66="Muy Alta",AA66="Moderado"),AND(Y66="Muy Alta",AA66="Mayor")),"Alto",IF(OR(AND(Y66="Muy Baja",AA66="Catastrófico"),AND(Y66="Baja",AA66="Catastrófico"),AND(Y66="Media",AA66="Catastrófico"),AND(Y66="Alta",AA66="Catastrófico"),AND(Y66="Muy Alta",AA66="Catastrófico")),"Extremo","")))),"")</f>
        <v/>
      </c>
      <c r="AD66" s="179"/>
      <c r="AE66" s="115"/>
      <c r="AF66" s="116"/>
      <c r="AG66" s="117"/>
      <c r="AH66" s="117"/>
      <c r="AI66" s="117"/>
      <c r="AJ66" s="115"/>
      <c r="AK66" s="116"/>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row>
    <row r="67" spans="1:69" ht="18" hidden="1" customHeight="1" x14ac:dyDescent="0.3">
      <c r="A67" s="292"/>
      <c r="B67" s="338"/>
      <c r="C67" s="338"/>
      <c r="D67" s="338"/>
      <c r="E67" s="341"/>
      <c r="F67" s="338"/>
      <c r="G67" s="344"/>
      <c r="H67" s="347"/>
      <c r="I67" s="350"/>
      <c r="J67" s="353"/>
      <c r="K67" s="350">
        <f>IF(NOT(ISERROR(MATCH(J67,_xlfn.ANCHORARRAY(E78),0))),I80&amp;"Por favor no seleccionar los criterios de impacto",J67)</f>
        <v>0</v>
      </c>
      <c r="L67" s="347"/>
      <c r="M67" s="350"/>
      <c r="N67" s="365"/>
      <c r="O67" s="106">
        <v>2</v>
      </c>
      <c r="P67" s="184"/>
      <c r="Q67" s="107" t="str">
        <f>IF(OR(R67="Preventivo",R67="Detectivo"),"Probabilidad",IF(R67="Correctivo","Impacto",""))</f>
        <v/>
      </c>
      <c r="R67" s="108"/>
      <c r="S67" s="108"/>
      <c r="T67" s="109" t="str">
        <f t="shared" ref="T67:T71" si="64">IF(AND(R67="Preventivo",S67="Automático"),"50%",IF(AND(R67="Preventivo",S67="Manual"),"40%",IF(AND(R67="Detectivo",S67="Automático"),"40%",IF(AND(R67="Detectivo",S67="Manual"),"30%",IF(AND(R67="Correctivo",S67="Automático"),"35%",IF(AND(R67="Correctivo",S67="Manual"),"25%",""))))))</f>
        <v/>
      </c>
      <c r="U67" s="108"/>
      <c r="V67" s="108"/>
      <c r="W67" s="108"/>
      <c r="X67" s="110" t="str">
        <f>IFERROR(IF(AND(Q66="Probabilidad",Q67="Probabilidad"),(Z66-(+Z66*T67)),IF(Q67="Probabilidad",(I66-(+I66*T67)),IF(Q67="Impacto",Z66,""))),"")</f>
        <v/>
      </c>
      <c r="Y67" s="111" t="str">
        <f t="shared" si="1"/>
        <v/>
      </c>
      <c r="Z67" s="112" t="str">
        <f t="shared" ref="Z67:Z71" si="65">+X67</f>
        <v/>
      </c>
      <c r="AA67" s="111" t="str">
        <f t="shared" si="3"/>
        <v/>
      </c>
      <c r="AB67" s="112" t="str">
        <f>IFERROR(IF(AND(Q66="Impacto",Q67="Impacto"),(AB66-(+AB66*T67)),IF(Q67="Impacto",(M66-(+M66*T67)),IF(Q67="Probabilidad",AB66,""))),"")</f>
        <v/>
      </c>
      <c r="AC67" s="113" t="str">
        <f t="shared" ref="AC67:AC68" si="66">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14"/>
      <c r="AE67" s="115"/>
      <c r="AF67" s="116"/>
      <c r="AG67" s="117"/>
      <c r="AH67" s="117"/>
      <c r="AI67" s="117"/>
      <c r="AJ67" s="115"/>
      <c r="AK67" s="116"/>
    </row>
    <row r="68" spans="1:69" ht="18" hidden="1" customHeight="1" x14ac:dyDescent="0.3">
      <c r="A68" s="292"/>
      <c r="B68" s="338"/>
      <c r="C68" s="338"/>
      <c r="D68" s="338"/>
      <c r="E68" s="341"/>
      <c r="F68" s="338"/>
      <c r="G68" s="344"/>
      <c r="H68" s="347"/>
      <c r="I68" s="350"/>
      <c r="J68" s="353"/>
      <c r="K68" s="350">
        <f>IF(NOT(ISERROR(MATCH(J68,_xlfn.ANCHORARRAY(E79),0))),I81&amp;"Por favor no seleccionar los criterios de impacto",J68)</f>
        <v>0</v>
      </c>
      <c r="L68" s="347"/>
      <c r="M68" s="350"/>
      <c r="N68" s="365"/>
      <c r="O68" s="106">
        <v>3</v>
      </c>
      <c r="P68" s="185"/>
      <c r="Q68" s="107" t="str">
        <f>IF(OR(R68="Preventivo",R68="Detectivo"),"Probabilidad",IF(R68="Correctivo","Impacto",""))</f>
        <v/>
      </c>
      <c r="R68" s="108"/>
      <c r="S68" s="108"/>
      <c r="T68" s="109" t="str">
        <f t="shared" si="64"/>
        <v/>
      </c>
      <c r="U68" s="108"/>
      <c r="V68" s="108"/>
      <c r="W68" s="108"/>
      <c r="X68" s="110" t="str">
        <f>IFERROR(IF(AND(Q67="Probabilidad",Q68="Probabilidad"),(Z67-(+Z67*T68)),IF(AND(Q67="Impacto",Q68="Probabilidad"),(Z66-(+Z66*T68)),IF(Q68="Impacto",Z67,""))),"")</f>
        <v/>
      </c>
      <c r="Y68" s="111" t="str">
        <f t="shared" si="1"/>
        <v/>
      </c>
      <c r="Z68" s="112" t="str">
        <f t="shared" si="65"/>
        <v/>
      </c>
      <c r="AA68" s="111" t="str">
        <f t="shared" si="3"/>
        <v/>
      </c>
      <c r="AB68" s="112" t="str">
        <f>IFERROR(IF(AND(Q67="Impacto",Q68="Impacto"),(AB67-(+AB67*T68)),IF(AND(Q67="Probabilidad",Q68="Impacto"),(AB66-(+AB66*T68)),IF(Q68="Probabilidad",AB67,""))),"")</f>
        <v/>
      </c>
      <c r="AC68" s="113" t="str">
        <f t="shared" si="66"/>
        <v/>
      </c>
      <c r="AD68" s="114"/>
      <c r="AE68" s="115"/>
      <c r="AF68" s="116"/>
      <c r="AG68" s="117"/>
      <c r="AH68" s="117"/>
      <c r="AI68" s="117"/>
      <c r="AJ68" s="115"/>
      <c r="AK68" s="116"/>
    </row>
    <row r="69" spans="1:69" ht="18" hidden="1" customHeight="1" x14ac:dyDescent="0.3">
      <c r="A69" s="292"/>
      <c r="B69" s="338"/>
      <c r="C69" s="338"/>
      <c r="D69" s="338"/>
      <c r="E69" s="341"/>
      <c r="F69" s="338"/>
      <c r="G69" s="344"/>
      <c r="H69" s="347"/>
      <c r="I69" s="350"/>
      <c r="J69" s="353"/>
      <c r="K69" s="350">
        <f>IF(NOT(ISERROR(MATCH(J69,_xlfn.ANCHORARRAY(E80),0))),I82&amp;"Por favor no seleccionar los criterios de impacto",J69)</f>
        <v>0</v>
      </c>
      <c r="L69" s="347"/>
      <c r="M69" s="350"/>
      <c r="N69" s="365"/>
      <c r="O69" s="106">
        <v>4</v>
      </c>
      <c r="P69" s="184"/>
      <c r="Q69" s="107" t="str">
        <f t="shared" ref="Q69:Q71" si="67">IF(OR(R69="Preventivo",R69="Detectivo"),"Probabilidad",IF(R69="Correctivo","Impacto",""))</f>
        <v/>
      </c>
      <c r="R69" s="108"/>
      <c r="S69" s="108"/>
      <c r="T69" s="109" t="str">
        <f t="shared" si="64"/>
        <v/>
      </c>
      <c r="U69" s="108"/>
      <c r="V69" s="108"/>
      <c r="W69" s="108"/>
      <c r="X69" s="110" t="str">
        <f t="shared" ref="X69:X70" si="68">IFERROR(IF(AND(Q68="Probabilidad",Q69="Probabilidad"),(Z68-(+Z68*T69)),IF(AND(Q68="Impacto",Q69="Probabilidad"),(Z67-(+Z67*T69)),IF(Q69="Impacto",Z68,""))),"")</f>
        <v/>
      </c>
      <c r="Y69" s="111" t="str">
        <f t="shared" si="1"/>
        <v/>
      </c>
      <c r="Z69" s="112" t="str">
        <f t="shared" si="65"/>
        <v/>
      </c>
      <c r="AA69" s="111" t="str">
        <f t="shared" si="3"/>
        <v/>
      </c>
      <c r="AB69" s="112" t="str">
        <f t="shared" ref="AB69:AB70" si="69">IFERROR(IF(AND(Q68="Impacto",Q69="Impacto"),(AB68-(+AB68*T69)),IF(AND(Q68="Probabilidad",Q69="Impacto"),(AB67-(+AB67*T69)),IF(Q69="Probabilidad",AB68,""))),"")</f>
        <v/>
      </c>
      <c r="AC69" s="113" t="str">
        <f>IFERROR(IF(OR(AND(Y69="Muy Baja",AA69="Leve"),AND(Y69="Muy Baja",AA69="Menor"),AND(Y69="Baja",AA69="Leve")),"Bajo",IF(OR(AND(Y69="Muy baja",AA69="Moderado"),AND(Y69="Baja",AA69="Menor"),AND(Y69="Baja",AA69="Moderado"),AND(Y69="Media",AA69="Leve"),AND(Y69="Media",AA69="Menor"),AND(Y69="Media",AA69="Moderado"),AND(Y69="Alta",AA69="Leve"),AND(Y69="Alta",AA69="Menor")),"Moderado",IF(OR(AND(Y69="Muy Baja",AA69="Mayor"),AND(Y69="Baja",AA69="Mayor"),AND(Y69="Media",AA69="Mayor"),AND(Y69="Alta",AA69="Moderado"),AND(Y69="Alta",AA69="Mayor"),AND(Y69="Muy Alta",AA69="Leve"),AND(Y69="Muy Alta",AA69="Menor"),AND(Y69="Muy Alta",AA69="Moderado"),AND(Y69="Muy Alta",AA69="Mayor")),"Alto",IF(OR(AND(Y69="Muy Baja",AA69="Catastrófico"),AND(Y69="Baja",AA69="Catastrófico"),AND(Y69="Media",AA69="Catastrófico"),AND(Y69="Alta",AA69="Catastrófico"),AND(Y69="Muy Alta",AA69="Catastrófico")),"Extremo","")))),"")</f>
        <v/>
      </c>
      <c r="AD69" s="114"/>
      <c r="AE69" s="115"/>
      <c r="AF69" s="116"/>
      <c r="AG69" s="117"/>
      <c r="AH69" s="117"/>
      <c r="AI69" s="117"/>
      <c r="AJ69" s="115"/>
      <c r="AK69" s="116"/>
    </row>
    <row r="70" spans="1:69" ht="18" hidden="1" customHeight="1" x14ac:dyDescent="0.3">
      <c r="A70" s="292"/>
      <c r="B70" s="338"/>
      <c r="C70" s="338"/>
      <c r="D70" s="338"/>
      <c r="E70" s="341"/>
      <c r="F70" s="338"/>
      <c r="G70" s="344"/>
      <c r="H70" s="347"/>
      <c r="I70" s="350"/>
      <c r="J70" s="353"/>
      <c r="K70" s="350">
        <f>IF(NOT(ISERROR(MATCH(J70,_xlfn.ANCHORARRAY(E81),0))),I83&amp;"Por favor no seleccionar los criterios de impacto",J70)</f>
        <v>0</v>
      </c>
      <c r="L70" s="347"/>
      <c r="M70" s="350"/>
      <c r="N70" s="365"/>
      <c r="O70" s="106">
        <v>5</v>
      </c>
      <c r="P70" s="184"/>
      <c r="Q70" s="107" t="str">
        <f t="shared" si="67"/>
        <v/>
      </c>
      <c r="R70" s="108"/>
      <c r="S70" s="108"/>
      <c r="T70" s="109" t="str">
        <f t="shared" si="64"/>
        <v/>
      </c>
      <c r="U70" s="108"/>
      <c r="V70" s="108"/>
      <c r="W70" s="108"/>
      <c r="X70" s="110" t="str">
        <f t="shared" si="68"/>
        <v/>
      </c>
      <c r="Y70" s="111" t="str">
        <f t="shared" si="1"/>
        <v/>
      </c>
      <c r="Z70" s="112" t="str">
        <f t="shared" si="65"/>
        <v/>
      </c>
      <c r="AA70" s="111" t="str">
        <f t="shared" si="3"/>
        <v/>
      </c>
      <c r="AB70" s="112" t="str">
        <f t="shared" si="69"/>
        <v/>
      </c>
      <c r="AC70" s="113" t="str">
        <f t="shared" ref="AC70:AC71" si="70">IFERROR(IF(OR(AND(Y70="Muy Baja",AA70="Leve"),AND(Y70="Muy Baja",AA70="Menor"),AND(Y70="Baja",AA70="Leve")),"Bajo",IF(OR(AND(Y70="Muy baja",AA70="Moderado"),AND(Y70="Baja",AA70="Menor"),AND(Y70="Baja",AA70="Moderado"),AND(Y70="Media",AA70="Leve"),AND(Y70="Media",AA70="Menor"),AND(Y70="Media",AA70="Moderado"),AND(Y70="Alta",AA70="Leve"),AND(Y70="Alta",AA70="Menor")),"Moderado",IF(OR(AND(Y70="Muy Baja",AA70="Mayor"),AND(Y70="Baja",AA70="Mayor"),AND(Y70="Media",AA70="Mayor"),AND(Y70="Alta",AA70="Moderado"),AND(Y70="Alta",AA70="Mayor"),AND(Y70="Muy Alta",AA70="Leve"),AND(Y70="Muy Alta",AA70="Menor"),AND(Y70="Muy Alta",AA70="Moderado"),AND(Y70="Muy Alta",AA70="Mayor")),"Alto",IF(OR(AND(Y70="Muy Baja",AA70="Catastrófico"),AND(Y70="Baja",AA70="Catastrófico"),AND(Y70="Media",AA70="Catastrófico"),AND(Y70="Alta",AA70="Catastrófico"),AND(Y70="Muy Alta",AA70="Catastrófico")),"Extremo","")))),"")</f>
        <v/>
      </c>
      <c r="AD70" s="114"/>
      <c r="AE70" s="115"/>
      <c r="AF70" s="116"/>
      <c r="AG70" s="117"/>
      <c r="AH70" s="117"/>
      <c r="AI70" s="117"/>
      <c r="AJ70" s="115"/>
      <c r="AK70" s="116"/>
    </row>
    <row r="71" spans="1:69" ht="18" hidden="1" customHeight="1" x14ac:dyDescent="0.3">
      <c r="A71" s="293"/>
      <c r="B71" s="339"/>
      <c r="C71" s="339"/>
      <c r="D71" s="339"/>
      <c r="E71" s="342"/>
      <c r="F71" s="339"/>
      <c r="G71" s="345"/>
      <c r="H71" s="348"/>
      <c r="I71" s="351"/>
      <c r="J71" s="354"/>
      <c r="K71" s="351">
        <f>IF(NOT(ISERROR(MATCH(J71,_xlfn.ANCHORARRAY(E82),0))),I84&amp;"Por favor no seleccionar los criterios de impacto",J71)</f>
        <v>0</v>
      </c>
      <c r="L71" s="348"/>
      <c r="M71" s="351"/>
      <c r="N71" s="366"/>
      <c r="O71" s="106">
        <v>6</v>
      </c>
      <c r="P71" s="184"/>
      <c r="Q71" s="107" t="str">
        <f t="shared" si="67"/>
        <v/>
      </c>
      <c r="R71" s="108"/>
      <c r="S71" s="108"/>
      <c r="T71" s="109" t="str">
        <f t="shared" si="64"/>
        <v/>
      </c>
      <c r="U71" s="108"/>
      <c r="V71" s="108"/>
      <c r="W71" s="108"/>
      <c r="X71" s="110" t="str">
        <f>IFERROR(IF(AND(Q70="Probabilidad",Q71="Probabilidad"),(Z70-(+Z70*T71)),IF(AND(Q70="Impacto",Q71="Probabilidad"),(Z69-(+Z69*T71)),IF(Q71="Impacto",Z70,""))),"")</f>
        <v/>
      </c>
      <c r="Y71" s="111" t="str">
        <f t="shared" si="1"/>
        <v/>
      </c>
      <c r="Z71" s="112" t="str">
        <f t="shared" si="65"/>
        <v/>
      </c>
      <c r="AA71" s="111" t="str">
        <f t="shared" si="3"/>
        <v/>
      </c>
      <c r="AB71" s="112" t="str">
        <f>IFERROR(IF(AND(Q70="Impacto",Q71="Impacto"),(AB70-(+AB70*T71)),IF(AND(Q70="Probabilidad",Q71="Impacto"),(AB69-(+AB69*T71)),IF(Q71="Probabilidad",AB70,""))),"")</f>
        <v/>
      </c>
      <c r="AC71" s="113" t="str">
        <f t="shared" si="70"/>
        <v/>
      </c>
      <c r="AD71" s="114"/>
      <c r="AE71" s="115"/>
      <c r="AF71" s="116"/>
      <c r="AG71" s="117"/>
      <c r="AH71" s="117"/>
      <c r="AI71" s="117"/>
      <c r="AJ71" s="115"/>
      <c r="AK71" s="116"/>
    </row>
    <row r="72" spans="1:69" ht="34.5" customHeight="1" x14ac:dyDescent="0.3">
      <c r="A72" s="6"/>
      <c r="B72" s="367" t="s">
        <v>144</v>
      </c>
      <c r="C72" s="368"/>
      <c r="D72" s="368"/>
      <c r="E72" s="368"/>
      <c r="F72" s="368"/>
      <c r="G72" s="368"/>
      <c r="H72" s="368"/>
      <c r="I72" s="368"/>
      <c r="J72" s="368"/>
      <c r="K72" s="368"/>
      <c r="L72" s="368"/>
      <c r="M72" s="368"/>
      <c r="N72" s="368"/>
      <c r="O72" s="368"/>
      <c r="P72" s="368"/>
      <c r="Q72" s="368"/>
      <c r="R72" s="368"/>
      <c r="S72" s="368"/>
      <c r="T72" s="368"/>
      <c r="U72" s="368"/>
      <c r="V72" s="368"/>
      <c r="W72" s="368"/>
      <c r="X72" s="368"/>
      <c r="Y72" s="368"/>
      <c r="Z72" s="368"/>
      <c r="AA72" s="368"/>
      <c r="AB72" s="368"/>
      <c r="AC72" s="368"/>
      <c r="AD72" s="368"/>
      <c r="AE72" s="368"/>
      <c r="AF72" s="368"/>
      <c r="AG72" s="368"/>
      <c r="AH72" s="368"/>
      <c r="AI72" s="368"/>
      <c r="AJ72" s="368"/>
      <c r="AK72" s="369"/>
    </row>
    <row r="74" spans="1:69" x14ac:dyDescent="0.3">
      <c r="A74" s="1"/>
      <c r="B74" s="24" t="s">
        <v>145</v>
      </c>
      <c r="C74" s="1"/>
      <c r="D74" s="1"/>
      <c r="F74" s="1"/>
    </row>
  </sheetData>
  <dataConsolidate/>
  <mergeCells count="191">
    <mergeCell ref="A60:A65"/>
    <mergeCell ref="B60:B65"/>
    <mergeCell ref="C60:C65"/>
    <mergeCell ref="D60:D65"/>
    <mergeCell ref="E60:E65"/>
    <mergeCell ref="F60:F65"/>
    <mergeCell ref="G60:G65"/>
    <mergeCell ref="H60:H65"/>
    <mergeCell ref="I60:I65"/>
    <mergeCell ref="AJ1:AK1"/>
    <mergeCell ref="AJ2:AK2"/>
    <mergeCell ref="AJ3:AK3"/>
    <mergeCell ref="AJ4:AK4"/>
    <mergeCell ref="E1:AI4"/>
    <mergeCell ref="J66:J71"/>
    <mergeCell ref="K66:K71"/>
    <mergeCell ref="L66:L71"/>
    <mergeCell ref="M66:M71"/>
    <mergeCell ref="N66:N71"/>
    <mergeCell ref="I66:I71"/>
    <mergeCell ref="AH10:AH11"/>
    <mergeCell ref="O6:Q6"/>
    <mergeCell ref="O9:W9"/>
    <mergeCell ref="X9:AD9"/>
    <mergeCell ref="AE9:AK9"/>
    <mergeCell ref="M24:M29"/>
    <mergeCell ref="N24:N29"/>
    <mergeCell ref="J30:J35"/>
    <mergeCell ref="K30:K35"/>
    <mergeCell ref="L30:L35"/>
    <mergeCell ref="M30:M35"/>
    <mergeCell ref="N30:N35"/>
    <mergeCell ref="K18:K23"/>
    <mergeCell ref="A1:D4"/>
    <mergeCell ref="A66:A71"/>
    <mergeCell ref="B66:B71"/>
    <mergeCell ref="C66:C71"/>
    <mergeCell ref="D66:D71"/>
    <mergeCell ref="E66:E71"/>
    <mergeCell ref="F66:F71"/>
    <mergeCell ref="G66:G71"/>
    <mergeCell ref="H66:H71"/>
    <mergeCell ref="C6:N6"/>
    <mergeCell ref="A9:G9"/>
    <mergeCell ref="H9:N9"/>
    <mergeCell ref="I36:I41"/>
    <mergeCell ref="J36:J41"/>
    <mergeCell ref="G42:G47"/>
    <mergeCell ref="H42:H47"/>
    <mergeCell ref="I42:I47"/>
    <mergeCell ref="K36:K41"/>
    <mergeCell ref="L36:L41"/>
    <mergeCell ref="A54:A59"/>
    <mergeCell ref="E54:E59"/>
    <mergeCell ref="A48:A53"/>
    <mergeCell ref="B48:B53"/>
    <mergeCell ref="C48:C53"/>
    <mergeCell ref="B72:AK72"/>
    <mergeCell ref="M60:M65"/>
    <mergeCell ref="N60:N65"/>
    <mergeCell ref="J60:J65"/>
    <mergeCell ref="K60:K65"/>
    <mergeCell ref="L60:L65"/>
    <mergeCell ref="M48:M53"/>
    <mergeCell ref="N48:N53"/>
    <mergeCell ref="F54:F59"/>
    <mergeCell ref="G54:G59"/>
    <mergeCell ref="H54:H59"/>
    <mergeCell ref="I54:I59"/>
    <mergeCell ref="J54:J59"/>
    <mergeCell ref="F48:F53"/>
    <mergeCell ref="G48:G53"/>
    <mergeCell ref="H48:H53"/>
    <mergeCell ref="I48:I53"/>
    <mergeCell ref="K54:K59"/>
    <mergeCell ref="L54:L59"/>
    <mergeCell ref="M54:M59"/>
    <mergeCell ref="N54:N59"/>
    <mergeCell ref="B54:B59"/>
    <mergeCell ref="C54:C59"/>
    <mergeCell ref="D54:D59"/>
    <mergeCell ref="D48:D53"/>
    <mergeCell ref="E48:E53"/>
    <mergeCell ref="M36:M41"/>
    <mergeCell ref="N36:N41"/>
    <mergeCell ref="M42:M47"/>
    <mergeCell ref="N42:N47"/>
    <mergeCell ref="J48:J53"/>
    <mergeCell ref="K48:K53"/>
    <mergeCell ref="L48:L53"/>
    <mergeCell ref="J42:J47"/>
    <mergeCell ref="K42:K47"/>
    <mergeCell ref="L42:L47"/>
    <mergeCell ref="G36:G41"/>
    <mergeCell ref="H36:H41"/>
    <mergeCell ref="A36:A41"/>
    <mergeCell ref="B36:B41"/>
    <mergeCell ref="C36:C41"/>
    <mergeCell ref="A42:A47"/>
    <mergeCell ref="B42:B47"/>
    <mergeCell ref="C42:C47"/>
    <mergeCell ref="D42:D47"/>
    <mergeCell ref="E42:E47"/>
    <mergeCell ref="F42:F47"/>
    <mergeCell ref="D36:D41"/>
    <mergeCell ref="E36:E41"/>
    <mergeCell ref="F36:F41"/>
    <mergeCell ref="A30:A35"/>
    <mergeCell ref="B30:B35"/>
    <mergeCell ref="C30:C35"/>
    <mergeCell ref="D30:D35"/>
    <mergeCell ref="E30:E35"/>
    <mergeCell ref="F30:F35"/>
    <mergeCell ref="G30:G35"/>
    <mergeCell ref="H30:H35"/>
    <mergeCell ref="I30:I35"/>
    <mergeCell ref="L18:L23"/>
    <mergeCell ref="M18:M23"/>
    <mergeCell ref="N18:N23"/>
    <mergeCell ref="A24:A29"/>
    <mergeCell ref="B24:B29"/>
    <mergeCell ref="C24:C29"/>
    <mergeCell ref="D24:D29"/>
    <mergeCell ref="E24:E29"/>
    <mergeCell ref="F24:F29"/>
    <mergeCell ref="G24:G29"/>
    <mergeCell ref="H24:H29"/>
    <mergeCell ref="I24:I29"/>
    <mergeCell ref="J24:J29"/>
    <mergeCell ref="K24:K29"/>
    <mergeCell ref="L24:L29"/>
    <mergeCell ref="F18:F23"/>
    <mergeCell ref="G18:G23"/>
    <mergeCell ref="H18:H23"/>
    <mergeCell ref="I18:I23"/>
    <mergeCell ref="J18:J23"/>
    <mergeCell ref="A18:A23"/>
    <mergeCell ref="B18:B23"/>
    <mergeCell ref="C18:C23"/>
    <mergeCell ref="D18:D23"/>
    <mergeCell ref="E18:E23"/>
    <mergeCell ref="AE10:AE11"/>
    <mergeCell ref="AK10:AK11"/>
    <mergeCell ref="AJ10:AJ11"/>
    <mergeCell ref="AI10:AI11"/>
    <mergeCell ref="AG10:AG11"/>
    <mergeCell ref="AF10:AF11"/>
    <mergeCell ref="A6:B6"/>
    <mergeCell ref="A7:B7"/>
    <mergeCell ref="A8:B8"/>
    <mergeCell ref="A10:A11"/>
    <mergeCell ref="F10:F11"/>
    <mergeCell ref="E10:E11"/>
    <mergeCell ref="D10:D11"/>
    <mergeCell ref="C10:C11"/>
    <mergeCell ref="AD10:AD11"/>
    <mergeCell ref="C7:N7"/>
    <mergeCell ref="C8:N8"/>
    <mergeCell ref="O10:O11"/>
    <mergeCell ref="AC10:AC11"/>
    <mergeCell ref="AB10:AB11"/>
    <mergeCell ref="X10:X11"/>
    <mergeCell ref="P10:P11"/>
    <mergeCell ref="AA10:AA11"/>
    <mergeCell ref="Y10:Y11"/>
    <mergeCell ref="Z10:Z11"/>
    <mergeCell ref="G10:G11"/>
    <mergeCell ref="H10:H11"/>
    <mergeCell ref="I10:I11"/>
    <mergeCell ref="L10:L11"/>
    <mergeCell ref="M10:M11"/>
    <mergeCell ref="B10:B11"/>
    <mergeCell ref="N10:N11"/>
    <mergeCell ref="J10:J11"/>
    <mergeCell ref="K10:K11"/>
    <mergeCell ref="Q10:Q11"/>
    <mergeCell ref="R10:W10"/>
    <mergeCell ref="F12:F17"/>
    <mergeCell ref="G12:G17"/>
    <mergeCell ref="H12:H17"/>
    <mergeCell ref="A12:A17"/>
    <mergeCell ref="B12:B17"/>
    <mergeCell ref="C12:C17"/>
    <mergeCell ref="D12:D17"/>
    <mergeCell ref="E12:E17"/>
    <mergeCell ref="N12:N17"/>
    <mergeCell ref="I12:I17"/>
    <mergeCell ref="J12:J17"/>
    <mergeCell ref="K12:K17"/>
    <mergeCell ref="L12:L17"/>
    <mergeCell ref="M12:M17"/>
  </mergeCells>
  <conditionalFormatting sqref="H12 H18">
    <cfRule type="cellIs" dxfId="234" priority="493" operator="equal">
      <formula>"Muy Alta"</formula>
    </cfRule>
    <cfRule type="cellIs" dxfId="233" priority="494" operator="equal">
      <formula>"Alta"</formula>
    </cfRule>
    <cfRule type="cellIs" dxfId="232" priority="495" operator="equal">
      <formula>"Media"</formula>
    </cfRule>
    <cfRule type="cellIs" dxfId="231" priority="496" operator="equal">
      <formula>"Baja"</formula>
    </cfRule>
    <cfRule type="cellIs" dxfId="230" priority="497" operator="equal">
      <formula>"Muy Baja"</formula>
    </cfRule>
  </conditionalFormatting>
  <conditionalFormatting sqref="L12 L18 L24 L30 L36 L42 L48 L54 L60 L66">
    <cfRule type="cellIs" dxfId="229" priority="488" operator="equal">
      <formula>"Catastrófico"</formula>
    </cfRule>
    <cfRule type="cellIs" dxfId="228" priority="489" operator="equal">
      <formula>"Mayor"</formula>
    </cfRule>
    <cfRule type="cellIs" dxfId="227" priority="490" operator="equal">
      <formula>"Moderado"</formula>
    </cfRule>
    <cfRule type="cellIs" dxfId="226" priority="491" operator="equal">
      <formula>"Menor"</formula>
    </cfRule>
    <cfRule type="cellIs" dxfId="225" priority="492" operator="equal">
      <formula>"Leve"</formula>
    </cfRule>
  </conditionalFormatting>
  <conditionalFormatting sqref="N12">
    <cfRule type="cellIs" dxfId="224" priority="484" operator="equal">
      <formula>"Extremo"</formula>
    </cfRule>
    <cfRule type="cellIs" dxfId="223" priority="485" operator="equal">
      <formula>"Alto"</formula>
    </cfRule>
    <cfRule type="cellIs" dxfId="222" priority="486" operator="equal">
      <formula>"Moderado"</formula>
    </cfRule>
    <cfRule type="cellIs" dxfId="221" priority="487" operator="equal">
      <formula>"Bajo"</formula>
    </cfRule>
  </conditionalFormatting>
  <conditionalFormatting sqref="Y12:Y17">
    <cfRule type="cellIs" dxfId="220" priority="479" operator="equal">
      <formula>"Muy Alta"</formula>
    </cfRule>
    <cfRule type="cellIs" dxfId="219" priority="480" operator="equal">
      <formula>"Alta"</formula>
    </cfRule>
    <cfRule type="cellIs" dxfId="218" priority="481" operator="equal">
      <formula>"Media"</formula>
    </cfRule>
    <cfRule type="cellIs" dxfId="217" priority="482" operator="equal">
      <formula>"Baja"</formula>
    </cfRule>
    <cfRule type="cellIs" dxfId="216" priority="483" operator="equal">
      <formula>"Muy Baja"</formula>
    </cfRule>
  </conditionalFormatting>
  <conditionalFormatting sqref="AA12:AA17">
    <cfRule type="cellIs" dxfId="215" priority="474" operator="equal">
      <formula>"Catastrófico"</formula>
    </cfRule>
    <cfRule type="cellIs" dxfId="214" priority="475" operator="equal">
      <formula>"Mayor"</formula>
    </cfRule>
    <cfRule type="cellIs" dxfId="213" priority="476" operator="equal">
      <formula>"Moderado"</formula>
    </cfRule>
    <cfRule type="cellIs" dxfId="212" priority="477" operator="equal">
      <formula>"Menor"</formula>
    </cfRule>
    <cfRule type="cellIs" dxfId="211" priority="478" operator="equal">
      <formula>"Leve"</formula>
    </cfRule>
  </conditionalFormatting>
  <conditionalFormatting sqref="AC12:AC17">
    <cfRule type="cellIs" dxfId="210" priority="470" operator="equal">
      <formula>"Extremo"</formula>
    </cfRule>
    <cfRule type="cellIs" dxfId="209" priority="471" operator="equal">
      <formula>"Alto"</formula>
    </cfRule>
    <cfRule type="cellIs" dxfId="208" priority="472" operator="equal">
      <formula>"Moderado"</formula>
    </cfRule>
    <cfRule type="cellIs" dxfId="207" priority="473" operator="equal">
      <formula>"Bajo"</formula>
    </cfRule>
  </conditionalFormatting>
  <conditionalFormatting sqref="H60">
    <cfRule type="cellIs" dxfId="206" priority="227" operator="equal">
      <formula>"Muy Alta"</formula>
    </cfRule>
    <cfRule type="cellIs" dxfId="205" priority="228" operator="equal">
      <formula>"Alta"</formula>
    </cfRule>
    <cfRule type="cellIs" dxfId="204" priority="229" operator="equal">
      <formula>"Media"</formula>
    </cfRule>
    <cfRule type="cellIs" dxfId="203" priority="230" operator="equal">
      <formula>"Baja"</formula>
    </cfRule>
    <cfRule type="cellIs" dxfId="202" priority="231" operator="equal">
      <formula>"Muy Baja"</formula>
    </cfRule>
  </conditionalFormatting>
  <conditionalFormatting sqref="N18">
    <cfRule type="cellIs" dxfId="201" priority="414" operator="equal">
      <formula>"Extremo"</formula>
    </cfRule>
    <cfRule type="cellIs" dxfId="200" priority="415" operator="equal">
      <formula>"Alto"</formula>
    </cfRule>
    <cfRule type="cellIs" dxfId="199" priority="416" operator="equal">
      <formula>"Moderado"</formula>
    </cfRule>
    <cfRule type="cellIs" dxfId="198" priority="417" operator="equal">
      <formula>"Bajo"</formula>
    </cfRule>
  </conditionalFormatting>
  <conditionalFormatting sqref="Y18:Y23">
    <cfRule type="cellIs" dxfId="197" priority="409" operator="equal">
      <formula>"Muy Alta"</formula>
    </cfRule>
    <cfRule type="cellIs" dxfId="196" priority="410" operator="equal">
      <formula>"Alta"</formula>
    </cfRule>
    <cfRule type="cellIs" dxfId="195" priority="411" operator="equal">
      <formula>"Media"</formula>
    </cfRule>
    <cfRule type="cellIs" dxfId="194" priority="412" operator="equal">
      <formula>"Baja"</formula>
    </cfRule>
    <cfRule type="cellIs" dxfId="193" priority="413" operator="equal">
      <formula>"Muy Baja"</formula>
    </cfRule>
  </conditionalFormatting>
  <conditionalFormatting sqref="AA18:AA23">
    <cfRule type="cellIs" dxfId="192" priority="404" operator="equal">
      <formula>"Catastrófico"</formula>
    </cfRule>
    <cfRule type="cellIs" dxfId="191" priority="405" operator="equal">
      <formula>"Mayor"</formula>
    </cfRule>
    <cfRule type="cellIs" dxfId="190" priority="406" operator="equal">
      <formula>"Moderado"</formula>
    </cfRule>
    <cfRule type="cellIs" dxfId="189" priority="407" operator="equal">
      <formula>"Menor"</formula>
    </cfRule>
    <cfRule type="cellIs" dxfId="188" priority="408" operator="equal">
      <formula>"Leve"</formula>
    </cfRule>
  </conditionalFormatting>
  <conditionalFormatting sqref="AC18:AC23">
    <cfRule type="cellIs" dxfId="187" priority="400" operator="equal">
      <formula>"Extremo"</formula>
    </cfRule>
    <cfRule type="cellIs" dxfId="186" priority="401" operator="equal">
      <formula>"Alto"</formula>
    </cfRule>
    <cfRule type="cellIs" dxfId="185" priority="402" operator="equal">
      <formula>"Moderado"</formula>
    </cfRule>
    <cfRule type="cellIs" dxfId="184" priority="403" operator="equal">
      <formula>"Bajo"</formula>
    </cfRule>
  </conditionalFormatting>
  <conditionalFormatting sqref="H24">
    <cfRule type="cellIs" dxfId="183" priority="395" operator="equal">
      <formula>"Muy Alta"</formula>
    </cfRule>
    <cfRule type="cellIs" dxfId="182" priority="396" operator="equal">
      <formula>"Alta"</formula>
    </cfRule>
    <cfRule type="cellIs" dxfId="181" priority="397" operator="equal">
      <formula>"Media"</formula>
    </cfRule>
    <cfRule type="cellIs" dxfId="180" priority="398" operator="equal">
      <formula>"Baja"</formula>
    </cfRule>
    <cfRule type="cellIs" dxfId="179" priority="399" operator="equal">
      <formula>"Muy Baja"</formula>
    </cfRule>
  </conditionalFormatting>
  <conditionalFormatting sqref="N24">
    <cfRule type="cellIs" dxfId="178" priority="386" operator="equal">
      <formula>"Extremo"</formula>
    </cfRule>
    <cfRule type="cellIs" dxfId="177" priority="387" operator="equal">
      <formula>"Alto"</formula>
    </cfRule>
    <cfRule type="cellIs" dxfId="176" priority="388" operator="equal">
      <formula>"Moderado"</formula>
    </cfRule>
    <cfRule type="cellIs" dxfId="175" priority="389" operator="equal">
      <formula>"Bajo"</formula>
    </cfRule>
  </conditionalFormatting>
  <conditionalFormatting sqref="Y24:Y29">
    <cfRule type="cellIs" dxfId="174" priority="381" operator="equal">
      <formula>"Muy Alta"</formula>
    </cfRule>
    <cfRule type="cellIs" dxfId="173" priority="382" operator="equal">
      <formula>"Alta"</formula>
    </cfRule>
    <cfRule type="cellIs" dxfId="172" priority="383" operator="equal">
      <formula>"Media"</formula>
    </cfRule>
    <cfRule type="cellIs" dxfId="171" priority="384" operator="equal">
      <formula>"Baja"</formula>
    </cfRule>
    <cfRule type="cellIs" dxfId="170" priority="385" operator="equal">
      <formula>"Muy Baja"</formula>
    </cfRule>
  </conditionalFormatting>
  <conditionalFormatting sqref="AA24:AA29">
    <cfRule type="cellIs" dxfId="169" priority="376" operator="equal">
      <formula>"Catastrófico"</formula>
    </cfRule>
    <cfRule type="cellIs" dxfId="168" priority="377" operator="equal">
      <formula>"Mayor"</formula>
    </cfRule>
    <cfRule type="cellIs" dxfId="167" priority="378" operator="equal">
      <formula>"Moderado"</formula>
    </cfRule>
    <cfRule type="cellIs" dxfId="166" priority="379" operator="equal">
      <formula>"Menor"</formula>
    </cfRule>
    <cfRule type="cellIs" dxfId="165" priority="380" operator="equal">
      <formula>"Leve"</formula>
    </cfRule>
  </conditionalFormatting>
  <conditionalFormatting sqref="AC24:AC29">
    <cfRule type="cellIs" dxfId="164" priority="372" operator="equal">
      <formula>"Extremo"</formula>
    </cfRule>
    <cfRule type="cellIs" dxfId="163" priority="373" operator="equal">
      <formula>"Alto"</formula>
    </cfRule>
    <cfRule type="cellIs" dxfId="162" priority="374" operator="equal">
      <formula>"Moderado"</formula>
    </cfRule>
    <cfRule type="cellIs" dxfId="161" priority="375" operator="equal">
      <formula>"Bajo"</formula>
    </cfRule>
  </conditionalFormatting>
  <conditionalFormatting sqref="H30">
    <cfRule type="cellIs" dxfId="160" priority="367" operator="equal">
      <formula>"Muy Alta"</formula>
    </cfRule>
    <cfRule type="cellIs" dxfId="159" priority="368" operator="equal">
      <formula>"Alta"</formula>
    </cfRule>
    <cfRule type="cellIs" dxfId="158" priority="369" operator="equal">
      <formula>"Media"</formula>
    </cfRule>
    <cfRule type="cellIs" dxfId="157" priority="370" operator="equal">
      <formula>"Baja"</formula>
    </cfRule>
    <cfRule type="cellIs" dxfId="156" priority="371" operator="equal">
      <formula>"Muy Baja"</formula>
    </cfRule>
  </conditionalFormatting>
  <conditionalFormatting sqref="N30">
    <cfRule type="cellIs" dxfId="155" priority="358" operator="equal">
      <formula>"Extremo"</formula>
    </cfRule>
    <cfRule type="cellIs" dxfId="154" priority="359" operator="equal">
      <formula>"Alto"</formula>
    </cfRule>
    <cfRule type="cellIs" dxfId="153" priority="360" operator="equal">
      <formula>"Moderado"</formula>
    </cfRule>
    <cfRule type="cellIs" dxfId="152" priority="361" operator="equal">
      <formula>"Bajo"</formula>
    </cfRule>
  </conditionalFormatting>
  <conditionalFormatting sqref="Y30:Y35">
    <cfRule type="cellIs" dxfId="151" priority="353" operator="equal">
      <formula>"Muy Alta"</formula>
    </cfRule>
    <cfRule type="cellIs" dxfId="150" priority="354" operator="equal">
      <formula>"Alta"</formula>
    </cfRule>
    <cfRule type="cellIs" dxfId="149" priority="355" operator="equal">
      <formula>"Media"</formula>
    </cfRule>
    <cfRule type="cellIs" dxfId="148" priority="356" operator="equal">
      <formula>"Baja"</formula>
    </cfRule>
    <cfRule type="cellIs" dxfId="147" priority="357" operator="equal">
      <formula>"Muy Baja"</formula>
    </cfRule>
  </conditionalFormatting>
  <conditionalFormatting sqref="AA30:AA35">
    <cfRule type="cellIs" dxfId="146" priority="348" operator="equal">
      <formula>"Catastrófico"</formula>
    </cfRule>
    <cfRule type="cellIs" dxfId="145" priority="349" operator="equal">
      <formula>"Mayor"</formula>
    </cfRule>
    <cfRule type="cellIs" dxfId="144" priority="350" operator="equal">
      <formula>"Moderado"</formula>
    </cfRule>
    <cfRule type="cellIs" dxfId="143" priority="351" operator="equal">
      <formula>"Menor"</formula>
    </cfRule>
    <cfRule type="cellIs" dxfId="142" priority="352" operator="equal">
      <formula>"Leve"</formula>
    </cfRule>
  </conditionalFormatting>
  <conditionalFormatting sqref="AC30:AC35">
    <cfRule type="cellIs" dxfId="141" priority="344" operator="equal">
      <formula>"Extremo"</formula>
    </cfRule>
    <cfRule type="cellIs" dxfId="140" priority="345" operator="equal">
      <formula>"Alto"</formula>
    </cfRule>
    <cfRule type="cellIs" dxfId="139" priority="346" operator="equal">
      <formula>"Moderado"</formula>
    </cfRule>
    <cfRule type="cellIs" dxfId="138" priority="347" operator="equal">
      <formula>"Bajo"</formula>
    </cfRule>
  </conditionalFormatting>
  <conditionalFormatting sqref="H36">
    <cfRule type="cellIs" dxfId="137" priority="339" operator="equal">
      <formula>"Muy Alta"</formula>
    </cfRule>
    <cfRule type="cellIs" dxfId="136" priority="340" operator="equal">
      <formula>"Alta"</formula>
    </cfRule>
    <cfRule type="cellIs" dxfId="135" priority="341" operator="equal">
      <formula>"Media"</formula>
    </cfRule>
    <cfRule type="cellIs" dxfId="134" priority="342" operator="equal">
      <formula>"Baja"</formula>
    </cfRule>
    <cfRule type="cellIs" dxfId="133" priority="343" operator="equal">
      <formula>"Muy Baja"</formula>
    </cfRule>
  </conditionalFormatting>
  <conditionalFormatting sqref="N36">
    <cfRule type="cellIs" dxfId="132" priority="330" operator="equal">
      <formula>"Extremo"</formula>
    </cfRule>
    <cfRule type="cellIs" dxfId="131" priority="331" operator="equal">
      <formula>"Alto"</formula>
    </cfRule>
    <cfRule type="cellIs" dxfId="130" priority="332" operator="equal">
      <formula>"Moderado"</formula>
    </cfRule>
    <cfRule type="cellIs" dxfId="129" priority="333" operator="equal">
      <formula>"Bajo"</formula>
    </cfRule>
  </conditionalFormatting>
  <conditionalFormatting sqref="Y36:Y41">
    <cfRule type="cellIs" dxfId="128" priority="325" operator="equal">
      <formula>"Muy Alta"</formula>
    </cfRule>
    <cfRule type="cellIs" dxfId="127" priority="326" operator="equal">
      <formula>"Alta"</formula>
    </cfRule>
    <cfRule type="cellIs" dxfId="126" priority="327" operator="equal">
      <formula>"Media"</formula>
    </cfRule>
    <cfRule type="cellIs" dxfId="125" priority="328" operator="equal">
      <formula>"Baja"</formula>
    </cfRule>
    <cfRule type="cellIs" dxfId="124" priority="329" operator="equal">
      <formula>"Muy Baja"</formula>
    </cfRule>
  </conditionalFormatting>
  <conditionalFormatting sqref="AA36:AA41">
    <cfRule type="cellIs" dxfId="123" priority="320" operator="equal">
      <formula>"Catastrófico"</formula>
    </cfRule>
    <cfRule type="cellIs" dxfId="122" priority="321" operator="equal">
      <formula>"Mayor"</formula>
    </cfRule>
    <cfRule type="cellIs" dxfId="121" priority="322" operator="equal">
      <formula>"Moderado"</formula>
    </cfRule>
    <cfRule type="cellIs" dxfId="120" priority="323" operator="equal">
      <formula>"Menor"</formula>
    </cfRule>
    <cfRule type="cellIs" dxfId="119" priority="324" operator="equal">
      <formula>"Leve"</formula>
    </cfRule>
  </conditionalFormatting>
  <conditionalFormatting sqref="AC36:AC41">
    <cfRule type="cellIs" dxfId="118" priority="316" operator="equal">
      <formula>"Extremo"</formula>
    </cfRule>
    <cfRule type="cellIs" dxfId="117" priority="317" operator="equal">
      <formula>"Alto"</formula>
    </cfRule>
    <cfRule type="cellIs" dxfId="116" priority="318" operator="equal">
      <formula>"Moderado"</formula>
    </cfRule>
    <cfRule type="cellIs" dxfId="115" priority="319" operator="equal">
      <formula>"Bajo"</formula>
    </cfRule>
  </conditionalFormatting>
  <conditionalFormatting sqref="H42">
    <cfRule type="cellIs" dxfId="114" priority="311" operator="equal">
      <formula>"Muy Alta"</formula>
    </cfRule>
    <cfRule type="cellIs" dxfId="113" priority="312" operator="equal">
      <formula>"Alta"</formula>
    </cfRule>
    <cfRule type="cellIs" dxfId="112" priority="313" operator="equal">
      <formula>"Media"</formula>
    </cfRule>
    <cfRule type="cellIs" dxfId="111" priority="314" operator="equal">
      <formula>"Baja"</formula>
    </cfRule>
    <cfRule type="cellIs" dxfId="110" priority="315" operator="equal">
      <formula>"Muy Baja"</formula>
    </cfRule>
  </conditionalFormatting>
  <conditionalFormatting sqref="N42">
    <cfRule type="cellIs" dxfId="109" priority="302" operator="equal">
      <formula>"Extremo"</formula>
    </cfRule>
    <cfRule type="cellIs" dxfId="108" priority="303" operator="equal">
      <formula>"Alto"</formula>
    </cfRule>
    <cfRule type="cellIs" dxfId="107" priority="304" operator="equal">
      <formula>"Moderado"</formula>
    </cfRule>
    <cfRule type="cellIs" dxfId="106" priority="305" operator="equal">
      <formula>"Bajo"</formula>
    </cfRule>
  </conditionalFormatting>
  <conditionalFormatting sqref="Y42:Y47">
    <cfRule type="cellIs" dxfId="105" priority="297" operator="equal">
      <formula>"Muy Alta"</formula>
    </cfRule>
    <cfRule type="cellIs" dxfId="104" priority="298" operator="equal">
      <formula>"Alta"</formula>
    </cfRule>
    <cfRule type="cellIs" dxfId="103" priority="299" operator="equal">
      <formula>"Media"</formula>
    </cfRule>
    <cfRule type="cellIs" dxfId="102" priority="300" operator="equal">
      <formula>"Baja"</formula>
    </cfRule>
    <cfRule type="cellIs" dxfId="101" priority="301" operator="equal">
      <formula>"Muy Baja"</formula>
    </cfRule>
  </conditionalFormatting>
  <conditionalFormatting sqref="AA42:AA47">
    <cfRule type="cellIs" dxfId="100" priority="292" operator="equal">
      <formula>"Catastrófico"</formula>
    </cfRule>
    <cfRule type="cellIs" dxfId="99" priority="293" operator="equal">
      <formula>"Mayor"</formula>
    </cfRule>
    <cfRule type="cellIs" dxfId="98" priority="294" operator="equal">
      <formula>"Moderado"</formula>
    </cfRule>
    <cfRule type="cellIs" dxfId="97" priority="295" operator="equal">
      <formula>"Menor"</formula>
    </cfRule>
    <cfRule type="cellIs" dxfId="96" priority="296" operator="equal">
      <formula>"Leve"</formula>
    </cfRule>
  </conditionalFormatting>
  <conditionalFormatting sqref="AC42:AC47">
    <cfRule type="cellIs" dxfId="95" priority="288" operator="equal">
      <formula>"Extremo"</formula>
    </cfRule>
    <cfRule type="cellIs" dxfId="94" priority="289" operator="equal">
      <formula>"Alto"</formula>
    </cfRule>
    <cfRule type="cellIs" dxfId="93" priority="290" operator="equal">
      <formula>"Moderado"</formula>
    </cfRule>
    <cfRule type="cellIs" dxfId="92" priority="291" operator="equal">
      <formula>"Bajo"</formula>
    </cfRule>
  </conditionalFormatting>
  <conditionalFormatting sqref="H48">
    <cfRule type="cellIs" dxfId="91" priority="283" operator="equal">
      <formula>"Muy Alta"</formula>
    </cfRule>
    <cfRule type="cellIs" dxfId="90" priority="284" operator="equal">
      <formula>"Alta"</formula>
    </cfRule>
    <cfRule type="cellIs" dxfId="89" priority="285" operator="equal">
      <formula>"Media"</formula>
    </cfRule>
    <cfRule type="cellIs" dxfId="88" priority="286" operator="equal">
      <formula>"Baja"</formula>
    </cfRule>
    <cfRule type="cellIs" dxfId="87" priority="287" operator="equal">
      <formula>"Muy Baja"</formula>
    </cfRule>
  </conditionalFormatting>
  <conditionalFormatting sqref="N48">
    <cfRule type="cellIs" dxfId="86" priority="274" operator="equal">
      <formula>"Extremo"</formula>
    </cfRule>
    <cfRule type="cellIs" dxfId="85" priority="275" operator="equal">
      <formula>"Alto"</formula>
    </cfRule>
    <cfRule type="cellIs" dxfId="84" priority="276" operator="equal">
      <formula>"Moderado"</formula>
    </cfRule>
    <cfRule type="cellIs" dxfId="83" priority="277" operator="equal">
      <formula>"Bajo"</formula>
    </cfRule>
  </conditionalFormatting>
  <conditionalFormatting sqref="Y48:Y53">
    <cfRule type="cellIs" dxfId="82" priority="269" operator="equal">
      <formula>"Muy Alta"</formula>
    </cfRule>
    <cfRule type="cellIs" dxfId="81" priority="270" operator="equal">
      <formula>"Alta"</formula>
    </cfRule>
    <cfRule type="cellIs" dxfId="80" priority="271" operator="equal">
      <formula>"Media"</formula>
    </cfRule>
    <cfRule type="cellIs" dxfId="79" priority="272" operator="equal">
      <formula>"Baja"</formula>
    </cfRule>
    <cfRule type="cellIs" dxfId="78" priority="273" operator="equal">
      <formula>"Muy Baja"</formula>
    </cfRule>
  </conditionalFormatting>
  <conditionalFormatting sqref="AA48:AA53">
    <cfRule type="cellIs" dxfId="77" priority="264" operator="equal">
      <formula>"Catastrófico"</formula>
    </cfRule>
    <cfRule type="cellIs" dxfId="76" priority="265" operator="equal">
      <formula>"Mayor"</formula>
    </cfRule>
    <cfRule type="cellIs" dxfId="75" priority="266" operator="equal">
      <formula>"Moderado"</formula>
    </cfRule>
    <cfRule type="cellIs" dxfId="74" priority="267" operator="equal">
      <formula>"Menor"</formula>
    </cfRule>
    <cfRule type="cellIs" dxfId="73" priority="268" operator="equal">
      <formula>"Leve"</formula>
    </cfRule>
  </conditionalFormatting>
  <conditionalFormatting sqref="AC48:AC53">
    <cfRule type="cellIs" dxfId="72" priority="260" operator="equal">
      <formula>"Extremo"</formula>
    </cfRule>
    <cfRule type="cellIs" dxfId="71" priority="261" operator="equal">
      <formula>"Alto"</formula>
    </cfRule>
    <cfRule type="cellIs" dxfId="70" priority="262" operator="equal">
      <formula>"Moderado"</formula>
    </cfRule>
    <cfRule type="cellIs" dxfId="69" priority="263" operator="equal">
      <formula>"Bajo"</formula>
    </cfRule>
  </conditionalFormatting>
  <conditionalFormatting sqref="H54">
    <cfRule type="cellIs" dxfId="68" priority="255" operator="equal">
      <formula>"Muy Alta"</formula>
    </cfRule>
    <cfRule type="cellIs" dxfId="67" priority="256" operator="equal">
      <formula>"Alta"</formula>
    </cfRule>
    <cfRule type="cellIs" dxfId="66" priority="257" operator="equal">
      <formula>"Media"</formula>
    </cfRule>
    <cfRule type="cellIs" dxfId="65" priority="258" operator="equal">
      <formula>"Baja"</formula>
    </cfRule>
    <cfRule type="cellIs" dxfId="64" priority="259" operator="equal">
      <formula>"Muy Baja"</formula>
    </cfRule>
  </conditionalFormatting>
  <conditionalFormatting sqref="N54">
    <cfRule type="cellIs" dxfId="63" priority="246" operator="equal">
      <formula>"Extremo"</formula>
    </cfRule>
    <cfRule type="cellIs" dxfId="62" priority="247" operator="equal">
      <formula>"Alto"</formula>
    </cfRule>
    <cfRule type="cellIs" dxfId="61" priority="248" operator="equal">
      <formula>"Moderado"</formula>
    </cfRule>
    <cfRule type="cellIs" dxfId="60" priority="249" operator="equal">
      <formula>"Bajo"</formula>
    </cfRule>
  </conditionalFormatting>
  <conditionalFormatting sqref="Y54:Y59">
    <cfRule type="cellIs" dxfId="59" priority="241" operator="equal">
      <formula>"Muy Alta"</formula>
    </cfRule>
    <cfRule type="cellIs" dxfId="58" priority="242" operator="equal">
      <formula>"Alta"</formula>
    </cfRule>
    <cfRule type="cellIs" dxfId="57" priority="243" operator="equal">
      <formula>"Media"</formula>
    </cfRule>
    <cfRule type="cellIs" dxfId="56" priority="244" operator="equal">
      <formula>"Baja"</formula>
    </cfRule>
    <cfRule type="cellIs" dxfId="55" priority="245" operator="equal">
      <formula>"Muy Baja"</formula>
    </cfRule>
  </conditionalFormatting>
  <conditionalFormatting sqref="AA54:AA59">
    <cfRule type="cellIs" dxfId="54" priority="236" operator="equal">
      <formula>"Catastrófico"</formula>
    </cfRule>
    <cfRule type="cellIs" dxfId="53" priority="237" operator="equal">
      <formula>"Mayor"</formula>
    </cfRule>
    <cfRule type="cellIs" dxfId="52" priority="238" operator="equal">
      <formula>"Moderado"</formula>
    </cfRule>
    <cfRule type="cellIs" dxfId="51" priority="239" operator="equal">
      <formula>"Menor"</formula>
    </cfRule>
    <cfRule type="cellIs" dxfId="50" priority="240" operator="equal">
      <formula>"Leve"</formula>
    </cfRule>
  </conditionalFormatting>
  <conditionalFormatting sqref="AC54:AC59">
    <cfRule type="cellIs" dxfId="49" priority="232" operator="equal">
      <formula>"Extremo"</formula>
    </cfRule>
    <cfRule type="cellIs" dxfId="48" priority="233" operator="equal">
      <formula>"Alto"</formula>
    </cfRule>
    <cfRule type="cellIs" dxfId="47" priority="234" operator="equal">
      <formula>"Moderado"</formula>
    </cfRule>
    <cfRule type="cellIs" dxfId="46" priority="235" operator="equal">
      <formula>"Bajo"</formula>
    </cfRule>
  </conditionalFormatting>
  <conditionalFormatting sqref="N60">
    <cfRule type="cellIs" dxfId="45" priority="218" operator="equal">
      <formula>"Extremo"</formula>
    </cfRule>
    <cfRule type="cellIs" dxfId="44" priority="219" operator="equal">
      <formula>"Alto"</formula>
    </cfRule>
    <cfRule type="cellIs" dxfId="43" priority="220" operator="equal">
      <formula>"Moderado"</formula>
    </cfRule>
    <cfRule type="cellIs" dxfId="42" priority="221" operator="equal">
      <formula>"Bajo"</formula>
    </cfRule>
  </conditionalFormatting>
  <conditionalFormatting sqref="Y60:Y65">
    <cfRule type="cellIs" dxfId="41" priority="213" operator="equal">
      <formula>"Muy Alta"</formula>
    </cfRule>
    <cfRule type="cellIs" dxfId="40" priority="214" operator="equal">
      <formula>"Alta"</formula>
    </cfRule>
    <cfRule type="cellIs" dxfId="39" priority="215" operator="equal">
      <formula>"Media"</formula>
    </cfRule>
    <cfRule type="cellIs" dxfId="38" priority="216" operator="equal">
      <formula>"Baja"</formula>
    </cfRule>
    <cfRule type="cellIs" dxfId="37" priority="217" operator="equal">
      <formula>"Muy Baja"</formula>
    </cfRule>
  </conditionalFormatting>
  <conditionalFormatting sqref="AA60:AA65">
    <cfRule type="cellIs" dxfId="36" priority="208" operator="equal">
      <formula>"Catastrófico"</formula>
    </cfRule>
    <cfRule type="cellIs" dxfId="35" priority="209" operator="equal">
      <formula>"Mayor"</formula>
    </cfRule>
    <cfRule type="cellIs" dxfId="34" priority="210" operator="equal">
      <formula>"Moderado"</formula>
    </cfRule>
    <cfRule type="cellIs" dxfId="33" priority="211" operator="equal">
      <formula>"Menor"</formula>
    </cfRule>
    <cfRule type="cellIs" dxfId="32" priority="212" operator="equal">
      <formula>"Leve"</formula>
    </cfRule>
  </conditionalFormatting>
  <conditionalFormatting sqref="AC60:AC65">
    <cfRule type="cellIs" dxfId="31" priority="204" operator="equal">
      <formula>"Extremo"</formula>
    </cfRule>
    <cfRule type="cellIs" dxfId="30" priority="205" operator="equal">
      <formula>"Alto"</formula>
    </cfRule>
    <cfRule type="cellIs" dxfId="29" priority="206" operator="equal">
      <formula>"Moderado"</formula>
    </cfRule>
    <cfRule type="cellIs" dxfId="28" priority="207" operator="equal">
      <formula>"Bajo"</formula>
    </cfRule>
  </conditionalFormatting>
  <conditionalFormatting sqref="H66">
    <cfRule type="cellIs" dxfId="27" priority="199" operator="equal">
      <formula>"Muy Alta"</formula>
    </cfRule>
    <cfRule type="cellIs" dxfId="26" priority="200" operator="equal">
      <formula>"Alta"</formula>
    </cfRule>
    <cfRule type="cellIs" dxfId="25" priority="201" operator="equal">
      <formula>"Media"</formula>
    </cfRule>
    <cfRule type="cellIs" dxfId="24" priority="202" operator="equal">
      <formula>"Baja"</formula>
    </cfRule>
    <cfRule type="cellIs" dxfId="23" priority="203" operator="equal">
      <formula>"Muy Baja"</formula>
    </cfRule>
  </conditionalFormatting>
  <conditionalFormatting sqref="N66">
    <cfRule type="cellIs" dxfId="22" priority="190" operator="equal">
      <formula>"Extremo"</formula>
    </cfRule>
    <cfRule type="cellIs" dxfId="21" priority="191" operator="equal">
      <formula>"Alto"</formula>
    </cfRule>
    <cfRule type="cellIs" dxfId="20" priority="192" operator="equal">
      <formula>"Moderado"</formula>
    </cfRule>
    <cfRule type="cellIs" dxfId="19" priority="193" operator="equal">
      <formula>"Bajo"</formula>
    </cfRule>
  </conditionalFormatting>
  <conditionalFormatting sqref="Y66:Y71">
    <cfRule type="cellIs" dxfId="18" priority="185" operator="equal">
      <formula>"Muy Alta"</formula>
    </cfRule>
    <cfRule type="cellIs" dxfId="17" priority="186" operator="equal">
      <formula>"Alta"</formula>
    </cfRule>
    <cfRule type="cellIs" dxfId="16" priority="187" operator="equal">
      <formula>"Media"</formula>
    </cfRule>
    <cfRule type="cellIs" dxfId="15" priority="188" operator="equal">
      <formula>"Baja"</formula>
    </cfRule>
    <cfRule type="cellIs" dxfId="14" priority="189" operator="equal">
      <formula>"Muy Baja"</formula>
    </cfRule>
  </conditionalFormatting>
  <conditionalFormatting sqref="AA66:AA71">
    <cfRule type="cellIs" dxfId="13" priority="180" operator="equal">
      <formula>"Catastrófico"</formula>
    </cfRule>
    <cfRule type="cellIs" dxfId="12" priority="181" operator="equal">
      <formula>"Mayor"</formula>
    </cfRule>
    <cfRule type="cellIs" dxfId="11" priority="182" operator="equal">
      <formula>"Moderado"</formula>
    </cfRule>
    <cfRule type="cellIs" dxfId="10" priority="183" operator="equal">
      <formula>"Menor"</formula>
    </cfRule>
    <cfRule type="cellIs" dxfId="9" priority="184" operator="equal">
      <formula>"Leve"</formula>
    </cfRule>
  </conditionalFormatting>
  <conditionalFormatting sqref="AC66:AC71">
    <cfRule type="cellIs" dxfId="8" priority="176" operator="equal">
      <formula>"Extremo"</formula>
    </cfRule>
    <cfRule type="cellIs" dxfId="7" priority="177" operator="equal">
      <formula>"Alto"</formula>
    </cfRule>
    <cfRule type="cellIs" dxfId="6" priority="178" operator="equal">
      <formula>"Moderado"</formula>
    </cfRule>
    <cfRule type="cellIs" dxfId="5" priority="179" operator="equal">
      <formula>"Bajo"</formula>
    </cfRule>
  </conditionalFormatting>
  <conditionalFormatting sqref="K12:K71">
    <cfRule type="containsText" dxfId="4" priority="175" operator="containsText" text="❌">
      <formula>NOT(ISERROR(SEARCH("❌",K12)))</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200-000000000000}">
          <x14:formula1>
            <xm:f>'Opciones Tratamiento'!$B$9:$B$10</xm:f>
          </x14:formula1>
          <xm:sqref>AK12:AK13 AK15:AK16 AK18:AK19 AK21:AK22 AK24:AK25 AK27:AK28 AK30:AK31 AK33:AK34 AK36:AK37 AK39:AK40 AK42:AK43 AK45:AK46 AK48:AK49 AK51:AK52 AK54:AK55 AK57:AK58 AK60:AK61 AK63:AK64 AK66:AK67 AK69:AK70</xm:sqref>
        </x14:dataValidation>
        <x14:dataValidation type="list" allowBlank="1" showInputMessage="1" showErrorMessage="1" xr:uid="{00000000-0002-0000-0200-000001000000}">
          <x14:formula1>
            <xm:f>'Tabla Valoración controles'!$D$4:$D$6</xm:f>
          </x14:formula1>
          <xm:sqref>R12:R71</xm:sqref>
        </x14:dataValidation>
        <x14:dataValidation type="list" allowBlank="1" showInputMessage="1" showErrorMessage="1" xr:uid="{00000000-0002-0000-0200-000002000000}">
          <x14:formula1>
            <xm:f>'Tabla Valoración controles'!$D$7:$D$8</xm:f>
          </x14:formula1>
          <xm:sqref>S12:S71</xm:sqref>
        </x14:dataValidation>
        <x14:dataValidation type="list" allowBlank="1" showInputMessage="1" showErrorMessage="1" xr:uid="{00000000-0002-0000-0200-000003000000}">
          <x14:formula1>
            <xm:f>'Tabla Valoración controles'!$D$9:$D$10</xm:f>
          </x14:formula1>
          <xm:sqref>U12:U71</xm:sqref>
        </x14:dataValidation>
        <x14:dataValidation type="list" allowBlank="1" showInputMessage="1" showErrorMessage="1" xr:uid="{00000000-0002-0000-0200-000004000000}">
          <x14:formula1>
            <xm:f>'Tabla Valoración controles'!$D$11:$D$12</xm:f>
          </x14:formula1>
          <xm:sqref>V12:V71</xm:sqref>
        </x14:dataValidation>
        <x14:dataValidation type="list" allowBlank="1" showInputMessage="1" showErrorMessage="1" xr:uid="{00000000-0002-0000-0200-000005000000}">
          <x14:formula1>
            <xm:f>'Tabla Valoración controles'!$D$13:$D$14</xm:f>
          </x14:formula1>
          <xm:sqref>W12:W71</xm:sqref>
        </x14:dataValidation>
        <x14:dataValidation type="list" allowBlank="1" showInputMessage="1" showErrorMessage="1" xr:uid="{00000000-0002-0000-0200-000006000000}">
          <x14:formula1>
            <xm:f>'Opciones Tratamiento'!$B$13:$B$19</xm:f>
          </x14:formula1>
          <xm:sqref>F12:F71</xm:sqref>
        </x14:dataValidation>
        <x14:dataValidation type="list" allowBlank="1" showInputMessage="1" showErrorMessage="1" xr:uid="{00000000-0002-0000-0200-000007000000}">
          <x14:formula1>
            <xm:f>'Opciones Tratamiento'!$E$2:$E$4</xm:f>
          </x14:formula1>
          <xm:sqref>B12:B71</xm:sqref>
        </x14:dataValidation>
        <x14:dataValidation type="list" allowBlank="1" showInputMessage="1" showErrorMessage="1" xr:uid="{00000000-0002-0000-0200-000008000000}">
          <x14:formula1>
            <xm:f>'Opciones Tratamiento'!$B$2:$B$5</xm:f>
          </x14:formula1>
          <xm:sqref>AD12:AD71</xm:sqref>
        </x14:dataValidation>
        <x14:dataValidation type="list" allowBlank="1" showInputMessage="1" showErrorMessage="1" xr:uid="{00000000-0002-0000-0200-000009000000}">
          <x14:formula1>
            <xm:f>'Tabla Impacto'!$F$210:$F$221</xm:f>
          </x14:formula1>
          <xm:sqref>J12:J71</xm:sqref>
        </x14:dataValidation>
        <x14:dataValidation type="custom" allowBlank="1" showInputMessage="1" showErrorMessage="1" error="Recuerde que las acciones se generan bajo la medida de mitigar el riesgo" xr:uid="{00000000-0002-0000-0200-00000A000000}">
          <x14:formula1>
            <xm:f>IF(OR(AD12='Opciones Tratamiento'!$B$2,AD12='Opciones Tratamiento'!$B$3,AD12='Opciones Tratamiento'!$B$4),ISBLANK(AD12),ISTEXT(AD12))</xm:f>
          </x14:formula1>
          <xm:sqref>AE12:AE71</xm:sqref>
        </x14:dataValidation>
        <x14:dataValidation type="custom" allowBlank="1" showInputMessage="1" showErrorMessage="1" error="Recuerde que las acciones se generan bajo la medida de mitigar el riesgo" xr:uid="{00000000-0002-0000-0200-00000B000000}">
          <x14:formula1>
            <xm:f>IF(OR(AD12='Opciones Tratamiento'!$B$2,AD12='Opciones Tratamiento'!$B$3,AD12='Opciones Tratamiento'!$B$4),ISBLANK(AD12),ISTEXT(AD12))</xm:f>
          </x14:formula1>
          <xm:sqref>AF12:AF71</xm:sqref>
        </x14:dataValidation>
        <x14:dataValidation type="custom" allowBlank="1" showInputMessage="1" showErrorMessage="1" error="Recuerde que las acciones se generan bajo la medida de mitigar el riesgo" xr:uid="{00000000-0002-0000-0200-00000C000000}">
          <x14:formula1>
            <xm:f>IF(OR(AD12='Opciones Tratamiento'!$B$2,AD12='Opciones Tratamiento'!$B$3,AD12='Opciones Tratamiento'!$B$4),ISBLANK(AD12),ISTEXT(AD12))</xm:f>
          </x14:formula1>
          <xm:sqref>AG12:AH71</xm:sqref>
        </x14:dataValidation>
        <x14:dataValidation type="custom" allowBlank="1" showInputMessage="1" showErrorMessage="1" error="Recuerde que las acciones se generan bajo la medida de mitigar el riesgo" xr:uid="{00000000-0002-0000-0200-00000D000000}">
          <x14:formula1>
            <xm:f>IF(OR(AD12='Opciones Tratamiento'!$B$2,AD12='Opciones Tratamiento'!$B$3,AD12='Opciones Tratamiento'!$B$4),ISBLANK(AD12),ISTEXT(AD12))</xm:f>
          </x14:formula1>
          <xm:sqref>AI12:AI71</xm:sqref>
        </x14:dataValidation>
        <x14:dataValidation type="custom" allowBlank="1" showInputMessage="1" showErrorMessage="1" error="Recuerde que las acciones se generan bajo la medida de mitigar el riesgo" xr:uid="{00000000-0002-0000-0200-00000E000000}">
          <x14:formula1>
            <xm:f>IF(OR(AD12='Opciones Tratamiento'!$B$2,AD12='Opciones Tratamiento'!$B$3,AD12='Opciones Tratamiento'!$B$4),ISBLANK(AD12),ISTEXT(AD12))</xm:f>
          </x14:formula1>
          <xm:sqref>AJ12:AJ71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U140"/>
  <sheetViews>
    <sheetView zoomScale="40" zoomScaleNormal="40" workbookViewId="0">
      <selection activeCell="AB20" sqref="AB20:AC21"/>
    </sheetView>
  </sheetViews>
  <sheetFormatPr baseColWidth="10" defaultColWidth="11.42578125" defaultRowHeight="15" x14ac:dyDescent="0.25"/>
  <cols>
    <col min="2" max="39" width="5.7109375" customWidth="1"/>
    <col min="41" max="46" width="5.7109375" customWidth="1"/>
  </cols>
  <sheetData>
    <row r="1" spans="1:99"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row>
    <row r="2" spans="1:99" ht="18" customHeight="1" x14ac:dyDescent="0.25">
      <c r="A2" s="83"/>
      <c r="B2" s="397" t="s">
        <v>146</v>
      </c>
      <c r="C2" s="397"/>
      <c r="D2" s="397"/>
      <c r="E2" s="397"/>
      <c r="F2" s="397"/>
      <c r="G2" s="397"/>
      <c r="H2" s="397"/>
      <c r="I2" s="397"/>
      <c r="J2" s="434" t="s">
        <v>23</v>
      </c>
      <c r="K2" s="434"/>
      <c r="L2" s="434"/>
      <c r="M2" s="434"/>
      <c r="N2" s="434"/>
      <c r="O2" s="434"/>
      <c r="P2" s="434"/>
      <c r="Q2" s="434"/>
      <c r="R2" s="434"/>
      <c r="S2" s="434"/>
      <c r="T2" s="434"/>
      <c r="U2" s="434"/>
      <c r="V2" s="434"/>
      <c r="W2" s="434"/>
      <c r="X2" s="434"/>
      <c r="Y2" s="434"/>
      <c r="Z2" s="434"/>
      <c r="AA2" s="434"/>
      <c r="AB2" s="434"/>
      <c r="AC2" s="434"/>
      <c r="AD2" s="434"/>
      <c r="AE2" s="434"/>
      <c r="AF2" s="434"/>
      <c r="AG2" s="434"/>
      <c r="AH2" s="434"/>
      <c r="AI2" s="434"/>
      <c r="AJ2" s="434"/>
      <c r="AK2" s="434"/>
      <c r="AL2" s="434"/>
      <c r="AM2" s="434"/>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row>
    <row r="3" spans="1:99" ht="18.75" customHeight="1" x14ac:dyDescent="0.25">
      <c r="A3" s="83"/>
      <c r="B3" s="397"/>
      <c r="C3" s="397"/>
      <c r="D3" s="397"/>
      <c r="E3" s="397"/>
      <c r="F3" s="397"/>
      <c r="G3" s="397"/>
      <c r="H3" s="397"/>
      <c r="I3" s="397"/>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c r="AM3" s="434"/>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row>
    <row r="4" spans="1:99" ht="15" customHeight="1" x14ac:dyDescent="0.25">
      <c r="A4" s="83"/>
      <c r="B4" s="397"/>
      <c r="C4" s="397"/>
      <c r="D4" s="397"/>
      <c r="E4" s="397"/>
      <c r="F4" s="397"/>
      <c r="G4" s="397"/>
      <c r="H4" s="397"/>
      <c r="I4" s="397"/>
      <c r="J4" s="434"/>
      <c r="K4" s="434"/>
      <c r="L4" s="434"/>
      <c r="M4" s="434"/>
      <c r="N4" s="434"/>
      <c r="O4" s="434"/>
      <c r="P4" s="434"/>
      <c r="Q4" s="434"/>
      <c r="R4" s="434"/>
      <c r="S4" s="434"/>
      <c r="T4" s="434"/>
      <c r="U4" s="434"/>
      <c r="V4" s="434"/>
      <c r="W4" s="434"/>
      <c r="X4" s="434"/>
      <c r="Y4" s="434"/>
      <c r="Z4" s="434"/>
      <c r="AA4" s="434"/>
      <c r="AB4" s="434"/>
      <c r="AC4" s="434"/>
      <c r="AD4" s="434"/>
      <c r="AE4" s="434"/>
      <c r="AF4" s="434"/>
      <c r="AG4" s="434"/>
      <c r="AH4" s="434"/>
      <c r="AI4" s="434"/>
      <c r="AJ4" s="434"/>
      <c r="AK4" s="434"/>
      <c r="AL4" s="434"/>
      <c r="AM4" s="434"/>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row>
    <row r="5" spans="1:99"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row>
    <row r="6" spans="1:99" ht="15" customHeight="1" x14ac:dyDescent="0.25">
      <c r="A6" s="83"/>
      <c r="B6" s="445" t="s">
        <v>147</v>
      </c>
      <c r="C6" s="445"/>
      <c r="D6" s="446"/>
      <c r="E6" s="435" t="s">
        <v>148</v>
      </c>
      <c r="F6" s="436"/>
      <c r="G6" s="436"/>
      <c r="H6" s="436"/>
      <c r="I6" s="437"/>
      <c r="J6" s="431" t="str">
        <f>IF(AND('Mapa de Riesgos'!$H$12="Muy Alta",'Mapa de Riesgos'!$L$12="Leve"),CONCATENATE("R",'Mapa de Riesgos'!$A$12),"")</f>
        <v/>
      </c>
      <c r="K6" s="432"/>
      <c r="L6" s="432" t="str">
        <f>IF(AND('Mapa de Riesgos'!$H$18="Muy Alta",'Mapa de Riesgos'!$L$18="Leve"),CONCATENATE("R",'Mapa de Riesgos'!$A$18),"")</f>
        <v/>
      </c>
      <c r="M6" s="432"/>
      <c r="N6" s="432" t="str">
        <f>IF(AND('Mapa de Riesgos'!$H$24="Muy Alta",'Mapa de Riesgos'!$L$24="Leve"),CONCATENATE("R",'Mapa de Riesgos'!$A$24),"")</f>
        <v/>
      </c>
      <c r="O6" s="433"/>
      <c r="P6" s="431" t="str">
        <f>IF(AND('Mapa de Riesgos'!$H$12="Muy Alta",'Mapa de Riesgos'!$L$12="Menor"),CONCATENATE("R",'Mapa de Riesgos'!$A$12),"")</f>
        <v/>
      </c>
      <c r="Q6" s="432"/>
      <c r="R6" s="432" t="str">
        <f>IF(AND('Mapa de Riesgos'!$H$18="Muy Alta",'Mapa de Riesgos'!$L$18="Menor"),CONCATENATE("R",'Mapa de Riesgos'!$A$18),"")</f>
        <v/>
      </c>
      <c r="S6" s="432"/>
      <c r="T6" s="432" t="str">
        <f>IF(AND('Mapa de Riesgos'!$H$24="Muy Alta",'Mapa de Riesgos'!$L$24="Menor"),CONCATENATE("R",'Mapa de Riesgos'!$A$24),"")</f>
        <v/>
      </c>
      <c r="U6" s="433"/>
      <c r="V6" s="431" t="str">
        <f>IF(AND('Mapa de Riesgos'!$H$12="Muy Alta",'Mapa de Riesgos'!$L$12="Moderado"),CONCATENATE("R",'Mapa de Riesgos'!$A$12),"")</f>
        <v/>
      </c>
      <c r="W6" s="432"/>
      <c r="X6" s="432" t="str">
        <f>IF(AND('Mapa de Riesgos'!$H$18="Muy Alta",'Mapa de Riesgos'!$L$18="Moderado"),CONCATENATE("R",'Mapa de Riesgos'!$A$18),"")</f>
        <v/>
      </c>
      <c r="Y6" s="432"/>
      <c r="Z6" s="432" t="str">
        <f>IF(AND('Mapa de Riesgos'!$H$24="Muy Alta",'Mapa de Riesgos'!$L$24="Moderado"),CONCATENATE("R",'Mapa de Riesgos'!$A$24),"")</f>
        <v/>
      </c>
      <c r="AA6" s="433"/>
      <c r="AB6" s="431" t="str">
        <f>IF(AND('Mapa de Riesgos'!$H$12="Muy Alta",'Mapa de Riesgos'!$L$12="Mayor"),CONCATENATE("R",'Mapa de Riesgos'!$A$12),"")</f>
        <v/>
      </c>
      <c r="AC6" s="432"/>
      <c r="AD6" s="432" t="str">
        <f>IF(AND('Mapa de Riesgos'!$H$18="Muy Alta",'Mapa de Riesgos'!$L$18="Mayor"),CONCATENATE("R",'Mapa de Riesgos'!$A$18),"")</f>
        <v/>
      </c>
      <c r="AE6" s="432"/>
      <c r="AF6" s="432" t="str">
        <f>IF(AND('Mapa de Riesgos'!$H$24="Muy Alta",'Mapa de Riesgos'!$L$24="Mayor"),CONCATENATE("R",'Mapa de Riesgos'!$A$24),"")</f>
        <v/>
      </c>
      <c r="AG6" s="433"/>
      <c r="AH6" s="422" t="str">
        <f>IF(AND('Mapa de Riesgos'!$H$12="Muy Alta",'Mapa de Riesgos'!$L$12="Catastrófico"),CONCATENATE("R",'Mapa de Riesgos'!$A$12),"")</f>
        <v/>
      </c>
      <c r="AI6" s="423"/>
      <c r="AJ6" s="423" t="str">
        <f>IF(AND('Mapa de Riesgos'!$H$18="Muy Alta",'Mapa de Riesgos'!$L$18="Catastrófico"),CONCATENATE("R",'Mapa de Riesgos'!$A$18),"")</f>
        <v/>
      </c>
      <c r="AK6" s="423"/>
      <c r="AL6" s="423" t="str">
        <f>IF(AND('Mapa de Riesgos'!$H$24="Muy Alta",'Mapa de Riesgos'!$L$24="Catastrófico"),CONCATENATE("R",'Mapa de Riesgos'!$A$24),"")</f>
        <v/>
      </c>
      <c r="AM6" s="424"/>
      <c r="AO6" s="447" t="s">
        <v>149</v>
      </c>
      <c r="AP6" s="448"/>
      <c r="AQ6" s="448"/>
      <c r="AR6" s="448"/>
      <c r="AS6" s="448"/>
      <c r="AT6" s="449"/>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row>
    <row r="7" spans="1:99" ht="15" customHeight="1" x14ac:dyDescent="0.25">
      <c r="A7" s="83"/>
      <c r="B7" s="445"/>
      <c r="C7" s="445"/>
      <c r="D7" s="446"/>
      <c r="E7" s="438"/>
      <c r="F7" s="439"/>
      <c r="G7" s="439"/>
      <c r="H7" s="439"/>
      <c r="I7" s="440"/>
      <c r="J7" s="425"/>
      <c r="K7" s="426"/>
      <c r="L7" s="426"/>
      <c r="M7" s="426"/>
      <c r="N7" s="426"/>
      <c r="O7" s="427"/>
      <c r="P7" s="425"/>
      <c r="Q7" s="426"/>
      <c r="R7" s="426"/>
      <c r="S7" s="426"/>
      <c r="T7" s="426"/>
      <c r="U7" s="427"/>
      <c r="V7" s="425"/>
      <c r="W7" s="426"/>
      <c r="X7" s="426"/>
      <c r="Y7" s="426"/>
      <c r="Z7" s="426"/>
      <c r="AA7" s="427"/>
      <c r="AB7" s="425"/>
      <c r="AC7" s="426"/>
      <c r="AD7" s="426"/>
      <c r="AE7" s="426"/>
      <c r="AF7" s="426"/>
      <c r="AG7" s="427"/>
      <c r="AH7" s="416"/>
      <c r="AI7" s="417"/>
      <c r="AJ7" s="417"/>
      <c r="AK7" s="417"/>
      <c r="AL7" s="417"/>
      <c r="AM7" s="418"/>
      <c r="AN7" s="83"/>
      <c r="AO7" s="450"/>
      <c r="AP7" s="451"/>
      <c r="AQ7" s="451"/>
      <c r="AR7" s="451"/>
      <c r="AS7" s="451"/>
      <c r="AT7" s="452"/>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row>
    <row r="8" spans="1:99" ht="15" customHeight="1" x14ac:dyDescent="0.25">
      <c r="A8" s="83"/>
      <c r="B8" s="445"/>
      <c r="C8" s="445"/>
      <c r="D8" s="446"/>
      <c r="E8" s="438"/>
      <c r="F8" s="439"/>
      <c r="G8" s="439"/>
      <c r="H8" s="439"/>
      <c r="I8" s="440"/>
      <c r="J8" s="425" t="str">
        <f>IF(AND('Mapa de Riesgos'!$H$30="Muy Alta",'Mapa de Riesgos'!$L$30="Leve"),CONCATENATE("R",'Mapa de Riesgos'!$A$30),"")</f>
        <v/>
      </c>
      <c r="K8" s="426"/>
      <c r="L8" s="426" t="str">
        <f>IF(AND('Mapa de Riesgos'!$H$36="Muy Alta",'Mapa de Riesgos'!$L$36="Leve"),CONCATENATE("R",'Mapa de Riesgos'!$A$36),"")</f>
        <v/>
      </c>
      <c r="M8" s="426"/>
      <c r="N8" s="426" t="str">
        <f>IF(AND('Mapa de Riesgos'!$H$42="Muy Alta",'Mapa de Riesgos'!$L$42="Leve"),CONCATENATE("R",'Mapa de Riesgos'!$A$42),"")</f>
        <v/>
      </c>
      <c r="O8" s="427"/>
      <c r="P8" s="425" t="str">
        <f>IF(AND('Mapa de Riesgos'!$H$30="Muy Alta",'Mapa de Riesgos'!$L$30="Menor"),CONCATENATE("R",'Mapa de Riesgos'!$A$30),"")</f>
        <v/>
      </c>
      <c r="Q8" s="426"/>
      <c r="R8" s="426" t="str">
        <f>IF(AND('Mapa de Riesgos'!$H$36="Muy Alta",'Mapa de Riesgos'!$L$36="Menor"),CONCATENATE("R",'Mapa de Riesgos'!$A$36),"")</f>
        <v/>
      </c>
      <c r="S8" s="426"/>
      <c r="T8" s="426" t="str">
        <f>IF(AND('Mapa de Riesgos'!$H$42="Muy Alta",'Mapa de Riesgos'!$L$42="Menor"),CONCATENATE("R",'Mapa de Riesgos'!$A$42),"")</f>
        <v/>
      </c>
      <c r="U8" s="427"/>
      <c r="V8" s="425" t="str">
        <f>IF(AND('Mapa de Riesgos'!$H$30="Muy Alta",'Mapa de Riesgos'!$L$30="Moderado"),CONCATENATE("R",'Mapa de Riesgos'!$A$30),"")</f>
        <v/>
      </c>
      <c r="W8" s="426"/>
      <c r="X8" s="426" t="str">
        <f>IF(AND('Mapa de Riesgos'!$H$36="Muy Alta",'Mapa de Riesgos'!$L$36="Moderado"),CONCATENATE("R",'Mapa de Riesgos'!$A$36),"")</f>
        <v/>
      </c>
      <c r="Y8" s="426"/>
      <c r="Z8" s="426" t="str">
        <f>IF(AND('Mapa de Riesgos'!$H$42="Muy Alta",'Mapa de Riesgos'!$L$42="Moderado"),CONCATENATE("R",'Mapa de Riesgos'!$A$42),"")</f>
        <v/>
      </c>
      <c r="AA8" s="427"/>
      <c r="AB8" s="425" t="str">
        <f>IF(AND('Mapa de Riesgos'!$H$30="Muy Alta",'Mapa de Riesgos'!$L$30="Mayor"),CONCATENATE("R",'Mapa de Riesgos'!$A$30),"")</f>
        <v/>
      </c>
      <c r="AC8" s="426"/>
      <c r="AD8" s="426" t="str">
        <f>IF(AND('Mapa de Riesgos'!$H$36="Muy Alta",'Mapa de Riesgos'!$L$36="Mayor"),CONCATENATE("R",'Mapa de Riesgos'!$A$36),"")</f>
        <v/>
      </c>
      <c r="AE8" s="426"/>
      <c r="AF8" s="426" t="str">
        <f>IF(AND('Mapa de Riesgos'!$H$42="Muy Alta",'Mapa de Riesgos'!$L$42="Mayor"),CONCATENATE("R",'Mapa de Riesgos'!$A$42),"")</f>
        <v/>
      </c>
      <c r="AG8" s="427"/>
      <c r="AH8" s="416" t="str">
        <f>IF(AND('Mapa de Riesgos'!$H$30="Muy Alta",'Mapa de Riesgos'!$L$30="Catastrófico"),CONCATENATE("R",'Mapa de Riesgos'!$A$30),"")</f>
        <v/>
      </c>
      <c r="AI8" s="417"/>
      <c r="AJ8" s="417" t="str">
        <f>IF(AND('Mapa de Riesgos'!$H$36="Muy Alta",'Mapa de Riesgos'!$L$36="Catastrófico"),CONCATENATE("R",'Mapa de Riesgos'!$A$36),"")</f>
        <v/>
      </c>
      <c r="AK8" s="417"/>
      <c r="AL8" s="417" t="str">
        <f>IF(AND('Mapa de Riesgos'!$H$42="Muy Alta",'Mapa de Riesgos'!$L$42="Catastrófico"),CONCATENATE("R",'Mapa de Riesgos'!$A$42),"")</f>
        <v/>
      </c>
      <c r="AM8" s="418"/>
      <c r="AN8" s="83"/>
      <c r="AO8" s="450"/>
      <c r="AP8" s="451"/>
      <c r="AQ8" s="451"/>
      <c r="AR8" s="451"/>
      <c r="AS8" s="451"/>
      <c r="AT8" s="452"/>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row>
    <row r="9" spans="1:99" ht="15" customHeight="1" x14ac:dyDescent="0.25">
      <c r="A9" s="83"/>
      <c r="B9" s="445"/>
      <c r="C9" s="445"/>
      <c r="D9" s="446"/>
      <c r="E9" s="438"/>
      <c r="F9" s="439"/>
      <c r="G9" s="439"/>
      <c r="H9" s="439"/>
      <c r="I9" s="440"/>
      <c r="J9" s="425"/>
      <c r="K9" s="426"/>
      <c r="L9" s="426"/>
      <c r="M9" s="426"/>
      <c r="N9" s="426"/>
      <c r="O9" s="427"/>
      <c r="P9" s="425"/>
      <c r="Q9" s="426"/>
      <c r="R9" s="426"/>
      <c r="S9" s="426"/>
      <c r="T9" s="426"/>
      <c r="U9" s="427"/>
      <c r="V9" s="425"/>
      <c r="W9" s="426"/>
      <c r="X9" s="426"/>
      <c r="Y9" s="426"/>
      <c r="Z9" s="426"/>
      <c r="AA9" s="427"/>
      <c r="AB9" s="425"/>
      <c r="AC9" s="426"/>
      <c r="AD9" s="426"/>
      <c r="AE9" s="426"/>
      <c r="AF9" s="426"/>
      <c r="AG9" s="427"/>
      <c r="AH9" s="416"/>
      <c r="AI9" s="417"/>
      <c r="AJ9" s="417"/>
      <c r="AK9" s="417"/>
      <c r="AL9" s="417"/>
      <c r="AM9" s="418"/>
      <c r="AN9" s="83"/>
      <c r="AO9" s="450"/>
      <c r="AP9" s="451"/>
      <c r="AQ9" s="451"/>
      <c r="AR9" s="451"/>
      <c r="AS9" s="451"/>
      <c r="AT9" s="452"/>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row>
    <row r="10" spans="1:99" ht="15" customHeight="1" x14ac:dyDescent="0.25">
      <c r="A10" s="83"/>
      <c r="B10" s="445"/>
      <c r="C10" s="445"/>
      <c r="D10" s="446"/>
      <c r="E10" s="438"/>
      <c r="F10" s="439"/>
      <c r="G10" s="439"/>
      <c r="H10" s="439"/>
      <c r="I10" s="440"/>
      <c r="J10" s="425" t="str">
        <f>IF(AND('Mapa de Riesgos'!$H$48="Muy Alta",'Mapa de Riesgos'!$L$48="Leve"),CONCATENATE("R",'Mapa de Riesgos'!$A$48),"")</f>
        <v/>
      </c>
      <c r="K10" s="426"/>
      <c r="L10" s="426" t="str">
        <f>IF(AND('Mapa de Riesgos'!$H$54="Muy Alta",'Mapa de Riesgos'!$L$54="Leve"),CONCATENATE("R",'Mapa de Riesgos'!$A$54),"")</f>
        <v/>
      </c>
      <c r="M10" s="426"/>
      <c r="N10" s="426" t="str">
        <f>IF(AND('Mapa de Riesgos'!$H$60="Muy Alta",'Mapa de Riesgos'!$L$60="Leve"),CONCATENATE("R",'Mapa de Riesgos'!$A$60),"")</f>
        <v/>
      </c>
      <c r="O10" s="427"/>
      <c r="P10" s="425" t="str">
        <f>IF(AND('Mapa de Riesgos'!$H$48="Muy Alta",'Mapa de Riesgos'!$L$48="Menor"),CONCATENATE("R",'Mapa de Riesgos'!$A$48),"")</f>
        <v/>
      </c>
      <c r="Q10" s="426"/>
      <c r="R10" s="426" t="str">
        <f>IF(AND('Mapa de Riesgos'!$H$54="Muy Alta",'Mapa de Riesgos'!$L$54="Menor"),CONCATENATE("R",'Mapa de Riesgos'!$A$54),"")</f>
        <v/>
      </c>
      <c r="S10" s="426"/>
      <c r="T10" s="426" t="str">
        <f>IF(AND('Mapa de Riesgos'!$H$60="Muy Alta",'Mapa de Riesgos'!$L$60="Menor"),CONCATENATE("R",'Mapa de Riesgos'!$A$60),"")</f>
        <v/>
      </c>
      <c r="U10" s="427"/>
      <c r="V10" s="425" t="str">
        <f>IF(AND('Mapa de Riesgos'!$H$48="Muy Alta",'Mapa de Riesgos'!$L$48="Moderado"),CONCATENATE("R",'Mapa de Riesgos'!$A$48),"")</f>
        <v/>
      </c>
      <c r="W10" s="426"/>
      <c r="X10" s="426" t="str">
        <f>IF(AND('Mapa de Riesgos'!$H$54="Muy Alta",'Mapa de Riesgos'!$L$54="Moderado"),CONCATENATE("R",'Mapa de Riesgos'!$A$54),"")</f>
        <v/>
      </c>
      <c r="Y10" s="426"/>
      <c r="Z10" s="426" t="str">
        <f>IF(AND('Mapa de Riesgos'!$H$60="Muy Alta",'Mapa de Riesgos'!$L$60="Moderado"),CONCATENATE("R",'Mapa de Riesgos'!$A$60),"")</f>
        <v/>
      </c>
      <c r="AA10" s="427"/>
      <c r="AB10" s="425" t="str">
        <f>IF(AND('Mapa de Riesgos'!$H$48="Muy Alta",'Mapa de Riesgos'!$L$48="Mayor"),CONCATENATE("R",'Mapa de Riesgos'!$A$48),"")</f>
        <v/>
      </c>
      <c r="AC10" s="426"/>
      <c r="AD10" s="426" t="str">
        <f>IF(AND('Mapa de Riesgos'!$H$54="Muy Alta",'Mapa de Riesgos'!$L$54="Mayor"),CONCATENATE("R",'Mapa de Riesgos'!$A$54),"")</f>
        <v/>
      </c>
      <c r="AE10" s="426"/>
      <c r="AF10" s="426" t="str">
        <f>IF(AND('Mapa de Riesgos'!$H$60="Muy Alta",'Mapa de Riesgos'!$L$60="Mayor"),CONCATENATE("R",'Mapa de Riesgos'!$A$60),"")</f>
        <v/>
      </c>
      <c r="AG10" s="427"/>
      <c r="AH10" s="416" t="str">
        <f>IF(AND('Mapa de Riesgos'!$H$48="Muy Alta",'Mapa de Riesgos'!$L$48="Catastrófico"),CONCATENATE("R",'Mapa de Riesgos'!$A$48),"")</f>
        <v/>
      </c>
      <c r="AI10" s="417"/>
      <c r="AJ10" s="417" t="str">
        <f>IF(AND('Mapa de Riesgos'!$H$54="Muy Alta",'Mapa de Riesgos'!$L$54="Catastrófico"),CONCATENATE("R",'Mapa de Riesgos'!$A$54),"")</f>
        <v/>
      </c>
      <c r="AK10" s="417"/>
      <c r="AL10" s="417" t="str">
        <f>IF(AND('Mapa de Riesgos'!$H$60="Muy Alta",'Mapa de Riesgos'!$L$60="Catastrófico"),CONCATENATE("R",'Mapa de Riesgos'!$A$60),"")</f>
        <v/>
      </c>
      <c r="AM10" s="418"/>
      <c r="AN10" s="83"/>
      <c r="AO10" s="450"/>
      <c r="AP10" s="451"/>
      <c r="AQ10" s="451"/>
      <c r="AR10" s="451"/>
      <c r="AS10" s="451"/>
      <c r="AT10" s="452"/>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row>
    <row r="11" spans="1:99" ht="15" customHeight="1" x14ac:dyDescent="0.25">
      <c r="A11" s="83"/>
      <c r="B11" s="445"/>
      <c r="C11" s="445"/>
      <c r="D11" s="446"/>
      <c r="E11" s="438"/>
      <c r="F11" s="439"/>
      <c r="G11" s="439"/>
      <c r="H11" s="439"/>
      <c r="I11" s="440"/>
      <c r="J11" s="425"/>
      <c r="K11" s="426"/>
      <c r="L11" s="426"/>
      <c r="M11" s="426"/>
      <c r="N11" s="426"/>
      <c r="O11" s="427"/>
      <c r="P11" s="425"/>
      <c r="Q11" s="426"/>
      <c r="R11" s="426"/>
      <c r="S11" s="426"/>
      <c r="T11" s="426"/>
      <c r="U11" s="427"/>
      <c r="V11" s="425"/>
      <c r="W11" s="426"/>
      <c r="X11" s="426"/>
      <c r="Y11" s="426"/>
      <c r="Z11" s="426"/>
      <c r="AA11" s="427"/>
      <c r="AB11" s="425"/>
      <c r="AC11" s="426"/>
      <c r="AD11" s="426"/>
      <c r="AE11" s="426"/>
      <c r="AF11" s="426"/>
      <c r="AG11" s="427"/>
      <c r="AH11" s="416"/>
      <c r="AI11" s="417"/>
      <c r="AJ11" s="417"/>
      <c r="AK11" s="417"/>
      <c r="AL11" s="417"/>
      <c r="AM11" s="418"/>
      <c r="AN11" s="83"/>
      <c r="AO11" s="450"/>
      <c r="AP11" s="451"/>
      <c r="AQ11" s="451"/>
      <c r="AR11" s="451"/>
      <c r="AS11" s="451"/>
      <c r="AT11" s="452"/>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row>
    <row r="12" spans="1:99" ht="15" customHeight="1" x14ac:dyDescent="0.25">
      <c r="A12" s="83"/>
      <c r="B12" s="445"/>
      <c r="C12" s="445"/>
      <c r="D12" s="446"/>
      <c r="E12" s="438"/>
      <c r="F12" s="439"/>
      <c r="G12" s="439"/>
      <c r="H12" s="439"/>
      <c r="I12" s="440"/>
      <c r="J12" s="425" t="str">
        <f>IF(AND('Mapa de Riesgos'!$H$66="Muy Alta",'Mapa de Riesgos'!$L$66="Leve"),CONCATENATE("R",'Mapa de Riesgos'!$A$66),"")</f>
        <v/>
      </c>
      <c r="K12" s="426"/>
      <c r="L12" s="426" t="str">
        <f>IF(AND('Mapa de Riesgos'!$H$72="Muy Alta",'Mapa de Riesgos'!$L$72="Leve"),CONCATENATE("R",'Mapa de Riesgos'!$A$72),"")</f>
        <v/>
      </c>
      <c r="M12" s="426"/>
      <c r="N12" s="426" t="str">
        <f>IF(AND('Mapa de Riesgos'!$H$78="Muy Alta",'Mapa de Riesgos'!$L$78="Leve"),CONCATENATE("R",'Mapa de Riesgos'!$A$78),"")</f>
        <v/>
      </c>
      <c r="O12" s="427"/>
      <c r="P12" s="425" t="str">
        <f>IF(AND('Mapa de Riesgos'!$H$66="Muy Alta",'Mapa de Riesgos'!$L$66="Menor"),CONCATENATE("R",'Mapa de Riesgos'!$A$66),"")</f>
        <v/>
      </c>
      <c r="Q12" s="426"/>
      <c r="R12" s="426" t="str">
        <f>IF(AND('Mapa de Riesgos'!$H$72="Muy Alta",'Mapa de Riesgos'!$L$72="Menor"),CONCATENATE("R",'Mapa de Riesgos'!$A$72),"")</f>
        <v/>
      </c>
      <c r="S12" s="426"/>
      <c r="T12" s="426" t="str">
        <f>IF(AND('Mapa de Riesgos'!$H$78="Muy Alta",'Mapa de Riesgos'!$L$78="Menor"),CONCATENATE("R",'Mapa de Riesgos'!$A$78),"")</f>
        <v/>
      </c>
      <c r="U12" s="427"/>
      <c r="V12" s="425" t="str">
        <f>IF(AND('Mapa de Riesgos'!$H$66="Muy Alta",'Mapa de Riesgos'!$L$66="Moderado"),CONCATENATE("R",'Mapa de Riesgos'!$A$66),"")</f>
        <v/>
      </c>
      <c r="W12" s="426"/>
      <c r="X12" s="426" t="str">
        <f>IF(AND('Mapa de Riesgos'!$H$72="Muy Alta",'Mapa de Riesgos'!$L$72="Moderado"),CONCATENATE("R",'Mapa de Riesgos'!$A$72),"")</f>
        <v/>
      </c>
      <c r="Y12" s="426"/>
      <c r="Z12" s="426" t="str">
        <f>IF(AND('Mapa de Riesgos'!$H$78="Muy Alta",'Mapa de Riesgos'!$L$78="Moderado"),CONCATENATE("R",'Mapa de Riesgos'!$A$78),"")</f>
        <v/>
      </c>
      <c r="AA12" s="427"/>
      <c r="AB12" s="425" t="str">
        <f>IF(AND('Mapa de Riesgos'!$H$66="Muy Alta",'Mapa de Riesgos'!$L$66="Mayor"),CONCATENATE("R",'Mapa de Riesgos'!$A$66),"")</f>
        <v/>
      </c>
      <c r="AC12" s="426"/>
      <c r="AD12" s="426" t="str">
        <f>IF(AND('Mapa de Riesgos'!$H$72="Muy Alta",'Mapa de Riesgos'!$L$72="Mayor"),CONCATENATE("R",'Mapa de Riesgos'!$A$72),"")</f>
        <v/>
      </c>
      <c r="AE12" s="426"/>
      <c r="AF12" s="426" t="str">
        <f>IF(AND('Mapa de Riesgos'!$H$78="Muy Alta",'Mapa de Riesgos'!$L$78="Mayor"),CONCATENATE("R",'Mapa de Riesgos'!$A$78),"")</f>
        <v/>
      </c>
      <c r="AG12" s="427"/>
      <c r="AH12" s="416" t="str">
        <f>IF(AND('Mapa de Riesgos'!$H$66="Muy Alta",'Mapa de Riesgos'!$L$66="Catastrófico"),CONCATENATE("R",'Mapa de Riesgos'!$A$66),"")</f>
        <v/>
      </c>
      <c r="AI12" s="417"/>
      <c r="AJ12" s="417" t="str">
        <f>IF(AND('Mapa de Riesgos'!$H$72="Muy Alta",'Mapa de Riesgos'!$L$72="Catastrófico"),CONCATENATE("R",'Mapa de Riesgos'!$A$72),"")</f>
        <v/>
      </c>
      <c r="AK12" s="417"/>
      <c r="AL12" s="417" t="str">
        <f>IF(AND('Mapa de Riesgos'!$H$78="Muy Alta",'Mapa de Riesgos'!$L$78="Catastrófico"),CONCATENATE("R",'Mapa de Riesgos'!$A$78),"")</f>
        <v/>
      </c>
      <c r="AM12" s="418"/>
      <c r="AN12" s="83"/>
      <c r="AO12" s="450"/>
      <c r="AP12" s="451"/>
      <c r="AQ12" s="451"/>
      <c r="AR12" s="451"/>
      <c r="AS12" s="451"/>
      <c r="AT12" s="452"/>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row>
    <row r="13" spans="1:99" ht="15.75" customHeight="1" thickBot="1" x14ac:dyDescent="0.3">
      <c r="A13" s="83"/>
      <c r="B13" s="445"/>
      <c r="C13" s="445"/>
      <c r="D13" s="446"/>
      <c r="E13" s="441"/>
      <c r="F13" s="442"/>
      <c r="G13" s="442"/>
      <c r="H13" s="442"/>
      <c r="I13" s="443"/>
      <c r="J13" s="425"/>
      <c r="K13" s="426"/>
      <c r="L13" s="426"/>
      <c r="M13" s="426"/>
      <c r="N13" s="426"/>
      <c r="O13" s="427"/>
      <c r="P13" s="425"/>
      <c r="Q13" s="426"/>
      <c r="R13" s="426"/>
      <c r="S13" s="426"/>
      <c r="T13" s="426"/>
      <c r="U13" s="427"/>
      <c r="V13" s="425"/>
      <c r="W13" s="426"/>
      <c r="X13" s="426"/>
      <c r="Y13" s="426"/>
      <c r="Z13" s="426"/>
      <c r="AA13" s="427"/>
      <c r="AB13" s="425"/>
      <c r="AC13" s="426"/>
      <c r="AD13" s="426"/>
      <c r="AE13" s="426"/>
      <c r="AF13" s="426"/>
      <c r="AG13" s="427"/>
      <c r="AH13" s="419"/>
      <c r="AI13" s="420"/>
      <c r="AJ13" s="420"/>
      <c r="AK13" s="420"/>
      <c r="AL13" s="420"/>
      <c r="AM13" s="421"/>
      <c r="AN13" s="83"/>
      <c r="AO13" s="453"/>
      <c r="AP13" s="454"/>
      <c r="AQ13" s="454"/>
      <c r="AR13" s="454"/>
      <c r="AS13" s="454"/>
      <c r="AT13" s="455"/>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row>
    <row r="14" spans="1:99" ht="15" customHeight="1" x14ac:dyDescent="0.25">
      <c r="A14" s="83"/>
      <c r="B14" s="445"/>
      <c r="C14" s="445"/>
      <c r="D14" s="446"/>
      <c r="E14" s="435" t="s">
        <v>150</v>
      </c>
      <c r="F14" s="436"/>
      <c r="G14" s="436"/>
      <c r="H14" s="436"/>
      <c r="I14" s="436"/>
      <c r="J14" s="413" t="str">
        <f>IF(AND('Mapa de Riesgos'!$H$12="Alta",'Mapa de Riesgos'!$L$12="Leve"),CONCATENATE("R",'Mapa de Riesgos'!$A$12),"")</f>
        <v/>
      </c>
      <c r="K14" s="414"/>
      <c r="L14" s="414" t="str">
        <f>IF(AND('Mapa de Riesgos'!$H$18="Alta",'Mapa de Riesgos'!$L$18="Leve"),CONCATENATE("R",'Mapa de Riesgos'!$A$18),"")</f>
        <v/>
      </c>
      <c r="M14" s="414"/>
      <c r="N14" s="414" t="str">
        <f>IF(AND('Mapa de Riesgos'!$H$24="Alta",'Mapa de Riesgos'!$L$24="Leve"),CONCATENATE("R",'Mapa de Riesgos'!$A$24),"")</f>
        <v/>
      </c>
      <c r="O14" s="415"/>
      <c r="P14" s="413" t="str">
        <f>IF(AND('Mapa de Riesgos'!$H$12="Alta",'Mapa de Riesgos'!$L$12="Menor"),CONCATENATE("R",'Mapa de Riesgos'!$A$12),"")</f>
        <v/>
      </c>
      <c r="Q14" s="414"/>
      <c r="R14" s="414" t="str">
        <f>IF(AND('Mapa de Riesgos'!$H$18="Alta",'Mapa de Riesgos'!$L$18="Menor"),CONCATENATE("R",'Mapa de Riesgos'!$A$18),"")</f>
        <v/>
      </c>
      <c r="S14" s="414"/>
      <c r="T14" s="414" t="str">
        <f>IF(AND('Mapa de Riesgos'!$H$24="Alta",'Mapa de Riesgos'!$L$24="Menor"),CONCATENATE("R",'Mapa de Riesgos'!$A$24),"")</f>
        <v/>
      </c>
      <c r="U14" s="415"/>
      <c r="V14" s="431" t="str">
        <f>IF(AND('Mapa de Riesgos'!$H$12="Alta",'Mapa de Riesgos'!$L$12="Moderado"),CONCATENATE("R",'Mapa de Riesgos'!$A$12),"")</f>
        <v/>
      </c>
      <c r="W14" s="432"/>
      <c r="X14" s="432" t="str">
        <f>IF(AND('Mapa de Riesgos'!$H$18="Alta",'Mapa de Riesgos'!$L$18="Moderado"),CONCATENATE("R",'Mapa de Riesgos'!$A$18),"")</f>
        <v/>
      </c>
      <c r="Y14" s="432"/>
      <c r="Z14" s="432" t="str">
        <f>IF(AND('Mapa de Riesgos'!$H$24="Alta",'Mapa de Riesgos'!$L$24="Moderado"),CONCATENATE("R",'Mapa de Riesgos'!$A$24),"")</f>
        <v/>
      </c>
      <c r="AA14" s="433"/>
      <c r="AB14" s="431" t="str">
        <f>IF(AND('Mapa de Riesgos'!$H$12="Alta",'Mapa de Riesgos'!$L$12="Mayor"),CONCATENATE("R",'Mapa de Riesgos'!$A$12),"")</f>
        <v/>
      </c>
      <c r="AC14" s="432"/>
      <c r="AD14" s="432" t="str">
        <f>IF(AND('Mapa de Riesgos'!$H$18="Alta",'Mapa de Riesgos'!$L$18="Mayor"),CONCATENATE("R",'Mapa de Riesgos'!$A$18),"")</f>
        <v/>
      </c>
      <c r="AE14" s="432"/>
      <c r="AF14" s="432" t="str">
        <f>IF(AND('Mapa de Riesgos'!$H$24="Alta",'Mapa de Riesgos'!$L$24="Mayor"),CONCATENATE("R",'Mapa de Riesgos'!$A$24),"")</f>
        <v/>
      </c>
      <c r="AG14" s="433"/>
      <c r="AH14" s="422" t="str">
        <f>IF(AND('Mapa de Riesgos'!$H$12="Alta",'Mapa de Riesgos'!$L$12="Catastrófico"),CONCATENATE("R",'Mapa de Riesgos'!$A$12),"")</f>
        <v/>
      </c>
      <c r="AI14" s="423"/>
      <c r="AJ14" s="423" t="str">
        <f>IF(AND('Mapa de Riesgos'!$H$18="Alta",'Mapa de Riesgos'!$L$18="Catastrófico"),CONCATENATE("R",'Mapa de Riesgos'!$A$18),"")</f>
        <v/>
      </c>
      <c r="AK14" s="423"/>
      <c r="AL14" s="423" t="str">
        <f>IF(AND('Mapa de Riesgos'!$H$24="Alta",'Mapa de Riesgos'!$L$24="Catastrófico"),CONCATENATE("R",'Mapa de Riesgos'!$A$24),"")</f>
        <v/>
      </c>
      <c r="AM14" s="424"/>
      <c r="AN14" s="83"/>
      <c r="AO14" s="456" t="s">
        <v>151</v>
      </c>
      <c r="AP14" s="457"/>
      <c r="AQ14" s="457"/>
      <c r="AR14" s="457"/>
      <c r="AS14" s="457"/>
      <c r="AT14" s="458"/>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row>
    <row r="15" spans="1:99" ht="15" customHeight="1" x14ac:dyDescent="0.25">
      <c r="A15" s="83"/>
      <c r="B15" s="445"/>
      <c r="C15" s="445"/>
      <c r="D15" s="446"/>
      <c r="E15" s="438"/>
      <c r="F15" s="439"/>
      <c r="G15" s="439"/>
      <c r="H15" s="439"/>
      <c r="I15" s="439"/>
      <c r="J15" s="407"/>
      <c r="K15" s="408"/>
      <c r="L15" s="408"/>
      <c r="M15" s="408"/>
      <c r="N15" s="408"/>
      <c r="O15" s="409"/>
      <c r="P15" s="407"/>
      <c r="Q15" s="408"/>
      <c r="R15" s="408"/>
      <c r="S15" s="408"/>
      <c r="T15" s="408"/>
      <c r="U15" s="409"/>
      <c r="V15" s="425"/>
      <c r="W15" s="426"/>
      <c r="X15" s="426"/>
      <c r="Y15" s="426"/>
      <c r="Z15" s="426"/>
      <c r="AA15" s="427"/>
      <c r="AB15" s="425"/>
      <c r="AC15" s="426"/>
      <c r="AD15" s="426"/>
      <c r="AE15" s="426"/>
      <c r="AF15" s="426"/>
      <c r="AG15" s="427"/>
      <c r="AH15" s="416"/>
      <c r="AI15" s="417"/>
      <c r="AJ15" s="417"/>
      <c r="AK15" s="417"/>
      <c r="AL15" s="417"/>
      <c r="AM15" s="418"/>
      <c r="AN15" s="83"/>
      <c r="AO15" s="459"/>
      <c r="AP15" s="460"/>
      <c r="AQ15" s="460"/>
      <c r="AR15" s="460"/>
      <c r="AS15" s="460"/>
      <c r="AT15" s="461"/>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row>
    <row r="16" spans="1:99" ht="15" customHeight="1" x14ac:dyDescent="0.25">
      <c r="A16" s="83"/>
      <c r="B16" s="445"/>
      <c r="C16" s="445"/>
      <c r="D16" s="446"/>
      <c r="E16" s="438"/>
      <c r="F16" s="439"/>
      <c r="G16" s="439"/>
      <c r="H16" s="439"/>
      <c r="I16" s="439"/>
      <c r="J16" s="407" t="str">
        <f>IF(AND('Mapa de Riesgos'!$H$30="Alta",'Mapa de Riesgos'!$L$30="Leve"),CONCATENATE("R",'Mapa de Riesgos'!$A$30),"")</f>
        <v/>
      </c>
      <c r="K16" s="408"/>
      <c r="L16" s="408" t="str">
        <f>IF(AND('Mapa de Riesgos'!$H$36="Alta",'Mapa de Riesgos'!$L$36="Leve"),CONCATENATE("R",'Mapa de Riesgos'!$A$36),"")</f>
        <v/>
      </c>
      <c r="M16" s="408"/>
      <c r="N16" s="408" t="str">
        <f>IF(AND('Mapa de Riesgos'!$H$42="Alta",'Mapa de Riesgos'!$L$42="Leve"),CONCATENATE("R",'Mapa de Riesgos'!$A$42),"")</f>
        <v/>
      </c>
      <c r="O16" s="409"/>
      <c r="P16" s="407" t="str">
        <f>IF(AND('Mapa de Riesgos'!$H$30="Alta",'Mapa de Riesgos'!$L$30="Menor"),CONCATENATE("R",'Mapa de Riesgos'!$A$30),"")</f>
        <v/>
      </c>
      <c r="Q16" s="408"/>
      <c r="R16" s="408" t="str">
        <f>IF(AND('Mapa de Riesgos'!$H$36="Alta",'Mapa de Riesgos'!$L$36="Menor"),CONCATENATE("R",'Mapa de Riesgos'!$A$36),"")</f>
        <v/>
      </c>
      <c r="S16" s="408"/>
      <c r="T16" s="408" t="str">
        <f>IF(AND('Mapa de Riesgos'!$H$42="Alta",'Mapa de Riesgos'!$L$42="Menor"),CONCATENATE("R",'Mapa de Riesgos'!$A$42),"")</f>
        <v/>
      </c>
      <c r="U16" s="409"/>
      <c r="V16" s="425" t="str">
        <f>IF(AND('Mapa de Riesgos'!$H$30="Alta",'Mapa de Riesgos'!$L$30="Moderado"),CONCATENATE("R",'Mapa de Riesgos'!$A$30),"")</f>
        <v/>
      </c>
      <c r="W16" s="426"/>
      <c r="X16" s="426" t="str">
        <f>IF(AND('Mapa de Riesgos'!$H$36="Alta",'Mapa de Riesgos'!$L$36="Moderado"),CONCATENATE("R",'Mapa de Riesgos'!$A$36),"")</f>
        <v/>
      </c>
      <c r="Y16" s="426"/>
      <c r="Z16" s="426" t="str">
        <f>IF(AND('Mapa de Riesgos'!$H$42="Alta",'Mapa de Riesgos'!$L$42="Moderado"),CONCATENATE("R",'Mapa de Riesgos'!$A$42),"")</f>
        <v/>
      </c>
      <c r="AA16" s="427"/>
      <c r="AB16" s="425" t="str">
        <f>IF(AND('Mapa de Riesgos'!$H$30="Alta",'Mapa de Riesgos'!$L$30="Mayor"),CONCATENATE("R",'Mapa de Riesgos'!$A$30),"")</f>
        <v/>
      </c>
      <c r="AC16" s="426"/>
      <c r="AD16" s="426" t="str">
        <f>IF(AND('Mapa de Riesgos'!$H$36="Alta",'Mapa de Riesgos'!$L$36="Mayor"),CONCATENATE("R",'Mapa de Riesgos'!$A$36),"")</f>
        <v/>
      </c>
      <c r="AE16" s="426"/>
      <c r="AF16" s="426" t="str">
        <f>IF(AND('Mapa de Riesgos'!$H$42="Alta",'Mapa de Riesgos'!$L$42="Mayor"),CONCATENATE("R",'Mapa de Riesgos'!$A$42),"")</f>
        <v/>
      </c>
      <c r="AG16" s="427"/>
      <c r="AH16" s="416" t="str">
        <f>IF(AND('Mapa de Riesgos'!$H$30="Alta",'Mapa de Riesgos'!$L$30="Catastrófico"),CONCATENATE("R",'Mapa de Riesgos'!$A$30),"")</f>
        <v/>
      </c>
      <c r="AI16" s="417"/>
      <c r="AJ16" s="417" t="str">
        <f>IF(AND('Mapa de Riesgos'!$H$36="Alta",'Mapa de Riesgos'!$L$36="Catastrófico"),CONCATENATE("R",'Mapa de Riesgos'!$A$36),"")</f>
        <v/>
      </c>
      <c r="AK16" s="417"/>
      <c r="AL16" s="417" t="str">
        <f>IF(AND('Mapa de Riesgos'!$H$42="Alta",'Mapa de Riesgos'!$L$42="Catastrófico"),CONCATENATE("R",'Mapa de Riesgos'!$A$42),"")</f>
        <v/>
      </c>
      <c r="AM16" s="418"/>
      <c r="AN16" s="83"/>
      <c r="AO16" s="459"/>
      <c r="AP16" s="460"/>
      <c r="AQ16" s="460"/>
      <c r="AR16" s="460"/>
      <c r="AS16" s="460"/>
      <c r="AT16" s="461"/>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row>
    <row r="17" spans="1:80" ht="15" customHeight="1" x14ac:dyDescent="0.25">
      <c r="A17" s="83"/>
      <c r="B17" s="445"/>
      <c r="C17" s="445"/>
      <c r="D17" s="446"/>
      <c r="E17" s="438"/>
      <c r="F17" s="439"/>
      <c r="G17" s="439"/>
      <c r="H17" s="439"/>
      <c r="I17" s="439"/>
      <c r="J17" s="407"/>
      <c r="K17" s="408"/>
      <c r="L17" s="408"/>
      <c r="M17" s="408"/>
      <c r="N17" s="408"/>
      <c r="O17" s="409"/>
      <c r="P17" s="407"/>
      <c r="Q17" s="408"/>
      <c r="R17" s="408"/>
      <c r="S17" s="408"/>
      <c r="T17" s="408"/>
      <c r="U17" s="409"/>
      <c r="V17" s="425"/>
      <c r="W17" s="426"/>
      <c r="X17" s="426"/>
      <c r="Y17" s="426"/>
      <c r="Z17" s="426"/>
      <c r="AA17" s="427"/>
      <c r="AB17" s="425"/>
      <c r="AC17" s="426"/>
      <c r="AD17" s="426"/>
      <c r="AE17" s="426"/>
      <c r="AF17" s="426"/>
      <c r="AG17" s="427"/>
      <c r="AH17" s="416"/>
      <c r="AI17" s="417"/>
      <c r="AJ17" s="417"/>
      <c r="AK17" s="417"/>
      <c r="AL17" s="417"/>
      <c r="AM17" s="418"/>
      <c r="AN17" s="83"/>
      <c r="AO17" s="459"/>
      <c r="AP17" s="460"/>
      <c r="AQ17" s="460"/>
      <c r="AR17" s="460"/>
      <c r="AS17" s="460"/>
      <c r="AT17" s="461"/>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row>
    <row r="18" spans="1:80" ht="15" customHeight="1" x14ac:dyDescent="0.25">
      <c r="A18" s="83"/>
      <c r="B18" s="445"/>
      <c r="C18" s="445"/>
      <c r="D18" s="446"/>
      <c r="E18" s="438"/>
      <c r="F18" s="439"/>
      <c r="G18" s="439"/>
      <c r="H18" s="439"/>
      <c r="I18" s="439"/>
      <c r="J18" s="407" t="str">
        <f>IF(AND('Mapa de Riesgos'!$H$48="Alta",'Mapa de Riesgos'!$L$48="Leve"),CONCATENATE("R",'Mapa de Riesgos'!$A$48),"")</f>
        <v/>
      </c>
      <c r="K18" s="408"/>
      <c r="L18" s="408" t="str">
        <f>IF(AND('Mapa de Riesgos'!$H$54="Alta",'Mapa de Riesgos'!$L$54="Leve"),CONCATENATE("R",'Mapa de Riesgos'!$A$54),"")</f>
        <v/>
      </c>
      <c r="M18" s="408"/>
      <c r="N18" s="408" t="str">
        <f>IF(AND('Mapa de Riesgos'!$H$60="Alta",'Mapa de Riesgos'!$L$60="Leve"),CONCATENATE("R",'Mapa de Riesgos'!$A$60),"")</f>
        <v/>
      </c>
      <c r="O18" s="409"/>
      <c r="P18" s="407" t="str">
        <f>IF(AND('Mapa de Riesgos'!$H$48="Alta",'Mapa de Riesgos'!$L$48="Menor"),CONCATENATE("R",'Mapa de Riesgos'!$A$48),"")</f>
        <v/>
      </c>
      <c r="Q18" s="408"/>
      <c r="R18" s="408" t="str">
        <f>IF(AND('Mapa de Riesgos'!$H$54="Alta",'Mapa de Riesgos'!$L$54="Menor"),CONCATENATE("R",'Mapa de Riesgos'!$A$54),"")</f>
        <v/>
      </c>
      <c r="S18" s="408"/>
      <c r="T18" s="408" t="str">
        <f>IF(AND('Mapa de Riesgos'!$H$60="Alta",'Mapa de Riesgos'!$L$60="Menor"),CONCATENATE("R",'Mapa de Riesgos'!$A$60),"")</f>
        <v/>
      </c>
      <c r="U18" s="409"/>
      <c r="V18" s="425" t="str">
        <f>IF(AND('Mapa de Riesgos'!$H$48="Alta",'Mapa de Riesgos'!$L$48="Moderado"),CONCATENATE("R",'Mapa de Riesgos'!$A$48),"")</f>
        <v/>
      </c>
      <c r="W18" s="426"/>
      <c r="X18" s="426" t="str">
        <f>IF(AND('Mapa de Riesgos'!$H$54="Alta",'Mapa de Riesgos'!$L$54="Moderado"),CONCATENATE("R",'Mapa de Riesgos'!$A$54),"")</f>
        <v/>
      </c>
      <c r="Y18" s="426"/>
      <c r="Z18" s="426" t="str">
        <f>IF(AND('Mapa de Riesgos'!$H$60="Alta",'Mapa de Riesgos'!$L$60="Moderado"),CONCATENATE("R",'Mapa de Riesgos'!$A$60),"")</f>
        <v/>
      </c>
      <c r="AA18" s="427"/>
      <c r="AB18" s="425" t="str">
        <f>IF(AND('Mapa de Riesgos'!$H$48="Alta",'Mapa de Riesgos'!$L$48="Mayor"),CONCATENATE("R",'Mapa de Riesgos'!$A$48),"")</f>
        <v/>
      </c>
      <c r="AC18" s="426"/>
      <c r="AD18" s="426" t="str">
        <f>IF(AND('Mapa de Riesgos'!$H$54="Alta",'Mapa de Riesgos'!$L$54="Mayor"),CONCATENATE("R",'Mapa de Riesgos'!$A$54),"")</f>
        <v/>
      </c>
      <c r="AE18" s="426"/>
      <c r="AF18" s="426" t="str">
        <f>IF(AND('Mapa de Riesgos'!$H$60="Alta",'Mapa de Riesgos'!$L$60="Mayor"),CONCATENATE("R",'Mapa de Riesgos'!$A$60),"")</f>
        <v/>
      </c>
      <c r="AG18" s="427"/>
      <c r="AH18" s="416" t="str">
        <f>IF(AND('Mapa de Riesgos'!$H$48="Alta",'Mapa de Riesgos'!$L$48="Catastrófico"),CONCATENATE("R",'Mapa de Riesgos'!$A$48),"")</f>
        <v/>
      </c>
      <c r="AI18" s="417"/>
      <c r="AJ18" s="417" t="str">
        <f>IF(AND('Mapa de Riesgos'!$H$54="Alta",'Mapa de Riesgos'!$L$54="Catastrófico"),CONCATENATE("R",'Mapa de Riesgos'!$A$54),"")</f>
        <v/>
      </c>
      <c r="AK18" s="417"/>
      <c r="AL18" s="417" t="str">
        <f>IF(AND('Mapa de Riesgos'!$H$60="Alta",'Mapa de Riesgos'!$L$60="Catastrófico"),CONCATENATE("R",'Mapa de Riesgos'!$A$60),"")</f>
        <v/>
      </c>
      <c r="AM18" s="418"/>
      <c r="AN18" s="83"/>
      <c r="AO18" s="459"/>
      <c r="AP18" s="460"/>
      <c r="AQ18" s="460"/>
      <c r="AR18" s="460"/>
      <c r="AS18" s="460"/>
      <c r="AT18" s="461"/>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row>
    <row r="19" spans="1:80" ht="15" customHeight="1" x14ac:dyDescent="0.25">
      <c r="A19" s="83"/>
      <c r="B19" s="445"/>
      <c r="C19" s="445"/>
      <c r="D19" s="446"/>
      <c r="E19" s="438"/>
      <c r="F19" s="439"/>
      <c r="G19" s="439"/>
      <c r="H19" s="439"/>
      <c r="I19" s="439"/>
      <c r="J19" s="407"/>
      <c r="K19" s="408"/>
      <c r="L19" s="408"/>
      <c r="M19" s="408"/>
      <c r="N19" s="408"/>
      <c r="O19" s="409"/>
      <c r="P19" s="407"/>
      <c r="Q19" s="408"/>
      <c r="R19" s="408"/>
      <c r="S19" s="408"/>
      <c r="T19" s="408"/>
      <c r="U19" s="409"/>
      <c r="V19" s="425"/>
      <c r="W19" s="426"/>
      <c r="X19" s="426"/>
      <c r="Y19" s="426"/>
      <c r="Z19" s="426"/>
      <c r="AA19" s="427"/>
      <c r="AB19" s="425"/>
      <c r="AC19" s="426"/>
      <c r="AD19" s="426"/>
      <c r="AE19" s="426"/>
      <c r="AF19" s="426"/>
      <c r="AG19" s="427"/>
      <c r="AH19" s="416"/>
      <c r="AI19" s="417"/>
      <c r="AJ19" s="417"/>
      <c r="AK19" s="417"/>
      <c r="AL19" s="417"/>
      <c r="AM19" s="418"/>
      <c r="AN19" s="83"/>
      <c r="AO19" s="459"/>
      <c r="AP19" s="460"/>
      <c r="AQ19" s="460"/>
      <c r="AR19" s="460"/>
      <c r="AS19" s="460"/>
      <c r="AT19" s="461"/>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row>
    <row r="20" spans="1:80" ht="15" customHeight="1" x14ac:dyDescent="0.25">
      <c r="A20" s="83"/>
      <c r="B20" s="445"/>
      <c r="C20" s="445"/>
      <c r="D20" s="446"/>
      <c r="E20" s="438"/>
      <c r="F20" s="439"/>
      <c r="G20" s="439"/>
      <c r="H20" s="439"/>
      <c r="I20" s="439"/>
      <c r="J20" s="407" t="str">
        <f>IF(AND('Mapa de Riesgos'!$H$66="Alta",'Mapa de Riesgos'!$L$66="Leve"),CONCATENATE("R",'Mapa de Riesgos'!$A$66),"")</f>
        <v/>
      </c>
      <c r="K20" s="408"/>
      <c r="L20" s="408" t="str">
        <f>IF(AND('Mapa de Riesgos'!$H$72="Alta",'Mapa de Riesgos'!$L$72="Leve"),CONCATENATE("R",'Mapa de Riesgos'!$A$72),"")</f>
        <v/>
      </c>
      <c r="M20" s="408"/>
      <c r="N20" s="408" t="str">
        <f>IF(AND('Mapa de Riesgos'!$H$78="Alta",'Mapa de Riesgos'!$L$78="Leve"),CONCATENATE("R",'Mapa de Riesgos'!$A$78),"")</f>
        <v/>
      </c>
      <c r="O20" s="409"/>
      <c r="P20" s="407" t="str">
        <f>IF(AND('Mapa de Riesgos'!$H$66="Alta",'Mapa de Riesgos'!$L$66="Menor"),CONCATENATE("R",'Mapa de Riesgos'!$A$66),"")</f>
        <v/>
      </c>
      <c r="Q20" s="408"/>
      <c r="R20" s="408" t="str">
        <f>IF(AND('Mapa de Riesgos'!$H$72="Alta",'Mapa de Riesgos'!$L$72="Menor"),CONCATENATE("R",'Mapa de Riesgos'!$A$72),"")</f>
        <v/>
      </c>
      <c r="S20" s="408"/>
      <c r="T20" s="408" t="str">
        <f>IF(AND('Mapa de Riesgos'!$H$78="Alta",'Mapa de Riesgos'!$L$78="Menor"),CONCATENATE("R",'Mapa de Riesgos'!$A$78),"")</f>
        <v/>
      </c>
      <c r="U20" s="409"/>
      <c r="V20" s="425" t="str">
        <f>IF(AND('Mapa de Riesgos'!$H$66="Alta",'Mapa de Riesgos'!$L$66="Moderado"),CONCATENATE("R",'Mapa de Riesgos'!$A$66),"")</f>
        <v/>
      </c>
      <c r="W20" s="426"/>
      <c r="X20" s="426" t="str">
        <f>IF(AND('Mapa de Riesgos'!$H$72="Alta",'Mapa de Riesgos'!$L$72="Moderado"),CONCATENATE("R",'Mapa de Riesgos'!$A$72),"")</f>
        <v/>
      </c>
      <c r="Y20" s="426"/>
      <c r="Z20" s="426" t="str">
        <f>IF(AND('Mapa de Riesgos'!$H$78="Alta",'Mapa de Riesgos'!$L$78="Moderado"),CONCATENATE("R",'Mapa de Riesgos'!$A$78),"")</f>
        <v/>
      </c>
      <c r="AA20" s="427"/>
      <c r="AB20" s="425" t="str">
        <f>IF(AND('Mapa de Riesgos'!$H$66="Alta",'Mapa de Riesgos'!$L$66="Mayor"),CONCATENATE("R",'Mapa de Riesgos'!$A$66),"")</f>
        <v/>
      </c>
      <c r="AC20" s="426"/>
      <c r="AD20" s="426" t="str">
        <f>IF(AND('Mapa de Riesgos'!$H$72="Alta",'Mapa de Riesgos'!$L$72="Mayor"),CONCATENATE("R",'Mapa de Riesgos'!$A$72),"")</f>
        <v/>
      </c>
      <c r="AE20" s="426"/>
      <c r="AF20" s="426" t="str">
        <f>IF(AND('Mapa de Riesgos'!$H$78="Alta",'Mapa de Riesgos'!$L$78="Mayor"),CONCATENATE("R",'Mapa de Riesgos'!$A$78),"")</f>
        <v/>
      </c>
      <c r="AG20" s="427"/>
      <c r="AH20" s="416" t="str">
        <f>IF(AND('Mapa de Riesgos'!$H$66="Alta",'Mapa de Riesgos'!$L$66="Catastrófico"),CONCATENATE("R",'Mapa de Riesgos'!$A$66),"")</f>
        <v/>
      </c>
      <c r="AI20" s="417"/>
      <c r="AJ20" s="417" t="str">
        <f>IF(AND('Mapa de Riesgos'!$H$72="Alta",'Mapa de Riesgos'!$L$72="Catastrófico"),CONCATENATE("R",'Mapa de Riesgos'!$A$72),"")</f>
        <v/>
      </c>
      <c r="AK20" s="417"/>
      <c r="AL20" s="417" t="str">
        <f>IF(AND('Mapa de Riesgos'!$H$78="Alta",'Mapa de Riesgos'!$L$78="Catastrófico"),CONCATENATE("R",'Mapa de Riesgos'!$A$78),"")</f>
        <v/>
      </c>
      <c r="AM20" s="418"/>
      <c r="AN20" s="83"/>
      <c r="AO20" s="459"/>
      <c r="AP20" s="460"/>
      <c r="AQ20" s="460"/>
      <c r="AR20" s="460"/>
      <c r="AS20" s="460"/>
      <c r="AT20" s="461"/>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row>
    <row r="21" spans="1:80" ht="15.75" customHeight="1" thickBot="1" x14ac:dyDescent="0.3">
      <c r="A21" s="83"/>
      <c r="B21" s="445"/>
      <c r="C21" s="445"/>
      <c r="D21" s="446"/>
      <c r="E21" s="441"/>
      <c r="F21" s="442"/>
      <c r="G21" s="442"/>
      <c r="H21" s="442"/>
      <c r="I21" s="442"/>
      <c r="J21" s="410"/>
      <c r="K21" s="411"/>
      <c r="L21" s="411"/>
      <c r="M21" s="411"/>
      <c r="N21" s="411"/>
      <c r="O21" s="412"/>
      <c r="P21" s="410"/>
      <c r="Q21" s="411"/>
      <c r="R21" s="411"/>
      <c r="S21" s="411"/>
      <c r="T21" s="411"/>
      <c r="U21" s="412"/>
      <c r="V21" s="428"/>
      <c r="W21" s="429"/>
      <c r="X21" s="429"/>
      <c r="Y21" s="429"/>
      <c r="Z21" s="429"/>
      <c r="AA21" s="430"/>
      <c r="AB21" s="428"/>
      <c r="AC21" s="429"/>
      <c r="AD21" s="429"/>
      <c r="AE21" s="429"/>
      <c r="AF21" s="429"/>
      <c r="AG21" s="430"/>
      <c r="AH21" s="419"/>
      <c r="AI21" s="420"/>
      <c r="AJ21" s="420"/>
      <c r="AK21" s="420"/>
      <c r="AL21" s="420"/>
      <c r="AM21" s="421"/>
      <c r="AN21" s="83"/>
      <c r="AO21" s="462"/>
      <c r="AP21" s="463"/>
      <c r="AQ21" s="463"/>
      <c r="AR21" s="463"/>
      <c r="AS21" s="463"/>
      <c r="AT21" s="464"/>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row>
    <row r="22" spans="1:80" x14ac:dyDescent="0.25">
      <c r="A22" s="83"/>
      <c r="B22" s="445"/>
      <c r="C22" s="445"/>
      <c r="D22" s="446"/>
      <c r="E22" s="435" t="s">
        <v>152</v>
      </c>
      <c r="F22" s="436"/>
      <c r="G22" s="436"/>
      <c r="H22" s="436"/>
      <c r="I22" s="437"/>
      <c r="J22" s="413" t="str">
        <f>IF(AND('Mapa de Riesgos'!$H$12="Media",'Mapa de Riesgos'!$L$12="Leve"),CONCATENATE("R",'Mapa de Riesgos'!$A$12),"")</f>
        <v/>
      </c>
      <c r="K22" s="414"/>
      <c r="L22" s="414" t="str">
        <f>IF(AND('Mapa de Riesgos'!$H$18="Media",'Mapa de Riesgos'!$L$18="Leve"),CONCATENATE("R",'Mapa de Riesgos'!$A$18),"")</f>
        <v/>
      </c>
      <c r="M22" s="414"/>
      <c r="N22" s="414" t="str">
        <f>IF(AND('Mapa de Riesgos'!$H$24="Media",'Mapa de Riesgos'!$L$24="Leve"),CONCATENATE("R",'Mapa de Riesgos'!$A$24),"")</f>
        <v/>
      </c>
      <c r="O22" s="415"/>
      <c r="P22" s="413" t="str">
        <f>IF(AND('Mapa de Riesgos'!$H$12="Media",'Mapa de Riesgos'!$L$12="Menor"),CONCATENATE("R",'Mapa de Riesgos'!$A$12),"")</f>
        <v/>
      </c>
      <c r="Q22" s="414"/>
      <c r="R22" s="414" t="str">
        <f>IF(AND('Mapa de Riesgos'!$H$18="Media",'Mapa de Riesgos'!$L$18="Menor"),CONCATENATE("R",'Mapa de Riesgos'!$A$18),"")</f>
        <v/>
      </c>
      <c r="S22" s="414"/>
      <c r="T22" s="414" t="str">
        <f>IF(AND('Mapa de Riesgos'!$H$24="Media",'Mapa de Riesgos'!$L$24="Menor"),CONCATENATE("R",'Mapa de Riesgos'!$A$24),"")</f>
        <v/>
      </c>
      <c r="U22" s="415"/>
      <c r="V22" s="413" t="str">
        <f>IF(AND('Mapa de Riesgos'!$H$12="Media",'Mapa de Riesgos'!$L$12="Moderado"),CONCATENATE("R",'Mapa de Riesgos'!$A$12),"")</f>
        <v/>
      </c>
      <c r="W22" s="414"/>
      <c r="X22" s="414" t="str">
        <f>IF(AND('Mapa de Riesgos'!$H$18="Media",'Mapa de Riesgos'!$L$18="Moderado"),CONCATENATE("R",'Mapa de Riesgos'!$A$18),"")</f>
        <v/>
      </c>
      <c r="Y22" s="414"/>
      <c r="Z22" s="414" t="str">
        <f>IF(AND('Mapa de Riesgos'!$H$24="Media",'Mapa de Riesgos'!$L$24="Moderado"),CONCATENATE("R",'Mapa de Riesgos'!$A$24),"")</f>
        <v/>
      </c>
      <c r="AA22" s="415"/>
      <c r="AB22" s="431" t="str">
        <f>IF(AND('Mapa de Riesgos'!$H$12="Media",'Mapa de Riesgos'!$L$12="Mayor"),CONCATENATE("R",'Mapa de Riesgos'!$A$12),"")</f>
        <v/>
      </c>
      <c r="AC22" s="432"/>
      <c r="AD22" s="432" t="str">
        <f>IF(AND('Mapa de Riesgos'!$H$18="Media",'Mapa de Riesgos'!$L$18="Mayor"),CONCATENATE("R",'Mapa de Riesgos'!$A$18),"")</f>
        <v/>
      </c>
      <c r="AE22" s="432"/>
      <c r="AF22" s="432" t="str">
        <f>IF(AND('Mapa de Riesgos'!$H$24="Media",'Mapa de Riesgos'!$L$24="Mayor"),CONCATENATE("R",'Mapa de Riesgos'!$A$24),"")</f>
        <v/>
      </c>
      <c r="AG22" s="433"/>
      <c r="AH22" s="422" t="str">
        <f>IF(AND('Mapa de Riesgos'!$H$12="Media",'Mapa de Riesgos'!$L$12="Catastrófico"),CONCATENATE("R",'Mapa de Riesgos'!$A$12),"")</f>
        <v/>
      </c>
      <c r="AI22" s="423"/>
      <c r="AJ22" s="423" t="str">
        <f>IF(AND('Mapa de Riesgos'!$H$18="Media",'Mapa de Riesgos'!$L$18="Catastrófico"),CONCATENATE("R",'Mapa de Riesgos'!$A$18),"")</f>
        <v/>
      </c>
      <c r="AK22" s="423"/>
      <c r="AL22" s="423" t="str">
        <f>IF(AND('Mapa de Riesgos'!$H$24="Media",'Mapa de Riesgos'!$L$24="Catastrófico"),CONCATENATE("R",'Mapa de Riesgos'!$A$24),"")</f>
        <v/>
      </c>
      <c r="AM22" s="424"/>
      <c r="AN22" s="83"/>
      <c r="AO22" s="465" t="s">
        <v>153</v>
      </c>
      <c r="AP22" s="466"/>
      <c r="AQ22" s="466"/>
      <c r="AR22" s="466"/>
      <c r="AS22" s="466"/>
      <c r="AT22" s="467"/>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row>
    <row r="23" spans="1:80" x14ac:dyDescent="0.25">
      <c r="A23" s="83"/>
      <c r="B23" s="445"/>
      <c r="C23" s="445"/>
      <c r="D23" s="446"/>
      <c r="E23" s="438"/>
      <c r="F23" s="439"/>
      <c r="G23" s="439"/>
      <c r="H23" s="439"/>
      <c r="I23" s="440"/>
      <c r="J23" s="407"/>
      <c r="K23" s="408"/>
      <c r="L23" s="408"/>
      <c r="M23" s="408"/>
      <c r="N23" s="408"/>
      <c r="O23" s="409"/>
      <c r="P23" s="407"/>
      <c r="Q23" s="408"/>
      <c r="R23" s="408"/>
      <c r="S23" s="408"/>
      <c r="T23" s="408"/>
      <c r="U23" s="409"/>
      <c r="V23" s="407"/>
      <c r="W23" s="408"/>
      <c r="X23" s="408"/>
      <c r="Y23" s="408"/>
      <c r="Z23" s="408"/>
      <c r="AA23" s="409"/>
      <c r="AB23" s="425"/>
      <c r="AC23" s="426"/>
      <c r="AD23" s="426"/>
      <c r="AE23" s="426"/>
      <c r="AF23" s="426"/>
      <c r="AG23" s="427"/>
      <c r="AH23" s="416"/>
      <c r="AI23" s="417"/>
      <c r="AJ23" s="417"/>
      <c r="AK23" s="417"/>
      <c r="AL23" s="417"/>
      <c r="AM23" s="418"/>
      <c r="AN23" s="83"/>
      <c r="AO23" s="468"/>
      <c r="AP23" s="469"/>
      <c r="AQ23" s="469"/>
      <c r="AR23" s="469"/>
      <c r="AS23" s="469"/>
      <c r="AT23" s="470"/>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row>
    <row r="24" spans="1:80" x14ac:dyDescent="0.25">
      <c r="A24" s="83"/>
      <c r="B24" s="445"/>
      <c r="C24" s="445"/>
      <c r="D24" s="446"/>
      <c r="E24" s="438"/>
      <c r="F24" s="439"/>
      <c r="G24" s="439"/>
      <c r="H24" s="439"/>
      <c r="I24" s="440"/>
      <c r="J24" s="407" t="str">
        <f>IF(AND('Mapa de Riesgos'!$H$30="Media",'Mapa de Riesgos'!$L$30="Leve"),CONCATENATE("R",'Mapa de Riesgos'!$A$30),"")</f>
        <v/>
      </c>
      <c r="K24" s="408"/>
      <c r="L24" s="408" t="str">
        <f>IF(AND('Mapa de Riesgos'!$H$36="Media",'Mapa de Riesgos'!$L$36="Leve"),CONCATENATE("R",'Mapa de Riesgos'!$A$36),"")</f>
        <v/>
      </c>
      <c r="M24" s="408"/>
      <c r="N24" s="408" t="str">
        <f>IF(AND('Mapa de Riesgos'!$H$42="Media",'Mapa de Riesgos'!$L$42="Leve"),CONCATENATE("R",'Mapa de Riesgos'!$A$42),"")</f>
        <v/>
      </c>
      <c r="O24" s="409"/>
      <c r="P24" s="407" t="str">
        <f>IF(AND('Mapa de Riesgos'!$H$30="Media",'Mapa de Riesgos'!$L$30="Menor"),CONCATENATE("R",'Mapa de Riesgos'!$A$30),"")</f>
        <v/>
      </c>
      <c r="Q24" s="408"/>
      <c r="R24" s="408" t="str">
        <f>IF(AND('Mapa de Riesgos'!$H$36="Media",'Mapa de Riesgos'!$L$36="Menor"),CONCATENATE("R",'Mapa de Riesgos'!$A$36),"")</f>
        <v/>
      </c>
      <c r="S24" s="408"/>
      <c r="T24" s="408" t="str">
        <f>IF(AND('Mapa de Riesgos'!$H$42="Media",'Mapa de Riesgos'!$L$42="Menor"),CONCATENATE("R",'Mapa de Riesgos'!$A$42),"")</f>
        <v/>
      </c>
      <c r="U24" s="409"/>
      <c r="V24" s="407" t="str">
        <f>IF(AND('Mapa de Riesgos'!$H$30="Media",'Mapa de Riesgos'!$L$30="Moderado"),CONCATENATE("R",'Mapa de Riesgos'!$A$30),"")</f>
        <v/>
      </c>
      <c r="W24" s="408"/>
      <c r="X24" s="408" t="str">
        <f>IF(AND('Mapa de Riesgos'!$H$36="Media",'Mapa de Riesgos'!$L$36="Moderado"),CONCATENATE("R",'Mapa de Riesgos'!$A$36),"")</f>
        <v/>
      </c>
      <c r="Y24" s="408"/>
      <c r="Z24" s="408" t="str">
        <f>IF(AND('Mapa de Riesgos'!$H$42="Media",'Mapa de Riesgos'!$L$42="Moderado"),CONCATENATE("R",'Mapa de Riesgos'!$A$42),"")</f>
        <v/>
      </c>
      <c r="AA24" s="409"/>
      <c r="AB24" s="425" t="str">
        <f>IF(AND('Mapa de Riesgos'!$H$30="Media",'Mapa de Riesgos'!$L$30="Mayor"),CONCATENATE("R",'Mapa de Riesgos'!$A$30),"")</f>
        <v/>
      </c>
      <c r="AC24" s="426"/>
      <c r="AD24" s="426" t="str">
        <f>IF(AND('Mapa de Riesgos'!$H$36="Media",'Mapa de Riesgos'!$L$36="Mayor"),CONCATENATE("R",'Mapa de Riesgos'!$A$36),"")</f>
        <v/>
      </c>
      <c r="AE24" s="426"/>
      <c r="AF24" s="426" t="str">
        <f>IF(AND('Mapa de Riesgos'!$H$42="Media",'Mapa de Riesgos'!$L$42="Mayor"),CONCATENATE("R",'Mapa de Riesgos'!$A$42),"")</f>
        <v/>
      </c>
      <c r="AG24" s="427"/>
      <c r="AH24" s="416" t="str">
        <f>IF(AND('Mapa de Riesgos'!$H$30="Media",'Mapa de Riesgos'!$L$30="Catastrófico"),CONCATENATE("R",'Mapa de Riesgos'!$A$30),"")</f>
        <v/>
      </c>
      <c r="AI24" s="417"/>
      <c r="AJ24" s="417" t="str">
        <f>IF(AND('Mapa de Riesgos'!$H$36="Media",'Mapa de Riesgos'!$L$36="Catastrófico"),CONCATENATE("R",'Mapa de Riesgos'!$A$36),"")</f>
        <v/>
      </c>
      <c r="AK24" s="417"/>
      <c r="AL24" s="417" t="str">
        <f>IF(AND('Mapa de Riesgos'!$H$42="Media",'Mapa de Riesgos'!$L$42="Catastrófico"),CONCATENATE("R",'Mapa de Riesgos'!$A$42),"")</f>
        <v/>
      </c>
      <c r="AM24" s="418"/>
      <c r="AN24" s="83"/>
      <c r="AO24" s="468"/>
      <c r="AP24" s="469"/>
      <c r="AQ24" s="469"/>
      <c r="AR24" s="469"/>
      <c r="AS24" s="469"/>
      <c r="AT24" s="470"/>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row>
    <row r="25" spans="1:80" x14ac:dyDescent="0.25">
      <c r="A25" s="83"/>
      <c r="B25" s="445"/>
      <c r="C25" s="445"/>
      <c r="D25" s="446"/>
      <c r="E25" s="438"/>
      <c r="F25" s="439"/>
      <c r="G25" s="439"/>
      <c r="H25" s="439"/>
      <c r="I25" s="440"/>
      <c r="J25" s="407"/>
      <c r="K25" s="408"/>
      <c r="L25" s="408"/>
      <c r="M25" s="408"/>
      <c r="N25" s="408"/>
      <c r="O25" s="409"/>
      <c r="P25" s="407"/>
      <c r="Q25" s="408"/>
      <c r="R25" s="408"/>
      <c r="S25" s="408"/>
      <c r="T25" s="408"/>
      <c r="U25" s="409"/>
      <c r="V25" s="407"/>
      <c r="W25" s="408"/>
      <c r="X25" s="408"/>
      <c r="Y25" s="408"/>
      <c r="Z25" s="408"/>
      <c r="AA25" s="409"/>
      <c r="AB25" s="425"/>
      <c r="AC25" s="426"/>
      <c r="AD25" s="426"/>
      <c r="AE25" s="426"/>
      <c r="AF25" s="426"/>
      <c r="AG25" s="427"/>
      <c r="AH25" s="416"/>
      <c r="AI25" s="417"/>
      <c r="AJ25" s="417"/>
      <c r="AK25" s="417"/>
      <c r="AL25" s="417"/>
      <c r="AM25" s="418"/>
      <c r="AN25" s="83"/>
      <c r="AO25" s="468"/>
      <c r="AP25" s="469"/>
      <c r="AQ25" s="469"/>
      <c r="AR25" s="469"/>
      <c r="AS25" s="469"/>
      <c r="AT25" s="470"/>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row>
    <row r="26" spans="1:80" x14ac:dyDescent="0.25">
      <c r="A26" s="83"/>
      <c r="B26" s="445"/>
      <c r="C26" s="445"/>
      <c r="D26" s="446"/>
      <c r="E26" s="438"/>
      <c r="F26" s="439"/>
      <c r="G26" s="439"/>
      <c r="H26" s="439"/>
      <c r="I26" s="440"/>
      <c r="J26" s="407" t="str">
        <f>IF(AND('Mapa de Riesgos'!$H$48="Media",'Mapa de Riesgos'!$L$48="Leve"),CONCATENATE("R",'Mapa de Riesgos'!$A$48),"")</f>
        <v/>
      </c>
      <c r="K26" s="408"/>
      <c r="L26" s="408" t="str">
        <f>IF(AND('Mapa de Riesgos'!$H$54="Media",'Mapa de Riesgos'!$L$54="Leve"),CONCATENATE("R",'Mapa de Riesgos'!$A$54),"")</f>
        <v/>
      </c>
      <c r="M26" s="408"/>
      <c r="N26" s="408" t="str">
        <f>IF(AND('Mapa de Riesgos'!$H$60="Media",'Mapa de Riesgos'!$L$60="Leve"),CONCATENATE("R",'Mapa de Riesgos'!$A$60),"")</f>
        <v/>
      </c>
      <c r="O26" s="409"/>
      <c r="P26" s="407" t="str">
        <f>IF(AND('Mapa de Riesgos'!$H$48="Media",'Mapa de Riesgos'!$L$48="Menor"),CONCATENATE("R",'Mapa de Riesgos'!$A$48),"")</f>
        <v/>
      </c>
      <c r="Q26" s="408"/>
      <c r="R26" s="408" t="str">
        <f>IF(AND('Mapa de Riesgos'!$H$54="Media",'Mapa de Riesgos'!$L$54="Menor"),CONCATENATE("R",'Mapa de Riesgos'!$A$54),"")</f>
        <v/>
      </c>
      <c r="S26" s="408"/>
      <c r="T26" s="408" t="str">
        <f>IF(AND('Mapa de Riesgos'!$H$60="Media",'Mapa de Riesgos'!$L$60="Menor"),CONCATENATE("R",'Mapa de Riesgos'!$A$60),"")</f>
        <v/>
      </c>
      <c r="U26" s="409"/>
      <c r="V26" s="407" t="str">
        <f>IF(AND('Mapa de Riesgos'!$H$48="Media",'Mapa de Riesgos'!$L$48="Moderado"),CONCATENATE("R",'Mapa de Riesgos'!$A$48),"")</f>
        <v/>
      </c>
      <c r="W26" s="408"/>
      <c r="X26" s="408" t="str">
        <f>IF(AND('Mapa de Riesgos'!$H$54="Media",'Mapa de Riesgos'!$L$54="Moderado"),CONCATENATE("R",'Mapa de Riesgos'!$A$54),"")</f>
        <v/>
      </c>
      <c r="Y26" s="408"/>
      <c r="Z26" s="408" t="str">
        <f>IF(AND('Mapa de Riesgos'!$H$60="Media",'Mapa de Riesgos'!$L$60="Moderado"),CONCATENATE("R",'Mapa de Riesgos'!$A$60),"")</f>
        <v/>
      </c>
      <c r="AA26" s="409"/>
      <c r="AB26" s="425" t="str">
        <f>IF(AND('Mapa de Riesgos'!$H$48="Media",'Mapa de Riesgos'!$L$48="Mayor"),CONCATENATE("R",'Mapa de Riesgos'!$A$48),"")</f>
        <v/>
      </c>
      <c r="AC26" s="426"/>
      <c r="AD26" s="426" t="str">
        <f>IF(AND('Mapa de Riesgos'!$H$54="Media",'Mapa de Riesgos'!$L$54="Mayor"),CONCATENATE("R",'Mapa de Riesgos'!$A$54),"")</f>
        <v/>
      </c>
      <c r="AE26" s="426"/>
      <c r="AF26" s="426" t="str">
        <f>IF(AND('Mapa de Riesgos'!$H$60="Media",'Mapa de Riesgos'!$L$60="Mayor"),CONCATENATE("R",'Mapa de Riesgos'!$A$60),"")</f>
        <v/>
      </c>
      <c r="AG26" s="427"/>
      <c r="AH26" s="416" t="str">
        <f>IF(AND('Mapa de Riesgos'!$H$48="Media",'Mapa de Riesgos'!$L$48="Catastrófico"),CONCATENATE("R",'Mapa de Riesgos'!$A$48),"")</f>
        <v/>
      </c>
      <c r="AI26" s="417"/>
      <c r="AJ26" s="417" t="str">
        <f>IF(AND('Mapa de Riesgos'!$H$54="Media",'Mapa de Riesgos'!$L$54="Catastrófico"),CONCATENATE("R",'Mapa de Riesgos'!$A$54),"")</f>
        <v/>
      </c>
      <c r="AK26" s="417"/>
      <c r="AL26" s="417" t="str">
        <f>IF(AND('Mapa de Riesgos'!$H$60="Media",'Mapa de Riesgos'!$L$60="Catastrófico"),CONCATENATE("R",'Mapa de Riesgos'!$A$60),"")</f>
        <v/>
      </c>
      <c r="AM26" s="418"/>
      <c r="AN26" s="83"/>
      <c r="AO26" s="468"/>
      <c r="AP26" s="469"/>
      <c r="AQ26" s="469"/>
      <c r="AR26" s="469"/>
      <c r="AS26" s="469"/>
      <c r="AT26" s="470"/>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row>
    <row r="27" spans="1:80" x14ac:dyDescent="0.25">
      <c r="A27" s="83"/>
      <c r="B27" s="445"/>
      <c r="C27" s="445"/>
      <c r="D27" s="446"/>
      <c r="E27" s="438"/>
      <c r="F27" s="439"/>
      <c r="G27" s="439"/>
      <c r="H27" s="439"/>
      <c r="I27" s="440"/>
      <c r="J27" s="407"/>
      <c r="K27" s="408"/>
      <c r="L27" s="408"/>
      <c r="M27" s="408"/>
      <c r="N27" s="408"/>
      <c r="O27" s="409"/>
      <c r="P27" s="407"/>
      <c r="Q27" s="408"/>
      <c r="R27" s="408"/>
      <c r="S27" s="408"/>
      <c r="T27" s="408"/>
      <c r="U27" s="409"/>
      <c r="V27" s="407"/>
      <c r="W27" s="408"/>
      <c r="X27" s="408"/>
      <c r="Y27" s="408"/>
      <c r="Z27" s="408"/>
      <c r="AA27" s="409"/>
      <c r="AB27" s="425"/>
      <c r="AC27" s="426"/>
      <c r="AD27" s="426"/>
      <c r="AE27" s="426"/>
      <c r="AF27" s="426"/>
      <c r="AG27" s="427"/>
      <c r="AH27" s="416"/>
      <c r="AI27" s="417"/>
      <c r="AJ27" s="417"/>
      <c r="AK27" s="417"/>
      <c r="AL27" s="417"/>
      <c r="AM27" s="418"/>
      <c r="AN27" s="83"/>
      <c r="AO27" s="468"/>
      <c r="AP27" s="469"/>
      <c r="AQ27" s="469"/>
      <c r="AR27" s="469"/>
      <c r="AS27" s="469"/>
      <c r="AT27" s="470"/>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row>
    <row r="28" spans="1:80" x14ac:dyDescent="0.25">
      <c r="A28" s="83"/>
      <c r="B28" s="445"/>
      <c r="C28" s="445"/>
      <c r="D28" s="446"/>
      <c r="E28" s="438"/>
      <c r="F28" s="439"/>
      <c r="G28" s="439"/>
      <c r="H28" s="439"/>
      <c r="I28" s="440"/>
      <c r="J28" s="407" t="str">
        <f>IF(AND('Mapa de Riesgos'!$H$66="Media",'Mapa de Riesgos'!$L$66="Leve"),CONCATENATE("R",'Mapa de Riesgos'!$A$66),"")</f>
        <v/>
      </c>
      <c r="K28" s="408"/>
      <c r="L28" s="408" t="str">
        <f>IF(AND('Mapa de Riesgos'!$H$72="Media",'Mapa de Riesgos'!$L$72="Leve"),CONCATENATE("R",'Mapa de Riesgos'!$A$72),"")</f>
        <v/>
      </c>
      <c r="M28" s="408"/>
      <c r="N28" s="408" t="str">
        <f>IF(AND('Mapa de Riesgos'!$H$78="Media",'Mapa de Riesgos'!$L$78="Leve"),CONCATENATE("R",'Mapa de Riesgos'!$A$78),"")</f>
        <v/>
      </c>
      <c r="O28" s="409"/>
      <c r="P28" s="407" t="str">
        <f>IF(AND('Mapa de Riesgos'!$H$66="Media",'Mapa de Riesgos'!$L$66="Menor"),CONCATENATE("R",'Mapa de Riesgos'!$A$66),"")</f>
        <v/>
      </c>
      <c r="Q28" s="408"/>
      <c r="R28" s="408" t="str">
        <f>IF(AND('Mapa de Riesgos'!$H$72="Media",'Mapa de Riesgos'!$L$72="Menor"),CONCATENATE("R",'Mapa de Riesgos'!$A$72),"")</f>
        <v/>
      </c>
      <c r="S28" s="408"/>
      <c r="T28" s="408" t="str">
        <f>IF(AND('Mapa de Riesgos'!$H$78="Media",'Mapa de Riesgos'!$L$78="Menor"),CONCATENATE("R",'Mapa de Riesgos'!$A$78),"")</f>
        <v/>
      </c>
      <c r="U28" s="409"/>
      <c r="V28" s="407" t="str">
        <f>IF(AND('Mapa de Riesgos'!$H$66="Media",'Mapa de Riesgos'!$L$66="Moderado"),CONCATENATE("R",'Mapa de Riesgos'!$A$66),"")</f>
        <v/>
      </c>
      <c r="W28" s="408"/>
      <c r="X28" s="408" t="str">
        <f>IF(AND('Mapa de Riesgos'!$H$72="Media",'Mapa de Riesgos'!$L$72="Moderado"),CONCATENATE("R",'Mapa de Riesgos'!$A$72),"")</f>
        <v/>
      </c>
      <c r="Y28" s="408"/>
      <c r="Z28" s="408" t="str">
        <f>IF(AND('Mapa de Riesgos'!$H$78="Media",'Mapa de Riesgos'!$L$78="Moderado"),CONCATENATE("R",'Mapa de Riesgos'!$A$78),"")</f>
        <v/>
      </c>
      <c r="AA28" s="409"/>
      <c r="AB28" s="425" t="str">
        <f>IF(AND('Mapa de Riesgos'!$H$66="Media",'Mapa de Riesgos'!$L$66="Mayor"),CONCATENATE("R",'Mapa de Riesgos'!$A$66),"")</f>
        <v/>
      </c>
      <c r="AC28" s="426"/>
      <c r="AD28" s="426" t="str">
        <f>IF(AND('Mapa de Riesgos'!$H$72="Media",'Mapa de Riesgos'!$L$72="Mayor"),CONCATENATE("R",'Mapa de Riesgos'!$A$72),"")</f>
        <v/>
      </c>
      <c r="AE28" s="426"/>
      <c r="AF28" s="426" t="str">
        <f>IF(AND('Mapa de Riesgos'!$H$78="Media",'Mapa de Riesgos'!$L$78="Mayor"),CONCATENATE("R",'Mapa de Riesgos'!$A$78),"")</f>
        <v/>
      </c>
      <c r="AG28" s="427"/>
      <c r="AH28" s="416" t="str">
        <f>IF(AND('Mapa de Riesgos'!$H$66="Media",'Mapa de Riesgos'!$L$66="Catastrófico"),CONCATENATE("R",'Mapa de Riesgos'!$A$66),"")</f>
        <v/>
      </c>
      <c r="AI28" s="417"/>
      <c r="AJ28" s="417" t="str">
        <f>IF(AND('Mapa de Riesgos'!$H$72="Media",'Mapa de Riesgos'!$L$72="Catastrófico"),CONCATENATE("R",'Mapa de Riesgos'!$A$72),"")</f>
        <v/>
      </c>
      <c r="AK28" s="417"/>
      <c r="AL28" s="417" t="str">
        <f>IF(AND('Mapa de Riesgos'!$H$78="Media",'Mapa de Riesgos'!$L$78="Catastrófico"),CONCATENATE("R",'Mapa de Riesgos'!$A$78),"")</f>
        <v/>
      </c>
      <c r="AM28" s="418"/>
      <c r="AN28" s="83"/>
      <c r="AO28" s="468"/>
      <c r="AP28" s="469"/>
      <c r="AQ28" s="469"/>
      <c r="AR28" s="469"/>
      <c r="AS28" s="469"/>
      <c r="AT28" s="470"/>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row>
    <row r="29" spans="1:80" ht="15.75" thickBot="1" x14ac:dyDescent="0.3">
      <c r="A29" s="83"/>
      <c r="B29" s="445"/>
      <c r="C29" s="445"/>
      <c r="D29" s="446"/>
      <c r="E29" s="441"/>
      <c r="F29" s="442"/>
      <c r="G29" s="442"/>
      <c r="H29" s="442"/>
      <c r="I29" s="443"/>
      <c r="J29" s="407"/>
      <c r="K29" s="408"/>
      <c r="L29" s="408"/>
      <c r="M29" s="408"/>
      <c r="N29" s="408"/>
      <c r="O29" s="409"/>
      <c r="P29" s="410"/>
      <c r="Q29" s="411"/>
      <c r="R29" s="411"/>
      <c r="S29" s="411"/>
      <c r="T29" s="411"/>
      <c r="U29" s="412"/>
      <c r="V29" s="410"/>
      <c r="W29" s="411"/>
      <c r="X29" s="411"/>
      <c r="Y29" s="411"/>
      <c r="Z29" s="411"/>
      <c r="AA29" s="412"/>
      <c r="AB29" s="428"/>
      <c r="AC29" s="429"/>
      <c r="AD29" s="429"/>
      <c r="AE29" s="429"/>
      <c r="AF29" s="429"/>
      <c r="AG29" s="430"/>
      <c r="AH29" s="419"/>
      <c r="AI29" s="420"/>
      <c r="AJ29" s="420"/>
      <c r="AK29" s="420"/>
      <c r="AL29" s="420"/>
      <c r="AM29" s="421"/>
      <c r="AN29" s="83"/>
      <c r="AO29" s="471"/>
      <c r="AP29" s="472"/>
      <c r="AQ29" s="472"/>
      <c r="AR29" s="472"/>
      <c r="AS29" s="472"/>
      <c r="AT29" s="47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row>
    <row r="30" spans="1:80" x14ac:dyDescent="0.25">
      <c r="A30" s="83"/>
      <c r="B30" s="445"/>
      <c r="C30" s="445"/>
      <c r="D30" s="446"/>
      <c r="E30" s="435" t="s">
        <v>154</v>
      </c>
      <c r="F30" s="436"/>
      <c r="G30" s="436"/>
      <c r="H30" s="436"/>
      <c r="I30" s="436"/>
      <c r="J30" s="404" t="str">
        <f>IF(AND('Mapa de Riesgos'!$H$12="Baja",'Mapa de Riesgos'!$L$12="Leve"),CONCATENATE("R",'Mapa de Riesgos'!$A$12),"")</f>
        <v/>
      </c>
      <c r="K30" s="405"/>
      <c r="L30" s="405" t="str">
        <f>IF(AND('Mapa de Riesgos'!$H$18="Baja",'Mapa de Riesgos'!$L$18="Leve"),CONCATENATE("R",'Mapa de Riesgos'!$A$18),"")</f>
        <v/>
      </c>
      <c r="M30" s="405"/>
      <c r="N30" s="405" t="str">
        <f>IF(AND('Mapa de Riesgos'!$H$24="Baja",'Mapa de Riesgos'!$L$24="Leve"),CONCATENATE("R",'Mapa de Riesgos'!$A$24),"")</f>
        <v/>
      </c>
      <c r="O30" s="406"/>
      <c r="P30" s="414" t="str">
        <f>IF(AND('Mapa de Riesgos'!$H$12="Baja",'Mapa de Riesgos'!$L$12="Menor"),CONCATENATE("R",'Mapa de Riesgos'!$A$12),"")</f>
        <v/>
      </c>
      <c r="Q30" s="414"/>
      <c r="R30" s="414" t="str">
        <f>IF(AND('Mapa de Riesgos'!$H$18="Baja",'Mapa de Riesgos'!$L$18="Menor"),CONCATENATE("R",'Mapa de Riesgos'!$A$18),"")</f>
        <v/>
      </c>
      <c r="S30" s="414"/>
      <c r="T30" s="414" t="str">
        <f>IF(AND('Mapa de Riesgos'!$H$24="Baja",'Mapa de Riesgos'!$L$24="Menor"),CONCATENATE("R",'Mapa de Riesgos'!$A$24),"")</f>
        <v/>
      </c>
      <c r="U30" s="415"/>
      <c r="V30" s="413" t="str">
        <f>IF(AND('Mapa de Riesgos'!$H$12="Baja",'Mapa de Riesgos'!$L$12="Moderado"),CONCATENATE("R",'Mapa de Riesgos'!$A$12),"")</f>
        <v/>
      </c>
      <c r="W30" s="414"/>
      <c r="X30" s="414" t="str">
        <f>IF(AND('Mapa de Riesgos'!$H$18="Baja",'Mapa de Riesgos'!$L$18="Moderado"),CONCATENATE("R",'Mapa de Riesgos'!$A$18),"")</f>
        <v/>
      </c>
      <c r="Y30" s="414"/>
      <c r="Z30" s="414" t="str">
        <f>IF(AND('Mapa de Riesgos'!$H$24="Baja",'Mapa de Riesgos'!$L$24="Moderado"),CONCATENATE("R",'Mapa de Riesgos'!$A$24),"")</f>
        <v/>
      </c>
      <c r="AA30" s="415"/>
      <c r="AB30" s="431" t="str">
        <f>IF(AND('Mapa de Riesgos'!$H$12="Baja",'Mapa de Riesgos'!$L$12="Mayor"),CONCATENATE("R",'Mapa de Riesgos'!$A$12),"")</f>
        <v/>
      </c>
      <c r="AC30" s="432"/>
      <c r="AD30" s="432" t="str">
        <f>IF(AND('Mapa de Riesgos'!$H$18="Baja",'Mapa de Riesgos'!$L$18="Mayor"),CONCATENATE("R",'Mapa de Riesgos'!$A$18),"")</f>
        <v/>
      </c>
      <c r="AE30" s="432"/>
      <c r="AF30" s="432" t="str">
        <f>IF(AND('Mapa de Riesgos'!$H$24="Baja",'Mapa de Riesgos'!$L$24="Mayor"),CONCATENATE("R",'Mapa de Riesgos'!$A$24),"")</f>
        <v/>
      </c>
      <c r="AG30" s="433"/>
      <c r="AH30" s="422" t="str">
        <f>IF(AND('Mapa de Riesgos'!$H$12="Baja",'Mapa de Riesgos'!$L$12="Catastrófico"),CONCATENATE("R",'Mapa de Riesgos'!$A$12),"")</f>
        <v/>
      </c>
      <c r="AI30" s="423"/>
      <c r="AJ30" s="423" t="str">
        <f>IF(AND('Mapa de Riesgos'!$H$18="Baja",'Mapa de Riesgos'!$L$18="Catastrófico"),CONCATENATE("R",'Mapa de Riesgos'!$A$18),"")</f>
        <v/>
      </c>
      <c r="AK30" s="423"/>
      <c r="AL30" s="423" t="str">
        <f>IF(AND('Mapa de Riesgos'!$H$24="Baja",'Mapa de Riesgos'!$L$24="Catastrófico"),CONCATENATE("R",'Mapa de Riesgos'!$A$24),"")</f>
        <v/>
      </c>
      <c r="AM30" s="424"/>
      <c r="AN30" s="83"/>
      <c r="AO30" s="474" t="s">
        <v>155</v>
      </c>
      <c r="AP30" s="475"/>
      <c r="AQ30" s="475"/>
      <c r="AR30" s="475"/>
      <c r="AS30" s="475"/>
      <c r="AT30" s="476"/>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row>
    <row r="31" spans="1:80" x14ac:dyDescent="0.25">
      <c r="A31" s="83"/>
      <c r="B31" s="445"/>
      <c r="C31" s="445"/>
      <c r="D31" s="446"/>
      <c r="E31" s="438"/>
      <c r="F31" s="439"/>
      <c r="G31" s="439"/>
      <c r="H31" s="439"/>
      <c r="I31" s="439"/>
      <c r="J31" s="398"/>
      <c r="K31" s="399"/>
      <c r="L31" s="399"/>
      <c r="M31" s="399"/>
      <c r="N31" s="399"/>
      <c r="O31" s="400"/>
      <c r="P31" s="408"/>
      <c r="Q31" s="408"/>
      <c r="R31" s="408"/>
      <c r="S31" s="408"/>
      <c r="T31" s="408"/>
      <c r="U31" s="409"/>
      <c r="V31" s="407"/>
      <c r="W31" s="408"/>
      <c r="X31" s="408"/>
      <c r="Y31" s="408"/>
      <c r="Z31" s="408"/>
      <c r="AA31" s="409"/>
      <c r="AB31" s="425"/>
      <c r="AC31" s="426"/>
      <c r="AD31" s="426"/>
      <c r="AE31" s="426"/>
      <c r="AF31" s="426"/>
      <c r="AG31" s="427"/>
      <c r="AH31" s="416"/>
      <c r="AI31" s="417"/>
      <c r="AJ31" s="417"/>
      <c r="AK31" s="417"/>
      <c r="AL31" s="417"/>
      <c r="AM31" s="418"/>
      <c r="AN31" s="83"/>
      <c r="AO31" s="477"/>
      <c r="AP31" s="478"/>
      <c r="AQ31" s="478"/>
      <c r="AR31" s="478"/>
      <c r="AS31" s="478"/>
      <c r="AT31" s="479"/>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row>
    <row r="32" spans="1:80" x14ac:dyDescent="0.25">
      <c r="A32" s="83"/>
      <c r="B32" s="445"/>
      <c r="C32" s="445"/>
      <c r="D32" s="446"/>
      <c r="E32" s="438"/>
      <c r="F32" s="439"/>
      <c r="G32" s="439"/>
      <c r="H32" s="439"/>
      <c r="I32" s="439"/>
      <c r="J32" s="398" t="str">
        <f>IF(AND('Mapa de Riesgos'!$H$30="Baja",'Mapa de Riesgos'!$L$30="Leve"),CONCATENATE("R",'Mapa de Riesgos'!$A$30),"")</f>
        <v/>
      </c>
      <c r="K32" s="399"/>
      <c r="L32" s="399" t="str">
        <f>IF(AND('Mapa de Riesgos'!$H$36="Baja",'Mapa de Riesgos'!$L$36="Leve"),CONCATENATE("R",'Mapa de Riesgos'!$A$36),"")</f>
        <v/>
      </c>
      <c r="M32" s="399"/>
      <c r="N32" s="399" t="str">
        <f>IF(AND('Mapa de Riesgos'!$H$42="Baja",'Mapa de Riesgos'!$L$42="Leve"),CONCATENATE("R",'Mapa de Riesgos'!$A$42),"")</f>
        <v/>
      </c>
      <c r="O32" s="400"/>
      <c r="P32" s="408" t="str">
        <f>IF(AND('Mapa de Riesgos'!$H$30="Baja",'Mapa de Riesgos'!$L$30="Menor"),CONCATENATE("R",'Mapa de Riesgos'!$A$30),"")</f>
        <v/>
      </c>
      <c r="Q32" s="408"/>
      <c r="R32" s="408" t="str">
        <f>IF(AND('Mapa de Riesgos'!$H$36="Baja",'Mapa de Riesgos'!$L$36="Menor"),CONCATENATE("R",'Mapa de Riesgos'!$A$36),"")</f>
        <v/>
      </c>
      <c r="S32" s="408"/>
      <c r="T32" s="408" t="str">
        <f>IF(AND('Mapa de Riesgos'!$H$42="Baja",'Mapa de Riesgos'!$L$42="Menor"),CONCATENATE("R",'Mapa de Riesgos'!$A$42),"")</f>
        <v/>
      </c>
      <c r="U32" s="409"/>
      <c r="V32" s="407" t="str">
        <f>IF(AND('Mapa de Riesgos'!$H$30="Baja",'Mapa de Riesgos'!$L$30="Moderado"),CONCATENATE("R",'Mapa de Riesgos'!$A$30),"")</f>
        <v/>
      </c>
      <c r="W32" s="408"/>
      <c r="X32" s="408" t="str">
        <f>IF(AND('Mapa de Riesgos'!$H$36="Baja",'Mapa de Riesgos'!$L$36="Moderado"),CONCATENATE("R",'Mapa de Riesgos'!$A$36),"")</f>
        <v/>
      </c>
      <c r="Y32" s="408"/>
      <c r="Z32" s="408" t="str">
        <f>IF(AND('Mapa de Riesgos'!$H$42="Baja",'Mapa de Riesgos'!$L$42="Moderado"),CONCATENATE("R",'Mapa de Riesgos'!$A$42),"")</f>
        <v/>
      </c>
      <c r="AA32" s="409"/>
      <c r="AB32" s="425" t="str">
        <f>IF(AND('Mapa de Riesgos'!$H$30="Baja",'Mapa de Riesgos'!$L$30="Mayor"),CONCATENATE("R",'Mapa de Riesgos'!$A$30),"")</f>
        <v/>
      </c>
      <c r="AC32" s="426"/>
      <c r="AD32" s="426" t="str">
        <f>IF(AND('Mapa de Riesgos'!$H$36="Baja",'Mapa de Riesgos'!$L$36="Mayor"),CONCATENATE("R",'Mapa de Riesgos'!$A$36),"")</f>
        <v/>
      </c>
      <c r="AE32" s="426"/>
      <c r="AF32" s="426" t="str">
        <f>IF(AND('Mapa de Riesgos'!$H$42="Baja",'Mapa de Riesgos'!$L$42="Mayor"),CONCATENATE("R",'Mapa de Riesgos'!$A$42),"")</f>
        <v/>
      </c>
      <c r="AG32" s="427"/>
      <c r="AH32" s="416" t="str">
        <f>IF(AND('Mapa de Riesgos'!$H$30="Baja",'Mapa de Riesgos'!$L$30="Catastrófico"),CONCATENATE("R",'Mapa de Riesgos'!$A$30),"")</f>
        <v/>
      </c>
      <c r="AI32" s="417"/>
      <c r="AJ32" s="417" t="str">
        <f>IF(AND('Mapa de Riesgos'!$H$36="Baja",'Mapa de Riesgos'!$L$36="Catastrófico"),CONCATENATE("R",'Mapa de Riesgos'!$A$36),"")</f>
        <v/>
      </c>
      <c r="AK32" s="417"/>
      <c r="AL32" s="417" t="str">
        <f>IF(AND('Mapa de Riesgos'!$H$42="Baja",'Mapa de Riesgos'!$L$42="Catastrófico"),CONCATENATE("R",'Mapa de Riesgos'!$A$42),"")</f>
        <v/>
      </c>
      <c r="AM32" s="418"/>
      <c r="AN32" s="83"/>
      <c r="AO32" s="477"/>
      <c r="AP32" s="478"/>
      <c r="AQ32" s="478"/>
      <c r="AR32" s="478"/>
      <c r="AS32" s="478"/>
      <c r="AT32" s="479"/>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row>
    <row r="33" spans="1:80" x14ac:dyDescent="0.25">
      <c r="A33" s="83"/>
      <c r="B33" s="445"/>
      <c r="C33" s="445"/>
      <c r="D33" s="446"/>
      <c r="E33" s="438"/>
      <c r="F33" s="439"/>
      <c r="G33" s="439"/>
      <c r="H33" s="439"/>
      <c r="I33" s="439"/>
      <c r="J33" s="398"/>
      <c r="K33" s="399"/>
      <c r="L33" s="399"/>
      <c r="M33" s="399"/>
      <c r="N33" s="399"/>
      <c r="O33" s="400"/>
      <c r="P33" s="408"/>
      <c r="Q33" s="408"/>
      <c r="R33" s="408"/>
      <c r="S33" s="408"/>
      <c r="T33" s="408"/>
      <c r="U33" s="409"/>
      <c r="V33" s="407"/>
      <c r="W33" s="408"/>
      <c r="X33" s="408"/>
      <c r="Y33" s="408"/>
      <c r="Z33" s="408"/>
      <c r="AA33" s="409"/>
      <c r="AB33" s="425"/>
      <c r="AC33" s="426"/>
      <c r="AD33" s="426"/>
      <c r="AE33" s="426"/>
      <c r="AF33" s="426"/>
      <c r="AG33" s="427"/>
      <c r="AH33" s="416"/>
      <c r="AI33" s="417"/>
      <c r="AJ33" s="417"/>
      <c r="AK33" s="417"/>
      <c r="AL33" s="417"/>
      <c r="AM33" s="418"/>
      <c r="AN33" s="83"/>
      <c r="AO33" s="477"/>
      <c r="AP33" s="478"/>
      <c r="AQ33" s="478"/>
      <c r="AR33" s="478"/>
      <c r="AS33" s="478"/>
      <c r="AT33" s="479"/>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row>
    <row r="34" spans="1:80" x14ac:dyDescent="0.25">
      <c r="A34" s="83"/>
      <c r="B34" s="445"/>
      <c r="C34" s="445"/>
      <c r="D34" s="446"/>
      <c r="E34" s="438"/>
      <c r="F34" s="439"/>
      <c r="G34" s="439"/>
      <c r="H34" s="439"/>
      <c r="I34" s="439"/>
      <c r="J34" s="398" t="str">
        <f>IF(AND('Mapa de Riesgos'!$H$48="Baja",'Mapa de Riesgos'!$L$48="Leve"),CONCATENATE("R",'Mapa de Riesgos'!$A$48),"")</f>
        <v/>
      </c>
      <c r="K34" s="399"/>
      <c r="L34" s="399" t="str">
        <f>IF(AND('Mapa de Riesgos'!$H$54="Baja",'Mapa de Riesgos'!$L$54="Leve"),CONCATENATE("R",'Mapa de Riesgos'!$A$54),"")</f>
        <v/>
      </c>
      <c r="M34" s="399"/>
      <c r="N34" s="399" t="str">
        <f>IF(AND('Mapa de Riesgos'!$H$60="Baja",'Mapa de Riesgos'!$L$60="Leve"),CONCATENATE("R",'Mapa de Riesgos'!$A$60),"")</f>
        <v/>
      </c>
      <c r="O34" s="400"/>
      <c r="P34" s="408" t="str">
        <f>IF(AND('Mapa de Riesgos'!$H$48="Baja",'Mapa de Riesgos'!$L$48="Menor"),CONCATENATE("R",'Mapa de Riesgos'!$A$48),"")</f>
        <v/>
      </c>
      <c r="Q34" s="408"/>
      <c r="R34" s="408" t="str">
        <f>IF(AND('Mapa de Riesgos'!$H$54="Baja",'Mapa de Riesgos'!$L$54="Menor"),CONCATENATE("R",'Mapa de Riesgos'!$A$54),"")</f>
        <v/>
      </c>
      <c r="S34" s="408"/>
      <c r="T34" s="408" t="str">
        <f>IF(AND('Mapa de Riesgos'!$H$60="Baja",'Mapa de Riesgos'!$L$60="Menor"),CONCATENATE("R",'Mapa de Riesgos'!$A$60),"")</f>
        <v/>
      </c>
      <c r="U34" s="409"/>
      <c r="V34" s="407" t="str">
        <f>IF(AND('Mapa de Riesgos'!$H$48="Baja",'Mapa de Riesgos'!$L$48="Moderado"),CONCATENATE("R",'Mapa de Riesgos'!$A$48),"")</f>
        <v/>
      </c>
      <c r="W34" s="408"/>
      <c r="X34" s="408" t="str">
        <f>IF(AND('Mapa de Riesgos'!$H$54="Baja",'Mapa de Riesgos'!$L$54="Moderado"),CONCATENATE("R",'Mapa de Riesgos'!$A$54),"")</f>
        <v/>
      </c>
      <c r="Y34" s="408"/>
      <c r="Z34" s="408" t="str">
        <f>IF(AND('Mapa de Riesgos'!$H$60="Baja",'Mapa de Riesgos'!$L$60="Moderado"),CONCATENATE("R",'Mapa de Riesgos'!$A$60),"")</f>
        <v/>
      </c>
      <c r="AA34" s="409"/>
      <c r="AB34" s="425" t="str">
        <f>IF(AND('Mapa de Riesgos'!$H$48="Baja",'Mapa de Riesgos'!$L$48="Mayor"),CONCATENATE("R",'Mapa de Riesgos'!$A$48),"")</f>
        <v/>
      </c>
      <c r="AC34" s="426"/>
      <c r="AD34" s="426" t="str">
        <f>IF(AND('Mapa de Riesgos'!$H$54="Baja",'Mapa de Riesgos'!$L$54="Mayor"),CONCATENATE("R",'Mapa de Riesgos'!$A$54),"")</f>
        <v/>
      </c>
      <c r="AE34" s="426"/>
      <c r="AF34" s="426" t="str">
        <f>IF(AND('Mapa de Riesgos'!$H$60="Baja",'Mapa de Riesgos'!$L$60="Mayor"),CONCATENATE("R",'Mapa de Riesgos'!$A$60),"")</f>
        <v/>
      </c>
      <c r="AG34" s="427"/>
      <c r="AH34" s="416" t="str">
        <f>IF(AND('Mapa de Riesgos'!$H$48="Baja",'Mapa de Riesgos'!$L$48="Catastrófico"),CONCATENATE("R",'Mapa de Riesgos'!$A$48),"")</f>
        <v/>
      </c>
      <c r="AI34" s="417"/>
      <c r="AJ34" s="417" t="str">
        <f>IF(AND('Mapa de Riesgos'!$H$54="Baja",'Mapa de Riesgos'!$L$54="Catastrófico"),CONCATENATE("R",'Mapa de Riesgos'!$A$54),"")</f>
        <v/>
      </c>
      <c r="AK34" s="417"/>
      <c r="AL34" s="417" t="str">
        <f>IF(AND('Mapa de Riesgos'!$H$60="Baja",'Mapa de Riesgos'!$L$60="Catastrófico"),CONCATENATE("R",'Mapa de Riesgos'!$A$60),"")</f>
        <v/>
      </c>
      <c r="AM34" s="418"/>
      <c r="AN34" s="83"/>
      <c r="AO34" s="477"/>
      <c r="AP34" s="478"/>
      <c r="AQ34" s="478"/>
      <c r="AR34" s="478"/>
      <c r="AS34" s="478"/>
      <c r="AT34" s="479"/>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row>
    <row r="35" spans="1:80" x14ac:dyDescent="0.25">
      <c r="A35" s="83"/>
      <c r="B35" s="445"/>
      <c r="C35" s="445"/>
      <c r="D35" s="446"/>
      <c r="E35" s="438"/>
      <c r="F35" s="439"/>
      <c r="G35" s="439"/>
      <c r="H35" s="439"/>
      <c r="I35" s="439"/>
      <c r="J35" s="398"/>
      <c r="K35" s="399"/>
      <c r="L35" s="399"/>
      <c r="M35" s="399"/>
      <c r="N35" s="399"/>
      <c r="O35" s="400"/>
      <c r="P35" s="408"/>
      <c r="Q35" s="408"/>
      <c r="R35" s="408"/>
      <c r="S35" s="408"/>
      <c r="T35" s="408"/>
      <c r="U35" s="409"/>
      <c r="V35" s="407"/>
      <c r="W35" s="408"/>
      <c r="X35" s="408"/>
      <c r="Y35" s="408"/>
      <c r="Z35" s="408"/>
      <c r="AA35" s="409"/>
      <c r="AB35" s="425"/>
      <c r="AC35" s="426"/>
      <c r="AD35" s="426"/>
      <c r="AE35" s="426"/>
      <c r="AF35" s="426"/>
      <c r="AG35" s="427"/>
      <c r="AH35" s="416"/>
      <c r="AI35" s="417"/>
      <c r="AJ35" s="417"/>
      <c r="AK35" s="417"/>
      <c r="AL35" s="417"/>
      <c r="AM35" s="418"/>
      <c r="AN35" s="83"/>
      <c r="AO35" s="477"/>
      <c r="AP35" s="478"/>
      <c r="AQ35" s="478"/>
      <c r="AR35" s="478"/>
      <c r="AS35" s="478"/>
      <c r="AT35" s="479"/>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row>
    <row r="36" spans="1:80" x14ac:dyDescent="0.25">
      <c r="A36" s="83"/>
      <c r="B36" s="445"/>
      <c r="C36" s="445"/>
      <c r="D36" s="446"/>
      <c r="E36" s="438"/>
      <c r="F36" s="439"/>
      <c r="G36" s="439"/>
      <c r="H36" s="439"/>
      <c r="I36" s="439"/>
      <c r="J36" s="398" t="str">
        <f>IF(AND('Mapa de Riesgos'!$H$66="Baja",'Mapa de Riesgos'!$L$66="Leve"),CONCATENATE("R",'Mapa de Riesgos'!$A$66),"")</f>
        <v/>
      </c>
      <c r="K36" s="399"/>
      <c r="L36" s="399" t="str">
        <f>IF(AND('Mapa de Riesgos'!$H$72="Baja",'Mapa de Riesgos'!$L$72="Leve"),CONCATENATE("R",'Mapa de Riesgos'!$A$72),"")</f>
        <v/>
      </c>
      <c r="M36" s="399"/>
      <c r="N36" s="399" t="str">
        <f>IF(AND('Mapa de Riesgos'!$H$78="Baja",'Mapa de Riesgos'!$L$78="Leve"),CONCATENATE("R",'Mapa de Riesgos'!$A$78),"")</f>
        <v/>
      </c>
      <c r="O36" s="400"/>
      <c r="P36" s="408" t="str">
        <f>IF(AND('Mapa de Riesgos'!$H$66="Baja",'Mapa de Riesgos'!$L$66="Menor"),CONCATENATE("R",'Mapa de Riesgos'!$A$66),"")</f>
        <v/>
      </c>
      <c r="Q36" s="408"/>
      <c r="R36" s="408" t="str">
        <f>IF(AND('Mapa de Riesgos'!$H$72="Baja",'Mapa de Riesgos'!$L$72="Menor"),CONCATENATE("R",'Mapa de Riesgos'!$A$72),"")</f>
        <v/>
      </c>
      <c r="S36" s="408"/>
      <c r="T36" s="408" t="str">
        <f>IF(AND('Mapa de Riesgos'!$H$78="Baja",'Mapa de Riesgos'!$L$78="Menor"),CONCATENATE("R",'Mapa de Riesgos'!$A$78),"")</f>
        <v/>
      </c>
      <c r="U36" s="409"/>
      <c r="V36" s="407" t="str">
        <f>IF(AND('Mapa de Riesgos'!$H$66="Baja",'Mapa de Riesgos'!$L$66="Moderado"),CONCATENATE("R",'Mapa de Riesgos'!$A$66),"")</f>
        <v/>
      </c>
      <c r="W36" s="408"/>
      <c r="X36" s="408" t="str">
        <f>IF(AND('Mapa de Riesgos'!$H$72="Baja",'Mapa de Riesgos'!$L$72="Moderado"),CONCATENATE("R",'Mapa de Riesgos'!$A$72),"")</f>
        <v/>
      </c>
      <c r="Y36" s="408"/>
      <c r="Z36" s="408" t="str">
        <f>IF(AND('Mapa de Riesgos'!$H$78="Baja",'Mapa de Riesgos'!$L$78="Moderado"),CONCATENATE("R",'Mapa de Riesgos'!$A$78),"")</f>
        <v/>
      </c>
      <c r="AA36" s="409"/>
      <c r="AB36" s="425" t="str">
        <f>IF(AND('Mapa de Riesgos'!$H$66="Baja",'Mapa de Riesgos'!$L$66="Mayor"),CONCATENATE("R",'Mapa de Riesgos'!$A$66),"")</f>
        <v/>
      </c>
      <c r="AC36" s="426"/>
      <c r="AD36" s="426" t="str">
        <f>IF(AND('Mapa de Riesgos'!$H$72="Baja",'Mapa de Riesgos'!$L$72="Mayor"),CONCATENATE("R",'Mapa de Riesgos'!$A$72),"")</f>
        <v/>
      </c>
      <c r="AE36" s="426"/>
      <c r="AF36" s="426" t="str">
        <f>IF(AND('Mapa de Riesgos'!$H$78="Baja",'Mapa de Riesgos'!$L$78="Mayor"),CONCATENATE("R",'Mapa de Riesgos'!$A$78),"")</f>
        <v/>
      </c>
      <c r="AG36" s="427"/>
      <c r="AH36" s="416" t="str">
        <f>IF(AND('Mapa de Riesgos'!$H$66="Baja",'Mapa de Riesgos'!$L$66="Catastrófico"),CONCATENATE("R",'Mapa de Riesgos'!$A$66),"")</f>
        <v/>
      </c>
      <c r="AI36" s="417"/>
      <c r="AJ36" s="417" t="str">
        <f>IF(AND('Mapa de Riesgos'!$H$72="Baja",'Mapa de Riesgos'!$L$72="Catastrófico"),CONCATENATE("R",'Mapa de Riesgos'!$A$72),"")</f>
        <v/>
      </c>
      <c r="AK36" s="417"/>
      <c r="AL36" s="417" t="str">
        <f>IF(AND('Mapa de Riesgos'!$H$78="Baja",'Mapa de Riesgos'!$L$78="Catastrófico"),CONCATENATE("R",'Mapa de Riesgos'!$A$78),"")</f>
        <v/>
      </c>
      <c r="AM36" s="418"/>
      <c r="AN36" s="83"/>
      <c r="AO36" s="477"/>
      <c r="AP36" s="478"/>
      <c r="AQ36" s="478"/>
      <c r="AR36" s="478"/>
      <c r="AS36" s="478"/>
      <c r="AT36" s="479"/>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row>
    <row r="37" spans="1:80" ht="15.75" thickBot="1" x14ac:dyDescent="0.3">
      <c r="A37" s="83"/>
      <c r="B37" s="445"/>
      <c r="C37" s="445"/>
      <c r="D37" s="446"/>
      <c r="E37" s="441"/>
      <c r="F37" s="442"/>
      <c r="G37" s="442"/>
      <c r="H37" s="442"/>
      <c r="I37" s="442"/>
      <c r="J37" s="401"/>
      <c r="K37" s="402"/>
      <c r="L37" s="402"/>
      <c r="M37" s="402"/>
      <c r="N37" s="402"/>
      <c r="O37" s="403"/>
      <c r="P37" s="411"/>
      <c r="Q37" s="411"/>
      <c r="R37" s="411"/>
      <c r="S37" s="411"/>
      <c r="T37" s="411"/>
      <c r="U37" s="412"/>
      <c r="V37" s="410"/>
      <c r="W37" s="411"/>
      <c r="X37" s="411"/>
      <c r="Y37" s="411"/>
      <c r="Z37" s="411"/>
      <c r="AA37" s="412"/>
      <c r="AB37" s="428"/>
      <c r="AC37" s="429"/>
      <c r="AD37" s="429"/>
      <c r="AE37" s="429"/>
      <c r="AF37" s="429"/>
      <c r="AG37" s="430"/>
      <c r="AH37" s="419"/>
      <c r="AI37" s="420"/>
      <c r="AJ37" s="420"/>
      <c r="AK37" s="420"/>
      <c r="AL37" s="420"/>
      <c r="AM37" s="421"/>
      <c r="AN37" s="83"/>
      <c r="AO37" s="480"/>
      <c r="AP37" s="481"/>
      <c r="AQ37" s="481"/>
      <c r="AR37" s="481"/>
      <c r="AS37" s="481"/>
      <c r="AT37" s="482"/>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row>
    <row r="38" spans="1:80" x14ac:dyDescent="0.25">
      <c r="A38" s="83"/>
      <c r="B38" s="445"/>
      <c r="C38" s="445"/>
      <c r="D38" s="446"/>
      <c r="E38" s="435" t="s">
        <v>156</v>
      </c>
      <c r="F38" s="436"/>
      <c r="G38" s="436"/>
      <c r="H38" s="436"/>
      <c r="I38" s="437"/>
      <c r="J38" s="404" t="str">
        <f>IF(AND('Mapa de Riesgos'!$H$12="Muy Baja",'Mapa de Riesgos'!$L$12="Leve"),CONCATENATE("R",'Mapa de Riesgos'!$A$12),"")</f>
        <v/>
      </c>
      <c r="K38" s="405"/>
      <c r="L38" s="405" t="str">
        <f>IF(AND('Mapa de Riesgos'!$H$18="Muy Baja",'Mapa de Riesgos'!$L$18="Leve"),CONCATENATE("R",'Mapa de Riesgos'!$A$18),"")</f>
        <v/>
      </c>
      <c r="M38" s="405"/>
      <c r="N38" s="405" t="str">
        <f>IF(AND('Mapa de Riesgos'!$H$24="Muy Baja",'Mapa de Riesgos'!$L$24="Leve"),CONCATENATE("R",'Mapa de Riesgos'!$A$24),"")</f>
        <v/>
      </c>
      <c r="O38" s="406"/>
      <c r="P38" s="404" t="str">
        <f>IF(AND('Mapa de Riesgos'!$H$12="Muy Baja",'Mapa de Riesgos'!$L$12="Menor"),CONCATENATE("R",'Mapa de Riesgos'!$A$12),"")</f>
        <v/>
      </c>
      <c r="Q38" s="405"/>
      <c r="R38" s="405" t="str">
        <f>IF(AND('Mapa de Riesgos'!$H$18="Muy Baja",'Mapa de Riesgos'!$L$18="Menor"),CONCATENATE("R",'Mapa de Riesgos'!$A$18),"")</f>
        <v/>
      </c>
      <c r="S38" s="405"/>
      <c r="T38" s="405" t="str">
        <f>IF(AND('Mapa de Riesgos'!$H$24="Muy Baja",'Mapa de Riesgos'!$L$24="Menor"),CONCATENATE("R",'Mapa de Riesgos'!$A$24),"")</f>
        <v/>
      </c>
      <c r="U38" s="406"/>
      <c r="V38" s="413" t="str">
        <f>IF(AND('Mapa de Riesgos'!$H$12="Muy Baja",'Mapa de Riesgos'!$L$12="Moderado"),CONCATENATE("R",'Mapa de Riesgos'!$A$12),"")</f>
        <v/>
      </c>
      <c r="W38" s="414"/>
      <c r="X38" s="414" t="str">
        <f>IF(AND('Mapa de Riesgos'!$H$18="Muy Baja",'Mapa de Riesgos'!$L$18="Moderado"),CONCATENATE("R",'Mapa de Riesgos'!$A$18),"")</f>
        <v/>
      </c>
      <c r="Y38" s="414"/>
      <c r="Z38" s="414" t="str">
        <f>IF(AND('Mapa de Riesgos'!$H$24="Muy Baja",'Mapa de Riesgos'!$L$24="Moderado"),CONCATENATE("R",'Mapa de Riesgos'!$A$24),"")</f>
        <v/>
      </c>
      <c r="AA38" s="415"/>
      <c r="AB38" s="431" t="str">
        <f>IF(AND('Mapa de Riesgos'!$H$12="Muy Baja",'Mapa de Riesgos'!$L$12="Mayor"),CONCATENATE("R",'Mapa de Riesgos'!$A$12),"")</f>
        <v/>
      </c>
      <c r="AC38" s="432"/>
      <c r="AD38" s="432" t="str">
        <f>IF(AND('Mapa de Riesgos'!$H$18="Muy Baja",'Mapa de Riesgos'!$L$18="Mayor"),CONCATENATE("R",'Mapa de Riesgos'!$A$18),"")</f>
        <v/>
      </c>
      <c r="AE38" s="432"/>
      <c r="AF38" s="432" t="str">
        <f>IF(AND('Mapa de Riesgos'!$H$24="Muy Baja",'Mapa de Riesgos'!$L$24="Mayor"),CONCATENATE("R",'Mapa de Riesgos'!$A$24),"")</f>
        <v/>
      </c>
      <c r="AG38" s="433"/>
      <c r="AH38" s="422" t="str">
        <f>IF(AND('Mapa de Riesgos'!$H$12="Muy Baja",'Mapa de Riesgos'!$L$12="Catastrófico"),CONCATENATE("R",'Mapa de Riesgos'!$A$12),"")</f>
        <v>R1</v>
      </c>
      <c r="AI38" s="423"/>
      <c r="AJ38" s="423" t="str">
        <f>IF(AND('Mapa de Riesgos'!$H$18="Muy Baja",'Mapa de Riesgos'!$L$18="Catastrófico"),CONCATENATE("R",'Mapa de Riesgos'!$A$18),"")</f>
        <v/>
      </c>
      <c r="AK38" s="423"/>
      <c r="AL38" s="423" t="str">
        <f>IF(AND('Mapa de Riesgos'!$H$24="Muy Baja",'Mapa de Riesgos'!$L$24="Catastrófico"),CONCATENATE("R",'Mapa de Riesgos'!$A$24),"")</f>
        <v/>
      </c>
      <c r="AM38" s="424"/>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row>
    <row r="39" spans="1:80" x14ac:dyDescent="0.25">
      <c r="A39" s="83"/>
      <c r="B39" s="445"/>
      <c r="C39" s="445"/>
      <c r="D39" s="446"/>
      <c r="E39" s="438"/>
      <c r="F39" s="439"/>
      <c r="G39" s="439"/>
      <c r="H39" s="439"/>
      <c r="I39" s="440"/>
      <c r="J39" s="398"/>
      <c r="K39" s="399"/>
      <c r="L39" s="399"/>
      <c r="M39" s="399"/>
      <c r="N39" s="399"/>
      <c r="O39" s="400"/>
      <c r="P39" s="398"/>
      <c r="Q39" s="399"/>
      <c r="R39" s="399"/>
      <c r="S39" s="399"/>
      <c r="T39" s="399"/>
      <c r="U39" s="400"/>
      <c r="V39" s="407"/>
      <c r="W39" s="408"/>
      <c r="X39" s="408"/>
      <c r="Y39" s="408"/>
      <c r="Z39" s="408"/>
      <c r="AA39" s="409"/>
      <c r="AB39" s="425"/>
      <c r="AC39" s="426"/>
      <c r="AD39" s="426"/>
      <c r="AE39" s="426"/>
      <c r="AF39" s="426"/>
      <c r="AG39" s="427"/>
      <c r="AH39" s="416"/>
      <c r="AI39" s="417"/>
      <c r="AJ39" s="417"/>
      <c r="AK39" s="417"/>
      <c r="AL39" s="417"/>
      <c r="AM39" s="418"/>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row>
    <row r="40" spans="1:80" x14ac:dyDescent="0.25">
      <c r="A40" s="83"/>
      <c r="B40" s="445"/>
      <c r="C40" s="445"/>
      <c r="D40" s="446"/>
      <c r="E40" s="438"/>
      <c r="F40" s="439"/>
      <c r="G40" s="439"/>
      <c r="H40" s="439"/>
      <c r="I40" s="440"/>
      <c r="J40" s="398" t="str">
        <f>IF(AND('Mapa de Riesgos'!$H$30="Muy Baja",'Mapa de Riesgos'!$L$30="Leve"),CONCATENATE("R",'Mapa de Riesgos'!$A$30),"")</f>
        <v/>
      </c>
      <c r="K40" s="399"/>
      <c r="L40" s="399" t="str">
        <f>IF(AND('Mapa de Riesgos'!$H$36="Muy Baja",'Mapa de Riesgos'!$L$36="Leve"),CONCATENATE("R",'Mapa de Riesgos'!$A$36),"")</f>
        <v/>
      </c>
      <c r="M40" s="399"/>
      <c r="N40" s="399" t="str">
        <f>IF(AND('Mapa de Riesgos'!$H$42="Muy Baja",'Mapa de Riesgos'!$L$42="Leve"),CONCATENATE("R",'Mapa de Riesgos'!$A$42),"")</f>
        <v/>
      </c>
      <c r="O40" s="400"/>
      <c r="P40" s="398" t="str">
        <f>IF(AND('Mapa de Riesgos'!$H$30="Muy Baja",'Mapa de Riesgos'!$L$30="Menor"),CONCATENATE("R",'Mapa de Riesgos'!$A$30),"")</f>
        <v/>
      </c>
      <c r="Q40" s="399"/>
      <c r="R40" s="399" t="str">
        <f>IF(AND('Mapa de Riesgos'!$H$36="Muy Baja",'Mapa de Riesgos'!$L$36="Menor"),CONCATENATE("R",'Mapa de Riesgos'!$A$36),"")</f>
        <v/>
      </c>
      <c r="S40" s="399"/>
      <c r="T40" s="399" t="str">
        <f>IF(AND('Mapa de Riesgos'!$H$42="Muy Baja",'Mapa de Riesgos'!$L$42="Menor"),CONCATENATE("R",'Mapa de Riesgos'!$A$42),"")</f>
        <v/>
      </c>
      <c r="U40" s="400"/>
      <c r="V40" s="407" t="str">
        <f>IF(AND('Mapa de Riesgos'!$H$30="Muy Baja",'Mapa de Riesgos'!$L$30="Moderado"),CONCATENATE("R",'Mapa de Riesgos'!$A$30),"")</f>
        <v/>
      </c>
      <c r="W40" s="408"/>
      <c r="X40" s="408" t="str">
        <f>IF(AND('Mapa de Riesgos'!$H$36="Muy Baja",'Mapa de Riesgos'!$L$36="Moderado"),CONCATENATE("R",'Mapa de Riesgos'!$A$36),"")</f>
        <v/>
      </c>
      <c r="Y40" s="408"/>
      <c r="Z40" s="408" t="str">
        <f>IF(AND('Mapa de Riesgos'!$H$42="Muy Baja",'Mapa de Riesgos'!$L$42="Moderado"),CONCATENATE("R",'Mapa de Riesgos'!$A$42),"")</f>
        <v/>
      </c>
      <c r="AA40" s="409"/>
      <c r="AB40" s="425" t="str">
        <f>IF(AND('Mapa de Riesgos'!$H$30="Muy Baja",'Mapa de Riesgos'!$L$30="Mayor"),CONCATENATE("R",'Mapa de Riesgos'!$A$30),"")</f>
        <v/>
      </c>
      <c r="AC40" s="426"/>
      <c r="AD40" s="426" t="str">
        <f>IF(AND('Mapa de Riesgos'!$H$36="Muy Baja",'Mapa de Riesgos'!$L$36="Mayor"),CONCATENATE("R",'Mapa de Riesgos'!$A$36),"")</f>
        <v/>
      </c>
      <c r="AE40" s="426"/>
      <c r="AF40" s="426" t="str">
        <f>IF(AND('Mapa de Riesgos'!$H$42="Muy Baja",'Mapa de Riesgos'!$L$42="Mayor"),CONCATENATE("R",'Mapa de Riesgos'!$A$42),"")</f>
        <v/>
      </c>
      <c r="AG40" s="427"/>
      <c r="AH40" s="416" t="str">
        <f>IF(AND('Mapa de Riesgos'!$H$30="Muy Baja",'Mapa de Riesgos'!$L$30="Catastrófico"),CONCATENATE("R",'Mapa de Riesgos'!$A$30),"")</f>
        <v/>
      </c>
      <c r="AI40" s="417"/>
      <c r="AJ40" s="417" t="str">
        <f>IF(AND('Mapa de Riesgos'!$H$36="Muy Baja",'Mapa de Riesgos'!$L$36="Catastrófico"),CONCATENATE("R",'Mapa de Riesgos'!$A$36),"")</f>
        <v/>
      </c>
      <c r="AK40" s="417"/>
      <c r="AL40" s="417" t="str">
        <f>IF(AND('Mapa de Riesgos'!$H$42="Muy Baja",'Mapa de Riesgos'!$L$42="Catastrófico"),CONCATENATE("R",'Mapa de Riesgos'!$A$42),"")</f>
        <v/>
      </c>
      <c r="AM40" s="418"/>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row>
    <row r="41" spans="1:80" x14ac:dyDescent="0.25">
      <c r="A41" s="83"/>
      <c r="B41" s="445"/>
      <c r="C41" s="445"/>
      <c r="D41" s="446"/>
      <c r="E41" s="438"/>
      <c r="F41" s="439"/>
      <c r="G41" s="439"/>
      <c r="H41" s="439"/>
      <c r="I41" s="440"/>
      <c r="J41" s="398"/>
      <c r="K41" s="399"/>
      <c r="L41" s="399"/>
      <c r="M41" s="399"/>
      <c r="N41" s="399"/>
      <c r="O41" s="400"/>
      <c r="P41" s="398"/>
      <c r="Q41" s="399"/>
      <c r="R41" s="399"/>
      <c r="S41" s="399"/>
      <c r="T41" s="399"/>
      <c r="U41" s="400"/>
      <c r="V41" s="407"/>
      <c r="W41" s="408"/>
      <c r="X41" s="408"/>
      <c r="Y41" s="408"/>
      <c r="Z41" s="408"/>
      <c r="AA41" s="409"/>
      <c r="AB41" s="425"/>
      <c r="AC41" s="426"/>
      <c r="AD41" s="426"/>
      <c r="AE41" s="426"/>
      <c r="AF41" s="426"/>
      <c r="AG41" s="427"/>
      <c r="AH41" s="416"/>
      <c r="AI41" s="417"/>
      <c r="AJ41" s="417"/>
      <c r="AK41" s="417"/>
      <c r="AL41" s="417"/>
      <c r="AM41" s="418"/>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row>
    <row r="42" spans="1:80" x14ac:dyDescent="0.25">
      <c r="A42" s="83"/>
      <c r="B42" s="445"/>
      <c r="C42" s="445"/>
      <c r="D42" s="446"/>
      <c r="E42" s="438"/>
      <c r="F42" s="439"/>
      <c r="G42" s="439"/>
      <c r="H42" s="439"/>
      <c r="I42" s="440"/>
      <c r="J42" s="398" t="str">
        <f>IF(AND('Mapa de Riesgos'!$H$48="Muy Baja",'Mapa de Riesgos'!$L$48="Leve"),CONCATENATE("R",'Mapa de Riesgos'!$A$48),"")</f>
        <v/>
      </c>
      <c r="K42" s="399"/>
      <c r="L42" s="399" t="str">
        <f>IF(AND('Mapa de Riesgos'!$H$54="Muy Baja",'Mapa de Riesgos'!$L$54="Leve"),CONCATENATE("R",'Mapa de Riesgos'!$A$54),"")</f>
        <v/>
      </c>
      <c r="M42" s="399"/>
      <c r="N42" s="399" t="str">
        <f>IF(AND('Mapa de Riesgos'!$H$60="Muy Baja",'Mapa de Riesgos'!$L$60="Leve"),CONCATENATE("R",'Mapa de Riesgos'!$A$60),"")</f>
        <v/>
      </c>
      <c r="O42" s="400"/>
      <c r="P42" s="398" t="str">
        <f>IF(AND('Mapa de Riesgos'!$H$48="Muy Baja",'Mapa de Riesgos'!$L$48="Menor"),CONCATENATE("R",'Mapa de Riesgos'!$A$48),"")</f>
        <v/>
      </c>
      <c r="Q42" s="399"/>
      <c r="R42" s="399" t="str">
        <f>IF(AND('Mapa de Riesgos'!$H$54="Muy Baja",'Mapa de Riesgos'!$L$54="Menor"),CONCATENATE("R",'Mapa de Riesgos'!$A$54),"")</f>
        <v/>
      </c>
      <c r="S42" s="399"/>
      <c r="T42" s="399" t="str">
        <f>IF(AND('Mapa de Riesgos'!$H$60="Muy Baja",'Mapa de Riesgos'!$L$60="Menor"),CONCATENATE("R",'Mapa de Riesgos'!$A$60),"")</f>
        <v/>
      </c>
      <c r="U42" s="400"/>
      <c r="V42" s="407" t="str">
        <f>IF(AND('Mapa de Riesgos'!$H$48="Muy Baja",'Mapa de Riesgos'!$L$48="Moderado"),CONCATENATE("R",'Mapa de Riesgos'!$A$48),"")</f>
        <v/>
      </c>
      <c r="W42" s="408"/>
      <c r="X42" s="408" t="str">
        <f>IF(AND('Mapa de Riesgos'!$H$54="Muy Baja",'Mapa de Riesgos'!$L$54="Moderado"),CONCATENATE("R",'Mapa de Riesgos'!$A$54),"")</f>
        <v/>
      </c>
      <c r="Y42" s="408"/>
      <c r="Z42" s="408" t="str">
        <f>IF(AND('Mapa de Riesgos'!$H$60="Muy Baja",'Mapa de Riesgos'!$L$60="Moderado"),CONCATENATE("R",'Mapa de Riesgos'!$A$60),"")</f>
        <v/>
      </c>
      <c r="AA42" s="409"/>
      <c r="AB42" s="425" t="str">
        <f>IF(AND('Mapa de Riesgos'!$H$48="Muy Baja",'Mapa de Riesgos'!$L$48="Mayor"),CONCATENATE("R",'Mapa de Riesgos'!$A$48),"")</f>
        <v/>
      </c>
      <c r="AC42" s="426"/>
      <c r="AD42" s="426" t="str">
        <f>IF(AND('Mapa de Riesgos'!$H$54="Muy Baja",'Mapa de Riesgos'!$L$54="Mayor"),CONCATENATE("R",'Mapa de Riesgos'!$A$54),"")</f>
        <v/>
      </c>
      <c r="AE42" s="426"/>
      <c r="AF42" s="426" t="str">
        <f>IF(AND('Mapa de Riesgos'!$H$60="Muy Baja",'Mapa de Riesgos'!$L$60="Mayor"),CONCATENATE("R",'Mapa de Riesgos'!$A$60),"")</f>
        <v/>
      </c>
      <c r="AG42" s="427"/>
      <c r="AH42" s="416" t="str">
        <f>IF(AND('Mapa de Riesgos'!$H$48="Muy Baja",'Mapa de Riesgos'!$L$48="Catastrófico"),CONCATENATE("R",'Mapa de Riesgos'!$A$48),"")</f>
        <v/>
      </c>
      <c r="AI42" s="417"/>
      <c r="AJ42" s="417" t="str">
        <f>IF(AND('Mapa de Riesgos'!$H$54="Muy Baja",'Mapa de Riesgos'!$L$54="Catastrófico"),CONCATENATE("R",'Mapa de Riesgos'!$A$54),"")</f>
        <v/>
      </c>
      <c r="AK42" s="417"/>
      <c r="AL42" s="417" t="str">
        <f>IF(AND('Mapa de Riesgos'!$H$60="Muy Baja",'Mapa de Riesgos'!$L$60="Catastrófico"),CONCATENATE("R",'Mapa de Riesgos'!$A$60),"")</f>
        <v/>
      </c>
      <c r="AM42" s="418"/>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row>
    <row r="43" spans="1:80" x14ac:dyDescent="0.25">
      <c r="A43" s="83"/>
      <c r="B43" s="445"/>
      <c r="C43" s="445"/>
      <c r="D43" s="446"/>
      <c r="E43" s="438"/>
      <c r="F43" s="439"/>
      <c r="G43" s="439"/>
      <c r="H43" s="439"/>
      <c r="I43" s="440"/>
      <c r="J43" s="398"/>
      <c r="K43" s="399"/>
      <c r="L43" s="399"/>
      <c r="M43" s="399"/>
      <c r="N43" s="399"/>
      <c r="O43" s="400"/>
      <c r="P43" s="398"/>
      <c r="Q43" s="399"/>
      <c r="R43" s="399"/>
      <c r="S43" s="399"/>
      <c r="T43" s="399"/>
      <c r="U43" s="400"/>
      <c r="V43" s="407"/>
      <c r="W43" s="408"/>
      <c r="X43" s="408"/>
      <c r="Y43" s="408"/>
      <c r="Z43" s="408"/>
      <c r="AA43" s="409"/>
      <c r="AB43" s="425"/>
      <c r="AC43" s="426"/>
      <c r="AD43" s="426"/>
      <c r="AE43" s="426"/>
      <c r="AF43" s="426"/>
      <c r="AG43" s="427"/>
      <c r="AH43" s="416"/>
      <c r="AI43" s="417"/>
      <c r="AJ43" s="417"/>
      <c r="AK43" s="417"/>
      <c r="AL43" s="417"/>
      <c r="AM43" s="418"/>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row>
    <row r="44" spans="1:80" x14ac:dyDescent="0.25">
      <c r="A44" s="83"/>
      <c r="B44" s="445"/>
      <c r="C44" s="445"/>
      <c r="D44" s="446"/>
      <c r="E44" s="438"/>
      <c r="F44" s="439"/>
      <c r="G44" s="439"/>
      <c r="H44" s="439"/>
      <c r="I44" s="440"/>
      <c r="J44" s="398" t="str">
        <f>IF(AND('Mapa de Riesgos'!$H$66="Muy Baja",'Mapa de Riesgos'!$L$66="Leve"),CONCATENATE("R",'Mapa de Riesgos'!$A$66),"")</f>
        <v/>
      </c>
      <c r="K44" s="399"/>
      <c r="L44" s="399" t="str">
        <f>IF(AND('Mapa de Riesgos'!$H$72="Muy Baja",'Mapa de Riesgos'!$L$72="Leve"),CONCATENATE("R",'Mapa de Riesgos'!$A$72),"")</f>
        <v/>
      </c>
      <c r="M44" s="399"/>
      <c r="N44" s="399" t="str">
        <f>IF(AND('Mapa de Riesgos'!$H$78="Muy Baja",'Mapa de Riesgos'!$L$78="Leve"),CONCATENATE("R",'Mapa de Riesgos'!$A$78),"")</f>
        <v/>
      </c>
      <c r="O44" s="400"/>
      <c r="P44" s="398" t="str">
        <f>IF(AND('Mapa de Riesgos'!$H$66="Muy Baja",'Mapa de Riesgos'!$L$66="Menor"),CONCATENATE("R",'Mapa de Riesgos'!$A$66),"")</f>
        <v/>
      </c>
      <c r="Q44" s="399"/>
      <c r="R44" s="399" t="str">
        <f>IF(AND('Mapa de Riesgos'!$H$72="Muy Baja",'Mapa de Riesgos'!$L$72="Menor"),CONCATENATE("R",'Mapa de Riesgos'!$A$72),"")</f>
        <v/>
      </c>
      <c r="S44" s="399"/>
      <c r="T44" s="399" t="str">
        <f>IF(AND('Mapa de Riesgos'!$H$78="Muy Baja",'Mapa de Riesgos'!$L$78="Menor"),CONCATENATE("R",'Mapa de Riesgos'!$A$78),"")</f>
        <v/>
      </c>
      <c r="U44" s="400"/>
      <c r="V44" s="407" t="str">
        <f>IF(AND('Mapa de Riesgos'!$H$66="Muy Baja",'Mapa de Riesgos'!$L$66="Moderado"),CONCATENATE("R",'Mapa de Riesgos'!$A$66),"")</f>
        <v/>
      </c>
      <c r="W44" s="408"/>
      <c r="X44" s="408" t="str">
        <f>IF(AND('Mapa de Riesgos'!$H$72="Muy Baja",'Mapa de Riesgos'!$L$72="Moderado"),CONCATENATE("R",'Mapa de Riesgos'!$A$72),"")</f>
        <v/>
      </c>
      <c r="Y44" s="408"/>
      <c r="Z44" s="408" t="str">
        <f>IF(AND('Mapa de Riesgos'!$H$78="Muy Baja",'Mapa de Riesgos'!$L$78="Moderado"),CONCATENATE("R",'Mapa de Riesgos'!$A$78),"")</f>
        <v/>
      </c>
      <c r="AA44" s="409"/>
      <c r="AB44" s="425" t="str">
        <f>IF(AND('Mapa de Riesgos'!$H$66="Muy Baja",'Mapa de Riesgos'!$L$66="Mayor"),CONCATENATE("R",'Mapa de Riesgos'!$A$66),"")</f>
        <v/>
      </c>
      <c r="AC44" s="426"/>
      <c r="AD44" s="426" t="str">
        <f>IF(AND('Mapa de Riesgos'!$H$72="Muy Baja",'Mapa de Riesgos'!$L$72="Mayor"),CONCATENATE("R",'Mapa de Riesgos'!$A$72),"")</f>
        <v/>
      </c>
      <c r="AE44" s="426"/>
      <c r="AF44" s="426" t="str">
        <f>IF(AND('Mapa de Riesgos'!$H$78="Muy Baja",'Mapa de Riesgos'!$L$78="Mayor"),CONCATENATE("R",'Mapa de Riesgos'!$A$78),"")</f>
        <v/>
      </c>
      <c r="AG44" s="427"/>
      <c r="AH44" s="416" t="str">
        <f>IF(AND('Mapa de Riesgos'!$H$66="Muy Baja",'Mapa de Riesgos'!$L$66="Catastrófico"),CONCATENATE("R",'Mapa de Riesgos'!$A$66),"")</f>
        <v/>
      </c>
      <c r="AI44" s="417"/>
      <c r="AJ44" s="417" t="str">
        <f>IF(AND('Mapa de Riesgos'!$H$72="Muy Baja",'Mapa de Riesgos'!$L$72="Catastrófico"),CONCATENATE("R",'Mapa de Riesgos'!$A$72),"")</f>
        <v/>
      </c>
      <c r="AK44" s="417"/>
      <c r="AL44" s="417" t="str">
        <f>IF(AND('Mapa de Riesgos'!$H$78="Muy Baja",'Mapa de Riesgos'!$L$78="Catastrófico"),CONCATENATE("R",'Mapa de Riesgos'!$A$78),"")</f>
        <v/>
      </c>
      <c r="AM44" s="418"/>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row>
    <row r="45" spans="1:80" ht="15.75" thickBot="1" x14ac:dyDescent="0.3">
      <c r="A45" s="83"/>
      <c r="B45" s="445"/>
      <c r="C45" s="445"/>
      <c r="D45" s="446"/>
      <c r="E45" s="441"/>
      <c r="F45" s="442"/>
      <c r="G45" s="442"/>
      <c r="H45" s="442"/>
      <c r="I45" s="443"/>
      <c r="J45" s="401"/>
      <c r="K45" s="402"/>
      <c r="L45" s="402"/>
      <c r="M45" s="402"/>
      <c r="N45" s="402"/>
      <c r="O45" s="403"/>
      <c r="P45" s="401"/>
      <c r="Q45" s="402"/>
      <c r="R45" s="402"/>
      <c r="S45" s="402"/>
      <c r="T45" s="402"/>
      <c r="U45" s="403"/>
      <c r="V45" s="410"/>
      <c r="W45" s="411"/>
      <c r="X45" s="411"/>
      <c r="Y45" s="411"/>
      <c r="Z45" s="411"/>
      <c r="AA45" s="412"/>
      <c r="AB45" s="428"/>
      <c r="AC45" s="429"/>
      <c r="AD45" s="429"/>
      <c r="AE45" s="429"/>
      <c r="AF45" s="429"/>
      <c r="AG45" s="430"/>
      <c r="AH45" s="419"/>
      <c r="AI45" s="420"/>
      <c r="AJ45" s="420"/>
      <c r="AK45" s="420"/>
      <c r="AL45" s="420"/>
      <c r="AM45" s="421"/>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row>
    <row r="46" spans="1:80" x14ac:dyDescent="0.25">
      <c r="A46" s="83"/>
      <c r="B46" s="83"/>
      <c r="C46" s="83"/>
      <c r="D46" s="83"/>
      <c r="E46" s="83"/>
      <c r="F46" s="83"/>
      <c r="G46" s="83"/>
      <c r="H46" s="83"/>
      <c r="I46" s="83"/>
      <c r="J46" s="435" t="s">
        <v>157</v>
      </c>
      <c r="K46" s="436"/>
      <c r="L46" s="436"/>
      <c r="M46" s="436"/>
      <c r="N46" s="436"/>
      <c r="O46" s="437"/>
      <c r="P46" s="435" t="s">
        <v>158</v>
      </c>
      <c r="Q46" s="436"/>
      <c r="R46" s="436"/>
      <c r="S46" s="436"/>
      <c r="T46" s="436"/>
      <c r="U46" s="437"/>
      <c r="V46" s="435" t="s">
        <v>159</v>
      </c>
      <c r="W46" s="436"/>
      <c r="X46" s="436"/>
      <c r="Y46" s="436"/>
      <c r="Z46" s="436"/>
      <c r="AA46" s="437"/>
      <c r="AB46" s="435" t="s">
        <v>160</v>
      </c>
      <c r="AC46" s="444"/>
      <c r="AD46" s="436"/>
      <c r="AE46" s="436"/>
      <c r="AF46" s="436"/>
      <c r="AG46" s="437"/>
      <c r="AH46" s="435" t="s">
        <v>161</v>
      </c>
      <c r="AI46" s="436"/>
      <c r="AJ46" s="436"/>
      <c r="AK46" s="436"/>
      <c r="AL46" s="436"/>
      <c r="AM46" s="437"/>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x14ac:dyDescent="0.25">
      <c r="A47" s="83"/>
      <c r="B47" s="83"/>
      <c r="C47" s="83"/>
      <c r="D47" s="83"/>
      <c r="E47" s="83"/>
      <c r="F47" s="83"/>
      <c r="G47" s="83"/>
      <c r="H47" s="83"/>
      <c r="I47" s="83"/>
      <c r="J47" s="438"/>
      <c r="K47" s="439"/>
      <c r="L47" s="439"/>
      <c r="M47" s="439"/>
      <c r="N47" s="439"/>
      <c r="O47" s="440"/>
      <c r="P47" s="438"/>
      <c r="Q47" s="439"/>
      <c r="R47" s="439"/>
      <c r="S47" s="439"/>
      <c r="T47" s="439"/>
      <c r="U47" s="440"/>
      <c r="V47" s="438"/>
      <c r="W47" s="439"/>
      <c r="X47" s="439"/>
      <c r="Y47" s="439"/>
      <c r="Z47" s="439"/>
      <c r="AA47" s="440"/>
      <c r="AB47" s="438"/>
      <c r="AC47" s="439"/>
      <c r="AD47" s="439"/>
      <c r="AE47" s="439"/>
      <c r="AF47" s="439"/>
      <c r="AG47" s="440"/>
      <c r="AH47" s="438"/>
      <c r="AI47" s="439"/>
      <c r="AJ47" s="439"/>
      <c r="AK47" s="439"/>
      <c r="AL47" s="439"/>
      <c r="AM47" s="440"/>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x14ac:dyDescent="0.25">
      <c r="A48" s="83"/>
      <c r="B48" s="83"/>
      <c r="C48" s="83"/>
      <c r="D48" s="83"/>
      <c r="E48" s="83"/>
      <c r="F48" s="83"/>
      <c r="G48" s="83"/>
      <c r="H48" s="83"/>
      <c r="I48" s="83"/>
      <c r="J48" s="438"/>
      <c r="K48" s="439"/>
      <c r="L48" s="439"/>
      <c r="M48" s="439"/>
      <c r="N48" s="439"/>
      <c r="O48" s="440"/>
      <c r="P48" s="438"/>
      <c r="Q48" s="439"/>
      <c r="R48" s="439"/>
      <c r="S48" s="439"/>
      <c r="T48" s="439"/>
      <c r="U48" s="440"/>
      <c r="V48" s="438"/>
      <c r="W48" s="439"/>
      <c r="X48" s="439"/>
      <c r="Y48" s="439"/>
      <c r="Z48" s="439"/>
      <c r="AA48" s="440"/>
      <c r="AB48" s="438"/>
      <c r="AC48" s="439"/>
      <c r="AD48" s="439"/>
      <c r="AE48" s="439"/>
      <c r="AF48" s="439"/>
      <c r="AG48" s="440"/>
      <c r="AH48" s="438"/>
      <c r="AI48" s="439"/>
      <c r="AJ48" s="439"/>
      <c r="AK48" s="439"/>
      <c r="AL48" s="439"/>
      <c r="AM48" s="440"/>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x14ac:dyDescent="0.25">
      <c r="A49" s="83"/>
      <c r="B49" s="83"/>
      <c r="C49" s="83"/>
      <c r="D49" s="83"/>
      <c r="E49" s="83"/>
      <c r="F49" s="83"/>
      <c r="G49" s="83"/>
      <c r="H49" s="83"/>
      <c r="I49" s="83"/>
      <c r="J49" s="438"/>
      <c r="K49" s="439"/>
      <c r="L49" s="439"/>
      <c r="M49" s="439"/>
      <c r="N49" s="439"/>
      <c r="O49" s="440"/>
      <c r="P49" s="438"/>
      <c r="Q49" s="439"/>
      <c r="R49" s="439"/>
      <c r="S49" s="439"/>
      <c r="T49" s="439"/>
      <c r="U49" s="440"/>
      <c r="V49" s="438"/>
      <c r="W49" s="439"/>
      <c r="X49" s="439"/>
      <c r="Y49" s="439"/>
      <c r="Z49" s="439"/>
      <c r="AA49" s="440"/>
      <c r="AB49" s="438"/>
      <c r="AC49" s="439"/>
      <c r="AD49" s="439"/>
      <c r="AE49" s="439"/>
      <c r="AF49" s="439"/>
      <c r="AG49" s="440"/>
      <c r="AH49" s="438"/>
      <c r="AI49" s="439"/>
      <c r="AJ49" s="439"/>
      <c r="AK49" s="439"/>
      <c r="AL49" s="439"/>
      <c r="AM49" s="440"/>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x14ac:dyDescent="0.25">
      <c r="A50" s="83"/>
      <c r="B50" s="83"/>
      <c r="C50" s="83"/>
      <c r="D50" s="83"/>
      <c r="E50" s="83"/>
      <c r="F50" s="83"/>
      <c r="G50" s="83"/>
      <c r="H50" s="83"/>
      <c r="I50" s="83"/>
      <c r="J50" s="438"/>
      <c r="K50" s="439"/>
      <c r="L50" s="439"/>
      <c r="M50" s="439"/>
      <c r="N50" s="439"/>
      <c r="O50" s="440"/>
      <c r="P50" s="438"/>
      <c r="Q50" s="439"/>
      <c r="R50" s="439"/>
      <c r="S50" s="439"/>
      <c r="T50" s="439"/>
      <c r="U50" s="440"/>
      <c r="V50" s="438"/>
      <c r="W50" s="439"/>
      <c r="X50" s="439"/>
      <c r="Y50" s="439"/>
      <c r="Z50" s="439"/>
      <c r="AA50" s="440"/>
      <c r="AB50" s="438"/>
      <c r="AC50" s="439"/>
      <c r="AD50" s="439"/>
      <c r="AE50" s="439"/>
      <c r="AF50" s="439"/>
      <c r="AG50" s="440"/>
      <c r="AH50" s="438"/>
      <c r="AI50" s="439"/>
      <c r="AJ50" s="439"/>
      <c r="AK50" s="439"/>
      <c r="AL50" s="439"/>
      <c r="AM50" s="440"/>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75" thickBot="1" x14ac:dyDescent="0.3">
      <c r="A51" s="83"/>
      <c r="B51" s="83"/>
      <c r="C51" s="83"/>
      <c r="D51" s="83"/>
      <c r="E51" s="83"/>
      <c r="F51" s="83"/>
      <c r="G51" s="83"/>
      <c r="H51" s="83"/>
      <c r="I51" s="83"/>
      <c r="J51" s="441"/>
      <c r="K51" s="442"/>
      <c r="L51" s="442"/>
      <c r="M51" s="442"/>
      <c r="N51" s="442"/>
      <c r="O51" s="443"/>
      <c r="P51" s="441"/>
      <c r="Q51" s="442"/>
      <c r="R51" s="442"/>
      <c r="S51" s="442"/>
      <c r="T51" s="442"/>
      <c r="U51" s="443"/>
      <c r="V51" s="441"/>
      <c r="W51" s="442"/>
      <c r="X51" s="442"/>
      <c r="Y51" s="442"/>
      <c r="Z51" s="442"/>
      <c r="AA51" s="443"/>
      <c r="AB51" s="441"/>
      <c r="AC51" s="442"/>
      <c r="AD51" s="442"/>
      <c r="AE51" s="442"/>
      <c r="AF51" s="442"/>
      <c r="AG51" s="443"/>
      <c r="AH51" s="441"/>
      <c r="AI51" s="442"/>
      <c r="AJ51" s="442"/>
      <c r="AK51" s="442"/>
      <c r="AL51" s="442"/>
      <c r="AM51" s="44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x14ac:dyDescent="0.25">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x14ac:dyDescent="0.25">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x14ac:dyDescent="0.25">
      <c r="A61" s="83"/>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3"/>
      <c r="BU62" s="83"/>
      <c r="BV62" s="83"/>
      <c r="BW62" s="83"/>
      <c r="BX62" s="83"/>
      <c r="BY62" s="83"/>
      <c r="BZ62" s="83"/>
      <c r="CA62" s="83"/>
      <c r="CB62" s="83"/>
    </row>
    <row r="63" spans="1:80" x14ac:dyDescent="0.25">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3"/>
      <c r="BS63" s="83"/>
      <c r="BT63" s="83"/>
      <c r="BU63" s="83"/>
      <c r="BV63" s="83"/>
      <c r="BW63" s="83"/>
      <c r="BX63" s="83"/>
      <c r="BY63" s="83"/>
      <c r="BZ63" s="83"/>
      <c r="CA63" s="83"/>
      <c r="CB63" s="83"/>
    </row>
    <row r="64" spans="1:80" x14ac:dyDescent="0.25">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3"/>
      <c r="BR64" s="83"/>
      <c r="BS64" s="83"/>
      <c r="BT64" s="83"/>
      <c r="BU64" s="83"/>
      <c r="BV64" s="83"/>
      <c r="BW64" s="83"/>
      <c r="BX64" s="83"/>
      <c r="BY64" s="83"/>
      <c r="BZ64" s="83"/>
      <c r="CA64" s="83"/>
      <c r="CB64" s="83"/>
    </row>
    <row r="65" spans="1:8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3"/>
      <c r="BV65" s="83"/>
      <c r="BW65" s="83"/>
      <c r="BX65" s="83"/>
      <c r="BY65" s="83"/>
      <c r="BZ65" s="83"/>
      <c r="CA65" s="83"/>
      <c r="CB65" s="83"/>
    </row>
    <row r="66" spans="1:8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c r="BM66" s="83"/>
      <c r="BN66" s="83"/>
      <c r="BO66" s="83"/>
      <c r="BP66" s="83"/>
      <c r="BQ66" s="83"/>
      <c r="BR66" s="83"/>
      <c r="BS66" s="83"/>
      <c r="BT66" s="83"/>
      <c r="BU66" s="83"/>
      <c r="BV66" s="83"/>
      <c r="BW66" s="83"/>
      <c r="BX66" s="83"/>
      <c r="BY66" s="83"/>
      <c r="BZ66" s="83"/>
      <c r="CA66" s="83"/>
      <c r="CB66" s="83"/>
    </row>
    <row r="67" spans="1:8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c r="BI67" s="83"/>
      <c r="BJ67" s="83"/>
      <c r="BK67" s="83"/>
      <c r="BL67" s="83"/>
      <c r="BM67" s="83"/>
      <c r="BN67" s="83"/>
      <c r="BO67" s="83"/>
      <c r="BP67" s="83"/>
      <c r="BQ67" s="83"/>
      <c r="BR67" s="83"/>
      <c r="BS67" s="83"/>
      <c r="BT67" s="83"/>
      <c r="BU67" s="83"/>
      <c r="BV67" s="83"/>
      <c r="BW67" s="83"/>
      <c r="BX67" s="83"/>
      <c r="BY67" s="83"/>
      <c r="BZ67" s="83"/>
      <c r="CA67" s="83"/>
      <c r="CB67" s="83"/>
    </row>
    <row r="68" spans="1:8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c r="BM68" s="83"/>
      <c r="BN68" s="83"/>
      <c r="BO68" s="83"/>
      <c r="BP68" s="83"/>
      <c r="BQ68" s="83"/>
      <c r="BR68" s="83"/>
      <c r="BS68" s="83"/>
      <c r="BT68" s="83"/>
      <c r="BU68" s="83"/>
      <c r="BV68" s="83"/>
      <c r="BW68" s="83"/>
      <c r="BX68" s="83"/>
      <c r="BY68" s="83"/>
      <c r="BZ68" s="83"/>
      <c r="CA68" s="83"/>
      <c r="CB68" s="83"/>
    </row>
    <row r="69" spans="1:8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3"/>
      <c r="BR69" s="83"/>
      <c r="BS69" s="83"/>
      <c r="BT69" s="83"/>
      <c r="BU69" s="83"/>
      <c r="BV69" s="83"/>
      <c r="BW69" s="83"/>
      <c r="BX69" s="83"/>
      <c r="BY69" s="83"/>
      <c r="BZ69" s="83"/>
      <c r="CA69" s="83"/>
      <c r="CB69" s="83"/>
    </row>
    <row r="70" spans="1:8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83"/>
      <c r="BR70" s="83"/>
      <c r="BS70" s="83"/>
      <c r="BT70" s="83"/>
      <c r="BU70" s="83"/>
      <c r="BV70" s="83"/>
      <c r="BW70" s="83"/>
      <c r="BX70" s="83"/>
      <c r="BY70" s="83"/>
      <c r="BZ70" s="83"/>
      <c r="CA70" s="83"/>
      <c r="CB70" s="83"/>
    </row>
    <row r="71" spans="1:8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3"/>
      <c r="BR71" s="83"/>
      <c r="BS71" s="83"/>
      <c r="BT71" s="83"/>
      <c r="BU71" s="83"/>
      <c r="BV71" s="83"/>
      <c r="BW71" s="83"/>
      <c r="BX71" s="83"/>
      <c r="BY71" s="83"/>
      <c r="BZ71" s="83"/>
      <c r="CA71" s="83"/>
      <c r="CB71" s="83"/>
    </row>
    <row r="72" spans="1:8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3"/>
      <c r="BQ72" s="83"/>
      <c r="BR72" s="83"/>
      <c r="BS72" s="83"/>
      <c r="BT72" s="83"/>
      <c r="BU72" s="83"/>
      <c r="BV72" s="83"/>
      <c r="BW72" s="83"/>
      <c r="BX72" s="83"/>
      <c r="BY72" s="83"/>
      <c r="BZ72" s="83"/>
      <c r="CA72" s="83"/>
      <c r="CB72" s="83"/>
    </row>
    <row r="73" spans="1:8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83"/>
      <c r="BO73" s="83"/>
      <c r="BP73" s="83"/>
      <c r="BQ73" s="83"/>
      <c r="BR73" s="83"/>
      <c r="BS73" s="83"/>
      <c r="BT73" s="83"/>
      <c r="BU73" s="83"/>
      <c r="BV73" s="83"/>
      <c r="BW73" s="83"/>
      <c r="BX73" s="83"/>
      <c r="BY73" s="83"/>
      <c r="BZ73" s="83"/>
      <c r="CA73" s="83"/>
      <c r="CB73" s="83"/>
    </row>
    <row r="74" spans="1:8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c r="BT74" s="83"/>
      <c r="BU74" s="83"/>
      <c r="BV74" s="83"/>
      <c r="BW74" s="83"/>
      <c r="BX74" s="83"/>
      <c r="BY74" s="83"/>
      <c r="BZ74" s="83"/>
      <c r="CA74" s="83"/>
      <c r="CB74" s="83"/>
    </row>
    <row r="75" spans="1:8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c r="BM75" s="83"/>
      <c r="BN75" s="83"/>
      <c r="BO75" s="83"/>
      <c r="BP75" s="83"/>
      <c r="BQ75" s="83"/>
      <c r="BR75" s="83"/>
      <c r="BS75" s="83"/>
      <c r="BT75" s="83"/>
      <c r="BU75" s="83"/>
      <c r="BV75" s="83"/>
      <c r="BW75" s="83"/>
      <c r="BX75" s="83"/>
      <c r="BY75" s="83"/>
      <c r="BZ75" s="83"/>
      <c r="CA75" s="83"/>
      <c r="CB75" s="83"/>
    </row>
    <row r="76" spans="1:8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c r="BI76" s="83"/>
      <c r="BJ76" s="83"/>
      <c r="BK76" s="83"/>
      <c r="BL76" s="83"/>
      <c r="BM76" s="83"/>
      <c r="BN76" s="83"/>
      <c r="BO76" s="83"/>
      <c r="BP76" s="83"/>
      <c r="BQ76" s="83"/>
      <c r="BR76" s="83"/>
      <c r="BS76" s="83"/>
      <c r="BT76" s="83"/>
      <c r="BU76" s="83"/>
      <c r="BV76" s="83"/>
      <c r="BW76" s="83"/>
      <c r="BX76" s="83"/>
      <c r="BY76" s="83"/>
      <c r="BZ76" s="83"/>
      <c r="CA76" s="83"/>
      <c r="CB76" s="83"/>
    </row>
    <row r="77" spans="1:8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83"/>
      <c r="BU77" s="83"/>
      <c r="BV77" s="83"/>
      <c r="BW77" s="83"/>
      <c r="BX77" s="83"/>
      <c r="BY77" s="83"/>
      <c r="BZ77" s="83"/>
      <c r="CA77" s="83"/>
      <c r="CB77" s="83"/>
    </row>
    <row r="78" spans="1:8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c r="BM78" s="83"/>
      <c r="BN78" s="83"/>
      <c r="BO78" s="83"/>
      <c r="BP78" s="83"/>
      <c r="BQ78" s="83"/>
      <c r="BR78" s="83"/>
      <c r="BS78" s="83"/>
      <c r="BT78" s="83"/>
      <c r="BU78" s="83"/>
      <c r="BV78" s="83"/>
      <c r="BW78" s="83"/>
      <c r="BX78" s="83"/>
      <c r="BY78" s="83"/>
      <c r="BZ78" s="83"/>
      <c r="CA78" s="83"/>
      <c r="CB78" s="83"/>
    </row>
    <row r="79" spans="1:8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row>
    <row r="80" spans="1:8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row>
    <row r="81" spans="1:63"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row>
    <row r="82" spans="1:63"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row>
    <row r="83" spans="1:63"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row>
    <row r="84" spans="1:63"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row>
    <row r="85" spans="1:63"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row>
    <row r="86" spans="1:63"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row>
    <row r="87" spans="1:63"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row>
    <row r="88" spans="1:63"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c r="BI88" s="83"/>
      <c r="BJ88" s="83"/>
      <c r="BK88" s="83"/>
    </row>
    <row r="89" spans="1:63"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row>
    <row r="90" spans="1:63"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c r="BI90" s="83"/>
      <c r="BJ90" s="83"/>
      <c r="BK90" s="83"/>
    </row>
    <row r="91" spans="1:63"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c r="BI91" s="83"/>
      <c r="BJ91" s="83"/>
      <c r="BK91" s="83"/>
    </row>
    <row r="92" spans="1:63"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c r="BI92" s="83"/>
      <c r="BJ92" s="83"/>
      <c r="BK92" s="83"/>
    </row>
    <row r="93" spans="1:63"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c r="BI93" s="83"/>
      <c r="BJ93" s="83"/>
      <c r="BK93" s="83"/>
    </row>
    <row r="94" spans="1:63"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c r="BI94" s="83"/>
      <c r="BJ94" s="83"/>
      <c r="BK94" s="83"/>
    </row>
    <row r="95" spans="1:63"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c r="BI95" s="83"/>
      <c r="BJ95" s="83"/>
      <c r="BK95" s="83"/>
    </row>
    <row r="96" spans="1:63"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c r="BI96" s="83"/>
      <c r="BJ96" s="83"/>
      <c r="BK96" s="83"/>
    </row>
    <row r="97" spans="1:63"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c r="BI97" s="83"/>
      <c r="BJ97" s="83"/>
      <c r="BK97" s="83"/>
    </row>
    <row r="98" spans="1:63"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c r="BI98" s="83"/>
      <c r="BJ98" s="83"/>
      <c r="BK98" s="83"/>
    </row>
    <row r="99" spans="1:63"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c r="BI99" s="83"/>
      <c r="BJ99" s="83"/>
      <c r="BK99" s="83"/>
    </row>
    <row r="100" spans="1:63"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c r="BI100" s="83"/>
      <c r="BJ100" s="83"/>
      <c r="BK100" s="83"/>
    </row>
    <row r="101" spans="1:63"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row>
    <row r="102" spans="1:63"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c r="BI102" s="83"/>
      <c r="BJ102" s="83"/>
      <c r="BK102" s="83"/>
    </row>
    <row r="103" spans="1:63"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c r="BI103" s="83"/>
      <c r="BJ103" s="83"/>
      <c r="BK103" s="83"/>
    </row>
    <row r="104" spans="1:63"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c r="BI104" s="83"/>
      <c r="BJ104" s="83"/>
      <c r="BK104" s="83"/>
    </row>
    <row r="105" spans="1:63"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c r="BI105" s="83"/>
      <c r="BJ105" s="83"/>
      <c r="BK105" s="83"/>
    </row>
    <row r="106" spans="1:63"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c r="BI106" s="83"/>
      <c r="BJ106" s="83"/>
      <c r="BK106" s="83"/>
    </row>
    <row r="107" spans="1:63"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c r="BI107" s="83"/>
      <c r="BJ107" s="83"/>
      <c r="BK107" s="83"/>
    </row>
    <row r="108" spans="1:63"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c r="BI108" s="83"/>
      <c r="BJ108" s="83"/>
      <c r="BK108" s="83"/>
    </row>
    <row r="109" spans="1:63"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c r="BI109" s="83"/>
      <c r="BJ109" s="83"/>
      <c r="BK109" s="83"/>
    </row>
    <row r="110" spans="1:63"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row>
    <row r="111" spans="1:63"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c r="BI111" s="83"/>
      <c r="BJ111" s="83"/>
      <c r="BK111" s="83"/>
    </row>
    <row r="112" spans="1:63"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c r="BI112" s="83"/>
      <c r="BJ112" s="83"/>
      <c r="BK112" s="83"/>
    </row>
    <row r="113" spans="1:63"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row>
    <row r="114" spans="1:63"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c r="BI114" s="83"/>
      <c r="BJ114" s="83"/>
      <c r="BK114" s="83"/>
    </row>
    <row r="115" spans="1:63"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c r="BI115" s="83"/>
      <c r="BJ115" s="83"/>
      <c r="BK115" s="83"/>
    </row>
    <row r="116" spans="1:63"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c r="BI116" s="83"/>
      <c r="BJ116" s="83"/>
      <c r="BK116" s="83"/>
    </row>
    <row r="117" spans="1:63"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c r="BI117" s="83"/>
      <c r="BJ117" s="83"/>
      <c r="BK117" s="83"/>
    </row>
    <row r="118" spans="1:63"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c r="BI118" s="83"/>
      <c r="BJ118" s="83"/>
      <c r="BK118" s="83"/>
    </row>
    <row r="119" spans="1:63"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c r="BI119" s="83"/>
      <c r="BJ119" s="83"/>
      <c r="BK119" s="83"/>
    </row>
    <row r="120" spans="1:63"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c r="BI120" s="83"/>
      <c r="BJ120" s="83"/>
      <c r="BK120" s="83"/>
    </row>
    <row r="121" spans="1:63"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c r="BI121" s="83"/>
      <c r="BJ121" s="83"/>
      <c r="BK121" s="83"/>
    </row>
    <row r="122" spans="1:63" x14ac:dyDescent="0.25">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c r="BI122" s="83"/>
      <c r="BJ122" s="83"/>
      <c r="BK122" s="83"/>
    </row>
    <row r="123" spans="1:63" x14ac:dyDescent="0.25">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c r="BI123" s="83"/>
      <c r="BJ123" s="83"/>
      <c r="BK123" s="83"/>
    </row>
    <row r="124" spans="1:63" x14ac:dyDescent="0.25">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c r="BI124" s="83"/>
      <c r="BJ124" s="83"/>
      <c r="BK124" s="83"/>
    </row>
    <row r="125" spans="1:63" x14ac:dyDescent="0.25">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c r="BI125" s="83"/>
      <c r="BJ125" s="83"/>
      <c r="BK125" s="83"/>
    </row>
    <row r="126" spans="1:63" x14ac:dyDescent="0.25">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c r="BI126" s="83"/>
      <c r="BJ126" s="83"/>
      <c r="BK126" s="83"/>
    </row>
    <row r="127" spans="1:63" x14ac:dyDescent="0.25">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c r="BI127" s="83"/>
      <c r="BJ127" s="83"/>
      <c r="BK127" s="83"/>
    </row>
    <row r="128" spans="1:63" x14ac:dyDescent="0.25">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c r="BI128" s="83"/>
      <c r="BJ128" s="83"/>
      <c r="BK128" s="83"/>
    </row>
    <row r="129" spans="2:63" x14ac:dyDescent="0.25">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c r="BI129" s="83"/>
      <c r="BJ129" s="83"/>
      <c r="BK129" s="83"/>
    </row>
    <row r="130" spans="2:63" x14ac:dyDescent="0.25">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c r="BI130" s="83"/>
      <c r="BJ130" s="83"/>
      <c r="BK130" s="83"/>
    </row>
    <row r="131" spans="2:63" x14ac:dyDescent="0.25">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c r="BI131" s="83"/>
      <c r="BJ131" s="83"/>
      <c r="BK131" s="83"/>
    </row>
    <row r="132" spans="2:63" x14ac:dyDescent="0.25">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c r="BI132" s="83"/>
      <c r="BJ132" s="83"/>
      <c r="BK132" s="83"/>
    </row>
    <row r="133" spans="2:63" x14ac:dyDescent="0.25">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c r="BI133" s="83"/>
      <c r="BJ133" s="83"/>
      <c r="BK133" s="83"/>
    </row>
    <row r="134" spans="2:63" x14ac:dyDescent="0.25">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c r="BI134" s="83"/>
      <c r="BJ134" s="83"/>
      <c r="BK134" s="83"/>
    </row>
    <row r="135" spans="2:63" x14ac:dyDescent="0.25">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c r="BI135" s="83"/>
      <c r="BJ135" s="83"/>
      <c r="BK135" s="83"/>
    </row>
    <row r="136" spans="2:63" x14ac:dyDescent="0.25">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c r="BI136" s="83"/>
      <c r="BJ136" s="83"/>
      <c r="BK136" s="83"/>
    </row>
    <row r="137" spans="2:63" x14ac:dyDescent="0.25">
      <c r="B137" s="83"/>
      <c r="C137" s="83"/>
      <c r="D137" s="83"/>
      <c r="E137" s="83"/>
      <c r="F137" s="83"/>
      <c r="G137" s="83"/>
      <c r="H137" s="83"/>
      <c r="I137" s="83"/>
    </row>
    <row r="138" spans="2:63" x14ac:dyDescent="0.25">
      <c r="B138" s="83"/>
      <c r="C138" s="83"/>
      <c r="D138" s="83"/>
      <c r="E138" s="83"/>
      <c r="F138" s="83"/>
      <c r="G138" s="83"/>
      <c r="H138" s="83"/>
      <c r="I138" s="83"/>
    </row>
    <row r="139" spans="2:63" x14ac:dyDescent="0.25">
      <c r="B139" s="83"/>
      <c r="C139" s="83"/>
      <c r="D139" s="83"/>
      <c r="E139" s="83"/>
      <c r="F139" s="83"/>
      <c r="G139" s="83"/>
      <c r="H139" s="83"/>
      <c r="I139" s="83"/>
    </row>
    <row r="140" spans="2:63" x14ac:dyDescent="0.25">
      <c r="B140" s="83"/>
      <c r="C140" s="83"/>
      <c r="D140" s="83"/>
      <c r="E140" s="83"/>
      <c r="F140" s="83"/>
      <c r="G140" s="83"/>
      <c r="H140" s="83"/>
      <c r="I140" s="83"/>
    </row>
  </sheetData>
  <sheetProtection algorithmName="SHA-512" hashValue="kpXlidzmWxbP3brn8k4eIEWxhYHkoNV8mMuhH1lPT/xypiCOesm15jiCfvbsOoPDCD8/umcOeC7isQqNzzQXVQ==" saltValue="e8t6+j8RQ+iPDyNDapgnxw==" spinCount="100000" sheet="1" objects="1" scenarios="1"/>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M248"/>
  <sheetViews>
    <sheetView topLeftCell="A7" zoomScale="50" zoomScaleNormal="50" workbookViewId="0">
      <selection activeCell="AI52" sqref="AI52"/>
    </sheetView>
  </sheetViews>
  <sheetFormatPr baseColWidth="10" defaultColWidth="11.42578125"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row>
    <row r="2" spans="1:91" ht="18" customHeight="1" x14ac:dyDescent="0.25">
      <c r="A2" s="83"/>
      <c r="B2" s="512" t="s">
        <v>162</v>
      </c>
      <c r="C2" s="513"/>
      <c r="D2" s="513"/>
      <c r="E2" s="513"/>
      <c r="F2" s="513"/>
      <c r="G2" s="513"/>
      <c r="H2" s="513"/>
      <c r="I2" s="513"/>
      <c r="J2" s="434" t="s">
        <v>23</v>
      </c>
      <c r="K2" s="434"/>
      <c r="L2" s="434"/>
      <c r="M2" s="434"/>
      <c r="N2" s="434"/>
      <c r="O2" s="434"/>
      <c r="P2" s="434"/>
      <c r="Q2" s="434"/>
      <c r="R2" s="434"/>
      <c r="S2" s="434"/>
      <c r="T2" s="434"/>
      <c r="U2" s="434"/>
      <c r="V2" s="434"/>
      <c r="W2" s="434"/>
      <c r="X2" s="434"/>
      <c r="Y2" s="434"/>
      <c r="Z2" s="434"/>
      <c r="AA2" s="434"/>
      <c r="AB2" s="434"/>
      <c r="AC2" s="434"/>
      <c r="AD2" s="434"/>
      <c r="AE2" s="434"/>
      <c r="AF2" s="434"/>
      <c r="AG2" s="434"/>
      <c r="AH2" s="434"/>
      <c r="AI2" s="434"/>
      <c r="AJ2" s="434"/>
      <c r="AK2" s="434"/>
      <c r="AL2" s="434"/>
      <c r="AM2" s="434"/>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row>
    <row r="3" spans="1:91" ht="18.75" customHeight="1" x14ac:dyDescent="0.25">
      <c r="A3" s="83"/>
      <c r="B3" s="513"/>
      <c r="C3" s="513"/>
      <c r="D3" s="513"/>
      <c r="E3" s="513"/>
      <c r="F3" s="513"/>
      <c r="G3" s="513"/>
      <c r="H3" s="513"/>
      <c r="I3" s="513"/>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c r="AM3" s="434"/>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row>
    <row r="4" spans="1:91" ht="15" customHeight="1" x14ac:dyDescent="0.25">
      <c r="A4" s="83"/>
      <c r="B4" s="513"/>
      <c r="C4" s="513"/>
      <c r="D4" s="513"/>
      <c r="E4" s="513"/>
      <c r="F4" s="513"/>
      <c r="G4" s="513"/>
      <c r="H4" s="513"/>
      <c r="I4" s="513"/>
      <c r="J4" s="434"/>
      <c r="K4" s="434"/>
      <c r="L4" s="434"/>
      <c r="M4" s="434"/>
      <c r="N4" s="434"/>
      <c r="O4" s="434"/>
      <c r="P4" s="434"/>
      <c r="Q4" s="434"/>
      <c r="R4" s="434"/>
      <c r="S4" s="434"/>
      <c r="T4" s="434"/>
      <c r="U4" s="434"/>
      <c r="V4" s="434"/>
      <c r="W4" s="434"/>
      <c r="X4" s="434"/>
      <c r="Y4" s="434"/>
      <c r="Z4" s="434"/>
      <c r="AA4" s="434"/>
      <c r="AB4" s="434"/>
      <c r="AC4" s="434"/>
      <c r="AD4" s="434"/>
      <c r="AE4" s="434"/>
      <c r="AF4" s="434"/>
      <c r="AG4" s="434"/>
      <c r="AH4" s="434"/>
      <c r="AI4" s="434"/>
      <c r="AJ4" s="434"/>
      <c r="AK4" s="434"/>
      <c r="AL4" s="434"/>
      <c r="AM4" s="434"/>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row>
    <row r="5" spans="1:91"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row>
    <row r="6" spans="1:91" ht="15" customHeight="1" x14ac:dyDescent="0.25">
      <c r="A6" s="83"/>
      <c r="B6" s="445" t="s">
        <v>147</v>
      </c>
      <c r="C6" s="445"/>
      <c r="D6" s="446"/>
      <c r="E6" s="483" t="s">
        <v>148</v>
      </c>
      <c r="F6" s="484"/>
      <c r="G6" s="484"/>
      <c r="H6" s="484"/>
      <c r="I6" s="485"/>
      <c r="J6" s="46" t="str">
        <f>IF(AND('Mapa de Riesgos'!$Y$12="Muy Alta",'Mapa de Riesgos'!$AA$12="Leve"),CONCATENATE("R1C",'Mapa de Riesgos'!$O$12),"")</f>
        <v/>
      </c>
      <c r="K6" s="47" t="str">
        <f>IF(AND('Mapa de Riesgos'!$Y$13="Muy Alta",'Mapa de Riesgos'!$AA$13="Leve"),CONCATENATE("R1C",'Mapa de Riesgos'!$O$13),"")</f>
        <v/>
      </c>
      <c r="L6" s="47" t="str">
        <f>IF(AND('Mapa de Riesgos'!$Y$14="Muy Alta",'Mapa de Riesgos'!$AA$14="Leve"),CONCATENATE("R1C",'Mapa de Riesgos'!$O$14),"")</f>
        <v/>
      </c>
      <c r="M6" s="47" t="str">
        <f>IF(AND('Mapa de Riesgos'!$Y$15="Muy Alta",'Mapa de Riesgos'!$AA$15="Leve"),CONCATENATE("R1C",'Mapa de Riesgos'!$O$15),"")</f>
        <v/>
      </c>
      <c r="N6" s="47" t="str">
        <f>IF(AND('Mapa de Riesgos'!$Y$16="Muy Alta",'Mapa de Riesgos'!$AA$16="Leve"),CONCATENATE("R1C",'Mapa de Riesgos'!$O$16),"")</f>
        <v/>
      </c>
      <c r="O6" s="48" t="str">
        <f>IF(AND('Mapa de Riesgos'!$Y$17="Muy Alta",'Mapa de Riesgos'!$AA$17="Leve"),CONCATENATE("R1C",'Mapa de Riesgos'!$O$17),"")</f>
        <v/>
      </c>
      <c r="P6" s="46" t="str">
        <f>IF(AND('Mapa de Riesgos'!$Y$12="Muy Alta",'Mapa de Riesgos'!$AA$12="Menor"),CONCATENATE("R1C",'Mapa de Riesgos'!$O$12),"")</f>
        <v/>
      </c>
      <c r="Q6" s="47" t="str">
        <f>IF(AND('Mapa de Riesgos'!$Y$13="Muy Alta",'Mapa de Riesgos'!$AA$13="Menor"),CONCATENATE("R1C",'Mapa de Riesgos'!$O$13),"")</f>
        <v/>
      </c>
      <c r="R6" s="47" t="str">
        <f>IF(AND('Mapa de Riesgos'!$Y$14="Muy Alta",'Mapa de Riesgos'!$AA$14="Menor"),CONCATENATE("R1C",'Mapa de Riesgos'!$O$14),"")</f>
        <v/>
      </c>
      <c r="S6" s="47" t="str">
        <f>IF(AND('Mapa de Riesgos'!$Y$15="Muy Alta",'Mapa de Riesgos'!$AA$15="Menor"),CONCATENATE("R1C",'Mapa de Riesgos'!$O$15),"")</f>
        <v/>
      </c>
      <c r="T6" s="47" t="str">
        <f>IF(AND('Mapa de Riesgos'!$Y$16="Muy Alta",'Mapa de Riesgos'!$AA$16="Menor"),CONCATENATE("R1C",'Mapa de Riesgos'!$O$16),"")</f>
        <v/>
      </c>
      <c r="U6" s="48" t="str">
        <f>IF(AND('Mapa de Riesgos'!$Y$17="Muy Alta",'Mapa de Riesgos'!$AA$17="Menor"),CONCATENATE("R1C",'Mapa de Riesgos'!$O$17),"")</f>
        <v/>
      </c>
      <c r="V6" s="46" t="str">
        <f>IF(AND('Mapa de Riesgos'!$Y$12="Muy Alta",'Mapa de Riesgos'!$AA$12="Moderado"),CONCATENATE("R1C",'Mapa de Riesgos'!$O$12),"")</f>
        <v/>
      </c>
      <c r="W6" s="47" t="str">
        <f>IF(AND('Mapa de Riesgos'!$Y$13="Muy Alta",'Mapa de Riesgos'!$AA$13="Moderado"),CONCATENATE("R1C",'Mapa de Riesgos'!$O$13),"")</f>
        <v/>
      </c>
      <c r="X6" s="47" t="str">
        <f>IF(AND('Mapa de Riesgos'!$Y$14="Muy Alta",'Mapa de Riesgos'!$AA$14="Moderado"),CONCATENATE("R1C",'Mapa de Riesgos'!$O$14),"")</f>
        <v/>
      </c>
      <c r="Y6" s="47" t="str">
        <f>IF(AND('Mapa de Riesgos'!$Y$15="Muy Alta",'Mapa de Riesgos'!$AA$15="Moderado"),CONCATENATE("R1C",'Mapa de Riesgos'!$O$15),"")</f>
        <v/>
      </c>
      <c r="Z6" s="47" t="str">
        <f>IF(AND('Mapa de Riesgos'!$Y$16="Muy Alta",'Mapa de Riesgos'!$AA$16="Moderado"),CONCATENATE("R1C",'Mapa de Riesgos'!$O$16),"")</f>
        <v/>
      </c>
      <c r="AA6" s="48" t="str">
        <f>IF(AND('Mapa de Riesgos'!$Y$17="Muy Alta",'Mapa de Riesgos'!$AA$17="Moderado"),CONCATENATE("R1C",'Mapa de Riesgos'!$O$17),"")</f>
        <v/>
      </c>
      <c r="AB6" s="46" t="str">
        <f>IF(AND('Mapa de Riesgos'!$Y$12="Muy Alta",'Mapa de Riesgos'!$AA$12="Mayor"),CONCATENATE("R1C",'Mapa de Riesgos'!$O$12),"")</f>
        <v/>
      </c>
      <c r="AC6" s="47" t="str">
        <f>IF(AND('Mapa de Riesgos'!$Y$13="Muy Alta",'Mapa de Riesgos'!$AA$13="Mayor"),CONCATENATE("R1C",'Mapa de Riesgos'!$O$13),"")</f>
        <v/>
      </c>
      <c r="AD6" s="47" t="str">
        <f>IF(AND('Mapa de Riesgos'!$Y$14="Muy Alta",'Mapa de Riesgos'!$AA$14="Mayor"),CONCATENATE("R1C",'Mapa de Riesgos'!$O$14),"")</f>
        <v/>
      </c>
      <c r="AE6" s="47" t="str">
        <f>IF(AND('Mapa de Riesgos'!$Y$15="Muy Alta",'Mapa de Riesgos'!$AA$15="Mayor"),CONCATENATE("R1C",'Mapa de Riesgos'!$O$15),"")</f>
        <v/>
      </c>
      <c r="AF6" s="47" t="str">
        <f>IF(AND('Mapa de Riesgos'!$Y$16="Muy Alta",'Mapa de Riesgos'!$AA$16="Mayor"),CONCATENATE("R1C",'Mapa de Riesgos'!$O$16),"")</f>
        <v/>
      </c>
      <c r="AG6" s="48" t="str">
        <f>IF(AND('Mapa de Riesgos'!$Y$17="Muy Alta",'Mapa de Riesgos'!$AA$17="Mayor"),CONCATENATE("R1C",'Mapa de Riesgos'!$O$17),"")</f>
        <v/>
      </c>
      <c r="AH6" s="49" t="str">
        <f>IF(AND('Mapa de Riesgos'!$Y$12="Muy Alta",'Mapa de Riesgos'!$AA$12="Catastrófico"),CONCATENATE("R1C",'Mapa de Riesgos'!$O$12),"")</f>
        <v/>
      </c>
      <c r="AI6" s="50" t="str">
        <f>IF(AND('Mapa de Riesgos'!$Y$13="Muy Alta",'Mapa de Riesgos'!$AA$13="Catastrófico"),CONCATENATE("R1C",'Mapa de Riesgos'!$O$13),"")</f>
        <v/>
      </c>
      <c r="AJ6" s="50" t="str">
        <f>IF(AND('Mapa de Riesgos'!$Y$14="Muy Alta",'Mapa de Riesgos'!$AA$14="Catastrófico"),CONCATENATE("R1C",'Mapa de Riesgos'!$O$14),"")</f>
        <v/>
      </c>
      <c r="AK6" s="50" t="str">
        <f>IF(AND('Mapa de Riesgos'!$Y$15="Muy Alta",'Mapa de Riesgos'!$AA$15="Catastrófico"),CONCATENATE("R1C",'Mapa de Riesgos'!$O$15),"")</f>
        <v/>
      </c>
      <c r="AL6" s="50" t="str">
        <f>IF(AND('Mapa de Riesgos'!$Y$16="Muy Alta",'Mapa de Riesgos'!$AA$16="Catastrófico"),CONCATENATE("R1C",'Mapa de Riesgos'!$O$16),"")</f>
        <v/>
      </c>
      <c r="AM6" s="51" t="str">
        <f>IF(AND('Mapa de Riesgos'!$Y$17="Muy Alta",'Mapa de Riesgos'!$AA$17="Catastrófico"),CONCATENATE("R1C",'Mapa de Riesgos'!$O$17),"")</f>
        <v/>
      </c>
      <c r="AN6" s="83"/>
      <c r="AO6" s="503" t="s">
        <v>149</v>
      </c>
      <c r="AP6" s="504"/>
      <c r="AQ6" s="504"/>
      <c r="AR6" s="504"/>
      <c r="AS6" s="504"/>
      <c r="AT6" s="505"/>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row>
    <row r="7" spans="1:91" ht="15" customHeight="1" x14ac:dyDescent="0.25">
      <c r="A7" s="83"/>
      <c r="B7" s="445"/>
      <c r="C7" s="445"/>
      <c r="D7" s="446"/>
      <c r="E7" s="486"/>
      <c r="F7" s="487"/>
      <c r="G7" s="487"/>
      <c r="H7" s="487"/>
      <c r="I7" s="488"/>
      <c r="J7" s="52" t="str">
        <f>IF(AND('Mapa de Riesgos'!$Y$18="Muy Alta",'Mapa de Riesgos'!$AA$18="Leve"),CONCATENATE("R2C",'Mapa de Riesgos'!$O$18),"")</f>
        <v/>
      </c>
      <c r="K7" s="53" t="str">
        <f>IF(AND('Mapa de Riesgos'!$Y$19="Muy Alta",'Mapa de Riesgos'!$AA$19="Leve"),CONCATENATE("R2C",'Mapa de Riesgos'!$O$19),"")</f>
        <v/>
      </c>
      <c r="L7" s="53" t="str">
        <f>IF(AND('Mapa de Riesgos'!$Y$20="Muy Alta",'Mapa de Riesgos'!$AA$20="Leve"),CONCATENATE("R2C",'Mapa de Riesgos'!$O$20),"")</f>
        <v/>
      </c>
      <c r="M7" s="53" t="str">
        <f>IF(AND('Mapa de Riesgos'!$Y$21="Muy Alta",'Mapa de Riesgos'!$AA$21="Leve"),CONCATENATE("R2C",'Mapa de Riesgos'!$O$21),"")</f>
        <v/>
      </c>
      <c r="N7" s="53" t="str">
        <f>IF(AND('Mapa de Riesgos'!$Y$22="Muy Alta",'Mapa de Riesgos'!$AA$22="Leve"),CONCATENATE("R2C",'Mapa de Riesgos'!$O$22),"")</f>
        <v/>
      </c>
      <c r="O7" s="54" t="str">
        <f>IF(AND('Mapa de Riesgos'!$Y$23="Muy Alta",'Mapa de Riesgos'!$AA$23="Leve"),CONCATENATE("R2C",'Mapa de Riesgos'!$O$23),"")</f>
        <v/>
      </c>
      <c r="P7" s="52" t="str">
        <f>IF(AND('Mapa de Riesgos'!$Y$18="Muy Alta",'Mapa de Riesgos'!$AA$18="Menor"),CONCATENATE("R2C",'Mapa de Riesgos'!$O$18),"")</f>
        <v/>
      </c>
      <c r="Q7" s="53" t="str">
        <f>IF(AND('Mapa de Riesgos'!$Y$19="Muy Alta",'Mapa de Riesgos'!$AA$19="Menor"),CONCATENATE("R2C",'Mapa de Riesgos'!$O$19),"")</f>
        <v/>
      </c>
      <c r="R7" s="53" t="str">
        <f>IF(AND('Mapa de Riesgos'!$Y$20="Muy Alta",'Mapa de Riesgos'!$AA$20="Menor"),CONCATENATE("R2C",'Mapa de Riesgos'!$O$20),"")</f>
        <v/>
      </c>
      <c r="S7" s="53" t="str">
        <f>IF(AND('Mapa de Riesgos'!$Y$21="Muy Alta",'Mapa de Riesgos'!$AA$21="Menor"),CONCATENATE("R2C",'Mapa de Riesgos'!$O$21),"")</f>
        <v/>
      </c>
      <c r="T7" s="53" t="str">
        <f>IF(AND('Mapa de Riesgos'!$Y$22="Muy Alta",'Mapa de Riesgos'!$AA$22="Menor"),CONCATENATE("R2C",'Mapa de Riesgos'!$O$22),"")</f>
        <v/>
      </c>
      <c r="U7" s="54" t="str">
        <f>IF(AND('Mapa de Riesgos'!$Y$23="Muy Alta",'Mapa de Riesgos'!$AA$23="Menor"),CONCATENATE("R2C",'Mapa de Riesgos'!$O$23),"")</f>
        <v/>
      </c>
      <c r="V7" s="52" t="str">
        <f>IF(AND('Mapa de Riesgos'!$Y$18="Muy Alta",'Mapa de Riesgos'!$AA$18="Moderado"),CONCATENATE("R2C",'Mapa de Riesgos'!$O$18),"")</f>
        <v/>
      </c>
      <c r="W7" s="53" t="str">
        <f>IF(AND('Mapa de Riesgos'!$Y$19="Muy Alta",'Mapa de Riesgos'!$AA$19="Moderado"),CONCATENATE("R2C",'Mapa de Riesgos'!$O$19),"")</f>
        <v/>
      </c>
      <c r="X7" s="53" t="str">
        <f>IF(AND('Mapa de Riesgos'!$Y$20="Muy Alta",'Mapa de Riesgos'!$AA$20="Moderado"),CONCATENATE("R2C",'Mapa de Riesgos'!$O$20),"")</f>
        <v/>
      </c>
      <c r="Y7" s="53" t="str">
        <f>IF(AND('Mapa de Riesgos'!$Y$21="Muy Alta",'Mapa de Riesgos'!$AA$21="Moderado"),CONCATENATE("R2C",'Mapa de Riesgos'!$O$21),"")</f>
        <v/>
      </c>
      <c r="Z7" s="53" t="str">
        <f>IF(AND('Mapa de Riesgos'!$Y$22="Muy Alta",'Mapa de Riesgos'!$AA$22="Moderado"),CONCATENATE("R2C",'Mapa de Riesgos'!$O$22),"")</f>
        <v/>
      </c>
      <c r="AA7" s="54" t="str">
        <f>IF(AND('Mapa de Riesgos'!$Y$23="Muy Alta",'Mapa de Riesgos'!$AA$23="Moderado"),CONCATENATE("R2C",'Mapa de Riesgos'!$O$23),"")</f>
        <v/>
      </c>
      <c r="AB7" s="52" t="str">
        <f>IF(AND('Mapa de Riesgos'!$Y$18="Muy Alta",'Mapa de Riesgos'!$AA$18="Mayor"),CONCATENATE("R2C",'Mapa de Riesgos'!$O$18),"")</f>
        <v/>
      </c>
      <c r="AC7" s="53" t="str">
        <f>IF(AND('Mapa de Riesgos'!$Y$19="Muy Alta",'Mapa de Riesgos'!$AA$19="Mayor"),CONCATENATE("R2C",'Mapa de Riesgos'!$O$19),"")</f>
        <v/>
      </c>
      <c r="AD7" s="53" t="str">
        <f>IF(AND('Mapa de Riesgos'!$Y$20="Muy Alta",'Mapa de Riesgos'!$AA$20="Mayor"),CONCATENATE("R2C",'Mapa de Riesgos'!$O$20),"")</f>
        <v/>
      </c>
      <c r="AE7" s="53" t="str">
        <f>IF(AND('Mapa de Riesgos'!$Y$21="Muy Alta",'Mapa de Riesgos'!$AA$21="Mayor"),CONCATENATE("R2C",'Mapa de Riesgos'!$O$21),"")</f>
        <v/>
      </c>
      <c r="AF7" s="53" t="str">
        <f>IF(AND('Mapa de Riesgos'!$Y$22="Muy Alta",'Mapa de Riesgos'!$AA$22="Mayor"),CONCATENATE("R2C",'Mapa de Riesgos'!$O$22),"")</f>
        <v/>
      </c>
      <c r="AG7" s="54" t="str">
        <f>IF(AND('Mapa de Riesgos'!$Y$23="Muy Alta",'Mapa de Riesgos'!$AA$23="Mayor"),CONCATENATE("R2C",'Mapa de Riesgos'!$O$23),"")</f>
        <v/>
      </c>
      <c r="AH7" s="55" t="str">
        <f>IF(AND('Mapa de Riesgos'!$Y$18="Muy Alta",'Mapa de Riesgos'!$AA$18="Catastrófico"),CONCATENATE("R2C",'Mapa de Riesgos'!$O$18),"")</f>
        <v/>
      </c>
      <c r="AI7" s="56" t="str">
        <f>IF(AND('Mapa de Riesgos'!$Y$19="Muy Alta",'Mapa de Riesgos'!$AA$19="Catastrófico"),CONCATENATE("R2C",'Mapa de Riesgos'!$O$19),"")</f>
        <v/>
      </c>
      <c r="AJ7" s="56" t="str">
        <f>IF(AND('Mapa de Riesgos'!$Y$20="Muy Alta",'Mapa de Riesgos'!$AA$20="Catastrófico"),CONCATENATE("R2C",'Mapa de Riesgos'!$O$20),"")</f>
        <v/>
      </c>
      <c r="AK7" s="56" t="str">
        <f>IF(AND('Mapa de Riesgos'!$Y$21="Muy Alta",'Mapa de Riesgos'!$AA$21="Catastrófico"),CONCATENATE("R2C",'Mapa de Riesgos'!$O$21),"")</f>
        <v/>
      </c>
      <c r="AL7" s="56" t="str">
        <f>IF(AND('Mapa de Riesgos'!$Y$22="Muy Alta",'Mapa de Riesgos'!$AA$22="Catastrófico"),CONCATENATE("R2C",'Mapa de Riesgos'!$O$22),"")</f>
        <v/>
      </c>
      <c r="AM7" s="57" t="str">
        <f>IF(AND('Mapa de Riesgos'!$Y$23="Muy Alta",'Mapa de Riesgos'!$AA$23="Catastrófico"),CONCATENATE("R2C",'Mapa de Riesgos'!$O$23),"")</f>
        <v/>
      </c>
      <c r="AN7" s="83"/>
      <c r="AO7" s="506"/>
      <c r="AP7" s="507"/>
      <c r="AQ7" s="507"/>
      <c r="AR7" s="507"/>
      <c r="AS7" s="507"/>
      <c r="AT7" s="508"/>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row>
    <row r="8" spans="1:91" ht="15" customHeight="1" x14ac:dyDescent="0.25">
      <c r="A8" s="83"/>
      <c r="B8" s="445"/>
      <c r="C8" s="445"/>
      <c r="D8" s="446"/>
      <c r="E8" s="486"/>
      <c r="F8" s="487"/>
      <c r="G8" s="487"/>
      <c r="H8" s="487"/>
      <c r="I8" s="488"/>
      <c r="J8" s="52" t="str">
        <f>IF(AND('Mapa de Riesgos'!$Y$24="Muy Alta",'Mapa de Riesgos'!$AA$24="Leve"),CONCATENATE("R3C",'Mapa de Riesgos'!$O$24),"")</f>
        <v/>
      </c>
      <c r="K8" s="53" t="str">
        <f>IF(AND('Mapa de Riesgos'!$Y$25="Muy Alta",'Mapa de Riesgos'!$AA$25="Leve"),CONCATENATE("R3C",'Mapa de Riesgos'!$O$25),"")</f>
        <v/>
      </c>
      <c r="L8" s="53" t="str">
        <f>IF(AND('Mapa de Riesgos'!$Y$26="Muy Alta",'Mapa de Riesgos'!$AA$26="Leve"),CONCATENATE("R3C",'Mapa de Riesgos'!$O$26),"")</f>
        <v/>
      </c>
      <c r="M8" s="53" t="str">
        <f>IF(AND('Mapa de Riesgos'!$Y$27="Muy Alta",'Mapa de Riesgos'!$AA$27="Leve"),CONCATENATE("R3C",'Mapa de Riesgos'!$O$27),"")</f>
        <v/>
      </c>
      <c r="N8" s="53" t="str">
        <f>IF(AND('Mapa de Riesgos'!$Y$28="Muy Alta",'Mapa de Riesgos'!$AA$28="Leve"),CONCATENATE("R3C",'Mapa de Riesgos'!$O$28),"")</f>
        <v/>
      </c>
      <c r="O8" s="54" t="str">
        <f>IF(AND('Mapa de Riesgos'!$Y$29="Muy Alta",'Mapa de Riesgos'!$AA$29="Leve"),CONCATENATE("R3C",'Mapa de Riesgos'!$O$29),"")</f>
        <v/>
      </c>
      <c r="P8" s="52" t="str">
        <f>IF(AND('Mapa de Riesgos'!$Y$24="Muy Alta",'Mapa de Riesgos'!$AA$24="Menor"),CONCATENATE("R3C",'Mapa de Riesgos'!$O$24),"")</f>
        <v/>
      </c>
      <c r="Q8" s="53" t="str">
        <f>IF(AND('Mapa de Riesgos'!$Y$25="Muy Alta",'Mapa de Riesgos'!$AA$25="Menor"),CONCATENATE("R3C",'Mapa de Riesgos'!$O$25),"")</f>
        <v/>
      </c>
      <c r="R8" s="53" t="str">
        <f>IF(AND('Mapa de Riesgos'!$Y$26="Muy Alta",'Mapa de Riesgos'!$AA$26="Menor"),CONCATENATE("R3C",'Mapa de Riesgos'!$O$26),"")</f>
        <v/>
      </c>
      <c r="S8" s="53" t="str">
        <f>IF(AND('Mapa de Riesgos'!$Y$27="Muy Alta",'Mapa de Riesgos'!$AA$27="Menor"),CONCATENATE("R3C",'Mapa de Riesgos'!$O$27),"")</f>
        <v/>
      </c>
      <c r="T8" s="53" t="str">
        <f>IF(AND('Mapa de Riesgos'!$Y$28="Muy Alta",'Mapa de Riesgos'!$AA$28="Menor"),CONCATENATE("R3C",'Mapa de Riesgos'!$O$28),"")</f>
        <v/>
      </c>
      <c r="U8" s="54" t="str">
        <f>IF(AND('Mapa de Riesgos'!$Y$29="Muy Alta",'Mapa de Riesgos'!$AA$29="Menor"),CONCATENATE("R3C",'Mapa de Riesgos'!$O$29),"")</f>
        <v/>
      </c>
      <c r="V8" s="52" t="str">
        <f>IF(AND('Mapa de Riesgos'!$Y$24="Muy Alta",'Mapa de Riesgos'!$AA$24="Moderado"),CONCATENATE("R3C",'Mapa de Riesgos'!$O$24),"")</f>
        <v/>
      </c>
      <c r="W8" s="53" t="str">
        <f>IF(AND('Mapa de Riesgos'!$Y$25="Muy Alta",'Mapa de Riesgos'!$AA$25="Moderado"),CONCATENATE("R3C",'Mapa de Riesgos'!$O$25),"")</f>
        <v/>
      </c>
      <c r="X8" s="53" t="str">
        <f>IF(AND('Mapa de Riesgos'!$Y$26="Muy Alta",'Mapa de Riesgos'!$AA$26="Moderado"),CONCATENATE("R3C",'Mapa de Riesgos'!$O$26),"")</f>
        <v/>
      </c>
      <c r="Y8" s="53" t="str">
        <f>IF(AND('Mapa de Riesgos'!$Y$27="Muy Alta",'Mapa de Riesgos'!$AA$27="Moderado"),CONCATENATE("R3C",'Mapa de Riesgos'!$O$27),"")</f>
        <v/>
      </c>
      <c r="Z8" s="53" t="str">
        <f>IF(AND('Mapa de Riesgos'!$Y$28="Muy Alta",'Mapa de Riesgos'!$AA$28="Moderado"),CONCATENATE("R3C",'Mapa de Riesgos'!$O$28),"")</f>
        <v/>
      </c>
      <c r="AA8" s="54" t="str">
        <f>IF(AND('Mapa de Riesgos'!$Y$29="Muy Alta",'Mapa de Riesgos'!$AA$29="Moderado"),CONCATENATE("R3C",'Mapa de Riesgos'!$O$29),"")</f>
        <v/>
      </c>
      <c r="AB8" s="52" t="str">
        <f>IF(AND('Mapa de Riesgos'!$Y$24="Muy Alta",'Mapa de Riesgos'!$AA$24="Mayor"),CONCATENATE("R3C",'Mapa de Riesgos'!$O$24),"")</f>
        <v/>
      </c>
      <c r="AC8" s="53" t="str">
        <f>IF(AND('Mapa de Riesgos'!$Y$25="Muy Alta",'Mapa de Riesgos'!$AA$25="Mayor"),CONCATENATE("R3C",'Mapa de Riesgos'!$O$25),"")</f>
        <v/>
      </c>
      <c r="AD8" s="53" t="str">
        <f>IF(AND('Mapa de Riesgos'!$Y$26="Muy Alta",'Mapa de Riesgos'!$AA$26="Mayor"),CONCATENATE("R3C",'Mapa de Riesgos'!$O$26),"")</f>
        <v/>
      </c>
      <c r="AE8" s="53" t="str">
        <f>IF(AND('Mapa de Riesgos'!$Y$27="Muy Alta",'Mapa de Riesgos'!$AA$27="Mayor"),CONCATENATE("R3C",'Mapa de Riesgos'!$O$27),"")</f>
        <v/>
      </c>
      <c r="AF8" s="53" t="str">
        <f>IF(AND('Mapa de Riesgos'!$Y$28="Muy Alta",'Mapa de Riesgos'!$AA$28="Mayor"),CONCATENATE("R3C",'Mapa de Riesgos'!$O$28),"")</f>
        <v/>
      </c>
      <c r="AG8" s="54" t="str">
        <f>IF(AND('Mapa de Riesgos'!$Y$29="Muy Alta",'Mapa de Riesgos'!$AA$29="Mayor"),CONCATENATE("R3C",'Mapa de Riesgos'!$O$29),"")</f>
        <v/>
      </c>
      <c r="AH8" s="55" t="str">
        <f>IF(AND('Mapa de Riesgos'!$Y$24="Muy Alta",'Mapa de Riesgos'!$AA$24="Catastrófico"),CONCATENATE("R3C",'Mapa de Riesgos'!$O$24),"")</f>
        <v/>
      </c>
      <c r="AI8" s="56" t="str">
        <f>IF(AND('Mapa de Riesgos'!$Y$25="Muy Alta",'Mapa de Riesgos'!$AA$25="Catastrófico"),CONCATENATE("R3C",'Mapa de Riesgos'!$O$25),"")</f>
        <v/>
      </c>
      <c r="AJ8" s="56" t="str">
        <f>IF(AND('Mapa de Riesgos'!$Y$26="Muy Alta",'Mapa de Riesgos'!$AA$26="Catastrófico"),CONCATENATE("R3C",'Mapa de Riesgos'!$O$26),"")</f>
        <v/>
      </c>
      <c r="AK8" s="56" t="str">
        <f>IF(AND('Mapa de Riesgos'!$Y$27="Muy Alta",'Mapa de Riesgos'!$AA$27="Catastrófico"),CONCATENATE("R3C",'Mapa de Riesgos'!$O$27),"")</f>
        <v/>
      </c>
      <c r="AL8" s="56" t="str">
        <f>IF(AND('Mapa de Riesgos'!$Y$28="Muy Alta",'Mapa de Riesgos'!$AA$28="Catastrófico"),CONCATENATE("R3C",'Mapa de Riesgos'!$O$28),"")</f>
        <v/>
      </c>
      <c r="AM8" s="57" t="str">
        <f>IF(AND('Mapa de Riesgos'!$Y$29="Muy Alta",'Mapa de Riesgos'!$AA$29="Catastrófico"),CONCATENATE("R3C",'Mapa de Riesgos'!$O$29),"")</f>
        <v/>
      </c>
      <c r="AN8" s="83"/>
      <c r="AO8" s="506"/>
      <c r="AP8" s="507"/>
      <c r="AQ8" s="507"/>
      <c r="AR8" s="507"/>
      <c r="AS8" s="507"/>
      <c r="AT8" s="508"/>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row>
    <row r="9" spans="1:91" ht="15" customHeight="1" x14ac:dyDescent="0.25">
      <c r="A9" s="83"/>
      <c r="B9" s="445"/>
      <c r="C9" s="445"/>
      <c r="D9" s="446"/>
      <c r="E9" s="486"/>
      <c r="F9" s="487"/>
      <c r="G9" s="487"/>
      <c r="H9" s="487"/>
      <c r="I9" s="488"/>
      <c r="J9" s="52" t="str">
        <f>IF(AND('Mapa de Riesgos'!$Y$30="Muy Alta",'Mapa de Riesgos'!$AA$30="Leve"),CONCATENATE("R4C",'Mapa de Riesgos'!$O$30),"")</f>
        <v/>
      </c>
      <c r="K9" s="53" t="str">
        <f>IF(AND('Mapa de Riesgos'!$Y$31="Muy Alta",'Mapa de Riesgos'!$AA$31="Leve"),CONCATENATE("R4C",'Mapa de Riesgos'!$O$31),"")</f>
        <v/>
      </c>
      <c r="L9" s="53" t="str">
        <f>IF(AND('Mapa de Riesgos'!$Y$32="Muy Alta",'Mapa de Riesgos'!$AA$32="Leve"),CONCATENATE("R4C",'Mapa de Riesgos'!$O$32),"")</f>
        <v/>
      </c>
      <c r="M9" s="53" t="str">
        <f>IF(AND('Mapa de Riesgos'!$Y$33="Muy Alta",'Mapa de Riesgos'!$AA$33="Leve"),CONCATENATE("R4C",'Mapa de Riesgos'!$O$33),"")</f>
        <v/>
      </c>
      <c r="N9" s="53" t="str">
        <f>IF(AND('Mapa de Riesgos'!$Y$34="Muy Alta",'Mapa de Riesgos'!$AA$34="Leve"),CONCATENATE("R4C",'Mapa de Riesgos'!$O$34),"")</f>
        <v/>
      </c>
      <c r="O9" s="54" t="str">
        <f>IF(AND('Mapa de Riesgos'!$Y$35="Muy Alta",'Mapa de Riesgos'!$AA$35="Leve"),CONCATENATE("R4C",'Mapa de Riesgos'!$O$35),"")</f>
        <v/>
      </c>
      <c r="P9" s="52" t="str">
        <f>IF(AND('Mapa de Riesgos'!$Y$30="Muy Alta",'Mapa de Riesgos'!$AA$30="Menor"),CONCATENATE("R4C",'Mapa de Riesgos'!$O$30),"")</f>
        <v/>
      </c>
      <c r="Q9" s="53" t="str">
        <f>IF(AND('Mapa de Riesgos'!$Y$31="Muy Alta",'Mapa de Riesgos'!$AA$31="Menor"),CONCATENATE("R4C",'Mapa de Riesgos'!$O$31),"")</f>
        <v/>
      </c>
      <c r="R9" s="53" t="str">
        <f>IF(AND('Mapa de Riesgos'!$Y$32="Muy Alta",'Mapa de Riesgos'!$AA$32="Menor"),CONCATENATE("R4C",'Mapa de Riesgos'!$O$32),"")</f>
        <v/>
      </c>
      <c r="S9" s="53" t="str">
        <f>IF(AND('Mapa de Riesgos'!$Y$33="Muy Alta",'Mapa de Riesgos'!$AA$33="Menor"),CONCATENATE("R4C",'Mapa de Riesgos'!$O$33),"")</f>
        <v/>
      </c>
      <c r="T9" s="53" t="str">
        <f>IF(AND('Mapa de Riesgos'!$Y$34="Muy Alta",'Mapa de Riesgos'!$AA$34="Menor"),CONCATENATE("R4C",'Mapa de Riesgos'!$O$34),"")</f>
        <v/>
      </c>
      <c r="U9" s="54" t="str">
        <f>IF(AND('Mapa de Riesgos'!$Y$35="Muy Alta",'Mapa de Riesgos'!$AA$35="Menor"),CONCATENATE("R4C",'Mapa de Riesgos'!$O$35),"")</f>
        <v/>
      </c>
      <c r="V9" s="52" t="str">
        <f>IF(AND('Mapa de Riesgos'!$Y$30="Muy Alta",'Mapa de Riesgos'!$AA$30="Moderado"),CONCATENATE("R4C",'Mapa de Riesgos'!$O$30),"")</f>
        <v/>
      </c>
      <c r="W9" s="53" t="str">
        <f>IF(AND('Mapa de Riesgos'!$Y$31="Muy Alta",'Mapa de Riesgos'!$AA$31="Moderado"),CONCATENATE("R4C",'Mapa de Riesgos'!$O$31),"")</f>
        <v/>
      </c>
      <c r="X9" s="53" t="str">
        <f>IF(AND('Mapa de Riesgos'!$Y$32="Muy Alta",'Mapa de Riesgos'!$AA$32="Moderado"),CONCATENATE("R4C",'Mapa de Riesgos'!$O$32),"")</f>
        <v/>
      </c>
      <c r="Y9" s="53" t="str">
        <f>IF(AND('Mapa de Riesgos'!$Y$33="Muy Alta",'Mapa de Riesgos'!$AA$33="Moderado"),CONCATENATE("R4C",'Mapa de Riesgos'!$O$33),"")</f>
        <v/>
      </c>
      <c r="Z9" s="53" t="str">
        <f>IF(AND('Mapa de Riesgos'!$Y$34="Muy Alta",'Mapa de Riesgos'!$AA$34="Moderado"),CONCATENATE("R4C",'Mapa de Riesgos'!$O$34),"")</f>
        <v/>
      </c>
      <c r="AA9" s="54" t="str">
        <f>IF(AND('Mapa de Riesgos'!$Y$35="Muy Alta",'Mapa de Riesgos'!$AA$35="Moderado"),CONCATENATE("R4C",'Mapa de Riesgos'!$O$35),"")</f>
        <v/>
      </c>
      <c r="AB9" s="52" t="str">
        <f>IF(AND('Mapa de Riesgos'!$Y$30="Muy Alta",'Mapa de Riesgos'!$AA$30="Mayor"),CONCATENATE("R4C",'Mapa de Riesgos'!$O$30),"")</f>
        <v/>
      </c>
      <c r="AC9" s="53" t="str">
        <f>IF(AND('Mapa de Riesgos'!$Y$31="Muy Alta",'Mapa de Riesgos'!$AA$31="Mayor"),CONCATENATE("R4C",'Mapa de Riesgos'!$O$31),"")</f>
        <v/>
      </c>
      <c r="AD9" s="53" t="str">
        <f>IF(AND('Mapa de Riesgos'!$Y$32="Muy Alta",'Mapa de Riesgos'!$AA$32="Mayor"),CONCATENATE("R4C",'Mapa de Riesgos'!$O$32),"")</f>
        <v/>
      </c>
      <c r="AE9" s="53" t="str">
        <f>IF(AND('Mapa de Riesgos'!$Y$33="Muy Alta",'Mapa de Riesgos'!$AA$33="Mayor"),CONCATENATE("R4C",'Mapa de Riesgos'!$O$33),"")</f>
        <v/>
      </c>
      <c r="AF9" s="53" t="str">
        <f>IF(AND('Mapa de Riesgos'!$Y$34="Muy Alta",'Mapa de Riesgos'!$AA$34="Mayor"),CONCATENATE("R4C",'Mapa de Riesgos'!$O$34),"")</f>
        <v/>
      </c>
      <c r="AG9" s="54" t="str">
        <f>IF(AND('Mapa de Riesgos'!$Y$35="Muy Alta",'Mapa de Riesgos'!$AA$35="Mayor"),CONCATENATE("R4C",'Mapa de Riesgos'!$O$35),"")</f>
        <v/>
      </c>
      <c r="AH9" s="55" t="str">
        <f>IF(AND('Mapa de Riesgos'!$Y$30="Muy Alta",'Mapa de Riesgos'!$AA$30="Catastrófico"),CONCATENATE("R4C",'Mapa de Riesgos'!$O$30),"")</f>
        <v/>
      </c>
      <c r="AI9" s="56" t="str">
        <f>IF(AND('Mapa de Riesgos'!$Y$31="Muy Alta",'Mapa de Riesgos'!$AA$31="Catastrófico"),CONCATENATE("R4C",'Mapa de Riesgos'!$O$31),"")</f>
        <v/>
      </c>
      <c r="AJ9" s="56" t="str">
        <f>IF(AND('Mapa de Riesgos'!$Y$32="Muy Alta",'Mapa de Riesgos'!$AA$32="Catastrófico"),CONCATENATE("R4C",'Mapa de Riesgos'!$O$32),"")</f>
        <v/>
      </c>
      <c r="AK9" s="56" t="str">
        <f>IF(AND('Mapa de Riesgos'!$Y$33="Muy Alta",'Mapa de Riesgos'!$AA$33="Catastrófico"),CONCATENATE("R4C",'Mapa de Riesgos'!$O$33),"")</f>
        <v/>
      </c>
      <c r="AL9" s="56" t="str">
        <f>IF(AND('Mapa de Riesgos'!$Y$34="Muy Alta",'Mapa de Riesgos'!$AA$34="Catastrófico"),CONCATENATE("R4C",'Mapa de Riesgos'!$O$34),"")</f>
        <v/>
      </c>
      <c r="AM9" s="57" t="str">
        <f>IF(AND('Mapa de Riesgos'!$Y$35="Muy Alta",'Mapa de Riesgos'!$AA$35="Catastrófico"),CONCATENATE("R4C",'Mapa de Riesgos'!$O$35),"")</f>
        <v/>
      </c>
      <c r="AN9" s="83"/>
      <c r="AO9" s="506"/>
      <c r="AP9" s="507"/>
      <c r="AQ9" s="507"/>
      <c r="AR9" s="507"/>
      <c r="AS9" s="507"/>
      <c r="AT9" s="508"/>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row>
    <row r="10" spans="1:91" ht="15" customHeight="1" x14ac:dyDescent="0.25">
      <c r="A10" s="83"/>
      <c r="B10" s="445"/>
      <c r="C10" s="445"/>
      <c r="D10" s="446"/>
      <c r="E10" s="486"/>
      <c r="F10" s="487"/>
      <c r="G10" s="487"/>
      <c r="H10" s="487"/>
      <c r="I10" s="488"/>
      <c r="J10" s="52" t="str">
        <f>IF(AND('Mapa de Riesgos'!$Y$36="Muy Alta",'Mapa de Riesgos'!$AA$36="Leve"),CONCATENATE("R5C",'Mapa de Riesgos'!$O$36),"")</f>
        <v/>
      </c>
      <c r="K10" s="53" t="str">
        <f>IF(AND('Mapa de Riesgos'!$Y$37="Muy Alta",'Mapa de Riesgos'!$AA$37="Leve"),CONCATENATE("R5C",'Mapa de Riesgos'!$O$37),"")</f>
        <v/>
      </c>
      <c r="L10" s="53" t="str">
        <f>IF(AND('Mapa de Riesgos'!$Y$38="Muy Alta",'Mapa de Riesgos'!$AA$38="Leve"),CONCATENATE("R5C",'Mapa de Riesgos'!$O$38),"")</f>
        <v/>
      </c>
      <c r="M10" s="53" t="str">
        <f>IF(AND('Mapa de Riesgos'!$Y$39="Muy Alta",'Mapa de Riesgos'!$AA$39="Leve"),CONCATENATE("R5C",'Mapa de Riesgos'!$O$39),"")</f>
        <v/>
      </c>
      <c r="N10" s="53" t="str">
        <f>IF(AND('Mapa de Riesgos'!$Y$40="Muy Alta",'Mapa de Riesgos'!$AA$40="Leve"),CONCATENATE("R5C",'Mapa de Riesgos'!$O$40),"")</f>
        <v/>
      </c>
      <c r="O10" s="54" t="str">
        <f>IF(AND('Mapa de Riesgos'!$Y$41="Muy Alta",'Mapa de Riesgos'!$AA$41="Leve"),CONCATENATE("R5C",'Mapa de Riesgos'!$O$41),"")</f>
        <v/>
      </c>
      <c r="P10" s="52" t="str">
        <f>IF(AND('Mapa de Riesgos'!$Y$36="Muy Alta",'Mapa de Riesgos'!$AA$36="Menor"),CONCATENATE("R5C",'Mapa de Riesgos'!$O$36),"")</f>
        <v/>
      </c>
      <c r="Q10" s="53" t="str">
        <f>IF(AND('Mapa de Riesgos'!$Y$37="Muy Alta",'Mapa de Riesgos'!$AA$37="Menor"),CONCATENATE("R5C",'Mapa de Riesgos'!$O$37),"")</f>
        <v/>
      </c>
      <c r="R10" s="53" t="str">
        <f>IF(AND('Mapa de Riesgos'!$Y$38="Muy Alta",'Mapa de Riesgos'!$AA$38="Menor"),CONCATENATE("R5C",'Mapa de Riesgos'!$O$38),"")</f>
        <v/>
      </c>
      <c r="S10" s="53" t="str">
        <f>IF(AND('Mapa de Riesgos'!$Y$39="Muy Alta",'Mapa de Riesgos'!$AA$39="Menor"),CONCATENATE("R5C",'Mapa de Riesgos'!$O$39),"")</f>
        <v/>
      </c>
      <c r="T10" s="53" t="str">
        <f>IF(AND('Mapa de Riesgos'!$Y$40="Muy Alta",'Mapa de Riesgos'!$AA$40="Menor"),CONCATENATE("R5C",'Mapa de Riesgos'!$O$40),"")</f>
        <v/>
      </c>
      <c r="U10" s="54" t="str">
        <f>IF(AND('Mapa de Riesgos'!$Y$41="Muy Alta",'Mapa de Riesgos'!$AA$41="Menor"),CONCATENATE("R5C",'Mapa de Riesgos'!$O$41),"")</f>
        <v/>
      </c>
      <c r="V10" s="52" t="str">
        <f>IF(AND('Mapa de Riesgos'!$Y$36="Muy Alta",'Mapa de Riesgos'!$AA$36="Moderado"),CONCATENATE("R5C",'Mapa de Riesgos'!$O$36),"")</f>
        <v/>
      </c>
      <c r="W10" s="53" t="str">
        <f>IF(AND('Mapa de Riesgos'!$Y$37="Muy Alta",'Mapa de Riesgos'!$AA$37="Moderado"),CONCATENATE("R5C",'Mapa de Riesgos'!$O$37),"")</f>
        <v/>
      </c>
      <c r="X10" s="53" t="str">
        <f>IF(AND('Mapa de Riesgos'!$Y$38="Muy Alta",'Mapa de Riesgos'!$AA$38="Moderado"),CONCATENATE("R5C",'Mapa de Riesgos'!$O$38),"")</f>
        <v/>
      </c>
      <c r="Y10" s="53" t="str">
        <f>IF(AND('Mapa de Riesgos'!$Y$39="Muy Alta",'Mapa de Riesgos'!$AA$39="Moderado"),CONCATENATE("R5C",'Mapa de Riesgos'!$O$39),"")</f>
        <v/>
      </c>
      <c r="Z10" s="53" t="str">
        <f>IF(AND('Mapa de Riesgos'!$Y$40="Muy Alta",'Mapa de Riesgos'!$AA$40="Moderado"),CONCATENATE("R5C",'Mapa de Riesgos'!$O$40),"")</f>
        <v/>
      </c>
      <c r="AA10" s="54" t="str">
        <f>IF(AND('Mapa de Riesgos'!$Y$41="Muy Alta",'Mapa de Riesgos'!$AA$41="Moderado"),CONCATENATE("R5C",'Mapa de Riesgos'!$O$41),"")</f>
        <v/>
      </c>
      <c r="AB10" s="52" t="str">
        <f>IF(AND('Mapa de Riesgos'!$Y$36="Muy Alta",'Mapa de Riesgos'!$AA$36="Mayor"),CONCATENATE("R5C",'Mapa de Riesgos'!$O$36),"")</f>
        <v/>
      </c>
      <c r="AC10" s="53" t="str">
        <f>IF(AND('Mapa de Riesgos'!$Y$37="Muy Alta",'Mapa de Riesgos'!$AA$37="Mayor"),CONCATENATE("R5C",'Mapa de Riesgos'!$O$37),"")</f>
        <v/>
      </c>
      <c r="AD10" s="53" t="str">
        <f>IF(AND('Mapa de Riesgos'!$Y$38="Muy Alta",'Mapa de Riesgos'!$AA$38="Mayor"),CONCATENATE("R5C",'Mapa de Riesgos'!$O$38),"")</f>
        <v/>
      </c>
      <c r="AE10" s="53" t="str">
        <f>IF(AND('Mapa de Riesgos'!$Y$39="Muy Alta",'Mapa de Riesgos'!$AA$39="Mayor"),CONCATENATE("R5C",'Mapa de Riesgos'!$O$39),"")</f>
        <v/>
      </c>
      <c r="AF10" s="53" t="str">
        <f>IF(AND('Mapa de Riesgos'!$Y$40="Muy Alta",'Mapa de Riesgos'!$AA$40="Mayor"),CONCATENATE("R5C",'Mapa de Riesgos'!$O$40),"")</f>
        <v/>
      </c>
      <c r="AG10" s="54" t="str">
        <f>IF(AND('Mapa de Riesgos'!$Y$41="Muy Alta",'Mapa de Riesgos'!$AA$41="Mayor"),CONCATENATE("R5C",'Mapa de Riesgos'!$O$41),"")</f>
        <v/>
      </c>
      <c r="AH10" s="55" t="str">
        <f>IF(AND('Mapa de Riesgos'!$Y$36="Muy Alta",'Mapa de Riesgos'!$AA$36="Catastrófico"),CONCATENATE("R5C",'Mapa de Riesgos'!$O$36),"")</f>
        <v/>
      </c>
      <c r="AI10" s="56" t="str">
        <f>IF(AND('Mapa de Riesgos'!$Y$37="Muy Alta",'Mapa de Riesgos'!$AA$37="Catastrófico"),CONCATENATE("R5C",'Mapa de Riesgos'!$O$37),"")</f>
        <v/>
      </c>
      <c r="AJ10" s="56" t="str">
        <f>IF(AND('Mapa de Riesgos'!$Y$38="Muy Alta",'Mapa de Riesgos'!$AA$38="Catastrófico"),CONCATENATE("R5C",'Mapa de Riesgos'!$O$38),"")</f>
        <v/>
      </c>
      <c r="AK10" s="56" t="str">
        <f>IF(AND('Mapa de Riesgos'!$Y$39="Muy Alta",'Mapa de Riesgos'!$AA$39="Catastrófico"),CONCATENATE("R5C",'Mapa de Riesgos'!$O$39),"")</f>
        <v/>
      </c>
      <c r="AL10" s="56" t="str">
        <f>IF(AND('Mapa de Riesgos'!$Y$40="Muy Alta",'Mapa de Riesgos'!$AA$40="Catastrófico"),CONCATENATE("R5C",'Mapa de Riesgos'!$O$40),"")</f>
        <v/>
      </c>
      <c r="AM10" s="57" t="str">
        <f>IF(AND('Mapa de Riesgos'!$Y$41="Muy Alta",'Mapa de Riesgos'!$AA$41="Catastrófico"),CONCATENATE("R5C",'Mapa de Riesgos'!$O$41),"")</f>
        <v/>
      </c>
      <c r="AN10" s="83"/>
      <c r="AO10" s="506"/>
      <c r="AP10" s="507"/>
      <c r="AQ10" s="507"/>
      <c r="AR10" s="507"/>
      <c r="AS10" s="507"/>
      <c r="AT10" s="508"/>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row>
    <row r="11" spans="1:91" ht="15" customHeight="1" x14ac:dyDescent="0.25">
      <c r="A11" s="83"/>
      <c r="B11" s="445"/>
      <c r="C11" s="445"/>
      <c r="D11" s="446"/>
      <c r="E11" s="486"/>
      <c r="F11" s="487"/>
      <c r="G11" s="487"/>
      <c r="H11" s="487"/>
      <c r="I11" s="488"/>
      <c r="J11" s="52" t="str">
        <f>IF(AND('Mapa de Riesgos'!$Y$42="Muy Alta",'Mapa de Riesgos'!$AA$42="Leve"),CONCATENATE("R6C",'Mapa de Riesgos'!$O$42),"")</f>
        <v/>
      </c>
      <c r="K11" s="53" t="str">
        <f>IF(AND('Mapa de Riesgos'!$Y$43="Muy Alta",'Mapa de Riesgos'!$AA$43="Leve"),CONCATENATE("R6C",'Mapa de Riesgos'!$O$43),"")</f>
        <v/>
      </c>
      <c r="L11" s="53" t="str">
        <f>IF(AND('Mapa de Riesgos'!$Y$44="Muy Alta",'Mapa de Riesgos'!$AA$44="Leve"),CONCATENATE("R6C",'Mapa de Riesgos'!$O$44),"")</f>
        <v/>
      </c>
      <c r="M11" s="53" t="str">
        <f>IF(AND('Mapa de Riesgos'!$Y$45="Muy Alta",'Mapa de Riesgos'!$AA$45="Leve"),CONCATENATE("R6C",'Mapa de Riesgos'!$O$45),"")</f>
        <v/>
      </c>
      <c r="N11" s="53" t="str">
        <f>IF(AND('Mapa de Riesgos'!$Y$46="Muy Alta",'Mapa de Riesgos'!$AA$46="Leve"),CONCATENATE("R6C",'Mapa de Riesgos'!$O$46),"")</f>
        <v/>
      </c>
      <c r="O11" s="54" t="str">
        <f>IF(AND('Mapa de Riesgos'!$Y$47="Muy Alta",'Mapa de Riesgos'!$AA$47="Leve"),CONCATENATE("R6C",'Mapa de Riesgos'!$O$47),"")</f>
        <v/>
      </c>
      <c r="P11" s="52" t="str">
        <f>IF(AND('Mapa de Riesgos'!$Y$42="Muy Alta",'Mapa de Riesgos'!$AA$42="Menor"),CONCATENATE("R6C",'Mapa de Riesgos'!$O$42),"")</f>
        <v/>
      </c>
      <c r="Q11" s="53" t="str">
        <f>IF(AND('Mapa de Riesgos'!$Y$43="Muy Alta",'Mapa de Riesgos'!$AA$43="Menor"),CONCATENATE("R6C",'Mapa de Riesgos'!$O$43),"")</f>
        <v/>
      </c>
      <c r="R11" s="53" t="str">
        <f>IF(AND('Mapa de Riesgos'!$Y$44="Muy Alta",'Mapa de Riesgos'!$AA$44="Menor"),CONCATENATE("R6C",'Mapa de Riesgos'!$O$44),"")</f>
        <v/>
      </c>
      <c r="S11" s="53" t="str">
        <f>IF(AND('Mapa de Riesgos'!$Y$45="Muy Alta",'Mapa de Riesgos'!$AA$45="Menor"),CONCATENATE("R6C",'Mapa de Riesgos'!$O$45),"")</f>
        <v/>
      </c>
      <c r="T11" s="53" t="str">
        <f>IF(AND('Mapa de Riesgos'!$Y$46="Muy Alta",'Mapa de Riesgos'!$AA$46="Menor"),CONCATENATE("R6C",'Mapa de Riesgos'!$O$46),"")</f>
        <v/>
      </c>
      <c r="U11" s="54" t="str">
        <f>IF(AND('Mapa de Riesgos'!$Y$47="Muy Alta",'Mapa de Riesgos'!$AA$47="Menor"),CONCATENATE("R6C",'Mapa de Riesgos'!$O$47),"")</f>
        <v/>
      </c>
      <c r="V11" s="52" t="str">
        <f>IF(AND('Mapa de Riesgos'!$Y$42="Muy Alta",'Mapa de Riesgos'!$AA$42="Moderado"),CONCATENATE("R6C",'Mapa de Riesgos'!$O$42),"")</f>
        <v/>
      </c>
      <c r="W11" s="53" t="str">
        <f>IF(AND('Mapa de Riesgos'!$Y$43="Muy Alta",'Mapa de Riesgos'!$AA$43="Moderado"),CONCATENATE("R6C",'Mapa de Riesgos'!$O$43),"")</f>
        <v/>
      </c>
      <c r="X11" s="53" t="str">
        <f>IF(AND('Mapa de Riesgos'!$Y$44="Muy Alta",'Mapa de Riesgos'!$AA$44="Moderado"),CONCATENATE("R6C",'Mapa de Riesgos'!$O$44),"")</f>
        <v/>
      </c>
      <c r="Y11" s="53" t="str">
        <f>IF(AND('Mapa de Riesgos'!$Y$45="Muy Alta",'Mapa de Riesgos'!$AA$45="Moderado"),CONCATENATE("R6C",'Mapa de Riesgos'!$O$45),"")</f>
        <v/>
      </c>
      <c r="Z11" s="53" t="str">
        <f>IF(AND('Mapa de Riesgos'!$Y$46="Muy Alta",'Mapa de Riesgos'!$AA$46="Moderado"),CONCATENATE("R6C",'Mapa de Riesgos'!$O$46),"")</f>
        <v/>
      </c>
      <c r="AA11" s="54" t="str">
        <f>IF(AND('Mapa de Riesgos'!$Y$47="Muy Alta",'Mapa de Riesgos'!$AA$47="Moderado"),CONCATENATE("R6C",'Mapa de Riesgos'!$O$47),"")</f>
        <v/>
      </c>
      <c r="AB11" s="52" t="str">
        <f>IF(AND('Mapa de Riesgos'!$Y$42="Muy Alta",'Mapa de Riesgos'!$AA$42="Mayor"),CONCATENATE("R6C",'Mapa de Riesgos'!$O$42),"")</f>
        <v/>
      </c>
      <c r="AC11" s="53" t="str">
        <f>IF(AND('Mapa de Riesgos'!$Y$43="Muy Alta",'Mapa de Riesgos'!$AA$43="Mayor"),CONCATENATE("R6C",'Mapa de Riesgos'!$O$43),"")</f>
        <v/>
      </c>
      <c r="AD11" s="53" t="str">
        <f>IF(AND('Mapa de Riesgos'!$Y$44="Muy Alta",'Mapa de Riesgos'!$AA$44="Mayor"),CONCATENATE("R6C",'Mapa de Riesgos'!$O$44),"")</f>
        <v/>
      </c>
      <c r="AE11" s="53" t="str">
        <f>IF(AND('Mapa de Riesgos'!$Y$45="Muy Alta",'Mapa de Riesgos'!$AA$45="Mayor"),CONCATENATE("R6C",'Mapa de Riesgos'!$O$45),"")</f>
        <v/>
      </c>
      <c r="AF11" s="53" t="str">
        <f>IF(AND('Mapa de Riesgos'!$Y$46="Muy Alta",'Mapa de Riesgos'!$AA$46="Mayor"),CONCATENATE("R6C",'Mapa de Riesgos'!$O$46),"")</f>
        <v/>
      </c>
      <c r="AG11" s="54" t="str">
        <f>IF(AND('Mapa de Riesgos'!$Y$47="Muy Alta",'Mapa de Riesgos'!$AA$47="Mayor"),CONCATENATE("R6C",'Mapa de Riesgos'!$O$47),"")</f>
        <v/>
      </c>
      <c r="AH11" s="55" t="str">
        <f>IF(AND('Mapa de Riesgos'!$Y$42="Muy Alta",'Mapa de Riesgos'!$AA$42="Catastrófico"),CONCATENATE("R6C",'Mapa de Riesgos'!$O$42),"")</f>
        <v/>
      </c>
      <c r="AI11" s="56" t="str">
        <f>IF(AND('Mapa de Riesgos'!$Y$43="Muy Alta",'Mapa de Riesgos'!$AA$43="Catastrófico"),CONCATENATE("R6C",'Mapa de Riesgos'!$O$43),"")</f>
        <v/>
      </c>
      <c r="AJ11" s="56" t="str">
        <f>IF(AND('Mapa de Riesgos'!$Y$44="Muy Alta",'Mapa de Riesgos'!$AA$44="Catastrófico"),CONCATENATE("R6C",'Mapa de Riesgos'!$O$44),"")</f>
        <v/>
      </c>
      <c r="AK11" s="56" t="str">
        <f>IF(AND('Mapa de Riesgos'!$Y$45="Muy Alta",'Mapa de Riesgos'!$AA$45="Catastrófico"),CONCATENATE("R6C",'Mapa de Riesgos'!$O$45),"")</f>
        <v/>
      </c>
      <c r="AL11" s="56" t="str">
        <f>IF(AND('Mapa de Riesgos'!$Y$46="Muy Alta",'Mapa de Riesgos'!$AA$46="Catastrófico"),CONCATENATE("R6C",'Mapa de Riesgos'!$O$46),"")</f>
        <v/>
      </c>
      <c r="AM11" s="57" t="str">
        <f>IF(AND('Mapa de Riesgos'!$Y$47="Muy Alta",'Mapa de Riesgos'!$AA$47="Catastrófico"),CONCATENATE("R6C",'Mapa de Riesgos'!$O$47),"")</f>
        <v/>
      </c>
      <c r="AN11" s="83"/>
      <c r="AO11" s="506"/>
      <c r="AP11" s="507"/>
      <c r="AQ11" s="507"/>
      <c r="AR11" s="507"/>
      <c r="AS11" s="507"/>
      <c r="AT11" s="508"/>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row>
    <row r="12" spans="1:91" ht="15" customHeight="1" x14ac:dyDescent="0.25">
      <c r="A12" s="83"/>
      <c r="B12" s="445"/>
      <c r="C12" s="445"/>
      <c r="D12" s="446"/>
      <c r="E12" s="486"/>
      <c r="F12" s="487"/>
      <c r="G12" s="487"/>
      <c r="H12" s="487"/>
      <c r="I12" s="488"/>
      <c r="J12" s="52" t="str">
        <f>IF(AND('Mapa de Riesgos'!$Y$48="Muy Alta",'Mapa de Riesgos'!$AA$48="Leve"),CONCATENATE("R7C",'Mapa de Riesgos'!$O$48),"")</f>
        <v/>
      </c>
      <c r="K12" s="53" t="str">
        <f>IF(AND('Mapa de Riesgos'!$Y$49="Muy Alta",'Mapa de Riesgos'!$AA$49="Leve"),CONCATENATE("R7C",'Mapa de Riesgos'!$O$49),"")</f>
        <v/>
      </c>
      <c r="L12" s="53" t="str">
        <f>IF(AND('Mapa de Riesgos'!$Y$50="Muy Alta",'Mapa de Riesgos'!$AA$50="Leve"),CONCATENATE("R7C",'Mapa de Riesgos'!$O$50),"")</f>
        <v/>
      </c>
      <c r="M12" s="53" t="str">
        <f>IF(AND('Mapa de Riesgos'!$Y$51="Muy Alta",'Mapa de Riesgos'!$AA$51="Leve"),CONCATENATE("R7C",'Mapa de Riesgos'!$O$51),"")</f>
        <v/>
      </c>
      <c r="N12" s="53" t="str">
        <f>IF(AND('Mapa de Riesgos'!$Y$52="Muy Alta",'Mapa de Riesgos'!$AA$52="Leve"),CONCATENATE("R7C",'Mapa de Riesgos'!$O$52),"")</f>
        <v/>
      </c>
      <c r="O12" s="54" t="str">
        <f>IF(AND('Mapa de Riesgos'!$Y$53="Muy Alta",'Mapa de Riesgos'!$AA$53="Leve"),CONCATENATE("R7C",'Mapa de Riesgos'!$O$53),"")</f>
        <v/>
      </c>
      <c r="P12" s="52" t="str">
        <f>IF(AND('Mapa de Riesgos'!$Y$48="Muy Alta",'Mapa de Riesgos'!$AA$48="Menor"),CONCATENATE("R7C",'Mapa de Riesgos'!$O$48),"")</f>
        <v/>
      </c>
      <c r="Q12" s="53" t="str">
        <f>IF(AND('Mapa de Riesgos'!$Y$49="Muy Alta",'Mapa de Riesgos'!$AA$49="Menor"),CONCATENATE("R7C",'Mapa de Riesgos'!$O$49),"")</f>
        <v/>
      </c>
      <c r="R12" s="53" t="str">
        <f>IF(AND('Mapa de Riesgos'!$Y$50="Muy Alta",'Mapa de Riesgos'!$AA$50="Menor"),CONCATENATE("R7C",'Mapa de Riesgos'!$O$50),"")</f>
        <v/>
      </c>
      <c r="S12" s="53" t="str">
        <f>IF(AND('Mapa de Riesgos'!$Y$51="Muy Alta",'Mapa de Riesgos'!$AA$51="Menor"),CONCATENATE("R7C",'Mapa de Riesgos'!$O$51),"")</f>
        <v/>
      </c>
      <c r="T12" s="53" t="str">
        <f>IF(AND('Mapa de Riesgos'!$Y$52="Muy Alta",'Mapa de Riesgos'!$AA$52="Menor"),CONCATENATE("R7C",'Mapa de Riesgos'!$O$52),"")</f>
        <v/>
      </c>
      <c r="U12" s="54" t="str">
        <f>IF(AND('Mapa de Riesgos'!$Y$53="Muy Alta",'Mapa de Riesgos'!$AA$53="Menor"),CONCATENATE("R7C",'Mapa de Riesgos'!$O$53),"")</f>
        <v/>
      </c>
      <c r="V12" s="52" t="str">
        <f>IF(AND('Mapa de Riesgos'!$Y$48="Muy Alta",'Mapa de Riesgos'!$AA$48="Moderado"),CONCATENATE("R7C",'Mapa de Riesgos'!$O$48),"")</f>
        <v/>
      </c>
      <c r="W12" s="53" t="str">
        <f>IF(AND('Mapa de Riesgos'!$Y$49="Muy Alta",'Mapa de Riesgos'!$AA$49="Moderado"),CONCATENATE("R7C",'Mapa de Riesgos'!$O$49),"")</f>
        <v/>
      </c>
      <c r="X12" s="53" t="str">
        <f>IF(AND('Mapa de Riesgos'!$Y$50="Muy Alta",'Mapa de Riesgos'!$AA$50="Moderado"),CONCATENATE("R7C",'Mapa de Riesgos'!$O$50),"")</f>
        <v/>
      </c>
      <c r="Y12" s="53" t="str">
        <f>IF(AND('Mapa de Riesgos'!$Y$51="Muy Alta",'Mapa de Riesgos'!$AA$51="Moderado"),CONCATENATE("R7C",'Mapa de Riesgos'!$O$51),"")</f>
        <v/>
      </c>
      <c r="Z12" s="53" t="str">
        <f>IF(AND('Mapa de Riesgos'!$Y$52="Muy Alta",'Mapa de Riesgos'!$AA$52="Moderado"),CONCATENATE("R7C",'Mapa de Riesgos'!$O$52),"")</f>
        <v/>
      </c>
      <c r="AA12" s="54" t="str">
        <f>IF(AND('Mapa de Riesgos'!$Y$53="Muy Alta",'Mapa de Riesgos'!$AA$53="Moderado"),CONCATENATE("R7C",'Mapa de Riesgos'!$O$53),"")</f>
        <v/>
      </c>
      <c r="AB12" s="52" t="str">
        <f>IF(AND('Mapa de Riesgos'!$Y$48="Muy Alta",'Mapa de Riesgos'!$AA$48="Mayor"),CONCATENATE("R7C",'Mapa de Riesgos'!$O$48),"")</f>
        <v/>
      </c>
      <c r="AC12" s="53" t="str">
        <f>IF(AND('Mapa de Riesgos'!$Y$49="Muy Alta",'Mapa de Riesgos'!$AA$49="Mayor"),CONCATENATE("R7C",'Mapa de Riesgos'!$O$49),"")</f>
        <v/>
      </c>
      <c r="AD12" s="53" t="str">
        <f>IF(AND('Mapa de Riesgos'!$Y$50="Muy Alta",'Mapa de Riesgos'!$AA$50="Mayor"),CONCATENATE("R7C",'Mapa de Riesgos'!$O$50),"")</f>
        <v/>
      </c>
      <c r="AE12" s="53" t="str">
        <f>IF(AND('Mapa de Riesgos'!$Y$51="Muy Alta",'Mapa de Riesgos'!$AA$51="Mayor"),CONCATENATE("R7C",'Mapa de Riesgos'!$O$51),"")</f>
        <v/>
      </c>
      <c r="AF12" s="53" t="str">
        <f>IF(AND('Mapa de Riesgos'!$Y$52="Muy Alta",'Mapa de Riesgos'!$AA$52="Mayor"),CONCATENATE("R7C",'Mapa de Riesgos'!$O$52),"")</f>
        <v/>
      </c>
      <c r="AG12" s="54" t="str">
        <f>IF(AND('Mapa de Riesgos'!$Y$53="Muy Alta",'Mapa de Riesgos'!$AA$53="Mayor"),CONCATENATE("R7C",'Mapa de Riesgos'!$O$53),"")</f>
        <v/>
      </c>
      <c r="AH12" s="55" t="str">
        <f>IF(AND('Mapa de Riesgos'!$Y$48="Muy Alta",'Mapa de Riesgos'!$AA$48="Catastrófico"),CONCATENATE("R7C",'Mapa de Riesgos'!$O$48),"")</f>
        <v/>
      </c>
      <c r="AI12" s="56" t="str">
        <f>IF(AND('Mapa de Riesgos'!$Y$49="Muy Alta",'Mapa de Riesgos'!$AA$49="Catastrófico"),CONCATENATE("R7C",'Mapa de Riesgos'!$O$49),"")</f>
        <v/>
      </c>
      <c r="AJ12" s="56" t="str">
        <f>IF(AND('Mapa de Riesgos'!$Y$50="Muy Alta",'Mapa de Riesgos'!$AA$50="Catastrófico"),CONCATENATE("R7C",'Mapa de Riesgos'!$O$50),"")</f>
        <v/>
      </c>
      <c r="AK12" s="56" t="str">
        <f>IF(AND('Mapa de Riesgos'!$Y$51="Muy Alta",'Mapa de Riesgos'!$AA$51="Catastrófico"),CONCATENATE("R7C",'Mapa de Riesgos'!$O$51),"")</f>
        <v/>
      </c>
      <c r="AL12" s="56" t="str">
        <f>IF(AND('Mapa de Riesgos'!$Y$52="Muy Alta",'Mapa de Riesgos'!$AA$52="Catastrófico"),CONCATENATE("R7C",'Mapa de Riesgos'!$O$52),"")</f>
        <v/>
      </c>
      <c r="AM12" s="57" t="str">
        <f>IF(AND('Mapa de Riesgos'!$Y$53="Muy Alta",'Mapa de Riesgos'!$AA$53="Catastrófico"),CONCATENATE("R7C",'Mapa de Riesgos'!$O$53),"")</f>
        <v/>
      </c>
      <c r="AN12" s="83"/>
      <c r="AO12" s="506"/>
      <c r="AP12" s="507"/>
      <c r="AQ12" s="507"/>
      <c r="AR12" s="507"/>
      <c r="AS12" s="507"/>
      <c r="AT12" s="508"/>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row>
    <row r="13" spans="1:91" ht="15" customHeight="1" x14ac:dyDescent="0.25">
      <c r="A13" s="83"/>
      <c r="B13" s="445"/>
      <c r="C13" s="445"/>
      <c r="D13" s="446"/>
      <c r="E13" s="486"/>
      <c r="F13" s="487"/>
      <c r="G13" s="487"/>
      <c r="H13" s="487"/>
      <c r="I13" s="488"/>
      <c r="J13" s="52" t="str">
        <f>IF(AND('Mapa de Riesgos'!$Y$54="Muy Alta",'Mapa de Riesgos'!$AA$54="Leve"),CONCATENATE("R8C",'Mapa de Riesgos'!$O$54),"")</f>
        <v/>
      </c>
      <c r="K13" s="53" t="str">
        <f>IF(AND('Mapa de Riesgos'!$Y$55="Muy Alta",'Mapa de Riesgos'!$AA$55="Leve"),CONCATENATE("R8C",'Mapa de Riesgos'!$O$55),"")</f>
        <v/>
      </c>
      <c r="L13" s="53" t="str">
        <f>IF(AND('Mapa de Riesgos'!$Y$56="Muy Alta",'Mapa de Riesgos'!$AA$56="Leve"),CONCATENATE("R8C",'Mapa de Riesgos'!$O$56),"")</f>
        <v/>
      </c>
      <c r="M13" s="53" t="str">
        <f>IF(AND('Mapa de Riesgos'!$Y$57="Muy Alta",'Mapa de Riesgos'!$AA$57="Leve"),CONCATENATE("R8C",'Mapa de Riesgos'!$O$57),"")</f>
        <v/>
      </c>
      <c r="N13" s="53" t="str">
        <f>IF(AND('Mapa de Riesgos'!$Y$58="Muy Alta",'Mapa de Riesgos'!$AA$58="Leve"),CONCATENATE("R8C",'Mapa de Riesgos'!$O$58),"")</f>
        <v/>
      </c>
      <c r="O13" s="54" t="str">
        <f>IF(AND('Mapa de Riesgos'!$Y$59="Muy Alta",'Mapa de Riesgos'!$AA$59="Leve"),CONCATENATE("R8C",'Mapa de Riesgos'!$O$59),"")</f>
        <v/>
      </c>
      <c r="P13" s="52" t="str">
        <f>IF(AND('Mapa de Riesgos'!$Y$54="Muy Alta",'Mapa de Riesgos'!$AA$54="Menor"),CONCATENATE("R8C",'Mapa de Riesgos'!$O$54),"")</f>
        <v/>
      </c>
      <c r="Q13" s="53" t="str">
        <f>IF(AND('Mapa de Riesgos'!$Y$55="Muy Alta",'Mapa de Riesgos'!$AA$55="Menor"),CONCATENATE("R8C",'Mapa de Riesgos'!$O$55),"")</f>
        <v/>
      </c>
      <c r="R13" s="53" t="str">
        <f>IF(AND('Mapa de Riesgos'!$Y$56="Muy Alta",'Mapa de Riesgos'!$AA$56="Menor"),CONCATENATE("R8C",'Mapa de Riesgos'!$O$56),"")</f>
        <v/>
      </c>
      <c r="S13" s="53" t="str">
        <f>IF(AND('Mapa de Riesgos'!$Y$57="Muy Alta",'Mapa de Riesgos'!$AA$57="Menor"),CONCATENATE("R8C",'Mapa de Riesgos'!$O$57),"")</f>
        <v/>
      </c>
      <c r="T13" s="53" t="str">
        <f>IF(AND('Mapa de Riesgos'!$Y$58="Muy Alta",'Mapa de Riesgos'!$AA$58="Menor"),CONCATENATE("R8C",'Mapa de Riesgos'!$O$58),"")</f>
        <v/>
      </c>
      <c r="U13" s="54" t="str">
        <f>IF(AND('Mapa de Riesgos'!$Y$59="Muy Alta",'Mapa de Riesgos'!$AA$59="Menor"),CONCATENATE("R8C",'Mapa de Riesgos'!$O$59),"")</f>
        <v/>
      </c>
      <c r="V13" s="52" t="str">
        <f>IF(AND('Mapa de Riesgos'!$Y$54="Muy Alta",'Mapa de Riesgos'!$AA$54="Moderado"),CONCATENATE("R8C",'Mapa de Riesgos'!$O$54),"")</f>
        <v/>
      </c>
      <c r="W13" s="53" t="str">
        <f>IF(AND('Mapa de Riesgos'!$Y$55="Muy Alta",'Mapa de Riesgos'!$AA$55="Moderado"),CONCATENATE("R8C",'Mapa de Riesgos'!$O$55),"")</f>
        <v/>
      </c>
      <c r="X13" s="53" t="str">
        <f>IF(AND('Mapa de Riesgos'!$Y$56="Muy Alta",'Mapa de Riesgos'!$AA$56="Moderado"),CONCATENATE("R8C",'Mapa de Riesgos'!$O$56),"")</f>
        <v/>
      </c>
      <c r="Y13" s="53" t="str">
        <f>IF(AND('Mapa de Riesgos'!$Y$57="Muy Alta",'Mapa de Riesgos'!$AA$57="Moderado"),CONCATENATE("R8C",'Mapa de Riesgos'!$O$57),"")</f>
        <v/>
      </c>
      <c r="Z13" s="53" t="str">
        <f>IF(AND('Mapa de Riesgos'!$Y$58="Muy Alta",'Mapa de Riesgos'!$AA$58="Moderado"),CONCATENATE("R8C",'Mapa de Riesgos'!$O$58),"")</f>
        <v/>
      </c>
      <c r="AA13" s="54" t="str">
        <f>IF(AND('Mapa de Riesgos'!$Y$59="Muy Alta",'Mapa de Riesgos'!$AA$59="Moderado"),CONCATENATE("R8C",'Mapa de Riesgos'!$O$59),"")</f>
        <v/>
      </c>
      <c r="AB13" s="52" t="str">
        <f>IF(AND('Mapa de Riesgos'!$Y$54="Muy Alta",'Mapa de Riesgos'!$AA$54="Mayor"),CONCATENATE("R8C",'Mapa de Riesgos'!$O$54),"")</f>
        <v/>
      </c>
      <c r="AC13" s="53" t="str">
        <f>IF(AND('Mapa de Riesgos'!$Y$55="Muy Alta",'Mapa de Riesgos'!$AA$55="Mayor"),CONCATENATE("R8C",'Mapa de Riesgos'!$O$55),"")</f>
        <v/>
      </c>
      <c r="AD13" s="53" t="str">
        <f>IF(AND('Mapa de Riesgos'!$Y$56="Muy Alta",'Mapa de Riesgos'!$AA$56="Mayor"),CONCATENATE("R8C",'Mapa de Riesgos'!$O$56),"")</f>
        <v/>
      </c>
      <c r="AE13" s="53" t="str">
        <f>IF(AND('Mapa de Riesgos'!$Y$57="Muy Alta",'Mapa de Riesgos'!$AA$57="Mayor"),CONCATENATE("R8C",'Mapa de Riesgos'!$O$57),"")</f>
        <v/>
      </c>
      <c r="AF13" s="53" t="str">
        <f>IF(AND('Mapa de Riesgos'!$Y$58="Muy Alta",'Mapa de Riesgos'!$AA$58="Mayor"),CONCATENATE("R8C",'Mapa de Riesgos'!$O$58),"")</f>
        <v/>
      </c>
      <c r="AG13" s="54" t="str">
        <f>IF(AND('Mapa de Riesgos'!$Y$59="Muy Alta",'Mapa de Riesgos'!$AA$59="Mayor"),CONCATENATE("R8C",'Mapa de Riesgos'!$O$59),"")</f>
        <v/>
      </c>
      <c r="AH13" s="55" t="str">
        <f>IF(AND('Mapa de Riesgos'!$Y$54="Muy Alta",'Mapa de Riesgos'!$AA$54="Catastrófico"),CONCATENATE("R8C",'Mapa de Riesgos'!$O$54),"")</f>
        <v/>
      </c>
      <c r="AI13" s="56" t="str">
        <f>IF(AND('Mapa de Riesgos'!$Y$55="Muy Alta",'Mapa de Riesgos'!$AA$55="Catastrófico"),CONCATENATE("R8C",'Mapa de Riesgos'!$O$55),"")</f>
        <v/>
      </c>
      <c r="AJ13" s="56" t="str">
        <f>IF(AND('Mapa de Riesgos'!$Y$56="Muy Alta",'Mapa de Riesgos'!$AA$56="Catastrófico"),CONCATENATE("R8C",'Mapa de Riesgos'!$O$56),"")</f>
        <v/>
      </c>
      <c r="AK13" s="56" t="str">
        <f>IF(AND('Mapa de Riesgos'!$Y$57="Muy Alta",'Mapa de Riesgos'!$AA$57="Catastrófico"),CONCATENATE("R8C",'Mapa de Riesgos'!$O$57),"")</f>
        <v/>
      </c>
      <c r="AL13" s="56" t="str">
        <f>IF(AND('Mapa de Riesgos'!$Y$58="Muy Alta",'Mapa de Riesgos'!$AA$58="Catastrófico"),CONCATENATE("R8C",'Mapa de Riesgos'!$O$58),"")</f>
        <v/>
      </c>
      <c r="AM13" s="57" t="str">
        <f>IF(AND('Mapa de Riesgos'!$Y$59="Muy Alta",'Mapa de Riesgos'!$AA$59="Catastrófico"),CONCATENATE("R8C",'Mapa de Riesgos'!$O$59),"")</f>
        <v/>
      </c>
      <c r="AN13" s="83"/>
      <c r="AO13" s="506"/>
      <c r="AP13" s="507"/>
      <c r="AQ13" s="507"/>
      <c r="AR13" s="507"/>
      <c r="AS13" s="507"/>
      <c r="AT13" s="508"/>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row>
    <row r="14" spans="1:91" ht="15" customHeight="1" x14ac:dyDescent="0.25">
      <c r="A14" s="83"/>
      <c r="B14" s="445"/>
      <c r="C14" s="445"/>
      <c r="D14" s="446"/>
      <c r="E14" s="486"/>
      <c r="F14" s="487"/>
      <c r="G14" s="487"/>
      <c r="H14" s="487"/>
      <c r="I14" s="488"/>
      <c r="J14" s="52" t="str">
        <f>IF(AND('Mapa de Riesgos'!$Y$60="Muy Alta",'Mapa de Riesgos'!$AA$60="Leve"),CONCATENATE("R9C",'Mapa de Riesgos'!$O$60),"")</f>
        <v/>
      </c>
      <c r="K14" s="53" t="str">
        <f>IF(AND('Mapa de Riesgos'!$Y$61="Muy Alta",'Mapa de Riesgos'!$AA$61="Leve"),CONCATENATE("R9C",'Mapa de Riesgos'!$O$61),"")</f>
        <v/>
      </c>
      <c r="L14" s="53" t="str">
        <f>IF(AND('Mapa de Riesgos'!$Y$62="Muy Alta",'Mapa de Riesgos'!$AA$62="Leve"),CONCATENATE("R9C",'Mapa de Riesgos'!$O$62),"")</f>
        <v/>
      </c>
      <c r="M14" s="53" t="str">
        <f>IF(AND('Mapa de Riesgos'!$Y$63="Muy Alta",'Mapa de Riesgos'!$AA$63="Leve"),CONCATENATE("R9C",'Mapa de Riesgos'!$O$63),"")</f>
        <v/>
      </c>
      <c r="N14" s="53" t="str">
        <f>IF(AND('Mapa de Riesgos'!$Y$64="Muy Alta",'Mapa de Riesgos'!$AA$64="Leve"),CONCATENATE("R9C",'Mapa de Riesgos'!$O$64),"")</f>
        <v/>
      </c>
      <c r="O14" s="54" t="str">
        <f>IF(AND('Mapa de Riesgos'!$Y$65="Muy Alta",'Mapa de Riesgos'!$AA$65="Leve"),CONCATENATE("R9C",'Mapa de Riesgos'!$O$65),"")</f>
        <v/>
      </c>
      <c r="P14" s="52" t="str">
        <f>IF(AND('Mapa de Riesgos'!$Y$60="Muy Alta",'Mapa de Riesgos'!$AA$60="Menor"),CONCATENATE("R9C",'Mapa de Riesgos'!$O$60),"")</f>
        <v/>
      </c>
      <c r="Q14" s="53" t="str">
        <f>IF(AND('Mapa de Riesgos'!$Y$61="Muy Alta",'Mapa de Riesgos'!$AA$61="Menor"),CONCATENATE("R9C",'Mapa de Riesgos'!$O$61),"")</f>
        <v/>
      </c>
      <c r="R14" s="53" t="str">
        <f>IF(AND('Mapa de Riesgos'!$Y$62="Muy Alta",'Mapa de Riesgos'!$AA$62="Menor"),CONCATENATE("R9C",'Mapa de Riesgos'!$O$62),"")</f>
        <v/>
      </c>
      <c r="S14" s="53" t="str">
        <f>IF(AND('Mapa de Riesgos'!$Y$63="Muy Alta",'Mapa de Riesgos'!$AA$63="Menor"),CONCATENATE("R9C",'Mapa de Riesgos'!$O$63),"")</f>
        <v/>
      </c>
      <c r="T14" s="53" t="str">
        <f>IF(AND('Mapa de Riesgos'!$Y$64="Muy Alta",'Mapa de Riesgos'!$AA$64="Menor"),CONCATENATE("R9C",'Mapa de Riesgos'!$O$64),"")</f>
        <v/>
      </c>
      <c r="U14" s="54" t="str">
        <f>IF(AND('Mapa de Riesgos'!$Y$65="Muy Alta",'Mapa de Riesgos'!$AA$65="Menor"),CONCATENATE("R9C",'Mapa de Riesgos'!$O$65),"")</f>
        <v/>
      </c>
      <c r="V14" s="52" t="str">
        <f>IF(AND('Mapa de Riesgos'!$Y$60="Muy Alta",'Mapa de Riesgos'!$AA$60="Moderado"),CONCATENATE("R9C",'Mapa de Riesgos'!$O$60),"")</f>
        <v/>
      </c>
      <c r="W14" s="53" t="str">
        <f>IF(AND('Mapa de Riesgos'!$Y$61="Muy Alta",'Mapa de Riesgos'!$AA$61="Moderado"),CONCATENATE("R9C",'Mapa de Riesgos'!$O$61),"")</f>
        <v/>
      </c>
      <c r="X14" s="53" t="str">
        <f>IF(AND('Mapa de Riesgos'!$Y$62="Muy Alta",'Mapa de Riesgos'!$AA$62="Moderado"),CONCATENATE("R9C",'Mapa de Riesgos'!$O$62),"")</f>
        <v/>
      </c>
      <c r="Y14" s="53" t="str">
        <f>IF(AND('Mapa de Riesgos'!$Y$63="Muy Alta",'Mapa de Riesgos'!$AA$63="Moderado"),CONCATENATE("R9C",'Mapa de Riesgos'!$O$63),"")</f>
        <v/>
      </c>
      <c r="Z14" s="53" t="str">
        <f>IF(AND('Mapa de Riesgos'!$Y$64="Muy Alta",'Mapa de Riesgos'!$AA$64="Moderado"),CONCATENATE("R9C",'Mapa de Riesgos'!$O$64),"")</f>
        <v/>
      </c>
      <c r="AA14" s="54" t="str">
        <f>IF(AND('Mapa de Riesgos'!$Y$65="Muy Alta",'Mapa de Riesgos'!$AA$65="Moderado"),CONCATENATE("R9C",'Mapa de Riesgos'!$O$65),"")</f>
        <v/>
      </c>
      <c r="AB14" s="52" t="str">
        <f>IF(AND('Mapa de Riesgos'!$Y$60="Muy Alta",'Mapa de Riesgos'!$AA$60="Mayor"),CONCATENATE("R9C",'Mapa de Riesgos'!$O$60),"")</f>
        <v/>
      </c>
      <c r="AC14" s="53" t="str">
        <f>IF(AND('Mapa de Riesgos'!$Y$61="Muy Alta",'Mapa de Riesgos'!$AA$61="Mayor"),CONCATENATE("R9C",'Mapa de Riesgos'!$O$61),"")</f>
        <v/>
      </c>
      <c r="AD14" s="53" t="str">
        <f>IF(AND('Mapa de Riesgos'!$Y$62="Muy Alta",'Mapa de Riesgos'!$AA$62="Mayor"),CONCATENATE("R9C",'Mapa de Riesgos'!$O$62),"")</f>
        <v/>
      </c>
      <c r="AE14" s="53" t="str">
        <f>IF(AND('Mapa de Riesgos'!$Y$63="Muy Alta",'Mapa de Riesgos'!$AA$63="Mayor"),CONCATENATE("R9C",'Mapa de Riesgos'!$O$63),"")</f>
        <v/>
      </c>
      <c r="AF14" s="53" t="str">
        <f>IF(AND('Mapa de Riesgos'!$Y$64="Muy Alta",'Mapa de Riesgos'!$AA$64="Mayor"),CONCATENATE("R9C",'Mapa de Riesgos'!$O$64),"")</f>
        <v/>
      </c>
      <c r="AG14" s="54" t="str">
        <f>IF(AND('Mapa de Riesgos'!$Y$65="Muy Alta",'Mapa de Riesgos'!$AA$65="Mayor"),CONCATENATE("R9C",'Mapa de Riesgos'!$O$65),"")</f>
        <v/>
      </c>
      <c r="AH14" s="55" t="str">
        <f>IF(AND('Mapa de Riesgos'!$Y$60="Muy Alta",'Mapa de Riesgos'!$AA$60="Catastrófico"),CONCATENATE("R9C",'Mapa de Riesgos'!$O$60),"")</f>
        <v/>
      </c>
      <c r="AI14" s="56" t="str">
        <f>IF(AND('Mapa de Riesgos'!$Y$61="Muy Alta",'Mapa de Riesgos'!$AA$61="Catastrófico"),CONCATENATE("R9C",'Mapa de Riesgos'!$O$61),"")</f>
        <v/>
      </c>
      <c r="AJ14" s="56" t="str">
        <f>IF(AND('Mapa de Riesgos'!$Y$62="Muy Alta",'Mapa de Riesgos'!$AA$62="Catastrófico"),CONCATENATE("R9C",'Mapa de Riesgos'!$O$62),"")</f>
        <v/>
      </c>
      <c r="AK14" s="56" t="str">
        <f>IF(AND('Mapa de Riesgos'!$Y$63="Muy Alta",'Mapa de Riesgos'!$AA$63="Catastrófico"),CONCATENATE("R9C",'Mapa de Riesgos'!$O$63),"")</f>
        <v/>
      </c>
      <c r="AL14" s="56" t="str">
        <f>IF(AND('Mapa de Riesgos'!$Y$64="Muy Alta",'Mapa de Riesgos'!$AA$64="Catastrófico"),CONCATENATE("R9C",'Mapa de Riesgos'!$O$64),"")</f>
        <v/>
      </c>
      <c r="AM14" s="57" t="str">
        <f>IF(AND('Mapa de Riesgos'!$Y$65="Muy Alta",'Mapa de Riesgos'!$AA$65="Catastrófico"),CONCATENATE("R9C",'Mapa de Riesgos'!$O$65),"")</f>
        <v/>
      </c>
      <c r="AN14" s="83"/>
      <c r="AO14" s="506"/>
      <c r="AP14" s="507"/>
      <c r="AQ14" s="507"/>
      <c r="AR14" s="507"/>
      <c r="AS14" s="507"/>
      <c r="AT14" s="508"/>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row>
    <row r="15" spans="1:91" ht="15.75" customHeight="1" thickBot="1" x14ac:dyDescent="0.3">
      <c r="A15" s="83"/>
      <c r="B15" s="445"/>
      <c r="C15" s="445"/>
      <c r="D15" s="446"/>
      <c r="E15" s="489"/>
      <c r="F15" s="490"/>
      <c r="G15" s="490"/>
      <c r="H15" s="490"/>
      <c r="I15" s="491"/>
      <c r="J15" s="58" t="str">
        <f>IF(AND('Mapa de Riesgos'!$Y$66="Muy Alta",'Mapa de Riesgos'!$AA$66="Leve"),CONCATENATE("R10C",'Mapa de Riesgos'!$O$66),"")</f>
        <v/>
      </c>
      <c r="K15" s="59" t="str">
        <f>IF(AND('Mapa de Riesgos'!$Y$67="Muy Alta",'Mapa de Riesgos'!$AA$67="Leve"),CONCATENATE("R10C",'Mapa de Riesgos'!$O$67),"")</f>
        <v/>
      </c>
      <c r="L15" s="59" t="str">
        <f>IF(AND('Mapa de Riesgos'!$Y$68="Muy Alta",'Mapa de Riesgos'!$AA$68="Leve"),CONCATENATE("R10C",'Mapa de Riesgos'!$O$68),"")</f>
        <v/>
      </c>
      <c r="M15" s="59" t="str">
        <f>IF(AND('Mapa de Riesgos'!$Y$69="Muy Alta",'Mapa de Riesgos'!$AA$69="Leve"),CONCATENATE("R10C",'Mapa de Riesgos'!$O$69),"")</f>
        <v/>
      </c>
      <c r="N15" s="59" t="str">
        <f>IF(AND('Mapa de Riesgos'!$Y$70="Muy Alta",'Mapa de Riesgos'!$AA$70="Leve"),CONCATENATE("R10C",'Mapa de Riesgos'!$O$70),"")</f>
        <v/>
      </c>
      <c r="O15" s="60" t="str">
        <f>IF(AND('Mapa de Riesgos'!$Y$71="Muy Alta",'Mapa de Riesgos'!$AA$71="Leve"),CONCATENATE("R10C",'Mapa de Riesgos'!$O$71),"")</f>
        <v/>
      </c>
      <c r="P15" s="52" t="str">
        <f>IF(AND('Mapa de Riesgos'!$Y$66="Muy Alta",'Mapa de Riesgos'!$AA$66="Menor"),CONCATENATE("R10C",'Mapa de Riesgos'!$O$66),"")</f>
        <v/>
      </c>
      <c r="Q15" s="53" t="str">
        <f>IF(AND('Mapa de Riesgos'!$Y$67="Muy Alta",'Mapa de Riesgos'!$AA$67="Menor"),CONCATENATE("R10C",'Mapa de Riesgos'!$O$67),"")</f>
        <v/>
      </c>
      <c r="R15" s="53" t="str">
        <f>IF(AND('Mapa de Riesgos'!$Y$68="Muy Alta",'Mapa de Riesgos'!$AA$68="Menor"),CONCATENATE("R10C",'Mapa de Riesgos'!$O$68),"")</f>
        <v/>
      </c>
      <c r="S15" s="53" t="str">
        <f>IF(AND('Mapa de Riesgos'!$Y$69="Muy Alta",'Mapa de Riesgos'!$AA$69="Menor"),CONCATENATE("R10C",'Mapa de Riesgos'!$O$69),"")</f>
        <v/>
      </c>
      <c r="T15" s="53" t="str">
        <f>IF(AND('Mapa de Riesgos'!$Y$70="Muy Alta",'Mapa de Riesgos'!$AA$70="Menor"),CONCATENATE("R10C",'Mapa de Riesgos'!$O$70),"")</f>
        <v/>
      </c>
      <c r="U15" s="54" t="str">
        <f>IF(AND('Mapa de Riesgos'!$Y$71="Muy Alta",'Mapa de Riesgos'!$AA$71="Menor"),CONCATENATE("R10C",'Mapa de Riesgos'!$O$71),"")</f>
        <v/>
      </c>
      <c r="V15" s="58" t="str">
        <f>IF(AND('Mapa de Riesgos'!$Y$66="Muy Alta",'Mapa de Riesgos'!$AA$66="Moderado"),CONCATENATE("R10C",'Mapa de Riesgos'!$O$66),"")</f>
        <v/>
      </c>
      <c r="W15" s="59" t="str">
        <f>IF(AND('Mapa de Riesgos'!$Y$67="Muy Alta",'Mapa de Riesgos'!$AA$67="Moderado"),CONCATENATE("R10C",'Mapa de Riesgos'!$O$67),"")</f>
        <v/>
      </c>
      <c r="X15" s="59" t="str">
        <f>IF(AND('Mapa de Riesgos'!$Y$68="Muy Alta",'Mapa de Riesgos'!$AA$68="Moderado"),CONCATENATE("R10C",'Mapa de Riesgos'!$O$68),"")</f>
        <v/>
      </c>
      <c r="Y15" s="59" t="str">
        <f>IF(AND('Mapa de Riesgos'!$Y$69="Muy Alta",'Mapa de Riesgos'!$AA$69="Moderado"),CONCATENATE("R10C",'Mapa de Riesgos'!$O$69),"")</f>
        <v/>
      </c>
      <c r="Z15" s="59" t="str">
        <f>IF(AND('Mapa de Riesgos'!$Y$70="Muy Alta",'Mapa de Riesgos'!$AA$70="Moderado"),CONCATENATE("R10C",'Mapa de Riesgos'!$O$70),"")</f>
        <v/>
      </c>
      <c r="AA15" s="60" t="str">
        <f>IF(AND('Mapa de Riesgos'!$Y$71="Muy Alta",'Mapa de Riesgos'!$AA$71="Moderado"),CONCATENATE("R10C",'Mapa de Riesgos'!$O$71),"")</f>
        <v/>
      </c>
      <c r="AB15" s="52" t="str">
        <f>IF(AND('Mapa de Riesgos'!$Y$66="Muy Alta",'Mapa de Riesgos'!$AA$66="Mayor"),CONCATENATE("R10C",'Mapa de Riesgos'!$O$66),"")</f>
        <v/>
      </c>
      <c r="AC15" s="53" t="str">
        <f>IF(AND('Mapa de Riesgos'!$Y$67="Muy Alta",'Mapa de Riesgos'!$AA$67="Mayor"),CONCATENATE("R10C",'Mapa de Riesgos'!$O$67),"")</f>
        <v/>
      </c>
      <c r="AD15" s="53" t="str">
        <f>IF(AND('Mapa de Riesgos'!$Y$68="Muy Alta",'Mapa de Riesgos'!$AA$68="Mayor"),CONCATENATE("R10C",'Mapa de Riesgos'!$O$68),"")</f>
        <v/>
      </c>
      <c r="AE15" s="53" t="str">
        <f>IF(AND('Mapa de Riesgos'!$Y$69="Muy Alta",'Mapa de Riesgos'!$AA$69="Mayor"),CONCATENATE("R10C",'Mapa de Riesgos'!$O$69),"")</f>
        <v/>
      </c>
      <c r="AF15" s="53" t="str">
        <f>IF(AND('Mapa de Riesgos'!$Y$70="Muy Alta",'Mapa de Riesgos'!$AA$70="Mayor"),CONCATENATE("R10C",'Mapa de Riesgos'!$O$70),"")</f>
        <v/>
      </c>
      <c r="AG15" s="54" t="str">
        <f>IF(AND('Mapa de Riesgos'!$Y$71="Muy Alta",'Mapa de Riesgos'!$AA$71="Mayor"),CONCATENATE("R10C",'Mapa de Riesgos'!$O$71),"")</f>
        <v/>
      </c>
      <c r="AH15" s="61" t="str">
        <f>IF(AND('Mapa de Riesgos'!$Y$66="Muy Alta",'Mapa de Riesgos'!$AA$66="Catastrófico"),CONCATENATE("R10C",'Mapa de Riesgos'!$O$66),"")</f>
        <v/>
      </c>
      <c r="AI15" s="62" t="str">
        <f>IF(AND('Mapa de Riesgos'!$Y$67="Muy Alta",'Mapa de Riesgos'!$AA$67="Catastrófico"),CONCATENATE("R10C",'Mapa de Riesgos'!$O$67),"")</f>
        <v/>
      </c>
      <c r="AJ15" s="62" t="str">
        <f>IF(AND('Mapa de Riesgos'!$Y$68="Muy Alta",'Mapa de Riesgos'!$AA$68="Catastrófico"),CONCATENATE("R10C",'Mapa de Riesgos'!$O$68),"")</f>
        <v/>
      </c>
      <c r="AK15" s="62" t="str">
        <f>IF(AND('Mapa de Riesgos'!$Y$69="Muy Alta",'Mapa de Riesgos'!$AA$69="Catastrófico"),CONCATENATE("R10C",'Mapa de Riesgos'!$O$69),"")</f>
        <v/>
      </c>
      <c r="AL15" s="62" t="str">
        <f>IF(AND('Mapa de Riesgos'!$Y$70="Muy Alta",'Mapa de Riesgos'!$AA$70="Catastrófico"),CONCATENATE("R10C",'Mapa de Riesgos'!$O$70),"")</f>
        <v/>
      </c>
      <c r="AM15" s="63" t="str">
        <f>IF(AND('Mapa de Riesgos'!$Y$71="Muy Alta",'Mapa de Riesgos'!$AA$71="Catastrófico"),CONCATENATE("R10C",'Mapa de Riesgos'!$O$71),"")</f>
        <v/>
      </c>
      <c r="AN15" s="83"/>
      <c r="AO15" s="509"/>
      <c r="AP15" s="510"/>
      <c r="AQ15" s="510"/>
      <c r="AR15" s="510"/>
      <c r="AS15" s="510"/>
      <c r="AT15" s="511"/>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row>
    <row r="16" spans="1:91" ht="15" customHeight="1" x14ac:dyDescent="0.25">
      <c r="A16" s="83"/>
      <c r="B16" s="445"/>
      <c r="C16" s="445"/>
      <c r="D16" s="446"/>
      <c r="E16" s="483" t="s">
        <v>150</v>
      </c>
      <c r="F16" s="484"/>
      <c r="G16" s="484"/>
      <c r="H16" s="484"/>
      <c r="I16" s="484"/>
      <c r="J16" s="64" t="str">
        <f>IF(AND('Mapa de Riesgos'!$Y$12="Alta",'Mapa de Riesgos'!$AA$12="Leve"),CONCATENATE("R1C",'Mapa de Riesgos'!$O$12),"")</f>
        <v/>
      </c>
      <c r="K16" s="65" t="str">
        <f>IF(AND('Mapa de Riesgos'!$Y$13="Alta",'Mapa de Riesgos'!$AA$13="Leve"),CONCATENATE("R1C",'Mapa de Riesgos'!$O$13),"")</f>
        <v/>
      </c>
      <c r="L16" s="65" t="str">
        <f>IF(AND('Mapa de Riesgos'!$Y$14="Alta",'Mapa de Riesgos'!$AA$14="Leve"),CONCATENATE("R1C",'Mapa de Riesgos'!$O$14),"")</f>
        <v/>
      </c>
      <c r="M16" s="65" t="str">
        <f>IF(AND('Mapa de Riesgos'!$Y$15="Alta",'Mapa de Riesgos'!$AA$15="Leve"),CONCATENATE("R1C",'Mapa de Riesgos'!$O$15),"")</f>
        <v/>
      </c>
      <c r="N16" s="65" t="str">
        <f>IF(AND('Mapa de Riesgos'!$Y$16="Alta",'Mapa de Riesgos'!$AA$16="Leve"),CONCATENATE("R1C",'Mapa de Riesgos'!$O$16),"")</f>
        <v/>
      </c>
      <c r="O16" s="66" t="str">
        <f>IF(AND('Mapa de Riesgos'!$Y$17="Alta",'Mapa de Riesgos'!$AA$17="Leve"),CONCATENATE("R1C",'Mapa de Riesgos'!$O$17),"")</f>
        <v/>
      </c>
      <c r="P16" s="64" t="str">
        <f>IF(AND('Mapa de Riesgos'!$Y$12="Alta",'Mapa de Riesgos'!$AA$12="Menor"),CONCATENATE("R1C",'Mapa de Riesgos'!$O$12),"")</f>
        <v/>
      </c>
      <c r="Q16" s="65" t="str">
        <f>IF(AND('Mapa de Riesgos'!$Y$13="Alta",'Mapa de Riesgos'!$AA$13="Menor"),CONCATENATE("R1C",'Mapa de Riesgos'!$O$13),"")</f>
        <v/>
      </c>
      <c r="R16" s="65" t="str">
        <f>IF(AND('Mapa de Riesgos'!$Y$14="Alta",'Mapa de Riesgos'!$AA$14="Menor"),CONCATENATE("R1C",'Mapa de Riesgos'!$O$14),"")</f>
        <v/>
      </c>
      <c r="S16" s="65" t="str">
        <f>IF(AND('Mapa de Riesgos'!$Y$15="Alta",'Mapa de Riesgos'!$AA$15="Menor"),CONCATENATE("R1C",'Mapa de Riesgos'!$O$15),"")</f>
        <v/>
      </c>
      <c r="T16" s="65" t="str">
        <f>IF(AND('Mapa de Riesgos'!$Y$16="Alta",'Mapa de Riesgos'!$AA$16="Menor"),CONCATENATE("R1C",'Mapa de Riesgos'!$O$16),"")</f>
        <v/>
      </c>
      <c r="U16" s="66" t="str">
        <f>IF(AND('Mapa de Riesgos'!$Y$17="Alta",'Mapa de Riesgos'!$AA$17="Menor"),CONCATENATE("R1C",'Mapa de Riesgos'!$O$17),"")</f>
        <v/>
      </c>
      <c r="V16" s="46" t="str">
        <f>IF(AND('Mapa de Riesgos'!$Y$12="Alta",'Mapa de Riesgos'!$AA$12="Moderado"),CONCATENATE("R1C",'Mapa de Riesgos'!$O$12),"")</f>
        <v/>
      </c>
      <c r="W16" s="47" t="str">
        <f>IF(AND('Mapa de Riesgos'!$Y$13="Alta",'Mapa de Riesgos'!$AA$13="Moderado"),CONCATENATE("R1C",'Mapa de Riesgos'!$O$13),"")</f>
        <v/>
      </c>
      <c r="X16" s="47" t="str">
        <f>IF(AND('Mapa de Riesgos'!$Y$14="Alta",'Mapa de Riesgos'!$AA$14="Moderado"),CONCATENATE("R1C",'Mapa de Riesgos'!$O$14),"")</f>
        <v/>
      </c>
      <c r="Y16" s="47" t="str">
        <f>IF(AND('Mapa de Riesgos'!$Y$15="Alta",'Mapa de Riesgos'!$AA$15="Moderado"),CONCATENATE("R1C",'Mapa de Riesgos'!$O$15),"")</f>
        <v/>
      </c>
      <c r="Z16" s="47" t="str">
        <f>IF(AND('Mapa de Riesgos'!$Y$16="Alta",'Mapa de Riesgos'!$AA$16="Moderado"),CONCATENATE("R1C",'Mapa de Riesgos'!$O$16),"")</f>
        <v/>
      </c>
      <c r="AA16" s="48" t="str">
        <f>IF(AND('Mapa de Riesgos'!$Y$17="Alta",'Mapa de Riesgos'!$AA$17="Moderado"),CONCATENATE("R1C",'Mapa de Riesgos'!$O$17),"")</f>
        <v/>
      </c>
      <c r="AB16" s="46" t="str">
        <f>IF(AND('Mapa de Riesgos'!$Y$12="Alta",'Mapa de Riesgos'!$AA$12="Mayor"),CONCATENATE("R1C",'Mapa de Riesgos'!$O$12),"")</f>
        <v/>
      </c>
      <c r="AC16" s="47" t="str">
        <f>IF(AND('Mapa de Riesgos'!$Y$13="Alta",'Mapa de Riesgos'!$AA$13="Mayor"),CONCATENATE("R1C",'Mapa de Riesgos'!$O$13),"")</f>
        <v/>
      </c>
      <c r="AD16" s="47" t="str">
        <f>IF(AND('Mapa de Riesgos'!$Y$14="Alta",'Mapa de Riesgos'!$AA$14="Mayor"),CONCATENATE("R1C",'Mapa de Riesgos'!$O$14),"")</f>
        <v/>
      </c>
      <c r="AE16" s="47" t="str">
        <f>IF(AND('Mapa de Riesgos'!$Y$15="Alta",'Mapa de Riesgos'!$AA$15="Mayor"),CONCATENATE("R1C",'Mapa de Riesgos'!$O$15),"")</f>
        <v/>
      </c>
      <c r="AF16" s="47" t="str">
        <f>IF(AND('Mapa de Riesgos'!$Y$16="Alta",'Mapa de Riesgos'!$AA$16="Mayor"),CONCATENATE("R1C",'Mapa de Riesgos'!$O$16),"")</f>
        <v/>
      </c>
      <c r="AG16" s="48" t="str">
        <f>IF(AND('Mapa de Riesgos'!$Y$17="Alta",'Mapa de Riesgos'!$AA$17="Mayor"),CONCATENATE("R1C",'Mapa de Riesgos'!$O$17),"")</f>
        <v/>
      </c>
      <c r="AH16" s="49" t="str">
        <f>IF(AND('Mapa de Riesgos'!$Y$12="Alta",'Mapa de Riesgos'!$AA$12="Catastrófico"),CONCATENATE("R1C",'Mapa de Riesgos'!$O$12),"")</f>
        <v/>
      </c>
      <c r="AI16" s="50" t="str">
        <f>IF(AND('Mapa de Riesgos'!$Y$13="Alta",'Mapa de Riesgos'!$AA$13="Catastrófico"),CONCATENATE("R1C",'Mapa de Riesgos'!$O$13),"")</f>
        <v/>
      </c>
      <c r="AJ16" s="50" t="str">
        <f>IF(AND('Mapa de Riesgos'!$Y$14="Alta",'Mapa de Riesgos'!$AA$14="Catastrófico"),CONCATENATE("R1C",'Mapa de Riesgos'!$O$14),"")</f>
        <v/>
      </c>
      <c r="AK16" s="50" t="str">
        <f>IF(AND('Mapa de Riesgos'!$Y$15="Alta",'Mapa de Riesgos'!$AA$15="Catastrófico"),CONCATENATE("R1C",'Mapa de Riesgos'!$O$15),"")</f>
        <v/>
      </c>
      <c r="AL16" s="50" t="str">
        <f>IF(AND('Mapa de Riesgos'!$Y$16="Alta",'Mapa de Riesgos'!$AA$16="Catastrófico"),CONCATENATE("R1C",'Mapa de Riesgos'!$O$16),"")</f>
        <v/>
      </c>
      <c r="AM16" s="51" t="str">
        <f>IF(AND('Mapa de Riesgos'!$Y$17="Alta",'Mapa de Riesgos'!$AA$17="Catastrófico"),CONCATENATE("R1C",'Mapa de Riesgos'!$O$17),"")</f>
        <v/>
      </c>
      <c r="AN16" s="83"/>
      <c r="AO16" s="493" t="s">
        <v>151</v>
      </c>
      <c r="AP16" s="494"/>
      <c r="AQ16" s="494"/>
      <c r="AR16" s="494"/>
      <c r="AS16" s="494"/>
      <c r="AT16" s="495"/>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row>
    <row r="17" spans="1:76" ht="15" customHeight="1" x14ac:dyDescent="0.25">
      <c r="A17" s="83"/>
      <c r="B17" s="445"/>
      <c r="C17" s="445"/>
      <c r="D17" s="446"/>
      <c r="E17" s="502"/>
      <c r="F17" s="487"/>
      <c r="G17" s="487"/>
      <c r="H17" s="487"/>
      <c r="I17" s="487"/>
      <c r="J17" s="67" t="str">
        <f>IF(AND('Mapa de Riesgos'!$Y$18="Alta",'Mapa de Riesgos'!$AA$18="Leve"),CONCATENATE("R2C",'Mapa de Riesgos'!$O$18),"")</f>
        <v/>
      </c>
      <c r="K17" s="68" t="str">
        <f>IF(AND('Mapa de Riesgos'!$Y$19="Alta",'Mapa de Riesgos'!$AA$19="Leve"),CONCATENATE("R2C",'Mapa de Riesgos'!$O$19),"")</f>
        <v/>
      </c>
      <c r="L17" s="68" t="str">
        <f>IF(AND('Mapa de Riesgos'!$Y$20="Alta",'Mapa de Riesgos'!$AA$20="Leve"),CONCATENATE("R2C",'Mapa de Riesgos'!$O$20),"")</f>
        <v/>
      </c>
      <c r="M17" s="68" t="str">
        <f>IF(AND('Mapa de Riesgos'!$Y$21="Alta",'Mapa de Riesgos'!$AA$21="Leve"),CONCATENATE("R2C",'Mapa de Riesgos'!$O$21),"")</f>
        <v/>
      </c>
      <c r="N17" s="68" t="str">
        <f>IF(AND('Mapa de Riesgos'!$Y$22="Alta",'Mapa de Riesgos'!$AA$22="Leve"),CONCATENATE("R2C",'Mapa de Riesgos'!$O$22),"")</f>
        <v/>
      </c>
      <c r="O17" s="69" t="str">
        <f>IF(AND('Mapa de Riesgos'!$Y$23="Alta",'Mapa de Riesgos'!$AA$23="Leve"),CONCATENATE("R2C",'Mapa de Riesgos'!$O$23),"")</f>
        <v/>
      </c>
      <c r="P17" s="67" t="str">
        <f>IF(AND('Mapa de Riesgos'!$Y$18="Alta",'Mapa de Riesgos'!$AA$18="Menor"),CONCATENATE("R2C",'Mapa de Riesgos'!$O$18),"")</f>
        <v/>
      </c>
      <c r="Q17" s="68" t="str">
        <f>IF(AND('Mapa de Riesgos'!$Y$19="Alta",'Mapa de Riesgos'!$AA$19="Menor"),CONCATENATE("R2C",'Mapa de Riesgos'!$O$19),"")</f>
        <v/>
      </c>
      <c r="R17" s="68" t="str">
        <f>IF(AND('Mapa de Riesgos'!$Y$20="Alta",'Mapa de Riesgos'!$AA$20="Menor"),CONCATENATE("R2C",'Mapa de Riesgos'!$O$20),"")</f>
        <v/>
      </c>
      <c r="S17" s="68" t="str">
        <f>IF(AND('Mapa de Riesgos'!$Y$21="Alta",'Mapa de Riesgos'!$AA$21="Menor"),CONCATENATE("R2C",'Mapa de Riesgos'!$O$21),"")</f>
        <v/>
      </c>
      <c r="T17" s="68" t="str">
        <f>IF(AND('Mapa de Riesgos'!$Y$22="Alta",'Mapa de Riesgos'!$AA$22="Menor"),CONCATENATE("R2C",'Mapa de Riesgos'!$O$22),"")</f>
        <v/>
      </c>
      <c r="U17" s="69" t="str">
        <f>IF(AND('Mapa de Riesgos'!$Y$23="Alta",'Mapa de Riesgos'!$AA$23="Menor"),CONCATENATE("R2C",'Mapa de Riesgos'!$O$23),"")</f>
        <v/>
      </c>
      <c r="V17" s="52" t="str">
        <f>IF(AND('Mapa de Riesgos'!$Y$18="Alta",'Mapa de Riesgos'!$AA$18="Moderado"),CONCATENATE("R2C",'Mapa de Riesgos'!$O$18),"")</f>
        <v/>
      </c>
      <c r="W17" s="53" t="str">
        <f>IF(AND('Mapa de Riesgos'!$Y$19="Alta",'Mapa de Riesgos'!$AA$19="Moderado"),CONCATENATE("R2C",'Mapa de Riesgos'!$O$19),"")</f>
        <v/>
      </c>
      <c r="X17" s="53" t="str">
        <f>IF(AND('Mapa de Riesgos'!$Y$20="Alta",'Mapa de Riesgos'!$AA$20="Moderado"),CONCATENATE("R2C",'Mapa de Riesgos'!$O$20),"")</f>
        <v/>
      </c>
      <c r="Y17" s="53" t="str">
        <f>IF(AND('Mapa de Riesgos'!$Y$21="Alta",'Mapa de Riesgos'!$AA$21="Moderado"),CONCATENATE("R2C",'Mapa de Riesgos'!$O$21),"")</f>
        <v/>
      </c>
      <c r="Z17" s="53" t="str">
        <f>IF(AND('Mapa de Riesgos'!$Y$22="Alta",'Mapa de Riesgos'!$AA$22="Moderado"),CONCATENATE("R2C",'Mapa de Riesgos'!$O$22),"")</f>
        <v/>
      </c>
      <c r="AA17" s="54" t="str">
        <f>IF(AND('Mapa de Riesgos'!$Y$23="Alta",'Mapa de Riesgos'!$AA$23="Moderado"),CONCATENATE("R2C",'Mapa de Riesgos'!$O$23),"")</f>
        <v/>
      </c>
      <c r="AB17" s="52" t="str">
        <f>IF(AND('Mapa de Riesgos'!$Y$18="Alta",'Mapa de Riesgos'!$AA$18="Mayor"),CONCATENATE("R2C",'Mapa de Riesgos'!$O$18),"")</f>
        <v/>
      </c>
      <c r="AC17" s="53" t="str">
        <f>IF(AND('Mapa de Riesgos'!$Y$19="Alta",'Mapa de Riesgos'!$AA$19="Mayor"),CONCATENATE("R2C",'Mapa de Riesgos'!$O$19),"")</f>
        <v/>
      </c>
      <c r="AD17" s="53" t="str">
        <f>IF(AND('Mapa de Riesgos'!$Y$20="Alta",'Mapa de Riesgos'!$AA$20="Mayor"),CONCATENATE("R2C",'Mapa de Riesgos'!$O$20),"")</f>
        <v/>
      </c>
      <c r="AE17" s="53" t="str">
        <f>IF(AND('Mapa de Riesgos'!$Y$21="Alta",'Mapa de Riesgos'!$AA$21="Mayor"),CONCATENATE("R2C",'Mapa de Riesgos'!$O$21),"")</f>
        <v/>
      </c>
      <c r="AF17" s="53" t="str">
        <f>IF(AND('Mapa de Riesgos'!$Y$22="Alta",'Mapa de Riesgos'!$AA$22="Mayor"),CONCATENATE("R2C",'Mapa de Riesgos'!$O$22),"")</f>
        <v/>
      </c>
      <c r="AG17" s="54" t="str">
        <f>IF(AND('Mapa de Riesgos'!$Y$23="Alta",'Mapa de Riesgos'!$AA$23="Mayor"),CONCATENATE("R2C",'Mapa de Riesgos'!$O$23),"")</f>
        <v/>
      </c>
      <c r="AH17" s="55" t="str">
        <f>IF(AND('Mapa de Riesgos'!$Y$18="Alta",'Mapa de Riesgos'!$AA$18="Catastrófico"),CONCATENATE("R2C",'Mapa de Riesgos'!$O$18),"")</f>
        <v/>
      </c>
      <c r="AI17" s="56" t="str">
        <f>IF(AND('Mapa de Riesgos'!$Y$19="Alta",'Mapa de Riesgos'!$AA$19="Catastrófico"),CONCATENATE("R2C",'Mapa de Riesgos'!$O$19),"")</f>
        <v/>
      </c>
      <c r="AJ17" s="56" t="str">
        <f>IF(AND('Mapa de Riesgos'!$Y$20="Alta",'Mapa de Riesgos'!$AA$20="Catastrófico"),CONCATENATE("R2C",'Mapa de Riesgos'!$O$20),"")</f>
        <v/>
      </c>
      <c r="AK17" s="56" t="str">
        <f>IF(AND('Mapa de Riesgos'!$Y$21="Alta",'Mapa de Riesgos'!$AA$21="Catastrófico"),CONCATENATE("R2C",'Mapa de Riesgos'!$O$21),"")</f>
        <v/>
      </c>
      <c r="AL17" s="56" t="str">
        <f>IF(AND('Mapa de Riesgos'!$Y$22="Alta",'Mapa de Riesgos'!$AA$22="Catastrófico"),CONCATENATE("R2C",'Mapa de Riesgos'!$O$22),"")</f>
        <v/>
      </c>
      <c r="AM17" s="57" t="str">
        <f>IF(AND('Mapa de Riesgos'!$Y$23="Alta",'Mapa de Riesgos'!$AA$23="Catastrófico"),CONCATENATE("R2C",'Mapa de Riesgos'!$O$23),"")</f>
        <v/>
      </c>
      <c r="AN17" s="83"/>
      <c r="AO17" s="496"/>
      <c r="AP17" s="497"/>
      <c r="AQ17" s="497"/>
      <c r="AR17" s="497"/>
      <c r="AS17" s="497"/>
      <c r="AT17" s="498"/>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row>
    <row r="18" spans="1:76" ht="15" customHeight="1" x14ac:dyDescent="0.25">
      <c r="A18" s="83"/>
      <c r="B18" s="445"/>
      <c r="C18" s="445"/>
      <c r="D18" s="446"/>
      <c r="E18" s="486"/>
      <c r="F18" s="487"/>
      <c r="G18" s="487"/>
      <c r="H18" s="487"/>
      <c r="I18" s="487"/>
      <c r="J18" s="67" t="str">
        <f>IF(AND('Mapa de Riesgos'!$Y$24="Alta",'Mapa de Riesgos'!$AA$24="Leve"),CONCATENATE("R3C",'Mapa de Riesgos'!$O$24),"")</f>
        <v/>
      </c>
      <c r="K18" s="68" t="str">
        <f>IF(AND('Mapa de Riesgos'!$Y$25="Alta",'Mapa de Riesgos'!$AA$25="Leve"),CONCATENATE("R3C",'Mapa de Riesgos'!$O$25),"")</f>
        <v/>
      </c>
      <c r="L18" s="68" t="str">
        <f>IF(AND('Mapa de Riesgos'!$Y$26="Alta",'Mapa de Riesgos'!$AA$26="Leve"),CONCATENATE("R3C",'Mapa de Riesgos'!$O$26),"")</f>
        <v/>
      </c>
      <c r="M18" s="68" t="str">
        <f>IF(AND('Mapa de Riesgos'!$Y$27="Alta",'Mapa de Riesgos'!$AA$27="Leve"),CONCATENATE("R3C",'Mapa de Riesgos'!$O$27),"")</f>
        <v/>
      </c>
      <c r="N18" s="68" t="str">
        <f>IF(AND('Mapa de Riesgos'!$Y$28="Alta",'Mapa de Riesgos'!$AA$28="Leve"),CONCATENATE("R3C",'Mapa de Riesgos'!$O$28),"")</f>
        <v/>
      </c>
      <c r="O18" s="69" t="str">
        <f>IF(AND('Mapa de Riesgos'!$Y$29="Alta",'Mapa de Riesgos'!$AA$29="Leve"),CONCATENATE("R3C",'Mapa de Riesgos'!$O$29),"")</f>
        <v/>
      </c>
      <c r="P18" s="67" t="str">
        <f>IF(AND('Mapa de Riesgos'!$Y$24="Alta",'Mapa de Riesgos'!$AA$24="Menor"),CONCATENATE("R3C",'Mapa de Riesgos'!$O$24),"")</f>
        <v/>
      </c>
      <c r="Q18" s="68" t="str">
        <f>IF(AND('Mapa de Riesgos'!$Y$25="Alta",'Mapa de Riesgos'!$AA$25="Menor"),CONCATENATE("R3C",'Mapa de Riesgos'!$O$25),"")</f>
        <v/>
      </c>
      <c r="R18" s="68" t="str">
        <f>IF(AND('Mapa de Riesgos'!$Y$26="Alta",'Mapa de Riesgos'!$AA$26="Menor"),CONCATENATE("R3C",'Mapa de Riesgos'!$O$26),"")</f>
        <v/>
      </c>
      <c r="S18" s="68" t="str">
        <f>IF(AND('Mapa de Riesgos'!$Y$27="Alta",'Mapa de Riesgos'!$AA$27="Menor"),CONCATENATE("R3C",'Mapa de Riesgos'!$O$27),"")</f>
        <v/>
      </c>
      <c r="T18" s="68" t="str">
        <f>IF(AND('Mapa de Riesgos'!$Y$28="Alta",'Mapa de Riesgos'!$AA$28="Menor"),CONCATENATE("R3C",'Mapa de Riesgos'!$O$28),"")</f>
        <v/>
      </c>
      <c r="U18" s="69" t="str">
        <f>IF(AND('Mapa de Riesgos'!$Y$29="Alta",'Mapa de Riesgos'!$AA$29="Menor"),CONCATENATE("R3C",'Mapa de Riesgos'!$O$29),"")</f>
        <v/>
      </c>
      <c r="V18" s="52" t="str">
        <f>IF(AND('Mapa de Riesgos'!$Y$24="Alta",'Mapa de Riesgos'!$AA$24="Moderado"),CONCATENATE("R3C",'Mapa de Riesgos'!$O$24),"")</f>
        <v/>
      </c>
      <c r="W18" s="53" t="str">
        <f>IF(AND('Mapa de Riesgos'!$Y$25="Alta",'Mapa de Riesgos'!$AA$25="Moderado"),CONCATENATE("R3C",'Mapa de Riesgos'!$O$25),"")</f>
        <v/>
      </c>
      <c r="X18" s="53" t="str">
        <f>IF(AND('Mapa de Riesgos'!$Y$26="Alta",'Mapa de Riesgos'!$AA$26="Moderado"),CONCATENATE("R3C",'Mapa de Riesgos'!$O$26),"")</f>
        <v/>
      </c>
      <c r="Y18" s="53" t="str">
        <f>IF(AND('Mapa de Riesgos'!$Y$27="Alta",'Mapa de Riesgos'!$AA$27="Moderado"),CONCATENATE("R3C",'Mapa de Riesgos'!$O$27),"")</f>
        <v/>
      </c>
      <c r="Z18" s="53" t="str">
        <f>IF(AND('Mapa de Riesgos'!$Y$28="Alta",'Mapa de Riesgos'!$AA$28="Moderado"),CONCATENATE("R3C",'Mapa de Riesgos'!$O$28),"")</f>
        <v/>
      </c>
      <c r="AA18" s="54" t="str">
        <f>IF(AND('Mapa de Riesgos'!$Y$29="Alta",'Mapa de Riesgos'!$AA$29="Moderado"),CONCATENATE("R3C",'Mapa de Riesgos'!$O$29),"")</f>
        <v/>
      </c>
      <c r="AB18" s="52" t="str">
        <f>IF(AND('Mapa de Riesgos'!$Y$24="Alta",'Mapa de Riesgos'!$AA$24="Mayor"),CONCATENATE("R3C",'Mapa de Riesgos'!$O$24),"")</f>
        <v/>
      </c>
      <c r="AC18" s="53" t="str">
        <f>IF(AND('Mapa de Riesgos'!$Y$25="Alta",'Mapa de Riesgos'!$AA$25="Mayor"),CONCATENATE("R3C",'Mapa de Riesgos'!$O$25),"")</f>
        <v/>
      </c>
      <c r="AD18" s="53" t="str">
        <f>IF(AND('Mapa de Riesgos'!$Y$26="Alta",'Mapa de Riesgos'!$AA$26="Mayor"),CONCATENATE("R3C",'Mapa de Riesgos'!$O$26),"")</f>
        <v/>
      </c>
      <c r="AE18" s="53" t="str">
        <f>IF(AND('Mapa de Riesgos'!$Y$27="Alta",'Mapa de Riesgos'!$AA$27="Mayor"),CONCATENATE("R3C",'Mapa de Riesgos'!$O$27),"")</f>
        <v/>
      </c>
      <c r="AF18" s="53" t="str">
        <f>IF(AND('Mapa de Riesgos'!$Y$28="Alta",'Mapa de Riesgos'!$AA$28="Mayor"),CONCATENATE("R3C",'Mapa de Riesgos'!$O$28),"")</f>
        <v/>
      </c>
      <c r="AG18" s="54" t="str">
        <f>IF(AND('Mapa de Riesgos'!$Y$29="Alta",'Mapa de Riesgos'!$AA$29="Mayor"),CONCATENATE("R3C",'Mapa de Riesgos'!$O$29),"")</f>
        <v/>
      </c>
      <c r="AH18" s="55" t="str">
        <f>IF(AND('Mapa de Riesgos'!$Y$24="Alta",'Mapa de Riesgos'!$AA$24="Catastrófico"),CONCATENATE("R3C",'Mapa de Riesgos'!$O$24),"")</f>
        <v/>
      </c>
      <c r="AI18" s="56" t="str">
        <f>IF(AND('Mapa de Riesgos'!$Y$25="Alta",'Mapa de Riesgos'!$AA$25="Catastrófico"),CONCATENATE("R3C",'Mapa de Riesgos'!$O$25),"")</f>
        <v/>
      </c>
      <c r="AJ18" s="56" t="str">
        <f>IF(AND('Mapa de Riesgos'!$Y$26="Alta",'Mapa de Riesgos'!$AA$26="Catastrófico"),CONCATENATE("R3C",'Mapa de Riesgos'!$O$26),"")</f>
        <v/>
      </c>
      <c r="AK18" s="56" t="str">
        <f>IF(AND('Mapa de Riesgos'!$Y$27="Alta",'Mapa de Riesgos'!$AA$27="Catastrófico"),CONCATENATE("R3C",'Mapa de Riesgos'!$O$27),"")</f>
        <v/>
      </c>
      <c r="AL18" s="56" t="str">
        <f>IF(AND('Mapa de Riesgos'!$Y$28="Alta",'Mapa de Riesgos'!$AA$28="Catastrófico"),CONCATENATE("R3C",'Mapa de Riesgos'!$O$28),"")</f>
        <v/>
      </c>
      <c r="AM18" s="57" t="str">
        <f>IF(AND('Mapa de Riesgos'!$Y$29="Alta",'Mapa de Riesgos'!$AA$29="Catastrófico"),CONCATENATE("R3C",'Mapa de Riesgos'!$O$29),"")</f>
        <v/>
      </c>
      <c r="AN18" s="83"/>
      <c r="AO18" s="496"/>
      <c r="AP18" s="497"/>
      <c r="AQ18" s="497"/>
      <c r="AR18" s="497"/>
      <c r="AS18" s="497"/>
      <c r="AT18" s="498"/>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row>
    <row r="19" spans="1:76" ht="15" customHeight="1" x14ac:dyDescent="0.25">
      <c r="A19" s="83"/>
      <c r="B19" s="445"/>
      <c r="C19" s="445"/>
      <c r="D19" s="446"/>
      <c r="E19" s="486"/>
      <c r="F19" s="487"/>
      <c r="G19" s="487"/>
      <c r="H19" s="487"/>
      <c r="I19" s="487"/>
      <c r="J19" s="67" t="str">
        <f>IF(AND('Mapa de Riesgos'!$Y$30="Alta",'Mapa de Riesgos'!$AA$30="Leve"),CONCATENATE("R4C",'Mapa de Riesgos'!$O$30),"")</f>
        <v/>
      </c>
      <c r="K19" s="68" t="str">
        <f>IF(AND('Mapa de Riesgos'!$Y$31="Alta",'Mapa de Riesgos'!$AA$31="Leve"),CONCATENATE("R4C",'Mapa de Riesgos'!$O$31),"")</f>
        <v/>
      </c>
      <c r="L19" s="68" t="str">
        <f>IF(AND('Mapa de Riesgos'!$Y$32="Alta",'Mapa de Riesgos'!$AA$32="Leve"),CONCATENATE("R4C",'Mapa de Riesgos'!$O$32),"")</f>
        <v/>
      </c>
      <c r="M19" s="68" t="str">
        <f>IF(AND('Mapa de Riesgos'!$Y$33="Alta",'Mapa de Riesgos'!$AA$33="Leve"),CONCATENATE("R4C",'Mapa de Riesgos'!$O$33),"")</f>
        <v/>
      </c>
      <c r="N19" s="68" t="str">
        <f>IF(AND('Mapa de Riesgos'!$Y$34="Alta",'Mapa de Riesgos'!$AA$34="Leve"),CONCATENATE("R4C",'Mapa de Riesgos'!$O$34),"")</f>
        <v/>
      </c>
      <c r="O19" s="69" t="str">
        <f>IF(AND('Mapa de Riesgos'!$Y$35="Alta",'Mapa de Riesgos'!$AA$35="Leve"),CONCATENATE("R4C",'Mapa de Riesgos'!$O$35),"")</f>
        <v/>
      </c>
      <c r="P19" s="67" t="str">
        <f>IF(AND('Mapa de Riesgos'!$Y$30="Alta",'Mapa de Riesgos'!$AA$30="Menor"),CONCATENATE("R4C",'Mapa de Riesgos'!$O$30),"")</f>
        <v/>
      </c>
      <c r="Q19" s="68" t="str">
        <f>IF(AND('Mapa de Riesgos'!$Y$31="Alta",'Mapa de Riesgos'!$AA$31="Menor"),CONCATENATE("R4C",'Mapa de Riesgos'!$O$31),"")</f>
        <v/>
      </c>
      <c r="R19" s="68" t="str">
        <f>IF(AND('Mapa de Riesgos'!$Y$32="Alta",'Mapa de Riesgos'!$AA$32="Menor"),CONCATENATE("R4C",'Mapa de Riesgos'!$O$32),"")</f>
        <v/>
      </c>
      <c r="S19" s="68" t="str">
        <f>IF(AND('Mapa de Riesgos'!$Y$33="Alta",'Mapa de Riesgos'!$AA$33="Menor"),CONCATENATE("R4C",'Mapa de Riesgos'!$O$33),"")</f>
        <v/>
      </c>
      <c r="T19" s="68" t="str">
        <f>IF(AND('Mapa de Riesgos'!$Y$34="Alta",'Mapa de Riesgos'!$AA$34="Menor"),CONCATENATE("R4C",'Mapa de Riesgos'!$O$34),"")</f>
        <v/>
      </c>
      <c r="U19" s="69" t="str">
        <f>IF(AND('Mapa de Riesgos'!$Y$35="Alta",'Mapa de Riesgos'!$AA$35="Menor"),CONCATENATE("R4C",'Mapa de Riesgos'!$O$35),"")</f>
        <v/>
      </c>
      <c r="V19" s="52" t="str">
        <f>IF(AND('Mapa de Riesgos'!$Y$30="Alta",'Mapa de Riesgos'!$AA$30="Moderado"),CONCATENATE("R4C",'Mapa de Riesgos'!$O$30),"")</f>
        <v/>
      </c>
      <c r="W19" s="53" t="str">
        <f>IF(AND('Mapa de Riesgos'!$Y$31="Alta",'Mapa de Riesgos'!$AA$31="Moderado"),CONCATENATE("R4C",'Mapa de Riesgos'!$O$31),"")</f>
        <v/>
      </c>
      <c r="X19" s="53" t="str">
        <f>IF(AND('Mapa de Riesgos'!$Y$32="Alta",'Mapa de Riesgos'!$AA$32="Moderado"),CONCATENATE("R4C",'Mapa de Riesgos'!$O$32),"")</f>
        <v/>
      </c>
      <c r="Y19" s="53" t="str">
        <f>IF(AND('Mapa de Riesgos'!$Y$33="Alta",'Mapa de Riesgos'!$AA$33="Moderado"),CONCATENATE("R4C",'Mapa de Riesgos'!$O$33),"")</f>
        <v/>
      </c>
      <c r="Z19" s="53" t="str">
        <f>IF(AND('Mapa de Riesgos'!$Y$34="Alta",'Mapa de Riesgos'!$AA$34="Moderado"),CONCATENATE("R4C",'Mapa de Riesgos'!$O$34),"")</f>
        <v/>
      </c>
      <c r="AA19" s="54" t="str">
        <f>IF(AND('Mapa de Riesgos'!$Y$35="Alta",'Mapa de Riesgos'!$AA$35="Moderado"),CONCATENATE("R4C",'Mapa de Riesgos'!$O$35),"")</f>
        <v/>
      </c>
      <c r="AB19" s="52" t="str">
        <f>IF(AND('Mapa de Riesgos'!$Y$30="Alta",'Mapa de Riesgos'!$AA$30="Mayor"),CONCATENATE("R4C",'Mapa de Riesgos'!$O$30),"")</f>
        <v/>
      </c>
      <c r="AC19" s="53" t="str">
        <f>IF(AND('Mapa de Riesgos'!$Y$31="Alta",'Mapa de Riesgos'!$AA$31="Mayor"),CONCATENATE("R4C",'Mapa de Riesgos'!$O$31),"")</f>
        <v/>
      </c>
      <c r="AD19" s="53" t="str">
        <f>IF(AND('Mapa de Riesgos'!$Y$32="Alta",'Mapa de Riesgos'!$AA$32="Mayor"),CONCATENATE("R4C",'Mapa de Riesgos'!$O$32),"")</f>
        <v/>
      </c>
      <c r="AE19" s="53" t="str">
        <f>IF(AND('Mapa de Riesgos'!$Y$33="Alta",'Mapa de Riesgos'!$AA$33="Mayor"),CONCATENATE("R4C",'Mapa de Riesgos'!$O$33),"")</f>
        <v/>
      </c>
      <c r="AF19" s="53" t="str">
        <f>IF(AND('Mapa de Riesgos'!$Y$34="Alta",'Mapa de Riesgos'!$AA$34="Mayor"),CONCATENATE("R4C",'Mapa de Riesgos'!$O$34),"")</f>
        <v/>
      </c>
      <c r="AG19" s="54" t="str">
        <f>IF(AND('Mapa de Riesgos'!$Y$35="Alta",'Mapa de Riesgos'!$AA$35="Mayor"),CONCATENATE("R4C",'Mapa de Riesgos'!$O$35),"")</f>
        <v/>
      </c>
      <c r="AH19" s="55" t="str">
        <f>IF(AND('Mapa de Riesgos'!$Y$30="Alta",'Mapa de Riesgos'!$AA$30="Catastrófico"),CONCATENATE("R4C",'Mapa de Riesgos'!$O$30),"")</f>
        <v/>
      </c>
      <c r="AI19" s="56" t="str">
        <f>IF(AND('Mapa de Riesgos'!$Y$31="Alta",'Mapa de Riesgos'!$AA$31="Catastrófico"),CONCATENATE("R4C",'Mapa de Riesgos'!$O$31),"")</f>
        <v/>
      </c>
      <c r="AJ19" s="56" t="str">
        <f>IF(AND('Mapa de Riesgos'!$Y$32="Alta",'Mapa de Riesgos'!$AA$32="Catastrófico"),CONCATENATE("R4C",'Mapa de Riesgos'!$O$32),"")</f>
        <v/>
      </c>
      <c r="AK19" s="56" t="str">
        <f>IF(AND('Mapa de Riesgos'!$Y$33="Alta",'Mapa de Riesgos'!$AA$33="Catastrófico"),CONCATENATE("R4C",'Mapa de Riesgos'!$O$33),"")</f>
        <v/>
      </c>
      <c r="AL19" s="56" t="str">
        <f>IF(AND('Mapa de Riesgos'!$Y$34="Alta",'Mapa de Riesgos'!$AA$34="Catastrófico"),CONCATENATE("R4C",'Mapa de Riesgos'!$O$34),"")</f>
        <v/>
      </c>
      <c r="AM19" s="57" t="str">
        <f>IF(AND('Mapa de Riesgos'!$Y$35="Alta",'Mapa de Riesgos'!$AA$35="Catastrófico"),CONCATENATE("R4C",'Mapa de Riesgos'!$O$35),"")</f>
        <v/>
      </c>
      <c r="AN19" s="83"/>
      <c r="AO19" s="496"/>
      <c r="AP19" s="497"/>
      <c r="AQ19" s="497"/>
      <c r="AR19" s="497"/>
      <c r="AS19" s="497"/>
      <c r="AT19" s="498"/>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row>
    <row r="20" spans="1:76" ht="15" customHeight="1" x14ac:dyDescent="0.25">
      <c r="A20" s="83"/>
      <c r="B20" s="445"/>
      <c r="C20" s="445"/>
      <c r="D20" s="446"/>
      <c r="E20" s="486"/>
      <c r="F20" s="487"/>
      <c r="G20" s="487"/>
      <c r="H20" s="487"/>
      <c r="I20" s="487"/>
      <c r="J20" s="67" t="str">
        <f>IF(AND('Mapa de Riesgos'!$Y$36="Alta",'Mapa de Riesgos'!$AA$36="Leve"),CONCATENATE("R5C",'Mapa de Riesgos'!$O$36),"")</f>
        <v/>
      </c>
      <c r="K20" s="68" t="str">
        <f>IF(AND('Mapa de Riesgos'!$Y$37="Alta",'Mapa de Riesgos'!$AA$37="Leve"),CONCATENATE("R5C",'Mapa de Riesgos'!$O$37),"")</f>
        <v/>
      </c>
      <c r="L20" s="68" t="str">
        <f>IF(AND('Mapa de Riesgos'!$Y$38="Alta",'Mapa de Riesgos'!$AA$38="Leve"),CONCATENATE("R5C",'Mapa de Riesgos'!$O$38),"")</f>
        <v/>
      </c>
      <c r="M20" s="68" t="str">
        <f>IF(AND('Mapa de Riesgos'!$Y$39="Alta",'Mapa de Riesgos'!$AA$39="Leve"),CONCATENATE("R5C",'Mapa de Riesgos'!$O$39),"")</f>
        <v/>
      </c>
      <c r="N20" s="68" t="str">
        <f>IF(AND('Mapa de Riesgos'!$Y$40="Alta",'Mapa de Riesgos'!$AA$40="Leve"),CONCATENATE("R5C",'Mapa de Riesgos'!$O$40),"")</f>
        <v/>
      </c>
      <c r="O20" s="69" t="str">
        <f>IF(AND('Mapa de Riesgos'!$Y$41="Alta",'Mapa de Riesgos'!$AA$41="Leve"),CONCATENATE("R5C",'Mapa de Riesgos'!$O$41),"")</f>
        <v/>
      </c>
      <c r="P20" s="67" t="str">
        <f>IF(AND('Mapa de Riesgos'!$Y$36="Alta",'Mapa de Riesgos'!$AA$36="Menor"),CONCATENATE("R5C",'Mapa de Riesgos'!$O$36),"")</f>
        <v/>
      </c>
      <c r="Q20" s="68" t="str">
        <f>IF(AND('Mapa de Riesgos'!$Y$37="Alta",'Mapa de Riesgos'!$AA$37="Menor"),CONCATENATE("R5C",'Mapa de Riesgos'!$O$37),"")</f>
        <v/>
      </c>
      <c r="R20" s="68" t="str">
        <f>IF(AND('Mapa de Riesgos'!$Y$38="Alta",'Mapa de Riesgos'!$AA$38="Menor"),CONCATENATE("R5C",'Mapa de Riesgos'!$O$38),"")</f>
        <v/>
      </c>
      <c r="S20" s="68" t="str">
        <f>IF(AND('Mapa de Riesgos'!$Y$39="Alta",'Mapa de Riesgos'!$AA$39="Menor"),CONCATENATE("R5C",'Mapa de Riesgos'!$O$39),"")</f>
        <v/>
      </c>
      <c r="T20" s="68" t="str">
        <f>IF(AND('Mapa de Riesgos'!$Y$40="Alta",'Mapa de Riesgos'!$AA$40="Menor"),CONCATENATE("R5C",'Mapa de Riesgos'!$O$40),"")</f>
        <v/>
      </c>
      <c r="U20" s="69" t="str">
        <f>IF(AND('Mapa de Riesgos'!$Y$41="Alta",'Mapa de Riesgos'!$AA$41="Menor"),CONCATENATE("R5C",'Mapa de Riesgos'!$O$41),"")</f>
        <v/>
      </c>
      <c r="V20" s="52" t="str">
        <f>IF(AND('Mapa de Riesgos'!$Y$36="Alta",'Mapa de Riesgos'!$AA$36="Moderado"),CONCATENATE("R5C",'Mapa de Riesgos'!$O$36),"")</f>
        <v/>
      </c>
      <c r="W20" s="53" t="str">
        <f>IF(AND('Mapa de Riesgos'!$Y$37="Alta",'Mapa de Riesgos'!$AA$37="Moderado"),CONCATENATE("R5C",'Mapa de Riesgos'!$O$37),"")</f>
        <v/>
      </c>
      <c r="X20" s="53" t="str">
        <f>IF(AND('Mapa de Riesgos'!$Y$38="Alta",'Mapa de Riesgos'!$AA$38="Moderado"),CONCATENATE("R5C",'Mapa de Riesgos'!$O$38),"")</f>
        <v/>
      </c>
      <c r="Y20" s="53" t="str">
        <f>IF(AND('Mapa de Riesgos'!$Y$39="Alta",'Mapa de Riesgos'!$AA$39="Moderado"),CONCATENATE("R5C",'Mapa de Riesgos'!$O$39),"")</f>
        <v/>
      </c>
      <c r="Z20" s="53" t="str">
        <f>IF(AND('Mapa de Riesgos'!$Y$40="Alta",'Mapa de Riesgos'!$AA$40="Moderado"),CONCATENATE("R5C",'Mapa de Riesgos'!$O$40),"")</f>
        <v/>
      </c>
      <c r="AA20" s="54" t="str">
        <f>IF(AND('Mapa de Riesgos'!$Y$41="Alta",'Mapa de Riesgos'!$AA$41="Moderado"),CONCATENATE("R5C",'Mapa de Riesgos'!$O$41),"")</f>
        <v/>
      </c>
      <c r="AB20" s="52" t="str">
        <f>IF(AND('Mapa de Riesgos'!$Y$36="Alta",'Mapa de Riesgos'!$AA$36="Mayor"),CONCATENATE("R5C",'Mapa de Riesgos'!$O$36),"")</f>
        <v/>
      </c>
      <c r="AC20" s="53" t="str">
        <f>IF(AND('Mapa de Riesgos'!$Y$37="Alta",'Mapa de Riesgos'!$AA$37="Mayor"),CONCATENATE("R5C",'Mapa de Riesgos'!$O$37),"")</f>
        <v/>
      </c>
      <c r="AD20" s="53" t="str">
        <f>IF(AND('Mapa de Riesgos'!$Y$38="Alta",'Mapa de Riesgos'!$AA$38="Mayor"),CONCATENATE("R5C",'Mapa de Riesgos'!$O$38),"")</f>
        <v/>
      </c>
      <c r="AE20" s="53" t="str">
        <f>IF(AND('Mapa de Riesgos'!$Y$39="Alta",'Mapa de Riesgos'!$AA$39="Mayor"),CONCATENATE("R5C",'Mapa de Riesgos'!$O$39),"")</f>
        <v/>
      </c>
      <c r="AF20" s="53" t="str">
        <f>IF(AND('Mapa de Riesgos'!$Y$40="Alta",'Mapa de Riesgos'!$AA$40="Mayor"),CONCATENATE("R5C",'Mapa de Riesgos'!$O$40),"")</f>
        <v/>
      </c>
      <c r="AG20" s="54" t="str">
        <f>IF(AND('Mapa de Riesgos'!$Y$41="Alta",'Mapa de Riesgos'!$AA$41="Mayor"),CONCATENATE("R5C",'Mapa de Riesgos'!$O$41),"")</f>
        <v/>
      </c>
      <c r="AH20" s="55" t="str">
        <f>IF(AND('Mapa de Riesgos'!$Y$36="Alta",'Mapa de Riesgos'!$AA$36="Catastrófico"),CONCATENATE("R5C",'Mapa de Riesgos'!$O$36),"")</f>
        <v/>
      </c>
      <c r="AI20" s="56" t="str">
        <f>IF(AND('Mapa de Riesgos'!$Y$37="Alta",'Mapa de Riesgos'!$AA$37="Catastrófico"),CONCATENATE("R5C",'Mapa de Riesgos'!$O$37),"")</f>
        <v/>
      </c>
      <c r="AJ20" s="56" t="str">
        <f>IF(AND('Mapa de Riesgos'!$Y$38="Alta",'Mapa de Riesgos'!$AA$38="Catastrófico"),CONCATENATE("R5C",'Mapa de Riesgos'!$O$38),"")</f>
        <v/>
      </c>
      <c r="AK20" s="56" t="str">
        <f>IF(AND('Mapa de Riesgos'!$Y$39="Alta",'Mapa de Riesgos'!$AA$39="Catastrófico"),CONCATENATE("R5C",'Mapa de Riesgos'!$O$39),"")</f>
        <v/>
      </c>
      <c r="AL20" s="56" t="str">
        <f>IF(AND('Mapa de Riesgos'!$Y$40="Alta",'Mapa de Riesgos'!$AA$40="Catastrófico"),CONCATENATE("R5C",'Mapa de Riesgos'!$O$40),"")</f>
        <v/>
      </c>
      <c r="AM20" s="57" t="str">
        <f>IF(AND('Mapa de Riesgos'!$Y$41="Alta",'Mapa de Riesgos'!$AA$41="Catastrófico"),CONCATENATE("R5C",'Mapa de Riesgos'!$O$41),"")</f>
        <v/>
      </c>
      <c r="AN20" s="83"/>
      <c r="AO20" s="496"/>
      <c r="AP20" s="497"/>
      <c r="AQ20" s="497"/>
      <c r="AR20" s="497"/>
      <c r="AS20" s="497"/>
      <c r="AT20" s="498"/>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row>
    <row r="21" spans="1:76" ht="15" customHeight="1" x14ac:dyDescent="0.25">
      <c r="A21" s="83"/>
      <c r="B21" s="445"/>
      <c r="C21" s="445"/>
      <c r="D21" s="446"/>
      <c r="E21" s="486"/>
      <c r="F21" s="487"/>
      <c r="G21" s="487"/>
      <c r="H21" s="487"/>
      <c r="I21" s="487"/>
      <c r="J21" s="67" t="str">
        <f>IF(AND('Mapa de Riesgos'!$Y$42="Alta",'Mapa de Riesgos'!$AA$42="Leve"),CONCATENATE("R6C",'Mapa de Riesgos'!$O$42),"")</f>
        <v/>
      </c>
      <c r="K21" s="68" t="str">
        <f>IF(AND('Mapa de Riesgos'!$Y$43="Alta",'Mapa de Riesgos'!$AA$43="Leve"),CONCATENATE("R6C",'Mapa de Riesgos'!$O$43),"")</f>
        <v/>
      </c>
      <c r="L21" s="68" t="str">
        <f>IF(AND('Mapa de Riesgos'!$Y$44="Alta",'Mapa de Riesgos'!$AA$44="Leve"),CONCATENATE("R6C",'Mapa de Riesgos'!$O$44),"")</f>
        <v/>
      </c>
      <c r="M21" s="68" t="str">
        <f>IF(AND('Mapa de Riesgos'!$Y$45="Alta",'Mapa de Riesgos'!$AA$45="Leve"),CONCATENATE("R6C",'Mapa de Riesgos'!$O$45),"")</f>
        <v/>
      </c>
      <c r="N21" s="68" t="str">
        <f>IF(AND('Mapa de Riesgos'!$Y$46="Alta",'Mapa de Riesgos'!$AA$46="Leve"),CONCATENATE("R6C",'Mapa de Riesgos'!$O$46),"")</f>
        <v/>
      </c>
      <c r="O21" s="69" t="str">
        <f>IF(AND('Mapa de Riesgos'!$Y$47="Alta",'Mapa de Riesgos'!$AA$47="Leve"),CONCATENATE("R6C",'Mapa de Riesgos'!$O$47),"")</f>
        <v/>
      </c>
      <c r="P21" s="67" t="str">
        <f>IF(AND('Mapa de Riesgos'!$Y$42="Alta",'Mapa de Riesgos'!$AA$42="Menor"),CONCATENATE("R6C",'Mapa de Riesgos'!$O$42),"")</f>
        <v/>
      </c>
      <c r="Q21" s="68" t="str">
        <f>IF(AND('Mapa de Riesgos'!$Y$43="Alta",'Mapa de Riesgos'!$AA$43="Menor"),CONCATENATE("R6C",'Mapa de Riesgos'!$O$43),"")</f>
        <v/>
      </c>
      <c r="R21" s="68" t="str">
        <f>IF(AND('Mapa de Riesgos'!$Y$44="Alta",'Mapa de Riesgos'!$AA$44="Menor"),CONCATENATE("R6C",'Mapa de Riesgos'!$O$44),"")</f>
        <v/>
      </c>
      <c r="S21" s="68" t="str">
        <f>IF(AND('Mapa de Riesgos'!$Y$45="Alta",'Mapa de Riesgos'!$AA$45="Menor"),CONCATENATE("R6C",'Mapa de Riesgos'!$O$45),"")</f>
        <v/>
      </c>
      <c r="T21" s="68" t="str">
        <f>IF(AND('Mapa de Riesgos'!$Y$46="Alta",'Mapa de Riesgos'!$AA$46="Menor"),CONCATENATE("R6C",'Mapa de Riesgos'!$O$46),"")</f>
        <v/>
      </c>
      <c r="U21" s="69" t="str">
        <f>IF(AND('Mapa de Riesgos'!$Y$47="Alta",'Mapa de Riesgos'!$AA$47="Menor"),CONCATENATE("R6C",'Mapa de Riesgos'!$O$47),"")</f>
        <v/>
      </c>
      <c r="V21" s="52" t="str">
        <f>IF(AND('Mapa de Riesgos'!$Y$42="Alta",'Mapa de Riesgos'!$AA$42="Moderado"),CONCATENATE("R6C",'Mapa de Riesgos'!$O$42),"")</f>
        <v/>
      </c>
      <c r="W21" s="53" t="str">
        <f>IF(AND('Mapa de Riesgos'!$Y$43="Alta",'Mapa de Riesgos'!$AA$43="Moderado"),CONCATENATE("R6C",'Mapa de Riesgos'!$O$43),"")</f>
        <v/>
      </c>
      <c r="X21" s="53" t="str">
        <f>IF(AND('Mapa de Riesgos'!$Y$44="Alta",'Mapa de Riesgos'!$AA$44="Moderado"),CONCATENATE("R6C",'Mapa de Riesgos'!$O$44),"")</f>
        <v/>
      </c>
      <c r="Y21" s="53" t="str">
        <f>IF(AND('Mapa de Riesgos'!$Y$45="Alta",'Mapa de Riesgos'!$AA$45="Moderado"),CONCATENATE("R6C",'Mapa de Riesgos'!$O$45),"")</f>
        <v/>
      </c>
      <c r="Z21" s="53" t="str">
        <f>IF(AND('Mapa de Riesgos'!$Y$46="Alta",'Mapa de Riesgos'!$AA$46="Moderado"),CONCATENATE("R6C",'Mapa de Riesgos'!$O$46),"")</f>
        <v/>
      </c>
      <c r="AA21" s="54" t="str">
        <f>IF(AND('Mapa de Riesgos'!$Y$47="Alta",'Mapa de Riesgos'!$AA$47="Moderado"),CONCATENATE("R6C",'Mapa de Riesgos'!$O$47),"")</f>
        <v/>
      </c>
      <c r="AB21" s="52" t="str">
        <f>IF(AND('Mapa de Riesgos'!$Y$42="Alta",'Mapa de Riesgos'!$AA$42="Mayor"),CONCATENATE("R6C",'Mapa de Riesgos'!$O$42),"")</f>
        <v/>
      </c>
      <c r="AC21" s="53" t="str">
        <f>IF(AND('Mapa de Riesgos'!$Y$43="Alta",'Mapa de Riesgos'!$AA$43="Mayor"),CONCATENATE("R6C",'Mapa de Riesgos'!$O$43),"")</f>
        <v/>
      </c>
      <c r="AD21" s="53" t="str">
        <f>IF(AND('Mapa de Riesgos'!$Y$44="Alta",'Mapa de Riesgos'!$AA$44="Mayor"),CONCATENATE("R6C",'Mapa de Riesgos'!$O$44),"")</f>
        <v/>
      </c>
      <c r="AE21" s="53" t="str">
        <f>IF(AND('Mapa de Riesgos'!$Y$45="Alta",'Mapa de Riesgos'!$AA$45="Mayor"),CONCATENATE("R6C",'Mapa de Riesgos'!$O$45),"")</f>
        <v/>
      </c>
      <c r="AF21" s="53" t="str">
        <f>IF(AND('Mapa de Riesgos'!$Y$46="Alta",'Mapa de Riesgos'!$AA$46="Mayor"),CONCATENATE("R6C",'Mapa de Riesgos'!$O$46),"")</f>
        <v/>
      </c>
      <c r="AG21" s="54" t="str">
        <f>IF(AND('Mapa de Riesgos'!$Y$47="Alta",'Mapa de Riesgos'!$AA$47="Mayor"),CONCATENATE("R6C",'Mapa de Riesgos'!$O$47),"")</f>
        <v/>
      </c>
      <c r="AH21" s="55" t="str">
        <f>IF(AND('Mapa de Riesgos'!$Y$42="Alta",'Mapa de Riesgos'!$AA$42="Catastrófico"),CONCATENATE("R6C",'Mapa de Riesgos'!$O$42),"")</f>
        <v/>
      </c>
      <c r="AI21" s="56" t="str">
        <f>IF(AND('Mapa de Riesgos'!$Y$43="Alta",'Mapa de Riesgos'!$AA$43="Catastrófico"),CONCATENATE("R6C",'Mapa de Riesgos'!$O$43),"")</f>
        <v/>
      </c>
      <c r="AJ21" s="56" t="str">
        <f>IF(AND('Mapa de Riesgos'!$Y$44="Alta",'Mapa de Riesgos'!$AA$44="Catastrófico"),CONCATENATE("R6C",'Mapa de Riesgos'!$O$44),"")</f>
        <v/>
      </c>
      <c r="AK21" s="56" t="str">
        <f>IF(AND('Mapa de Riesgos'!$Y$45="Alta",'Mapa de Riesgos'!$AA$45="Catastrófico"),CONCATENATE("R6C",'Mapa de Riesgos'!$O$45),"")</f>
        <v/>
      </c>
      <c r="AL21" s="56" t="str">
        <f>IF(AND('Mapa de Riesgos'!$Y$46="Alta",'Mapa de Riesgos'!$AA$46="Catastrófico"),CONCATENATE("R6C",'Mapa de Riesgos'!$O$46),"")</f>
        <v/>
      </c>
      <c r="AM21" s="57" t="str">
        <f>IF(AND('Mapa de Riesgos'!$Y$47="Alta",'Mapa de Riesgos'!$AA$47="Catastrófico"),CONCATENATE("R6C",'Mapa de Riesgos'!$O$47),"")</f>
        <v/>
      </c>
      <c r="AN21" s="83"/>
      <c r="AO21" s="496"/>
      <c r="AP21" s="497"/>
      <c r="AQ21" s="497"/>
      <c r="AR21" s="497"/>
      <c r="AS21" s="497"/>
      <c r="AT21" s="498"/>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row>
    <row r="22" spans="1:76" ht="15" customHeight="1" x14ac:dyDescent="0.25">
      <c r="A22" s="83"/>
      <c r="B22" s="445"/>
      <c r="C22" s="445"/>
      <c r="D22" s="446"/>
      <c r="E22" s="486"/>
      <c r="F22" s="487"/>
      <c r="G22" s="487"/>
      <c r="H22" s="487"/>
      <c r="I22" s="487"/>
      <c r="J22" s="67" t="str">
        <f>IF(AND('Mapa de Riesgos'!$Y$48="Alta",'Mapa de Riesgos'!$AA$48="Leve"),CONCATENATE("R7C",'Mapa de Riesgos'!$O$48),"")</f>
        <v/>
      </c>
      <c r="K22" s="68" t="str">
        <f>IF(AND('Mapa de Riesgos'!$Y$49="Alta",'Mapa de Riesgos'!$AA$49="Leve"),CONCATENATE("R7C",'Mapa de Riesgos'!$O$49),"")</f>
        <v/>
      </c>
      <c r="L22" s="68" t="str">
        <f>IF(AND('Mapa de Riesgos'!$Y$50="Alta",'Mapa de Riesgos'!$AA$50="Leve"),CONCATENATE("R7C",'Mapa de Riesgos'!$O$50),"")</f>
        <v/>
      </c>
      <c r="M22" s="68" t="str">
        <f>IF(AND('Mapa de Riesgos'!$Y$51="Alta",'Mapa de Riesgos'!$AA$51="Leve"),CONCATENATE("R7C",'Mapa de Riesgos'!$O$51),"")</f>
        <v/>
      </c>
      <c r="N22" s="68" t="str">
        <f>IF(AND('Mapa de Riesgos'!$Y$52="Alta",'Mapa de Riesgos'!$AA$52="Leve"),CONCATENATE("R7C",'Mapa de Riesgos'!$O$52),"")</f>
        <v/>
      </c>
      <c r="O22" s="69" t="str">
        <f>IF(AND('Mapa de Riesgos'!$Y$53="Alta",'Mapa de Riesgos'!$AA$53="Leve"),CONCATENATE("R7C",'Mapa de Riesgos'!$O$53),"")</f>
        <v/>
      </c>
      <c r="P22" s="67" t="str">
        <f>IF(AND('Mapa de Riesgos'!$Y$48="Alta",'Mapa de Riesgos'!$AA$48="Menor"),CONCATENATE("R7C",'Mapa de Riesgos'!$O$48),"")</f>
        <v/>
      </c>
      <c r="Q22" s="68" t="str">
        <f>IF(AND('Mapa de Riesgos'!$Y$49="Alta",'Mapa de Riesgos'!$AA$49="Menor"),CONCATENATE("R7C",'Mapa de Riesgos'!$O$49),"")</f>
        <v/>
      </c>
      <c r="R22" s="68" t="str">
        <f>IF(AND('Mapa de Riesgos'!$Y$50="Alta",'Mapa de Riesgos'!$AA$50="Menor"),CONCATENATE("R7C",'Mapa de Riesgos'!$O$50),"")</f>
        <v/>
      </c>
      <c r="S22" s="68" t="str">
        <f>IF(AND('Mapa de Riesgos'!$Y$51="Alta",'Mapa de Riesgos'!$AA$51="Menor"),CONCATENATE("R7C",'Mapa de Riesgos'!$O$51),"")</f>
        <v/>
      </c>
      <c r="T22" s="68" t="str">
        <f>IF(AND('Mapa de Riesgos'!$Y$52="Alta",'Mapa de Riesgos'!$AA$52="Menor"),CONCATENATE("R7C",'Mapa de Riesgos'!$O$52),"")</f>
        <v/>
      </c>
      <c r="U22" s="69" t="str">
        <f>IF(AND('Mapa de Riesgos'!$Y$53="Alta",'Mapa de Riesgos'!$AA$53="Menor"),CONCATENATE("R7C",'Mapa de Riesgos'!$O$53),"")</f>
        <v/>
      </c>
      <c r="V22" s="52" t="str">
        <f>IF(AND('Mapa de Riesgos'!$Y$48="Alta",'Mapa de Riesgos'!$AA$48="Moderado"),CONCATENATE("R7C",'Mapa de Riesgos'!$O$48),"")</f>
        <v/>
      </c>
      <c r="W22" s="53" t="str">
        <f>IF(AND('Mapa de Riesgos'!$Y$49="Alta",'Mapa de Riesgos'!$AA$49="Moderado"),CONCATENATE("R7C",'Mapa de Riesgos'!$O$49),"")</f>
        <v/>
      </c>
      <c r="X22" s="53" t="str">
        <f>IF(AND('Mapa de Riesgos'!$Y$50="Alta",'Mapa de Riesgos'!$AA$50="Moderado"),CONCATENATE("R7C",'Mapa de Riesgos'!$O$50),"")</f>
        <v/>
      </c>
      <c r="Y22" s="53" t="str">
        <f>IF(AND('Mapa de Riesgos'!$Y$51="Alta",'Mapa de Riesgos'!$AA$51="Moderado"),CONCATENATE("R7C",'Mapa de Riesgos'!$O$51),"")</f>
        <v/>
      </c>
      <c r="Z22" s="53" t="str">
        <f>IF(AND('Mapa de Riesgos'!$Y$52="Alta",'Mapa de Riesgos'!$AA$52="Moderado"),CONCATENATE("R7C",'Mapa de Riesgos'!$O$52),"")</f>
        <v/>
      </c>
      <c r="AA22" s="54" t="str">
        <f>IF(AND('Mapa de Riesgos'!$Y$53="Alta",'Mapa de Riesgos'!$AA$53="Moderado"),CONCATENATE("R7C",'Mapa de Riesgos'!$O$53),"")</f>
        <v/>
      </c>
      <c r="AB22" s="52" t="str">
        <f>IF(AND('Mapa de Riesgos'!$Y$48="Alta",'Mapa de Riesgos'!$AA$48="Mayor"),CONCATENATE("R7C",'Mapa de Riesgos'!$O$48),"")</f>
        <v/>
      </c>
      <c r="AC22" s="53" t="str">
        <f>IF(AND('Mapa de Riesgos'!$Y$49="Alta",'Mapa de Riesgos'!$AA$49="Mayor"),CONCATENATE("R7C",'Mapa de Riesgos'!$O$49),"")</f>
        <v/>
      </c>
      <c r="AD22" s="53" t="str">
        <f>IF(AND('Mapa de Riesgos'!$Y$50="Alta",'Mapa de Riesgos'!$AA$50="Mayor"),CONCATENATE("R7C",'Mapa de Riesgos'!$O$50),"")</f>
        <v/>
      </c>
      <c r="AE22" s="53" t="str">
        <f>IF(AND('Mapa de Riesgos'!$Y$51="Alta",'Mapa de Riesgos'!$AA$51="Mayor"),CONCATENATE("R7C",'Mapa de Riesgos'!$O$51),"")</f>
        <v/>
      </c>
      <c r="AF22" s="53" t="str">
        <f>IF(AND('Mapa de Riesgos'!$Y$52="Alta",'Mapa de Riesgos'!$AA$52="Mayor"),CONCATENATE("R7C",'Mapa de Riesgos'!$O$52),"")</f>
        <v/>
      </c>
      <c r="AG22" s="54" t="str">
        <f>IF(AND('Mapa de Riesgos'!$Y$53="Alta",'Mapa de Riesgos'!$AA$53="Mayor"),CONCATENATE("R7C",'Mapa de Riesgos'!$O$53),"")</f>
        <v/>
      </c>
      <c r="AH22" s="55" t="str">
        <f>IF(AND('Mapa de Riesgos'!$Y$48="Alta",'Mapa de Riesgos'!$AA$48="Catastrófico"),CONCATENATE("R7C",'Mapa de Riesgos'!$O$48),"")</f>
        <v/>
      </c>
      <c r="AI22" s="56" t="str">
        <f>IF(AND('Mapa de Riesgos'!$Y$49="Alta",'Mapa de Riesgos'!$AA$49="Catastrófico"),CONCATENATE("R7C",'Mapa de Riesgos'!$O$49),"")</f>
        <v/>
      </c>
      <c r="AJ22" s="56" t="str">
        <f>IF(AND('Mapa de Riesgos'!$Y$50="Alta",'Mapa de Riesgos'!$AA$50="Catastrófico"),CONCATENATE("R7C",'Mapa de Riesgos'!$O$50),"")</f>
        <v/>
      </c>
      <c r="AK22" s="56" t="str">
        <f>IF(AND('Mapa de Riesgos'!$Y$51="Alta",'Mapa de Riesgos'!$AA$51="Catastrófico"),CONCATENATE("R7C",'Mapa de Riesgos'!$O$51),"")</f>
        <v/>
      </c>
      <c r="AL22" s="56" t="str">
        <f>IF(AND('Mapa de Riesgos'!$Y$52="Alta",'Mapa de Riesgos'!$AA$52="Catastrófico"),CONCATENATE("R7C",'Mapa de Riesgos'!$O$52),"")</f>
        <v/>
      </c>
      <c r="AM22" s="57" t="str">
        <f>IF(AND('Mapa de Riesgos'!$Y$53="Alta",'Mapa de Riesgos'!$AA$53="Catastrófico"),CONCATENATE("R7C",'Mapa de Riesgos'!$O$53),"")</f>
        <v/>
      </c>
      <c r="AN22" s="83"/>
      <c r="AO22" s="496"/>
      <c r="AP22" s="497"/>
      <c r="AQ22" s="497"/>
      <c r="AR22" s="497"/>
      <c r="AS22" s="497"/>
      <c r="AT22" s="498"/>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row>
    <row r="23" spans="1:76" ht="15" customHeight="1" x14ac:dyDescent="0.25">
      <c r="A23" s="83"/>
      <c r="B23" s="445"/>
      <c r="C23" s="445"/>
      <c r="D23" s="446"/>
      <c r="E23" s="486"/>
      <c r="F23" s="487"/>
      <c r="G23" s="487"/>
      <c r="H23" s="487"/>
      <c r="I23" s="487"/>
      <c r="J23" s="67" t="str">
        <f>IF(AND('Mapa de Riesgos'!$Y$54="Alta",'Mapa de Riesgos'!$AA$54="Leve"),CONCATENATE("R8C",'Mapa de Riesgos'!$O$54),"")</f>
        <v/>
      </c>
      <c r="K23" s="68" t="str">
        <f>IF(AND('Mapa de Riesgos'!$Y$55="Alta",'Mapa de Riesgos'!$AA$55="Leve"),CONCATENATE("R8C",'Mapa de Riesgos'!$O$55),"")</f>
        <v/>
      </c>
      <c r="L23" s="68" t="str">
        <f>IF(AND('Mapa de Riesgos'!$Y$56="Alta",'Mapa de Riesgos'!$AA$56="Leve"),CONCATENATE("R8C",'Mapa de Riesgos'!$O$56),"")</f>
        <v/>
      </c>
      <c r="M23" s="68" t="str">
        <f>IF(AND('Mapa de Riesgos'!$Y$57="Alta",'Mapa de Riesgos'!$AA$57="Leve"),CONCATENATE("R8C",'Mapa de Riesgos'!$O$57),"")</f>
        <v/>
      </c>
      <c r="N23" s="68" t="str">
        <f>IF(AND('Mapa de Riesgos'!$Y$58="Alta",'Mapa de Riesgos'!$AA$58="Leve"),CONCATENATE("R8C",'Mapa de Riesgos'!$O$58),"")</f>
        <v/>
      </c>
      <c r="O23" s="69" t="str">
        <f>IF(AND('Mapa de Riesgos'!$Y$59="Alta",'Mapa de Riesgos'!$AA$59="Leve"),CONCATENATE("R8C",'Mapa de Riesgos'!$O$59),"")</f>
        <v/>
      </c>
      <c r="P23" s="67" t="str">
        <f>IF(AND('Mapa de Riesgos'!$Y$54="Alta",'Mapa de Riesgos'!$AA$54="Menor"),CONCATENATE("R8C",'Mapa de Riesgos'!$O$54),"")</f>
        <v/>
      </c>
      <c r="Q23" s="68" t="str">
        <f>IF(AND('Mapa de Riesgos'!$Y$55="Alta",'Mapa de Riesgos'!$AA$55="Menor"),CONCATENATE("R8C",'Mapa de Riesgos'!$O$55),"")</f>
        <v/>
      </c>
      <c r="R23" s="68" t="str">
        <f>IF(AND('Mapa de Riesgos'!$Y$56="Alta",'Mapa de Riesgos'!$AA$56="Menor"),CONCATENATE("R8C",'Mapa de Riesgos'!$O$56),"")</f>
        <v/>
      </c>
      <c r="S23" s="68" t="str">
        <f>IF(AND('Mapa de Riesgos'!$Y$57="Alta",'Mapa de Riesgos'!$AA$57="Menor"),CONCATENATE("R8C",'Mapa de Riesgos'!$O$57),"")</f>
        <v/>
      </c>
      <c r="T23" s="68" t="str">
        <f>IF(AND('Mapa de Riesgos'!$Y$58="Alta",'Mapa de Riesgos'!$AA$58="Menor"),CONCATENATE("R8C",'Mapa de Riesgos'!$O$58),"")</f>
        <v/>
      </c>
      <c r="U23" s="69" t="str">
        <f>IF(AND('Mapa de Riesgos'!$Y$59="Alta",'Mapa de Riesgos'!$AA$59="Menor"),CONCATENATE("R8C",'Mapa de Riesgos'!$O$59),"")</f>
        <v/>
      </c>
      <c r="V23" s="52" t="str">
        <f>IF(AND('Mapa de Riesgos'!$Y$54="Alta",'Mapa de Riesgos'!$AA$54="Moderado"),CONCATENATE("R8C",'Mapa de Riesgos'!$O$54),"")</f>
        <v/>
      </c>
      <c r="W23" s="53" t="str">
        <f>IF(AND('Mapa de Riesgos'!$Y$55="Alta",'Mapa de Riesgos'!$AA$55="Moderado"),CONCATENATE("R8C",'Mapa de Riesgos'!$O$55),"")</f>
        <v/>
      </c>
      <c r="X23" s="53" t="str">
        <f>IF(AND('Mapa de Riesgos'!$Y$56="Alta",'Mapa de Riesgos'!$AA$56="Moderado"),CONCATENATE("R8C",'Mapa de Riesgos'!$O$56),"")</f>
        <v/>
      </c>
      <c r="Y23" s="53" t="str">
        <f>IF(AND('Mapa de Riesgos'!$Y$57="Alta",'Mapa de Riesgos'!$AA$57="Moderado"),CONCATENATE("R8C",'Mapa de Riesgos'!$O$57),"")</f>
        <v/>
      </c>
      <c r="Z23" s="53" t="str">
        <f>IF(AND('Mapa de Riesgos'!$Y$58="Alta",'Mapa de Riesgos'!$AA$58="Moderado"),CONCATENATE("R8C",'Mapa de Riesgos'!$O$58),"")</f>
        <v/>
      </c>
      <c r="AA23" s="54" t="str">
        <f>IF(AND('Mapa de Riesgos'!$Y$59="Alta",'Mapa de Riesgos'!$AA$59="Moderado"),CONCATENATE("R8C",'Mapa de Riesgos'!$O$59),"")</f>
        <v/>
      </c>
      <c r="AB23" s="52" t="str">
        <f>IF(AND('Mapa de Riesgos'!$Y$54="Alta",'Mapa de Riesgos'!$AA$54="Mayor"),CONCATENATE("R8C",'Mapa de Riesgos'!$O$54),"")</f>
        <v/>
      </c>
      <c r="AC23" s="53" t="str">
        <f>IF(AND('Mapa de Riesgos'!$Y$55="Alta",'Mapa de Riesgos'!$AA$55="Mayor"),CONCATENATE("R8C",'Mapa de Riesgos'!$O$55),"")</f>
        <v/>
      </c>
      <c r="AD23" s="53" t="str">
        <f>IF(AND('Mapa de Riesgos'!$Y$56="Alta",'Mapa de Riesgos'!$AA$56="Mayor"),CONCATENATE("R8C",'Mapa de Riesgos'!$O$56),"")</f>
        <v/>
      </c>
      <c r="AE23" s="53" t="str">
        <f>IF(AND('Mapa de Riesgos'!$Y$57="Alta",'Mapa de Riesgos'!$AA$57="Mayor"),CONCATENATE("R8C",'Mapa de Riesgos'!$O$57),"")</f>
        <v/>
      </c>
      <c r="AF23" s="53" t="str">
        <f>IF(AND('Mapa de Riesgos'!$Y$58="Alta",'Mapa de Riesgos'!$AA$58="Mayor"),CONCATENATE("R8C",'Mapa de Riesgos'!$O$58),"")</f>
        <v/>
      </c>
      <c r="AG23" s="54" t="str">
        <f>IF(AND('Mapa de Riesgos'!$Y$59="Alta",'Mapa de Riesgos'!$AA$59="Mayor"),CONCATENATE("R8C",'Mapa de Riesgos'!$O$59),"")</f>
        <v/>
      </c>
      <c r="AH23" s="55" t="str">
        <f>IF(AND('Mapa de Riesgos'!$Y$54="Alta",'Mapa de Riesgos'!$AA$54="Catastrófico"),CONCATENATE("R8C",'Mapa de Riesgos'!$O$54),"")</f>
        <v/>
      </c>
      <c r="AI23" s="56" t="str">
        <f>IF(AND('Mapa de Riesgos'!$Y$55="Alta",'Mapa de Riesgos'!$AA$55="Catastrófico"),CONCATENATE("R8C",'Mapa de Riesgos'!$O$55),"")</f>
        <v/>
      </c>
      <c r="AJ23" s="56" t="str">
        <f>IF(AND('Mapa de Riesgos'!$Y$56="Alta",'Mapa de Riesgos'!$AA$56="Catastrófico"),CONCATENATE("R8C",'Mapa de Riesgos'!$O$56),"")</f>
        <v/>
      </c>
      <c r="AK23" s="56" t="str">
        <f>IF(AND('Mapa de Riesgos'!$Y$57="Alta",'Mapa de Riesgos'!$AA$57="Catastrófico"),CONCATENATE("R8C",'Mapa de Riesgos'!$O$57),"")</f>
        <v/>
      </c>
      <c r="AL23" s="56" t="str">
        <f>IF(AND('Mapa de Riesgos'!$Y$58="Alta",'Mapa de Riesgos'!$AA$58="Catastrófico"),CONCATENATE("R8C",'Mapa de Riesgos'!$O$58),"")</f>
        <v/>
      </c>
      <c r="AM23" s="57" t="str">
        <f>IF(AND('Mapa de Riesgos'!$Y$59="Alta",'Mapa de Riesgos'!$AA$59="Catastrófico"),CONCATENATE("R8C",'Mapa de Riesgos'!$O$59),"")</f>
        <v/>
      </c>
      <c r="AN23" s="83"/>
      <c r="AO23" s="496"/>
      <c r="AP23" s="497"/>
      <c r="AQ23" s="497"/>
      <c r="AR23" s="497"/>
      <c r="AS23" s="497"/>
      <c r="AT23" s="498"/>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row>
    <row r="24" spans="1:76" ht="15" customHeight="1" x14ac:dyDescent="0.25">
      <c r="A24" s="83"/>
      <c r="B24" s="445"/>
      <c r="C24" s="445"/>
      <c r="D24" s="446"/>
      <c r="E24" s="486"/>
      <c r="F24" s="487"/>
      <c r="G24" s="487"/>
      <c r="H24" s="487"/>
      <c r="I24" s="487"/>
      <c r="J24" s="67" t="str">
        <f>IF(AND('Mapa de Riesgos'!$Y$60="Alta",'Mapa de Riesgos'!$AA$60="Leve"),CONCATENATE("R9C",'Mapa de Riesgos'!$O$60),"")</f>
        <v/>
      </c>
      <c r="K24" s="68" t="str">
        <f>IF(AND('Mapa de Riesgos'!$Y$61="Alta",'Mapa de Riesgos'!$AA$61="Leve"),CONCATENATE("R9C",'Mapa de Riesgos'!$O$61),"")</f>
        <v/>
      </c>
      <c r="L24" s="68" t="str">
        <f>IF(AND('Mapa de Riesgos'!$Y$62="Alta",'Mapa de Riesgos'!$AA$62="Leve"),CONCATENATE("R9C",'Mapa de Riesgos'!$O$62),"")</f>
        <v/>
      </c>
      <c r="M24" s="68" t="str">
        <f>IF(AND('Mapa de Riesgos'!$Y$63="Alta",'Mapa de Riesgos'!$AA$63="Leve"),CONCATENATE("R9C",'Mapa de Riesgos'!$O$63),"")</f>
        <v/>
      </c>
      <c r="N24" s="68" t="str">
        <f>IF(AND('Mapa de Riesgos'!$Y$64="Alta",'Mapa de Riesgos'!$AA$64="Leve"),CONCATENATE("R9C",'Mapa de Riesgos'!$O$64),"")</f>
        <v/>
      </c>
      <c r="O24" s="69" t="str">
        <f>IF(AND('Mapa de Riesgos'!$Y$65="Alta",'Mapa de Riesgos'!$AA$65="Leve"),CONCATENATE("R9C",'Mapa de Riesgos'!$O$65),"")</f>
        <v/>
      </c>
      <c r="P24" s="67" t="str">
        <f>IF(AND('Mapa de Riesgos'!$Y$60="Alta",'Mapa de Riesgos'!$AA$60="Menor"),CONCATENATE("R9C",'Mapa de Riesgos'!$O$60),"")</f>
        <v/>
      </c>
      <c r="Q24" s="68" t="str">
        <f>IF(AND('Mapa de Riesgos'!$Y$61="Alta",'Mapa de Riesgos'!$AA$61="Menor"),CONCATENATE("R9C",'Mapa de Riesgos'!$O$61),"")</f>
        <v/>
      </c>
      <c r="R24" s="68" t="str">
        <f>IF(AND('Mapa de Riesgos'!$Y$62="Alta",'Mapa de Riesgos'!$AA$62="Menor"),CONCATENATE("R9C",'Mapa de Riesgos'!$O$62),"")</f>
        <v/>
      </c>
      <c r="S24" s="68" t="str">
        <f>IF(AND('Mapa de Riesgos'!$Y$63="Alta",'Mapa de Riesgos'!$AA$63="Menor"),CONCATENATE("R9C",'Mapa de Riesgos'!$O$63),"")</f>
        <v/>
      </c>
      <c r="T24" s="68" t="str">
        <f>IF(AND('Mapa de Riesgos'!$Y$64="Alta",'Mapa de Riesgos'!$AA$64="Menor"),CONCATENATE("R9C",'Mapa de Riesgos'!$O$64),"")</f>
        <v/>
      </c>
      <c r="U24" s="69" t="str">
        <f>IF(AND('Mapa de Riesgos'!$Y$65="Alta",'Mapa de Riesgos'!$AA$65="Menor"),CONCATENATE("R9C",'Mapa de Riesgos'!$O$65),"")</f>
        <v/>
      </c>
      <c r="V24" s="52" t="str">
        <f>IF(AND('Mapa de Riesgos'!$Y$60="Alta",'Mapa de Riesgos'!$AA$60="Moderado"),CONCATENATE("R9C",'Mapa de Riesgos'!$O$60),"")</f>
        <v/>
      </c>
      <c r="W24" s="53" t="str">
        <f>IF(AND('Mapa de Riesgos'!$Y$61="Alta",'Mapa de Riesgos'!$AA$61="Moderado"),CONCATENATE("R9C",'Mapa de Riesgos'!$O$61),"")</f>
        <v/>
      </c>
      <c r="X24" s="53" t="str">
        <f>IF(AND('Mapa de Riesgos'!$Y$62="Alta",'Mapa de Riesgos'!$AA$62="Moderado"),CONCATENATE("R9C",'Mapa de Riesgos'!$O$62),"")</f>
        <v/>
      </c>
      <c r="Y24" s="53" t="str">
        <f>IF(AND('Mapa de Riesgos'!$Y$63="Alta",'Mapa de Riesgos'!$AA$63="Moderado"),CONCATENATE("R9C",'Mapa de Riesgos'!$O$63),"")</f>
        <v/>
      </c>
      <c r="Z24" s="53" t="str">
        <f>IF(AND('Mapa de Riesgos'!$Y$64="Alta",'Mapa de Riesgos'!$AA$64="Moderado"),CONCATENATE("R9C",'Mapa de Riesgos'!$O$64),"")</f>
        <v/>
      </c>
      <c r="AA24" s="54" t="str">
        <f>IF(AND('Mapa de Riesgos'!$Y$65="Alta",'Mapa de Riesgos'!$AA$65="Moderado"),CONCATENATE("R9C",'Mapa de Riesgos'!$O$65),"")</f>
        <v/>
      </c>
      <c r="AB24" s="52" t="str">
        <f>IF(AND('Mapa de Riesgos'!$Y$60="Alta",'Mapa de Riesgos'!$AA$60="Mayor"),CONCATENATE("R9C",'Mapa de Riesgos'!$O$60),"")</f>
        <v/>
      </c>
      <c r="AC24" s="53" t="str">
        <f>IF(AND('Mapa de Riesgos'!$Y$61="Alta",'Mapa de Riesgos'!$AA$61="Mayor"),CONCATENATE("R9C",'Mapa de Riesgos'!$O$61),"")</f>
        <v/>
      </c>
      <c r="AD24" s="53" t="str">
        <f>IF(AND('Mapa de Riesgos'!$Y$62="Alta",'Mapa de Riesgos'!$AA$62="Mayor"),CONCATENATE("R9C",'Mapa de Riesgos'!$O$62),"")</f>
        <v/>
      </c>
      <c r="AE24" s="53" t="str">
        <f>IF(AND('Mapa de Riesgos'!$Y$63="Alta",'Mapa de Riesgos'!$AA$63="Mayor"),CONCATENATE("R9C",'Mapa de Riesgos'!$O$63),"")</f>
        <v/>
      </c>
      <c r="AF24" s="53" t="str">
        <f>IF(AND('Mapa de Riesgos'!$Y$64="Alta",'Mapa de Riesgos'!$AA$64="Mayor"),CONCATENATE("R9C",'Mapa de Riesgos'!$O$64),"")</f>
        <v/>
      </c>
      <c r="AG24" s="54" t="str">
        <f>IF(AND('Mapa de Riesgos'!$Y$65="Alta",'Mapa de Riesgos'!$AA$65="Mayor"),CONCATENATE("R9C",'Mapa de Riesgos'!$O$65),"")</f>
        <v/>
      </c>
      <c r="AH24" s="55" t="str">
        <f>IF(AND('Mapa de Riesgos'!$Y$60="Alta",'Mapa de Riesgos'!$AA$60="Catastrófico"),CONCATENATE("R9C",'Mapa de Riesgos'!$O$60),"")</f>
        <v/>
      </c>
      <c r="AI24" s="56" t="str">
        <f>IF(AND('Mapa de Riesgos'!$Y$61="Alta",'Mapa de Riesgos'!$AA$61="Catastrófico"),CONCATENATE("R9C",'Mapa de Riesgos'!$O$61),"")</f>
        <v/>
      </c>
      <c r="AJ24" s="56" t="str">
        <f>IF(AND('Mapa de Riesgos'!$Y$62="Alta",'Mapa de Riesgos'!$AA$62="Catastrófico"),CONCATENATE("R9C",'Mapa de Riesgos'!$O$62),"")</f>
        <v/>
      </c>
      <c r="AK24" s="56" t="str">
        <f>IF(AND('Mapa de Riesgos'!$Y$63="Alta",'Mapa de Riesgos'!$AA$63="Catastrófico"),CONCATENATE("R9C",'Mapa de Riesgos'!$O$63),"")</f>
        <v/>
      </c>
      <c r="AL24" s="56" t="str">
        <f>IF(AND('Mapa de Riesgos'!$Y$64="Alta",'Mapa de Riesgos'!$AA$64="Catastrófico"),CONCATENATE("R9C",'Mapa de Riesgos'!$O$64),"")</f>
        <v/>
      </c>
      <c r="AM24" s="57" t="str">
        <f>IF(AND('Mapa de Riesgos'!$Y$65="Alta",'Mapa de Riesgos'!$AA$65="Catastrófico"),CONCATENATE("R9C",'Mapa de Riesgos'!$O$65),"")</f>
        <v/>
      </c>
      <c r="AN24" s="83"/>
      <c r="AO24" s="496"/>
      <c r="AP24" s="497"/>
      <c r="AQ24" s="497"/>
      <c r="AR24" s="497"/>
      <c r="AS24" s="497"/>
      <c r="AT24" s="498"/>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row>
    <row r="25" spans="1:76" ht="15.75" customHeight="1" thickBot="1" x14ac:dyDescent="0.3">
      <c r="A25" s="83"/>
      <c r="B25" s="445"/>
      <c r="C25" s="445"/>
      <c r="D25" s="446"/>
      <c r="E25" s="489"/>
      <c r="F25" s="490"/>
      <c r="G25" s="490"/>
      <c r="H25" s="490"/>
      <c r="I25" s="490"/>
      <c r="J25" s="70" t="str">
        <f>IF(AND('Mapa de Riesgos'!$Y$66="Alta",'Mapa de Riesgos'!$AA$66="Leve"),CONCATENATE("R10C",'Mapa de Riesgos'!$O$66),"")</f>
        <v/>
      </c>
      <c r="K25" s="71" t="str">
        <f>IF(AND('Mapa de Riesgos'!$Y$67="Alta",'Mapa de Riesgos'!$AA$67="Leve"),CONCATENATE("R10C",'Mapa de Riesgos'!$O$67),"")</f>
        <v/>
      </c>
      <c r="L25" s="71" t="str">
        <f>IF(AND('Mapa de Riesgos'!$Y$68="Alta",'Mapa de Riesgos'!$AA$68="Leve"),CONCATENATE("R10C",'Mapa de Riesgos'!$O$68),"")</f>
        <v/>
      </c>
      <c r="M25" s="71" t="str">
        <f>IF(AND('Mapa de Riesgos'!$Y$69="Alta",'Mapa de Riesgos'!$AA$69="Leve"),CONCATENATE("R10C",'Mapa de Riesgos'!$O$69),"")</f>
        <v/>
      </c>
      <c r="N25" s="71" t="str">
        <f>IF(AND('Mapa de Riesgos'!$Y$70="Alta",'Mapa de Riesgos'!$AA$70="Leve"),CONCATENATE("R10C",'Mapa de Riesgos'!$O$70),"")</f>
        <v/>
      </c>
      <c r="O25" s="72" t="str">
        <f>IF(AND('Mapa de Riesgos'!$Y$71="Alta",'Mapa de Riesgos'!$AA$71="Leve"),CONCATENATE("R10C",'Mapa de Riesgos'!$O$71),"")</f>
        <v/>
      </c>
      <c r="P25" s="70" t="str">
        <f>IF(AND('Mapa de Riesgos'!$Y$66="Alta",'Mapa de Riesgos'!$AA$66="Menor"),CONCATENATE("R10C",'Mapa de Riesgos'!$O$66),"")</f>
        <v/>
      </c>
      <c r="Q25" s="71" t="str">
        <f>IF(AND('Mapa de Riesgos'!$Y$67="Alta",'Mapa de Riesgos'!$AA$67="Menor"),CONCATENATE("R10C",'Mapa de Riesgos'!$O$67),"")</f>
        <v/>
      </c>
      <c r="R25" s="71" t="str">
        <f>IF(AND('Mapa de Riesgos'!$Y$68="Alta",'Mapa de Riesgos'!$AA$68="Menor"),CONCATENATE("R10C",'Mapa de Riesgos'!$O$68),"")</f>
        <v/>
      </c>
      <c r="S25" s="71" t="str">
        <f>IF(AND('Mapa de Riesgos'!$Y$69="Alta",'Mapa de Riesgos'!$AA$69="Menor"),CONCATENATE("R10C",'Mapa de Riesgos'!$O$69),"")</f>
        <v/>
      </c>
      <c r="T25" s="71" t="str">
        <f>IF(AND('Mapa de Riesgos'!$Y$70="Alta",'Mapa de Riesgos'!$AA$70="Menor"),CONCATENATE("R10C",'Mapa de Riesgos'!$O$70),"")</f>
        <v/>
      </c>
      <c r="U25" s="72" t="str">
        <f>IF(AND('Mapa de Riesgos'!$Y$71="Alta",'Mapa de Riesgos'!$AA$71="Menor"),CONCATENATE("R10C",'Mapa de Riesgos'!$O$71),"")</f>
        <v/>
      </c>
      <c r="V25" s="58" t="str">
        <f>IF(AND('Mapa de Riesgos'!$Y$66="Alta",'Mapa de Riesgos'!$AA$66="Moderado"),CONCATENATE("R10C",'Mapa de Riesgos'!$O$66),"")</f>
        <v/>
      </c>
      <c r="W25" s="59" t="str">
        <f>IF(AND('Mapa de Riesgos'!$Y$67="Alta",'Mapa de Riesgos'!$AA$67="Moderado"),CONCATENATE("R10C",'Mapa de Riesgos'!$O$67),"")</f>
        <v/>
      </c>
      <c r="X25" s="59" t="str">
        <f>IF(AND('Mapa de Riesgos'!$Y$68="Alta",'Mapa de Riesgos'!$AA$68="Moderado"),CONCATENATE("R10C",'Mapa de Riesgos'!$O$68),"")</f>
        <v/>
      </c>
      <c r="Y25" s="59" t="str">
        <f>IF(AND('Mapa de Riesgos'!$Y$69="Alta",'Mapa de Riesgos'!$AA$69="Moderado"),CONCATENATE("R10C",'Mapa de Riesgos'!$O$69),"")</f>
        <v/>
      </c>
      <c r="Z25" s="59" t="str">
        <f>IF(AND('Mapa de Riesgos'!$Y$70="Alta",'Mapa de Riesgos'!$AA$70="Moderado"),CONCATENATE("R10C",'Mapa de Riesgos'!$O$70),"")</f>
        <v/>
      </c>
      <c r="AA25" s="60" t="str">
        <f>IF(AND('Mapa de Riesgos'!$Y$71="Alta",'Mapa de Riesgos'!$AA$71="Moderado"),CONCATENATE("R10C",'Mapa de Riesgos'!$O$71),"")</f>
        <v/>
      </c>
      <c r="AB25" s="58" t="str">
        <f>IF(AND('Mapa de Riesgos'!$Y$66="Alta",'Mapa de Riesgos'!$AA$66="Mayor"),CONCATENATE("R10C",'Mapa de Riesgos'!$O$66),"")</f>
        <v/>
      </c>
      <c r="AC25" s="59" t="str">
        <f>IF(AND('Mapa de Riesgos'!$Y$67="Alta",'Mapa de Riesgos'!$AA$67="Mayor"),CONCATENATE("R10C",'Mapa de Riesgos'!$O$67),"")</f>
        <v/>
      </c>
      <c r="AD25" s="59" t="str">
        <f>IF(AND('Mapa de Riesgos'!$Y$68="Alta",'Mapa de Riesgos'!$AA$68="Mayor"),CONCATENATE("R10C",'Mapa de Riesgos'!$O$68),"")</f>
        <v/>
      </c>
      <c r="AE25" s="59" t="str">
        <f>IF(AND('Mapa de Riesgos'!$Y$69="Alta",'Mapa de Riesgos'!$AA$69="Mayor"),CONCATENATE("R10C",'Mapa de Riesgos'!$O$69),"")</f>
        <v/>
      </c>
      <c r="AF25" s="59" t="str">
        <f>IF(AND('Mapa de Riesgos'!$Y$70="Alta",'Mapa de Riesgos'!$AA$70="Mayor"),CONCATENATE("R10C",'Mapa de Riesgos'!$O$70),"")</f>
        <v/>
      </c>
      <c r="AG25" s="60" t="str">
        <f>IF(AND('Mapa de Riesgos'!$Y$71="Alta",'Mapa de Riesgos'!$AA$71="Mayor"),CONCATENATE("R10C",'Mapa de Riesgos'!$O$71),"")</f>
        <v/>
      </c>
      <c r="AH25" s="61" t="str">
        <f>IF(AND('Mapa de Riesgos'!$Y$66="Alta",'Mapa de Riesgos'!$AA$66="Catastrófico"),CONCATENATE("R10C",'Mapa de Riesgos'!$O$66),"")</f>
        <v/>
      </c>
      <c r="AI25" s="62" t="str">
        <f>IF(AND('Mapa de Riesgos'!$Y$67="Alta",'Mapa de Riesgos'!$AA$67="Catastrófico"),CONCATENATE("R10C",'Mapa de Riesgos'!$O$67),"")</f>
        <v/>
      </c>
      <c r="AJ25" s="62" t="str">
        <f>IF(AND('Mapa de Riesgos'!$Y$68="Alta",'Mapa de Riesgos'!$AA$68="Catastrófico"),CONCATENATE("R10C",'Mapa de Riesgos'!$O$68),"")</f>
        <v/>
      </c>
      <c r="AK25" s="62" t="str">
        <f>IF(AND('Mapa de Riesgos'!$Y$69="Alta",'Mapa de Riesgos'!$AA$69="Catastrófico"),CONCATENATE("R10C",'Mapa de Riesgos'!$O$69),"")</f>
        <v/>
      </c>
      <c r="AL25" s="62" t="str">
        <f>IF(AND('Mapa de Riesgos'!$Y$70="Alta",'Mapa de Riesgos'!$AA$70="Catastrófico"),CONCATENATE("R10C",'Mapa de Riesgos'!$O$70),"")</f>
        <v/>
      </c>
      <c r="AM25" s="63" t="str">
        <f>IF(AND('Mapa de Riesgos'!$Y$71="Alta",'Mapa de Riesgos'!$AA$71="Catastrófico"),CONCATENATE("R10C",'Mapa de Riesgos'!$O$71),"")</f>
        <v/>
      </c>
      <c r="AN25" s="83"/>
      <c r="AO25" s="499"/>
      <c r="AP25" s="500"/>
      <c r="AQ25" s="500"/>
      <c r="AR25" s="500"/>
      <c r="AS25" s="500"/>
      <c r="AT25" s="501"/>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row>
    <row r="26" spans="1:76" ht="15" customHeight="1" x14ac:dyDescent="0.25">
      <c r="A26" s="83"/>
      <c r="B26" s="445"/>
      <c r="C26" s="445"/>
      <c r="D26" s="446"/>
      <c r="E26" s="483" t="s">
        <v>152</v>
      </c>
      <c r="F26" s="484"/>
      <c r="G26" s="484"/>
      <c r="H26" s="484"/>
      <c r="I26" s="485"/>
      <c r="J26" s="64" t="str">
        <f>IF(AND('Mapa de Riesgos'!$Y$12="Media",'Mapa de Riesgos'!$AA$12="Leve"),CONCATENATE("R1C",'Mapa de Riesgos'!$O$12),"")</f>
        <v/>
      </c>
      <c r="K26" s="65" t="str">
        <f>IF(AND('Mapa de Riesgos'!$Y$13="Media",'Mapa de Riesgos'!$AA$13="Leve"),CONCATENATE("R1C",'Mapa de Riesgos'!$O$13),"")</f>
        <v/>
      </c>
      <c r="L26" s="65" t="str">
        <f>IF(AND('Mapa de Riesgos'!$Y$14="Media",'Mapa de Riesgos'!$AA$14="Leve"),CONCATENATE("R1C",'Mapa de Riesgos'!$O$14),"")</f>
        <v/>
      </c>
      <c r="M26" s="65" t="str">
        <f>IF(AND('Mapa de Riesgos'!$Y$15="Media",'Mapa de Riesgos'!$AA$15="Leve"),CONCATENATE("R1C",'Mapa de Riesgos'!$O$15),"")</f>
        <v/>
      </c>
      <c r="N26" s="65" t="str">
        <f>IF(AND('Mapa de Riesgos'!$Y$16="Media",'Mapa de Riesgos'!$AA$16="Leve"),CONCATENATE("R1C",'Mapa de Riesgos'!$O$16),"")</f>
        <v/>
      </c>
      <c r="O26" s="66" t="str">
        <f>IF(AND('Mapa de Riesgos'!$Y$17="Media",'Mapa de Riesgos'!$AA$17="Leve"),CONCATENATE("R1C",'Mapa de Riesgos'!$O$17),"")</f>
        <v/>
      </c>
      <c r="P26" s="64" t="str">
        <f>IF(AND('Mapa de Riesgos'!$Y$12="Media",'Mapa de Riesgos'!$AA$12="Menor"),CONCATENATE("R1C",'Mapa de Riesgos'!$O$12),"")</f>
        <v/>
      </c>
      <c r="Q26" s="65" t="str">
        <f>IF(AND('Mapa de Riesgos'!$Y$13="Media",'Mapa de Riesgos'!$AA$13="Menor"),CONCATENATE("R1C",'Mapa de Riesgos'!$O$13),"")</f>
        <v/>
      </c>
      <c r="R26" s="65" t="str">
        <f>IF(AND('Mapa de Riesgos'!$Y$14="Media",'Mapa de Riesgos'!$AA$14="Menor"),CONCATENATE("R1C",'Mapa de Riesgos'!$O$14),"")</f>
        <v/>
      </c>
      <c r="S26" s="65" t="str">
        <f>IF(AND('Mapa de Riesgos'!$Y$15="Media",'Mapa de Riesgos'!$AA$15="Menor"),CONCATENATE("R1C",'Mapa de Riesgos'!$O$15),"")</f>
        <v/>
      </c>
      <c r="T26" s="65" t="str">
        <f>IF(AND('Mapa de Riesgos'!$Y$16="Media",'Mapa de Riesgos'!$AA$16="Menor"),CONCATENATE("R1C",'Mapa de Riesgos'!$O$16),"")</f>
        <v/>
      </c>
      <c r="U26" s="66" t="str">
        <f>IF(AND('Mapa de Riesgos'!$Y$17="Media",'Mapa de Riesgos'!$AA$17="Menor"),CONCATENATE("R1C",'Mapa de Riesgos'!$O$17),"")</f>
        <v/>
      </c>
      <c r="V26" s="64" t="str">
        <f>IF(AND('Mapa de Riesgos'!$Y$12="Media",'Mapa de Riesgos'!$AA$12="Moderado"),CONCATENATE("R1C",'Mapa de Riesgos'!$O$12),"")</f>
        <v/>
      </c>
      <c r="W26" s="65" t="str">
        <f>IF(AND('Mapa de Riesgos'!$Y$13="Media",'Mapa de Riesgos'!$AA$13="Moderado"),CONCATENATE("R1C",'Mapa de Riesgos'!$O$13),"")</f>
        <v/>
      </c>
      <c r="X26" s="65" t="str">
        <f>IF(AND('Mapa de Riesgos'!$Y$14="Media",'Mapa de Riesgos'!$AA$14="Moderado"),CONCATENATE("R1C",'Mapa de Riesgos'!$O$14),"")</f>
        <v/>
      </c>
      <c r="Y26" s="65" t="str">
        <f>IF(AND('Mapa de Riesgos'!$Y$15="Media",'Mapa de Riesgos'!$AA$15="Moderado"),CONCATENATE("R1C",'Mapa de Riesgos'!$O$15),"")</f>
        <v/>
      </c>
      <c r="Z26" s="65" t="str">
        <f>IF(AND('Mapa de Riesgos'!$Y$16="Media",'Mapa de Riesgos'!$AA$16="Moderado"),CONCATENATE("R1C",'Mapa de Riesgos'!$O$16),"")</f>
        <v/>
      </c>
      <c r="AA26" s="66" t="str">
        <f>IF(AND('Mapa de Riesgos'!$Y$17="Media",'Mapa de Riesgos'!$AA$17="Moderado"),CONCATENATE("R1C",'Mapa de Riesgos'!$O$17),"")</f>
        <v/>
      </c>
      <c r="AB26" s="46" t="str">
        <f>IF(AND('Mapa de Riesgos'!$Y$12="Media",'Mapa de Riesgos'!$AA$12="Mayor"),CONCATENATE("R1C",'Mapa de Riesgos'!$O$12),"")</f>
        <v/>
      </c>
      <c r="AC26" s="47" t="str">
        <f>IF(AND('Mapa de Riesgos'!$Y$13="Media",'Mapa de Riesgos'!$AA$13="Mayor"),CONCATENATE("R1C",'Mapa de Riesgos'!$O$13),"")</f>
        <v/>
      </c>
      <c r="AD26" s="47" t="str">
        <f>IF(AND('Mapa de Riesgos'!$Y$14="Media",'Mapa de Riesgos'!$AA$14="Mayor"),CONCATENATE("R1C",'Mapa de Riesgos'!$O$14),"")</f>
        <v/>
      </c>
      <c r="AE26" s="47" t="str">
        <f>IF(AND('Mapa de Riesgos'!$Y$15="Media",'Mapa de Riesgos'!$AA$15="Mayor"),CONCATENATE("R1C",'Mapa de Riesgos'!$O$15),"")</f>
        <v/>
      </c>
      <c r="AF26" s="47" t="str">
        <f>IF(AND('Mapa de Riesgos'!$Y$16="Media",'Mapa de Riesgos'!$AA$16="Mayor"),CONCATENATE("R1C",'Mapa de Riesgos'!$O$16),"")</f>
        <v/>
      </c>
      <c r="AG26" s="48" t="str">
        <f>IF(AND('Mapa de Riesgos'!$Y$17="Media",'Mapa de Riesgos'!$AA$17="Mayor"),CONCATENATE("R1C",'Mapa de Riesgos'!$O$17),"")</f>
        <v/>
      </c>
      <c r="AH26" s="49" t="str">
        <f>IF(AND('Mapa de Riesgos'!$Y$12="Media",'Mapa de Riesgos'!$AA$12="Catastrófico"),CONCATENATE("R1C",'Mapa de Riesgos'!$O$12),"")</f>
        <v/>
      </c>
      <c r="AI26" s="50" t="str">
        <f>IF(AND('Mapa de Riesgos'!$Y$13="Media",'Mapa de Riesgos'!$AA$13="Catastrófico"),CONCATENATE("R1C",'Mapa de Riesgos'!$O$13),"")</f>
        <v/>
      </c>
      <c r="AJ26" s="50" t="str">
        <f>IF(AND('Mapa de Riesgos'!$Y$14="Media",'Mapa de Riesgos'!$AA$14="Catastrófico"),CONCATENATE("R1C",'Mapa de Riesgos'!$O$14),"")</f>
        <v/>
      </c>
      <c r="AK26" s="50" t="str">
        <f>IF(AND('Mapa de Riesgos'!$Y$15="Media",'Mapa de Riesgos'!$AA$15="Catastrófico"),CONCATENATE("R1C",'Mapa de Riesgos'!$O$15),"")</f>
        <v/>
      </c>
      <c r="AL26" s="50" t="str">
        <f>IF(AND('Mapa de Riesgos'!$Y$16="Media",'Mapa de Riesgos'!$AA$16="Catastrófico"),CONCATENATE("R1C",'Mapa de Riesgos'!$O$16),"")</f>
        <v/>
      </c>
      <c r="AM26" s="51" t="str">
        <f>IF(AND('Mapa de Riesgos'!$Y$17="Media",'Mapa de Riesgos'!$AA$17="Catastrófico"),CONCATENATE("R1C",'Mapa de Riesgos'!$O$17),"")</f>
        <v/>
      </c>
      <c r="AN26" s="83"/>
      <c r="AO26" s="523" t="s">
        <v>153</v>
      </c>
      <c r="AP26" s="524"/>
      <c r="AQ26" s="524"/>
      <c r="AR26" s="524"/>
      <c r="AS26" s="524"/>
      <c r="AT26" s="525"/>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row>
    <row r="27" spans="1:76" ht="15" customHeight="1" x14ac:dyDescent="0.25">
      <c r="A27" s="83"/>
      <c r="B27" s="445"/>
      <c r="C27" s="445"/>
      <c r="D27" s="446"/>
      <c r="E27" s="502"/>
      <c r="F27" s="487"/>
      <c r="G27" s="487"/>
      <c r="H27" s="487"/>
      <c r="I27" s="488"/>
      <c r="J27" s="67" t="str">
        <f>IF(AND('Mapa de Riesgos'!$Y$18="Media",'Mapa de Riesgos'!$AA$18="Leve"),CONCATENATE("R2C",'Mapa de Riesgos'!$O$18),"")</f>
        <v/>
      </c>
      <c r="K27" s="68" t="str">
        <f>IF(AND('Mapa de Riesgos'!$Y$19="Media",'Mapa de Riesgos'!$AA$19="Leve"),CONCATENATE("R2C",'Mapa de Riesgos'!$O$19),"")</f>
        <v/>
      </c>
      <c r="L27" s="68" t="str">
        <f>IF(AND('Mapa de Riesgos'!$Y$20="Media",'Mapa de Riesgos'!$AA$20="Leve"),CONCATENATE("R2C",'Mapa de Riesgos'!$O$20),"")</f>
        <v/>
      </c>
      <c r="M27" s="68" t="str">
        <f>IF(AND('Mapa de Riesgos'!$Y$21="Media",'Mapa de Riesgos'!$AA$21="Leve"),CONCATENATE("R2C",'Mapa de Riesgos'!$O$21),"")</f>
        <v/>
      </c>
      <c r="N27" s="68" t="str">
        <f>IF(AND('Mapa de Riesgos'!$Y$22="Media",'Mapa de Riesgos'!$AA$22="Leve"),CONCATENATE("R2C",'Mapa de Riesgos'!$O$22),"")</f>
        <v/>
      </c>
      <c r="O27" s="69" t="str">
        <f>IF(AND('Mapa de Riesgos'!$Y$23="Media",'Mapa de Riesgos'!$AA$23="Leve"),CONCATENATE("R2C",'Mapa de Riesgos'!$O$23),"")</f>
        <v/>
      </c>
      <c r="P27" s="67" t="str">
        <f>IF(AND('Mapa de Riesgos'!$Y$18="Media",'Mapa de Riesgos'!$AA$18="Menor"),CONCATENATE("R2C",'Mapa de Riesgos'!$O$18),"")</f>
        <v/>
      </c>
      <c r="Q27" s="68" t="str">
        <f>IF(AND('Mapa de Riesgos'!$Y$19="Media",'Mapa de Riesgos'!$AA$19="Menor"),CONCATENATE("R2C",'Mapa de Riesgos'!$O$19),"")</f>
        <v/>
      </c>
      <c r="R27" s="68" t="str">
        <f>IF(AND('Mapa de Riesgos'!$Y$20="Media",'Mapa de Riesgos'!$AA$20="Menor"),CONCATENATE("R2C",'Mapa de Riesgos'!$O$20),"")</f>
        <v/>
      </c>
      <c r="S27" s="68" t="str">
        <f>IF(AND('Mapa de Riesgos'!$Y$21="Media",'Mapa de Riesgos'!$AA$21="Menor"),CONCATENATE("R2C",'Mapa de Riesgos'!$O$21),"")</f>
        <v/>
      </c>
      <c r="T27" s="68" t="str">
        <f>IF(AND('Mapa de Riesgos'!$Y$22="Media",'Mapa de Riesgos'!$AA$22="Menor"),CONCATENATE("R2C",'Mapa de Riesgos'!$O$22),"")</f>
        <v/>
      </c>
      <c r="U27" s="69" t="str">
        <f>IF(AND('Mapa de Riesgos'!$Y$23="Media",'Mapa de Riesgos'!$AA$23="Menor"),CONCATENATE("R2C",'Mapa de Riesgos'!$O$23),"")</f>
        <v/>
      </c>
      <c r="V27" s="67" t="str">
        <f>IF(AND('Mapa de Riesgos'!$Y$18="Media",'Mapa de Riesgos'!$AA$18="Moderado"),CONCATENATE("R2C",'Mapa de Riesgos'!$O$18),"")</f>
        <v/>
      </c>
      <c r="W27" s="68" t="str">
        <f>IF(AND('Mapa de Riesgos'!$Y$19="Media",'Mapa de Riesgos'!$AA$19="Moderado"),CONCATENATE("R2C",'Mapa de Riesgos'!$O$19),"")</f>
        <v/>
      </c>
      <c r="X27" s="68" t="str">
        <f>IF(AND('Mapa de Riesgos'!$Y$20="Media",'Mapa de Riesgos'!$AA$20="Moderado"),CONCATENATE("R2C",'Mapa de Riesgos'!$O$20),"")</f>
        <v/>
      </c>
      <c r="Y27" s="68" t="str">
        <f>IF(AND('Mapa de Riesgos'!$Y$21="Media",'Mapa de Riesgos'!$AA$21="Moderado"),CONCATENATE("R2C",'Mapa de Riesgos'!$O$21),"")</f>
        <v/>
      </c>
      <c r="Z27" s="68" t="str">
        <f>IF(AND('Mapa de Riesgos'!$Y$22="Media",'Mapa de Riesgos'!$AA$22="Moderado"),CONCATENATE("R2C",'Mapa de Riesgos'!$O$22),"")</f>
        <v/>
      </c>
      <c r="AA27" s="69" t="str">
        <f>IF(AND('Mapa de Riesgos'!$Y$23="Media",'Mapa de Riesgos'!$AA$23="Moderado"),CONCATENATE("R2C",'Mapa de Riesgos'!$O$23),"")</f>
        <v/>
      </c>
      <c r="AB27" s="52" t="str">
        <f>IF(AND('Mapa de Riesgos'!$Y$18="Media",'Mapa de Riesgos'!$AA$18="Mayor"),CONCATENATE("R2C",'Mapa de Riesgos'!$O$18),"")</f>
        <v/>
      </c>
      <c r="AC27" s="53" t="str">
        <f>IF(AND('Mapa de Riesgos'!$Y$19="Media",'Mapa de Riesgos'!$AA$19="Mayor"),CONCATENATE("R2C",'Mapa de Riesgos'!$O$19),"")</f>
        <v/>
      </c>
      <c r="AD27" s="53" t="str">
        <f>IF(AND('Mapa de Riesgos'!$Y$20="Media",'Mapa de Riesgos'!$AA$20="Mayor"),CONCATENATE("R2C",'Mapa de Riesgos'!$O$20),"")</f>
        <v/>
      </c>
      <c r="AE27" s="53" t="str">
        <f>IF(AND('Mapa de Riesgos'!$Y$21="Media",'Mapa de Riesgos'!$AA$21="Mayor"),CONCATENATE("R2C",'Mapa de Riesgos'!$O$21),"")</f>
        <v/>
      </c>
      <c r="AF27" s="53" t="str">
        <f>IF(AND('Mapa de Riesgos'!$Y$22="Media",'Mapa de Riesgos'!$AA$22="Mayor"),CONCATENATE("R2C",'Mapa de Riesgos'!$O$22),"")</f>
        <v/>
      </c>
      <c r="AG27" s="54" t="str">
        <f>IF(AND('Mapa de Riesgos'!$Y$23="Media",'Mapa de Riesgos'!$AA$23="Mayor"),CONCATENATE("R2C",'Mapa de Riesgos'!$O$23),"")</f>
        <v/>
      </c>
      <c r="AH27" s="55" t="str">
        <f>IF(AND('Mapa de Riesgos'!$Y$18="Media",'Mapa de Riesgos'!$AA$18="Catastrófico"),CONCATENATE("R2C",'Mapa de Riesgos'!$O$18),"")</f>
        <v/>
      </c>
      <c r="AI27" s="56" t="str">
        <f>IF(AND('Mapa de Riesgos'!$Y$19="Media",'Mapa de Riesgos'!$AA$19="Catastrófico"),CONCATENATE("R2C",'Mapa de Riesgos'!$O$19),"")</f>
        <v/>
      </c>
      <c r="AJ27" s="56" t="str">
        <f>IF(AND('Mapa de Riesgos'!$Y$20="Media",'Mapa de Riesgos'!$AA$20="Catastrófico"),CONCATENATE("R2C",'Mapa de Riesgos'!$O$20),"")</f>
        <v/>
      </c>
      <c r="AK27" s="56" t="str">
        <f>IF(AND('Mapa de Riesgos'!$Y$21="Media",'Mapa de Riesgos'!$AA$21="Catastrófico"),CONCATENATE("R2C",'Mapa de Riesgos'!$O$21),"")</f>
        <v/>
      </c>
      <c r="AL27" s="56" t="str">
        <f>IF(AND('Mapa de Riesgos'!$Y$22="Media",'Mapa de Riesgos'!$AA$22="Catastrófico"),CONCATENATE("R2C",'Mapa de Riesgos'!$O$22),"")</f>
        <v/>
      </c>
      <c r="AM27" s="57" t="str">
        <f>IF(AND('Mapa de Riesgos'!$Y$23="Media",'Mapa de Riesgos'!$AA$23="Catastrófico"),CONCATENATE("R2C",'Mapa de Riesgos'!$O$23),"")</f>
        <v/>
      </c>
      <c r="AN27" s="83"/>
      <c r="AO27" s="526"/>
      <c r="AP27" s="527"/>
      <c r="AQ27" s="527"/>
      <c r="AR27" s="527"/>
      <c r="AS27" s="527"/>
      <c r="AT27" s="528"/>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row>
    <row r="28" spans="1:76" ht="15" customHeight="1" x14ac:dyDescent="0.25">
      <c r="A28" s="83"/>
      <c r="B28" s="445"/>
      <c r="C28" s="445"/>
      <c r="D28" s="446"/>
      <c r="E28" s="486"/>
      <c r="F28" s="487"/>
      <c r="G28" s="487"/>
      <c r="H28" s="487"/>
      <c r="I28" s="488"/>
      <c r="J28" s="67" t="str">
        <f>IF(AND('Mapa de Riesgos'!$Y$24="Media",'Mapa de Riesgos'!$AA$24="Leve"),CONCATENATE("R3C",'Mapa de Riesgos'!$O$24),"")</f>
        <v/>
      </c>
      <c r="K28" s="68" t="str">
        <f>IF(AND('Mapa de Riesgos'!$Y$25="Media",'Mapa de Riesgos'!$AA$25="Leve"),CONCATENATE("R3C",'Mapa de Riesgos'!$O$25),"")</f>
        <v/>
      </c>
      <c r="L28" s="68" t="str">
        <f>IF(AND('Mapa de Riesgos'!$Y$26="Media",'Mapa de Riesgos'!$AA$26="Leve"),CONCATENATE("R3C",'Mapa de Riesgos'!$O$26),"")</f>
        <v/>
      </c>
      <c r="M28" s="68" t="str">
        <f>IF(AND('Mapa de Riesgos'!$Y$27="Media",'Mapa de Riesgos'!$AA$27="Leve"),CONCATENATE("R3C",'Mapa de Riesgos'!$O$27),"")</f>
        <v/>
      </c>
      <c r="N28" s="68" t="str">
        <f>IF(AND('Mapa de Riesgos'!$Y$28="Media",'Mapa de Riesgos'!$AA$28="Leve"),CONCATENATE("R3C",'Mapa de Riesgos'!$O$28),"")</f>
        <v/>
      </c>
      <c r="O28" s="69" t="str">
        <f>IF(AND('Mapa de Riesgos'!$Y$29="Media",'Mapa de Riesgos'!$AA$29="Leve"),CONCATENATE("R3C",'Mapa de Riesgos'!$O$29),"")</f>
        <v/>
      </c>
      <c r="P28" s="67" t="str">
        <f>IF(AND('Mapa de Riesgos'!$Y$24="Media",'Mapa de Riesgos'!$AA$24="Menor"),CONCATENATE("R3C",'Mapa de Riesgos'!$O$24),"")</f>
        <v/>
      </c>
      <c r="Q28" s="68" t="str">
        <f>IF(AND('Mapa de Riesgos'!$Y$25="Media",'Mapa de Riesgos'!$AA$25="Menor"),CONCATENATE("R3C",'Mapa de Riesgos'!$O$25),"")</f>
        <v/>
      </c>
      <c r="R28" s="68" t="str">
        <f>IF(AND('Mapa de Riesgos'!$Y$26="Media",'Mapa de Riesgos'!$AA$26="Menor"),CONCATENATE("R3C",'Mapa de Riesgos'!$O$26),"")</f>
        <v/>
      </c>
      <c r="S28" s="68" t="str">
        <f>IF(AND('Mapa de Riesgos'!$Y$27="Media",'Mapa de Riesgos'!$AA$27="Menor"),CONCATENATE("R3C",'Mapa de Riesgos'!$O$27),"")</f>
        <v/>
      </c>
      <c r="T28" s="68" t="str">
        <f>IF(AND('Mapa de Riesgos'!$Y$28="Media",'Mapa de Riesgos'!$AA$28="Menor"),CONCATENATE("R3C",'Mapa de Riesgos'!$O$28),"")</f>
        <v/>
      </c>
      <c r="U28" s="69" t="str">
        <f>IF(AND('Mapa de Riesgos'!$Y$29="Media",'Mapa de Riesgos'!$AA$29="Menor"),CONCATENATE("R3C",'Mapa de Riesgos'!$O$29),"")</f>
        <v/>
      </c>
      <c r="V28" s="67" t="str">
        <f>IF(AND('Mapa de Riesgos'!$Y$24="Media",'Mapa de Riesgos'!$AA$24="Moderado"),CONCATENATE("R3C",'Mapa de Riesgos'!$O$24),"")</f>
        <v/>
      </c>
      <c r="W28" s="68" t="str">
        <f>IF(AND('Mapa de Riesgos'!$Y$25="Media",'Mapa de Riesgos'!$AA$25="Moderado"),CONCATENATE("R3C",'Mapa de Riesgos'!$O$25),"")</f>
        <v/>
      </c>
      <c r="X28" s="68" t="str">
        <f>IF(AND('Mapa de Riesgos'!$Y$26="Media",'Mapa de Riesgos'!$AA$26="Moderado"),CONCATENATE("R3C",'Mapa de Riesgos'!$O$26),"")</f>
        <v/>
      </c>
      <c r="Y28" s="68" t="str">
        <f>IF(AND('Mapa de Riesgos'!$Y$27="Media",'Mapa de Riesgos'!$AA$27="Moderado"),CONCATENATE("R3C",'Mapa de Riesgos'!$O$27),"")</f>
        <v/>
      </c>
      <c r="Z28" s="68" t="str">
        <f>IF(AND('Mapa de Riesgos'!$Y$28="Media",'Mapa de Riesgos'!$AA$28="Moderado"),CONCATENATE("R3C",'Mapa de Riesgos'!$O$28),"")</f>
        <v/>
      </c>
      <c r="AA28" s="69" t="str">
        <f>IF(AND('Mapa de Riesgos'!$Y$29="Media",'Mapa de Riesgos'!$AA$29="Moderado"),CONCATENATE("R3C",'Mapa de Riesgos'!$O$29),"")</f>
        <v/>
      </c>
      <c r="AB28" s="52" t="str">
        <f>IF(AND('Mapa de Riesgos'!$Y$24="Media",'Mapa de Riesgos'!$AA$24="Mayor"),CONCATENATE("R3C",'Mapa de Riesgos'!$O$24),"")</f>
        <v/>
      </c>
      <c r="AC28" s="53" t="str">
        <f>IF(AND('Mapa de Riesgos'!$Y$25="Media",'Mapa de Riesgos'!$AA$25="Mayor"),CONCATENATE("R3C",'Mapa de Riesgos'!$O$25),"")</f>
        <v/>
      </c>
      <c r="AD28" s="53" t="str">
        <f>IF(AND('Mapa de Riesgos'!$Y$26="Media",'Mapa de Riesgos'!$AA$26="Mayor"),CONCATENATE("R3C",'Mapa de Riesgos'!$O$26),"")</f>
        <v/>
      </c>
      <c r="AE28" s="53" t="str">
        <f>IF(AND('Mapa de Riesgos'!$Y$27="Media",'Mapa de Riesgos'!$AA$27="Mayor"),CONCATENATE("R3C",'Mapa de Riesgos'!$O$27),"")</f>
        <v/>
      </c>
      <c r="AF28" s="53" t="str">
        <f>IF(AND('Mapa de Riesgos'!$Y$28="Media",'Mapa de Riesgos'!$AA$28="Mayor"),CONCATENATE("R3C",'Mapa de Riesgos'!$O$28),"")</f>
        <v/>
      </c>
      <c r="AG28" s="54" t="str">
        <f>IF(AND('Mapa de Riesgos'!$Y$29="Media",'Mapa de Riesgos'!$AA$29="Mayor"),CONCATENATE("R3C",'Mapa de Riesgos'!$O$29),"")</f>
        <v/>
      </c>
      <c r="AH28" s="55" t="str">
        <f>IF(AND('Mapa de Riesgos'!$Y$24="Media",'Mapa de Riesgos'!$AA$24="Catastrófico"),CONCATENATE("R3C",'Mapa de Riesgos'!$O$24),"")</f>
        <v/>
      </c>
      <c r="AI28" s="56" t="str">
        <f>IF(AND('Mapa de Riesgos'!$Y$25="Media",'Mapa de Riesgos'!$AA$25="Catastrófico"),CONCATENATE("R3C",'Mapa de Riesgos'!$O$25),"")</f>
        <v/>
      </c>
      <c r="AJ28" s="56" t="str">
        <f>IF(AND('Mapa de Riesgos'!$Y$26="Media",'Mapa de Riesgos'!$AA$26="Catastrófico"),CONCATENATE("R3C",'Mapa de Riesgos'!$O$26),"")</f>
        <v/>
      </c>
      <c r="AK28" s="56" t="str">
        <f>IF(AND('Mapa de Riesgos'!$Y$27="Media",'Mapa de Riesgos'!$AA$27="Catastrófico"),CONCATENATE("R3C",'Mapa de Riesgos'!$O$27),"")</f>
        <v/>
      </c>
      <c r="AL28" s="56" t="str">
        <f>IF(AND('Mapa de Riesgos'!$Y$28="Media",'Mapa de Riesgos'!$AA$28="Catastrófico"),CONCATENATE("R3C",'Mapa de Riesgos'!$O$28),"")</f>
        <v/>
      </c>
      <c r="AM28" s="57" t="str">
        <f>IF(AND('Mapa de Riesgos'!$Y$29="Media",'Mapa de Riesgos'!$AA$29="Catastrófico"),CONCATENATE("R3C",'Mapa de Riesgos'!$O$29),"")</f>
        <v/>
      </c>
      <c r="AN28" s="83"/>
      <c r="AO28" s="526"/>
      <c r="AP28" s="527"/>
      <c r="AQ28" s="527"/>
      <c r="AR28" s="527"/>
      <c r="AS28" s="527"/>
      <c r="AT28" s="528"/>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row>
    <row r="29" spans="1:76" ht="15" customHeight="1" x14ac:dyDescent="0.25">
      <c r="A29" s="83"/>
      <c r="B29" s="445"/>
      <c r="C29" s="445"/>
      <c r="D29" s="446"/>
      <c r="E29" s="486"/>
      <c r="F29" s="487"/>
      <c r="G29" s="487"/>
      <c r="H29" s="487"/>
      <c r="I29" s="488"/>
      <c r="J29" s="67" t="str">
        <f>IF(AND('Mapa de Riesgos'!$Y$30="Media",'Mapa de Riesgos'!$AA$30="Leve"),CONCATENATE("R4C",'Mapa de Riesgos'!$O$30),"")</f>
        <v/>
      </c>
      <c r="K29" s="68" t="str">
        <f>IF(AND('Mapa de Riesgos'!$Y$31="Media",'Mapa de Riesgos'!$AA$31="Leve"),CONCATENATE("R4C",'Mapa de Riesgos'!$O$31),"")</f>
        <v/>
      </c>
      <c r="L29" s="68" t="str">
        <f>IF(AND('Mapa de Riesgos'!$Y$32="Media",'Mapa de Riesgos'!$AA$32="Leve"),CONCATENATE("R4C",'Mapa de Riesgos'!$O$32),"")</f>
        <v/>
      </c>
      <c r="M29" s="68" t="str">
        <f>IF(AND('Mapa de Riesgos'!$Y$33="Media",'Mapa de Riesgos'!$AA$33="Leve"),CONCATENATE("R4C",'Mapa de Riesgos'!$O$33),"")</f>
        <v/>
      </c>
      <c r="N29" s="68" t="str">
        <f>IF(AND('Mapa de Riesgos'!$Y$34="Media",'Mapa de Riesgos'!$AA$34="Leve"),CONCATENATE("R4C",'Mapa de Riesgos'!$O$34),"")</f>
        <v/>
      </c>
      <c r="O29" s="69" t="str">
        <f>IF(AND('Mapa de Riesgos'!$Y$35="Media",'Mapa de Riesgos'!$AA$35="Leve"),CONCATENATE("R4C",'Mapa de Riesgos'!$O$35),"")</f>
        <v/>
      </c>
      <c r="P29" s="67" t="str">
        <f>IF(AND('Mapa de Riesgos'!$Y$30="Media",'Mapa de Riesgos'!$AA$30="Menor"),CONCATENATE("R4C",'Mapa de Riesgos'!$O$30),"")</f>
        <v/>
      </c>
      <c r="Q29" s="68" t="str">
        <f>IF(AND('Mapa de Riesgos'!$Y$31="Media",'Mapa de Riesgos'!$AA$31="Menor"),CONCATENATE("R4C",'Mapa de Riesgos'!$O$31),"")</f>
        <v/>
      </c>
      <c r="R29" s="68" t="str">
        <f>IF(AND('Mapa de Riesgos'!$Y$32="Media",'Mapa de Riesgos'!$AA$32="Menor"),CONCATENATE("R4C",'Mapa de Riesgos'!$O$32),"")</f>
        <v/>
      </c>
      <c r="S29" s="68" t="str">
        <f>IF(AND('Mapa de Riesgos'!$Y$33="Media",'Mapa de Riesgos'!$AA$33="Menor"),CONCATENATE("R4C",'Mapa de Riesgos'!$O$33),"")</f>
        <v/>
      </c>
      <c r="T29" s="68" t="str">
        <f>IF(AND('Mapa de Riesgos'!$Y$34="Media",'Mapa de Riesgos'!$AA$34="Menor"),CONCATENATE("R4C",'Mapa de Riesgos'!$O$34),"")</f>
        <v/>
      </c>
      <c r="U29" s="69" t="str">
        <f>IF(AND('Mapa de Riesgos'!$Y$35="Media",'Mapa de Riesgos'!$AA$35="Menor"),CONCATENATE("R4C",'Mapa de Riesgos'!$O$35),"")</f>
        <v/>
      </c>
      <c r="V29" s="67" t="str">
        <f>IF(AND('Mapa de Riesgos'!$Y$30="Media",'Mapa de Riesgos'!$AA$30="Moderado"),CONCATENATE("R4C",'Mapa de Riesgos'!$O$30),"")</f>
        <v/>
      </c>
      <c r="W29" s="68" t="str">
        <f>IF(AND('Mapa de Riesgos'!$Y$31="Media",'Mapa de Riesgos'!$AA$31="Moderado"),CONCATENATE("R4C",'Mapa de Riesgos'!$O$31),"")</f>
        <v/>
      </c>
      <c r="X29" s="68" t="str">
        <f>IF(AND('Mapa de Riesgos'!$Y$32="Media",'Mapa de Riesgos'!$AA$32="Moderado"),CONCATENATE("R4C",'Mapa de Riesgos'!$O$32),"")</f>
        <v/>
      </c>
      <c r="Y29" s="68" t="str">
        <f>IF(AND('Mapa de Riesgos'!$Y$33="Media",'Mapa de Riesgos'!$AA$33="Moderado"),CONCATENATE("R4C",'Mapa de Riesgos'!$O$33),"")</f>
        <v/>
      </c>
      <c r="Z29" s="68" t="str">
        <f>IF(AND('Mapa de Riesgos'!$Y$34="Media",'Mapa de Riesgos'!$AA$34="Moderado"),CONCATENATE("R4C",'Mapa de Riesgos'!$O$34),"")</f>
        <v/>
      </c>
      <c r="AA29" s="69" t="str">
        <f>IF(AND('Mapa de Riesgos'!$Y$35="Media",'Mapa de Riesgos'!$AA$35="Moderado"),CONCATENATE("R4C",'Mapa de Riesgos'!$O$35),"")</f>
        <v/>
      </c>
      <c r="AB29" s="52" t="str">
        <f>IF(AND('Mapa de Riesgos'!$Y$30="Media",'Mapa de Riesgos'!$AA$30="Mayor"),CONCATENATE("R4C",'Mapa de Riesgos'!$O$30),"")</f>
        <v/>
      </c>
      <c r="AC29" s="53" t="str">
        <f>IF(AND('Mapa de Riesgos'!$Y$31="Media",'Mapa de Riesgos'!$AA$31="Mayor"),CONCATENATE("R4C",'Mapa de Riesgos'!$O$31),"")</f>
        <v/>
      </c>
      <c r="AD29" s="53" t="str">
        <f>IF(AND('Mapa de Riesgos'!$Y$32="Media",'Mapa de Riesgos'!$AA$32="Mayor"),CONCATENATE("R4C",'Mapa de Riesgos'!$O$32),"")</f>
        <v/>
      </c>
      <c r="AE29" s="53" t="str">
        <f>IF(AND('Mapa de Riesgos'!$Y$33="Media",'Mapa de Riesgos'!$AA$33="Mayor"),CONCATENATE("R4C",'Mapa de Riesgos'!$O$33),"")</f>
        <v/>
      </c>
      <c r="AF29" s="53" t="str">
        <f>IF(AND('Mapa de Riesgos'!$Y$34="Media",'Mapa de Riesgos'!$AA$34="Mayor"),CONCATENATE("R4C",'Mapa de Riesgos'!$O$34),"")</f>
        <v/>
      </c>
      <c r="AG29" s="54" t="str">
        <f>IF(AND('Mapa de Riesgos'!$Y$35="Media",'Mapa de Riesgos'!$AA$35="Mayor"),CONCATENATE("R4C",'Mapa de Riesgos'!$O$35),"")</f>
        <v/>
      </c>
      <c r="AH29" s="55" t="str">
        <f>IF(AND('Mapa de Riesgos'!$Y$30="Media",'Mapa de Riesgos'!$AA$30="Catastrófico"),CONCATENATE("R4C",'Mapa de Riesgos'!$O$30),"")</f>
        <v/>
      </c>
      <c r="AI29" s="56" t="str">
        <f>IF(AND('Mapa de Riesgos'!$Y$31="Media",'Mapa de Riesgos'!$AA$31="Catastrófico"),CONCATENATE("R4C",'Mapa de Riesgos'!$O$31),"")</f>
        <v/>
      </c>
      <c r="AJ29" s="56" t="str">
        <f>IF(AND('Mapa de Riesgos'!$Y$32="Media",'Mapa de Riesgos'!$AA$32="Catastrófico"),CONCATENATE("R4C",'Mapa de Riesgos'!$O$32),"")</f>
        <v/>
      </c>
      <c r="AK29" s="56" t="str">
        <f>IF(AND('Mapa de Riesgos'!$Y$33="Media",'Mapa de Riesgos'!$AA$33="Catastrófico"),CONCATENATE("R4C",'Mapa de Riesgos'!$O$33),"")</f>
        <v/>
      </c>
      <c r="AL29" s="56" t="str">
        <f>IF(AND('Mapa de Riesgos'!$Y$34="Media",'Mapa de Riesgos'!$AA$34="Catastrófico"),CONCATENATE("R4C",'Mapa de Riesgos'!$O$34),"")</f>
        <v/>
      </c>
      <c r="AM29" s="57" t="str">
        <f>IF(AND('Mapa de Riesgos'!$Y$35="Media",'Mapa de Riesgos'!$AA$35="Catastrófico"),CONCATENATE("R4C",'Mapa de Riesgos'!$O$35),"")</f>
        <v/>
      </c>
      <c r="AN29" s="83"/>
      <c r="AO29" s="526"/>
      <c r="AP29" s="527"/>
      <c r="AQ29" s="527"/>
      <c r="AR29" s="527"/>
      <c r="AS29" s="527"/>
      <c r="AT29" s="528"/>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row>
    <row r="30" spans="1:76" ht="15" customHeight="1" x14ac:dyDescent="0.25">
      <c r="A30" s="83"/>
      <c r="B30" s="445"/>
      <c r="C30" s="445"/>
      <c r="D30" s="446"/>
      <c r="E30" s="486"/>
      <c r="F30" s="487"/>
      <c r="G30" s="487"/>
      <c r="H30" s="487"/>
      <c r="I30" s="488"/>
      <c r="J30" s="67" t="str">
        <f>IF(AND('Mapa de Riesgos'!$Y$36="Media",'Mapa de Riesgos'!$AA$36="Leve"),CONCATENATE("R5C",'Mapa de Riesgos'!$O$36),"")</f>
        <v/>
      </c>
      <c r="K30" s="68" t="str">
        <f>IF(AND('Mapa de Riesgos'!$Y$37="Media",'Mapa de Riesgos'!$AA$37="Leve"),CONCATENATE("R5C",'Mapa de Riesgos'!$O$37),"")</f>
        <v/>
      </c>
      <c r="L30" s="68" t="str">
        <f>IF(AND('Mapa de Riesgos'!$Y$38="Media",'Mapa de Riesgos'!$AA$38="Leve"),CONCATENATE("R5C",'Mapa de Riesgos'!$O$38),"")</f>
        <v/>
      </c>
      <c r="M30" s="68" t="str">
        <f>IF(AND('Mapa de Riesgos'!$Y$39="Media",'Mapa de Riesgos'!$AA$39="Leve"),CONCATENATE("R5C",'Mapa de Riesgos'!$O$39),"")</f>
        <v/>
      </c>
      <c r="N30" s="68" t="str">
        <f>IF(AND('Mapa de Riesgos'!$Y$40="Media",'Mapa de Riesgos'!$AA$40="Leve"),CONCATENATE("R5C",'Mapa de Riesgos'!$O$40),"")</f>
        <v/>
      </c>
      <c r="O30" s="69" t="str">
        <f>IF(AND('Mapa de Riesgos'!$Y$41="Media",'Mapa de Riesgos'!$AA$41="Leve"),CONCATENATE("R5C",'Mapa de Riesgos'!$O$41),"")</f>
        <v/>
      </c>
      <c r="P30" s="67" t="str">
        <f>IF(AND('Mapa de Riesgos'!$Y$36="Media",'Mapa de Riesgos'!$AA$36="Menor"),CONCATENATE("R5C",'Mapa de Riesgos'!$O$36),"")</f>
        <v/>
      </c>
      <c r="Q30" s="68" t="str">
        <f>IF(AND('Mapa de Riesgos'!$Y$37="Media",'Mapa de Riesgos'!$AA$37="Menor"),CONCATENATE("R5C",'Mapa de Riesgos'!$O$37),"")</f>
        <v/>
      </c>
      <c r="R30" s="68" t="str">
        <f>IF(AND('Mapa de Riesgos'!$Y$38="Media",'Mapa de Riesgos'!$AA$38="Menor"),CONCATENATE("R5C",'Mapa de Riesgos'!$O$38),"")</f>
        <v/>
      </c>
      <c r="S30" s="68" t="str">
        <f>IF(AND('Mapa de Riesgos'!$Y$39="Media",'Mapa de Riesgos'!$AA$39="Menor"),CONCATENATE("R5C",'Mapa de Riesgos'!$O$39),"")</f>
        <v/>
      </c>
      <c r="T30" s="68" t="str">
        <f>IF(AND('Mapa de Riesgos'!$Y$40="Media",'Mapa de Riesgos'!$AA$40="Menor"),CONCATENATE("R5C",'Mapa de Riesgos'!$O$40),"")</f>
        <v/>
      </c>
      <c r="U30" s="69" t="str">
        <f>IF(AND('Mapa de Riesgos'!$Y$41="Media",'Mapa de Riesgos'!$AA$41="Menor"),CONCATENATE("R5C",'Mapa de Riesgos'!$O$41),"")</f>
        <v/>
      </c>
      <c r="V30" s="67" t="str">
        <f>IF(AND('Mapa de Riesgos'!$Y$36="Media",'Mapa de Riesgos'!$AA$36="Moderado"),CONCATENATE("R5C",'Mapa de Riesgos'!$O$36),"")</f>
        <v/>
      </c>
      <c r="W30" s="68" t="str">
        <f>IF(AND('Mapa de Riesgos'!$Y$37="Media",'Mapa de Riesgos'!$AA$37="Moderado"),CONCATENATE("R5C",'Mapa de Riesgos'!$O$37),"")</f>
        <v/>
      </c>
      <c r="X30" s="68" t="str">
        <f>IF(AND('Mapa de Riesgos'!$Y$38="Media",'Mapa de Riesgos'!$AA$38="Moderado"),CONCATENATE("R5C",'Mapa de Riesgos'!$O$38),"")</f>
        <v/>
      </c>
      <c r="Y30" s="68" t="str">
        <f>IF(AND('Mapa de Riesgos'!$Y$39="Media",'Mapa de Riesgos'!$AA$39="Moderado"),CONCATENATE("R5C",'Mapa de Riesgos'!$O$39),"")</f>
        <v/>
      </c>
      <c r="Z30" s="68" t="str">
        <f>IF(AND('Mapa de Riesgos'!$Y$40="Media",'Mapa de Riesgos'!$AA$40="Moderado"),CONCATENATE("R5C",'Mapa de Riesgos'!$O$40),"")</f>
        <v/>
      </c>
      <c r="AA30" s="69" t="str">
        <f>IF(AND('Mapa de Riesgos'!$Y$41="Media",'Mapa de Riesgos'!$AA$41="Moderado"),CONCATENATE("R5C",'Mapa de Riesgos'!$O$41),"")</f>
        <v/>
      </c>
      <c r="AB30" s="52" t="str">
        <f>IF(AND('Mapa de Riesgos'!$Y$36="Media",'Mapa de Riesgos'!$AA$36="Mayor"),CONCATENATE("R5C",'Mapa de Riesgos'!$O$36),"")</f>
        <v/>
      </c>
      <c r="AC30" s="53" t="str">
        <f>IF(AND('Mapa de Riesgos'!$Y$37="Media",'Mapa de Riesgos'!$AA$37="Mayor"),CONCATENATE("R5C",'Mapa de Riesgos'!$O$37),"")</f>
        <v/>
      </c>
      <c r="AD30" s="53" t="str">
        <f>IF(AND('Mapa de Riesgos'!$Y$38="Media",'Mapa de Riesgos'!$AA$38="Mayor"),CONCATENATE("R5C",'Mapa de Riesgos'!$O$38),"")</f>
        <v/>
      </c>
      <c r="AE30" s="53" t="str">
        <f>IF(AND('Mapa de Riesgos'!$Y$39="Media",'Mapa de Riesgos'!$AA$39="Mayor"),CONCATENATE("R5C",'Mapa de Riesgos'!$O$39),"")</f>
        <v/>
      </c>
      <c r="AF30" s="53" t="str">
        <f>IF(AND('Mapa de Riesgos'!$Y$40="Media",'Mapa de Riesgos'!$AA$40="Mayor"),CONCATENATE("R5C",'Mapa de Riesgos'!$O$40),"")</f>
        <v/>
      </c>
      <c r="AG30" s="54" t="str">
        <f>IF(AND('Mapa de Riesgos'!$Y$41="Media",'Mapa de Riesgos'!$AA$41="Mayor"),CONCATENATE("R5C",'Mapa de Riesgos'!$O$41),"")</f>
        <v/>
      </c>
      <c r="AH30" s="55" t="str">
        <f>IF(AND('Mapa de Riesgos'!$Y$36="Media",'Mapa de Riesgos'!$AA$36="Catastrófico"),CONCATENATE("R5C",'Mapa de Riesgos'!$O$36),"")</f>
        <v/>
      </c>
      <c r="AI30" s="56" t="str">
        <f>IF(AND('Mapa de Riesgos'!$Y$37="Media",'Mapa de Riesgos'!$AA$37="Catastrófico"),CONCATENATE("R5C",'Mapa de Riesgos'!$O$37),"")</f>
        <v/>
      </c>
      <c r="AJ30" s="56" t="str">
        <f>IF(AND('Mapa de Riesgos'!$Y$38="Media",'Mapa de Riesgos'!$AA$38="Catastrófico"),CONCATENATE("R5C",'Mapa de Riesgos'!$O$38),"")</f>
        <v/>
      </c>
      <c r="AK30" s="56" t="str">
        <f>IF(AND('Mapa de Riesgos'!$Y$39="Media",'Mapa de Riesgos'!$AA$39="Catastrófico"),CONCATENATE("R5C",'Mapa de Riesgos'!$O$39),"")</f>
        <v/>
      </c>
      <c r="AL30" s="56" t="str">
        <f>IF(AND('Mapa de Riesgos'!$Y$40="Media",'Mapa de Riesgos'!$AA$40="Catastrófico"),CONCATENATE("R5C",'Mapa de Riesgos'!$O$40),"")</f>
        <v/>
      </c>
      <c r="AM30" s="57" t="str">
        <f>IF(AND('Mapa de Riesgos'!$Y$41="Media",'Mapa de Riesgos'!$AA$41="Catastrófico"),CONCATENATE("R5C",'Mapa de Riesgos'!$O$41),"")</f>
        <v/>
      </c>
      <c r="AN30" s="83"/>
      <c r="AO30" s="526"/>
      <c r="AP30" s="527"/>
      <c r="AQ30" s="527"/>
      <c r="AR30" s="527"/>
      <c r="AS30" s="527"/>
      <c r="AT30" s="528"/>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row>
    <row r="31" spans="1:76" ht="15" customHeight="1" x14ac:dyDescent="0.25">
      <c r="A31" s="83"/>
      <c r="B31" s="445"/>
      <c r="C31" s="445"/>
      <c r="D31" s="446"/>
      <c r="E31" s="486"/>
      <c r="F31" s="487"/>
      <c r="G31" s="487"/>
      <c r="H31" s="487"/>
      <c r="I31" s="488"/>
      <c r="J31" s="67" t="str">
        <f>IF(AND('Mapa de Riesgos'!$Y$42="Media",'Mapa de Riesgos'!$AA$42="Leve"),CONCATENATE("R6C",'Mapa de Riesgos'!$O$42),"")</f>
        <v/>
      </c>
      <c r="K31" s="68" t="str">
        <f>IF(AND('Mapa de Riesgos'!$Y$43="Media",'Mapa de Riesgos'!$AA$43="Leve"),CONCATENATE("R6C",'Mapa de Riesgos'!$O$43),"")</f>
        <v/>
      </c>
      <c r="L31" s="68" t="str">
        <f>IF(AND('Mapa de Riesgos'!$Y$44="Media",'Mapa de Riesgos'!$AA$44="Leve"),CONCATENATE("R6C",'Mapa de Riesgos'!$O$44),"")</f>
        <v/>
      </c>
      <c r="M31" s="68" t="str">
        <f>IF(AND('Mapa de Riesgos'!$Y$45="Media",'Mapa de Riesgos'!$AA$45="Leve"),CONCATENATE("R6C",'Mapa de Riesgos'!$O$45),"")</f>
        <v/>
      </c>
      <c r="N31" s="68" t="str">
        <f>IF(AND('Mapa de Riesgos'!$Y$46="Media",'Mapa de Riesgos'!$AA$46="Leve"),CONCATENATE("R6C",'Mapa de Riesgos'!$O$46),"")</f>
        <v/>
      </c>
      <c r="O31" s="69" t="str">
        <f>IF(AND('Mapa de Riesgos'!$Y$47="Media",'Mapa de Riesgos'!$AA$47="Leve"),CONCATENATE("R6C",'Mapa de Riesgos'!$O$47),"")</f>
        <v/>
      </c>
      <c r="P31" s="67" t="str">
        <f>IF(AND('Mapa de Riesgos'!$Y$42="Media",'Mapa de Riesgos'!$AA$42="Menor"),CONCATENATE("R6C",'Mapa de Riesgos'!$O$42),"")</f>
        <v/>
      </c>
      <c r="Q31" s="68" t="str">
        <f>IF(AND('Mapa de Riesgos'!$Y$43="Media",'Mapa de Riesgos'!$AA$43="Menor"),CONCATENATE("R6C",'Mapa de Riesgos'!$O$43),"")</f>
        <v/>
      </c>
      <c r="R31" s="68" t="str">
        <f>IF(AND('Mapa de Riesgos'!$Y$44="Media",'Mapa de Riesgos'!$AA$44="Menor"),CONCATENATE("R6C",'Mapa de Riesgos'!$O$44),"")</f>
        <v/>
      </c>
      <c r="S31" s="68" t="str">
        <f>IF(AND('Mapa de Riesgos'!$Y$45="Media",'Mapa de Riesgos'!$AA$45="Menor"),CONCATENATE("R6C",'Mapa de Riesgos'!$O$45),"")</f>
        <v/>
      </c>
      <c r="T31" s="68" t="str">
        <f>IF(AND('Mapa de Riesgos'!$Y$46="Media",'Mapa de Riesgos'!$AA$46="Menor"),CONCATENATE("R6C",'Mapa de Riesgos'!$O$46),"")</f>
        <v/>
      </c>
      <c r="U31" s="69" t="str">
        <f>IF(AND('Mapa de Riesgos'!$Y$47="Media",'Mapa de Riesgos'!$AA$47="Menor"),CONCATENATE("R6C",'Mapa de Riesgos'!$O$47),"")</f>
        <v/>
      </c>
      <c r="V31" s="67" t="str">
        <f>IF(AND('Mapa de Riesgos'!$Y$42="Media",'Mapa de Riesgos'!$AA$42="Moderado"),CONCATENATE("R6C",'Mapa de Riesgos'!$O$42),"")</f>
        <v/>
      </c>
      <c r="W31" s="68" t="str">
        <f>IF(AND('Mapa de Riesgos'!$Y$43="Media",'Mapa de Riesgos'!$AA$43="Moderado"),CONCATENATE("R6C",'Mapa de Riesgos'!$O$43),"")</f>
        <v/>
      </c>
      <c r="X31" s="68" t="str">
        <f>IF(AND('Mapa de Riesgos'!$Y$44="Media",'Mapa de Riesgos'!$AA$44="Moderado"),CONCATENATE("R6C",'Mapa de Riesgos'!$O$44),"")</f>
        <v/>
      </c>
      <c r="Y31" s="68" t="str">
        <f>IF(AND('Mapa de Riesgos'!$Y$45="Media",'Mapa de Riesgos'!$AA$45="Moderado"),CONCATENATE("R6C",'Mapa de Riesgos'!$O$45),"")</f>
        <v/>
      </c>
      <c r="Z31" s="68" t="str">
        <f>IF(AND('Mapa de Riesgos'!$Y$46="Media",'Mapa de Riesgos'!$AA$46="Moderado"),CONCATENATE("R6C",'Mapa de Riesgos'!$O$46),"")</f>
        <v/>
      </c>
      <c r="AA31" s="69" t="str">
        <f>IF(AND('Mapa de Riesgos'!$Y$47="Media",'Mapa de Riesgos'!$AA$47="Moderado"),CONCATENATE("R6C",'Mapa de Riesgos'!$O$47),"")</f>
        <v/>
      </c>
      <c r="AB31" s="52" t="str">
        <f>IF(AND('Mapa de Riesgos'!$Y$42="Media",'Mapa de Riesgos'!$AA$42="Mayor"),CONCATENATE("R6C",'Mapa de Riesgos'!$O$42),"")</f>
        <v/>
      </c>
      <c r="AC31" s="53" t="str">
        <f>IF(AND('Mapa de Riesgos'!$Y$43="Media",'Mapa de Riesgos'!$AA$43="Mayor"),CONCATENATE("R6C",'Mapa de Riesgos'!$O$43),"")</f>
        <v/>
      </c>
      <c r="AD31" s="53" t="str">
        <f>IF(AND('Mapa de Riesgos'!$Y$44="Media",'Mapa de Riesgos'!$AA$44="Mayor"),CONCATENATE("R6C",'Mapa de Riesgos'!$O$44),"")</f>
        <v/>
      </c>
      <c r="AE31" s="53" t="str">
        <f>IF(AND('Mapa de Riesgos'!$Y$45="Media",'Mapa de Riesgos'!$AA$45="Mayor"),CONCATENATE("R6C",'Mapa de Riesgos'!$O$45),"")</f>
        <v/>
      </c>
      <c r="AF31" s="53" t="str">
        <f>IF(AND('Mapa de Riesgos'!$Y$46="Media",'Mapa de Riesgos'!$AA$46="Mayor"),CONCATENATE("R6C",'Mapa de Riesgos'!$O$46),"")</f>
        <v/>
      </c>
      <c r="AG31" s="54" t="str">
        <f>IF(AND('Mapa de Riesgos'!$Y$47="Media",'Mapa de Riesgos'!$AA$47="Mayor"),CONCATENATE("R6C",'Mapa de Riesgos'!$O$47),"")</f>
        <v/>
      </c>
      <c r="AH31" s="55" t="str">
        <f>IF(AND('Mapa de Riesgos'!$Y$42="Media",'Mapa de Riesgos'!$AA$42="Catastrófico"),CONCATENATE("R6C",'Mapa de Riesgos'!$O$42),"")</f>
        <v/>
      </c>
      <c r="AI31" s="56" t="str">
        <f>IF(AND('Mapa de Riesgos'!$Y$43="Media",'Mapa de Riesgos'!$AA$43="Catastrófico"),CONCATENATE("R6C",'Mapa de Riesgos'!$O$43),"")</f>
        <v/>
      </c>
      <c r="AJ31" s="56" t="str">
        <f>IF(AND('Mapa de Riesgos'!$Y$44="Media",'Mapa de Riesgos'!$AA$44="Catastrófico"),CONCATENATE("R6C",'Mapa de Riesgos'!$O$44),"")</f>
        <v/>
      </c>
      <c r="AK31" s="56" t="str">
        <f>IF(AND('Mapa de Riesgos'!$Y$45="Media",'Mapa de Riesgos'!$AA$45="Catastrófico"),CONCATENATE("R6C",'Mapa de Riesgos'!$O$45),"")</f>
        <v/>
      </c>
      <c r="AL31" s="56" t="str">
        <f>IF(AND('Mapa de Riesgos'!$Y$46="Media",'Mapa de Riesgos'!$AA$46="Catastrófico"),CONCATENATE("R6C",'Mapa de Riesgos'!$O$46),"")</f>
        <v/>
      </c>
      <c r="AM31" s="57" t="str">
        <f>IF(AND('Mapa de Riesgos'!$Y$47="Media",'Mapa de Riesgos'!$AA$47="Catastrófico"),CONCATENATE("R6C",'Mapa de Riesgos'!$O$47),"")</f>
        <v/>
      </c>
      <c r="AN31" s="83"/>
      <c r="AO31" s="526"/>
      <c r="AP31" s="527"/>
      <c r="AQ31" s="527"/>
      <c r="AR31" s="527"/>
      <c r="AS31" s="527"/>
      <c r="AT31" s="528"/>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row>
    <row r="32" spans="1:76" ht="15" customHeight="1" x14ac:dyDescent="0.25">
      <c r="A32" s="83"/>
      <c r="B32" s="445"/>
      <c r="C32" s="445"/>
      <c r="D32" s="446"/>
      <c r="E32" s="486"/>
      <c r="F32" s="487"/>
      <c r="G32" s="487"/>
      <c r="H32" s="487"/>
      <c r="I32" s="488"/>
      <c r="J32" s="67" t="str">
        <f>IF(AND('Mapa de Riesgos'!$Y$48="Media",'Mapa de Riesgos'!$AA$48="Leve"),CONCATENATE("R7C",'Mapa de Riesgos'!$O$48),"")</f>
        <v/>
      </c>
      <c r="K32" s="68" t="str">
        <f>IF(AND('Mapa de Riesgos'!$Y$49="Media",'Mapa de Riesgos'!$AA$49="Leve"),CONCATENATE("R7C",'Mapa de Riesgos'!$O$49),"")</f>
        <v/>
      </c>
      <c r="L32" s="68" t="str">
        <f>IF(AND('Mapa de Riesgos'!$Y$50="Media",'Mapa de Riesgos'!$AA$50="Leve"),CONCATENATE("R7C",'Mapa de Riesgos'!$O$50),"")</f>
        <v/>
      </c>
      <c r="M32" s="68" t="str">
        <f>IF(AND('Mapa de Riesgos'!$Y$51="Media",'Mapa de Riesgos'!$AA$51="Leve"),CONCATENATE("R7C",'Mapa de Riesgos'!$O$51),"")</f>
        <v/>
      </c>
      <c r="N32" s="68" t="str">
        <f>IF(AND('Mapa de Riesgos'!$Y$52="Media",'Mapa de Riesgos'!$AA$52="Leve"),CONCATENATE("R7C",'Mapa de Riesgos'!$O$52),"")</f>
        <v/>
      </c>
      <c r="O32" s="69" t="str">
        <f>IF(AND('Mapa de Riesgos'!$Y$53="Media",'Mapa de Riesgos'!$AA$53="Leve"),CONCATENATE("R7C",'Mapa de Riesgos'!$O$53),"")</f>
        <v/>
      </c>
      <c r="P32" s="67" t="str">
        <f>IF(AND('Mapa de Riesgos'!$Y$48="Media",'Mapa de Riesgos'!$AA$48="Menor"),CONCATENATE("R7C",'Mapa de Riesgos'!$O$48),"")</f>
        <v/>
      </c>
      <c r="Q32" s="68" t="str">
        <f>IF(AND('Mapa de Riesgos'!$Y$49="Media",'Mapa de Riesgos'!$AA$49="Menor"),CONCATENATE("R7C",'Mapa de Riesgos'!$O$49),"")</f>
        <v/>
      </c>
      <c r="R32" s="68" t="str">
        <f>IF(AND('Mapa de Riesgos'!$Y$50="Media",'Mapa de Riesgos'!$AA$50="Menor"),CONCATENATE("R7C",'Mapa de Riesgos'!$O$50),"")</f>
        <v/>
      </c>
      <c r="S32" s="68" t="str">
        <f>IF(AND('Mapa de Riesgos'!$Y$51="Media",'Mapa de Riesgos'!$AA$51="Menor"),CONCATENATE("R7C",'Mapa de Riesgos'!$O$51),"")</f>
        <v/>
      </c>
      <c r="T32" s="68" t="str">
        <f>IF(AND('Mapa de Riesgos'!$Y$52="Media",'Mapa de Riesgos'!$AA$52="Menor"),CONCATENATE("R7C",'Mapa de Riesgos'!$O$52),"")</f>
        <v/>
      </c>
      <c r="U32" s="69" t="str">
        <f>IF(AND('Mapa de Riesgos'!$Y$53="Media",'Mapa de Riesgos'!$AA$53="Menor"),CONCATENATE("R7C",'Mapa de Riesgos'!$O$53),"")</f>
        <v/>
      </c>
      <c r="V32" s="67" t="str">
        <f>IF(AND('Mapa de Riesgos'!$Y$48="Media",'Mapa de Riesgos'!$AA$48="Moderado"),CONCATENATE("R7C",'Mapa de Riesgos'!$O$48),"")</f>
        <v/>
      </c>
      <c r="W32" s="68" t="str">
        <f>IF(AND('Mapa de Riesgos'!$Y$49="Media",'Mapa de Riesgos'!$AA$49="Moderado"),CONCATENATE("R7C",'Mapa de Riesgos'!$O$49),"")</f>
        <v/>
      </c>
      <c r="X32" s="68" t="str">
        <f>IF(AND('Mapa de Riesgos'!$Y$50="Media",'Mapa de Riesgos'!$AA$50="Moderado"),CONCATENATE("R7C",'Mapa de Riesgos'!$O$50),"")</f>
        <v/>
      </c>
      <c r="Y32" s="68" t="str">
        <f>IF(AND('Mapa de Riesgos'!$Y$51="Media",'Mapa de Riesgos'!$AA$51="Moderado"),CONCATENATE("R7C",'Mapa de Riesgos'!$O$51),"")</f>
        <v/>
      </c>
      <c r="Z32" s="68" t="str">
        <f>IF(AND('Mapa de Riesgos'!$Y$52="Media",'Mapa de Riesgos'!$AA$52="Moderado"),CONCATENATE("R7C",'Mapa de Riesgos'!$O$52),"")</f>
        <v/>
      </c>
      <c r="AA32" s="69" t="str">
        <f>IF(AND('Mapa de Riesgos'!$Y$53="Media",'Mapa de Riesgos'!$AA$53="Moderado"),CONCATENATE("R7C",'Mapa de Riesgos'!$O$53),"")</f>
        <v/>
      </c>
      <c r="AB32" s="52" t="str">
        <f>IF(AND('Mapa de Riesgos'!$Y$48="Media",'Mapa de Riesgos'!$AA$48="Mayor"),CONCATENATE("R7C",'Mapa de Riesgos'!$O$48),"")</f>
        <v/>
      </c>
      <c r="AC32" s="53" t="str">
        <f>IF(AND('Mapa de Riesgos'!$Y$49="Media",'Mapa de Riesgos'!$AA$49="Mayor"),CONCATENATE("R7C",'Mapa de Riesgos'!$O$49),"")</f>
        <v/>
      </c>
      <c r="AD32" s="53" t="str">
        <f>IF(AND('Mapa de Riesgos'!$Y$50="Media",'Mapa de Riesgos'!$AA$50="Mayor"),CONCATENATE("R7C",'Mapa de Riesgos'!$O$50),"")</f>
        <v/>
      </c>
      <c r="AE32" s="53" t="str">
        <f>IF(AND('Mapa de Riesgos'!$Y$51="Media",'Mapa de Riesgos'!$AA$51="Mayor"),CONCATENATE("R7C",'Mapa de Riesgos'!$O$51),"")</f>
        <v/>
      </c>
      <c r="AF32" s="53" t="str">
        <f>IF(AND('Mapa de Riesgos'!$Y$52="Media",'Mapa de Riesgos'!$AA$52="Mayor"),CONCATENATE("R7C",'Mapa de Riesgos'!$O$52),"")</f>
        <v/>
      </c>
      <c r="AG32" s="54" t="str">
        <f>IF(AND('Mapa de Riesgos'!$Y$53="Media",'Mapa de Riesgos'!$AA$53="Mayor"),CONCATENATE("R7C",'Mapa de Riesgos'!$O$53),"")</f>
        <v/>
      </c>
      <c r="AH32" s="55" t="str">
        <f>IF(AND('Mapa de Riesgos'!$Y$48="Media",'Mapa de Riesgos'!$AA$48="Catastrófico"),CONCATENATE("R7C",'Mapa de Riesgos'!$O$48),"")</f>
        <v/>
      </c>
      <c r="AI32" s="56" t="str">
        <f>IF(AND('Mapa de Riesgos'!$Y$49="Media",'Mapa de Riesgos'!$AA$49="Catastrófico"),CONCATENATE("R7C",'Mapa de Riesgos'!$O$49),"")</f>
        <v/>
      </c>
      <c r="AJ32" s="56" t="str">
        <f>IF(AND('Mapa de Riesgos'!$Y$50="Media",'Mapa de Riesgos'!$AA$50="Catastrófico"),CONCATENATE("R7C",'Mapa de Riesgos'!$O$50),"")</f>
        <v/>
      </c>
      <c r="AK32" s="56" t="str">
        <f>IF(AND('Mapa de Riesgos'!$Y$51="Media",'Mapa de Riesgos'!$AA$51="Catastrófico"),CONCATENATE("R7C",'Mapa de Riesgos'!$O$51),"")</f>
        <v/>
      </c>
      <c r="AL32" s="56" t="str">
        <f>IF(AND('Mapa de Riesgos'!$Y$52="Media",'Mapa de Riesgos'!$AA$52="Catastrófico"),CONCATENATE("R7C",'Mapa de Riesgos'!$O$52),"")</f>
        <v/>
      </c>
      <c r="AM32" s="57" t="str">
        <f>IF(AND('Mapa de Riesgos'!$Y$53="Media",'Mapa de Riesgos'!$AA$53="Catastrófico"),CONCATENATE("R7C",'Mapa de Riesgos'!$O$53),"")</f>
        <v/>
      </c>
      <c r="AN32" s="83"/>
      <c r="AO32" s="526"/>
      <c r="AP32" s="527"/>
      <c r="AQ32" s="527"/>
      <c r="AR32" s="527"/>
      <c r="AS32" s="527"/>
      <c r="AT32" s="528"/>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row>
    <row r="33" spans="1:80" ht="15" customHeight="1" x14ac:dyDescent="0.25">
      <c r="A33" s="83"/>
      <c r="B33" s="445"/>
      <c r="C33" s="445"/>
      <c r="D33" s="446"/>
      <c r="E33" s="486"/>
      <c r="F33" s="487"/>
      <c r="G33" s="487"/>
      <c r="H33" s="487"/>
      <c r="I33" s="488"/>
      <c r="J33" s="67" t="str">
        <f>IF(AND('Mapa de Riesgos'!$Y$54="Media",'Mapa de Riesgos'!$AA$54="Leve"),CONCATENATE("R8C",'Mapa de Riesgos'!$O$54),"")</f>
        <v/>
      </c>
      <c r="K33" s="68" t="str">
        <f>IF(AND('Mapa de Riesgos'!$Y$55="Media",'Mapa de Riesgos'!$AA$55="Leve"),CONCATENATE("R8C",'Mapa de Riesgos'!$O$55),"")</f>
        <v/>
      </c>
      <c r="L33" s="68" t="str">
        <f>IF(AND('Mapa de Riesgos'!$Y$56="Media",'Mapa de Riesgos'!$AA$56="Leve"),CONCATENATE("R8C",'Mapa de Riesgos'!$O$56),"")</f>
        <v/>
      </c>
      <c r="M33" s="68" t="str">
        <f>IF(AND('Mapa de Riesgos'!$Y$57="Media",'Mapa de Riesgos'!$AA$57="Leve"),CONCATENATE("R8C",'Mapa de Riesgos'!$O$57),"")</f>
        <v/>
      </c>
      <c r="N33" s="68" t="str">
        <f>IF(AND('Mapa de Riesgos'!$Y$58="Media",'Mapa de Riesgos'!$AA$58="Leve"),CONCATENATE("R8C",'Mapa de Riesgos'!$O$58),"")</f>
        <v/>
      </c>
      <c r="O33" s="69" t="str">
        <f>IF(AND('Mapa de Riesgos'!$Y$59="Media",'Mapa de Riesgos'!$AA$59="Leve"),CONCATENATE("R8C",'Mapa de Riesgos'!$O$59),"")</f>
        <v/>
      </c>
      <c r="P33" s="67" t="str">
        <f>IF(AND('Mapa de Riesgos'!$Y$54="Media",'Mapa de Riesgos'!$AA$54="Menor"),CONCATENATE("R8C",'Mapa de Riesgos'!$O$54),"")</f>
        <v/>
      </c>
      <c r="Q33" s="68" t="str">
        <f>IF(AND('Mapa de Riesgos'!$Y$55="Media",'Mapa de Riesgos'!$AA$55="Menor"),CONCATENATE("R8C",'Mapa de Riesgos'!$O$55),"")</f>
        <v/>
      </c>
      <c r="R33" s="68" t="str">
        <f>IF(AND('Mapa de Riesgos'!$Y$56="Media",'Mapa de Riesgos'!$AA$56="Menor"),CONCATENATE("R8C",'Mapa de Riesgos'!$O$56),"")</f>
        <v/>
      </c>
      <c r="S33" s="68" t="str">
        <f>IF(AND('Mapa de Riesgos'!$Y$57="Media",'Mapa de Riesgos'!$AA$57="Menor"),CONCATENATE("R8C",'Mapa de Riesgos'!$O$57),"")</f>
        <v/>
      </c>
      <c r="T33" s="68" t="str">
        <f>IF(AND('Mapa de Riesgos'!$Y$58="Media",'Mapa de Riesgos'!$AA$58="Menor"),CONCATENATE("R8C",'Mapa de Riesgos'!$O$58),"")</f>
        <v/>
      </c>
      <c r="U33" s="69" t="str">
        <f>IF(AND('Mapa de Riesgos'!$Y$59="Media",'Mapa de Riesgos'!$AA$59="Menor"),CONCATENATE("R8C",'Mapa de Riesgos'!$O$59),"")</f>
        <v/>
      </c>
      <c r="V33" s="67" t="str">
        <f>IF(AND('Mapa de Riesgos'!$Y$54="Media",'Mapa de Riesgos'!$AA$54="Moderado"),CONCATENATE("R8C",'Mapa de Riesgos'!$O$54),"")</f>
        <v/>
      </c>
      <c r="W33" s="68" t="str">
        <f>IF(AND('Mapa de Riesgos'!$Y$55="Media",'Mapa de Riesgos'!$AA$55="Moderado"),CONCATENATE("R8C",'Mapa de Riesgos'!$O$55),"")</f>
        <v/>
      </c>
      <c r="X33" s="68" t="str">
        <f>IF(AND('Mapa de Riesgos'!$Y$56="Media",'Mapa de Riesgos'!$AA$56="Moderado"),CONCATENATE("R8C",'Mapa de Riesgos'!$O$56),"")</f>
        <v/>
      </c>
      <c r="Y33" s="68" t="str">
        <f>IF(AND('Mapa de Riesgos'!$Y$57="Media",'Mapa de Riesgos'!$AA$57="Moderado"),CONCATENATE("R8C",'Mapa de Riesgos'!$O$57),"")</f>
        <v/>
      </c>
      <c r="Z33" s="68" t="str">
        <f>IF(AND('Mapa de Riesgos'!$Y$58="Media",'Mapa de Riesgos'!$AA$58="Moderado"),CONCATENATE("R8C",'Mapa de Riesgos'!$O$58),"")</f>
        <v/>
      </c>
      <c r="AA33" s="69" t="str">
        <f>IF(AND('Mapa de Riesgos'!$Y$59="Media",'Mapa de Riesgos'!$AA$59="Moderado"),CONCATENATE("R8C",'Mapa de Riesgos'!$O$59),"")</f>
        <v/>
      </c>
      <c r="AB33" s="52" t="str">
        <f>IF(AND('Mapa de Riesgos'!$Y$54="Media",'Mapa de Riesgos'!$AA$54="Mayor"),CONCATENATE("R8C",'Mapa de Riesgos'!$O$54),"")</f>
        <v/>
      </c>
      <c r="AC33" s="53" t="str">
        <f>IF(AND('Mapa de Riesgos'!$Y$55="Media",'Mapa de Riesgos'!$AA$55="Mayor"),CONCATENATE("R8C",'Mapa de Riesgos'!$O$55),"")</f>
        <v/>
      </c>
      <c r="AD33" s="53" t="str">
        <f>IF(AND('Mapa de Riesgos'!$Y$56="Media",'Mapa de Riesgos'!$AA$56="Mayor"),CONCATENATE("R8C",'Mapa de Riesgos'!$O$56),"")</f>
        <v/>
      </c>
      <c r="AE33" s="53" t="str">
        <f>IF(AND('Mapa de Riesgos'!$Y$57="Media",'Mapa de Riesgos'!$AA$57="Mayor"),CONCATENATE("R8C",'Mapa de Riesgos'!$O$57),"")</f>
        <v/>
      </c>
      <c r="AF33" s="53" t="str">
        <f>IF(AND('Mapa de Riesgos'!$Y$58="Media",'Mapa de Riesgos'!$AA$58="Mayor"),CONCATENATE("R8C",'Mapa de Riesgos'!$O$58),"")</f>
        <v/>
      </c>
      <c r="AG33" s="54" t="str">
        <f>IF(AND('Mapa de Riesgos'!$Y$59="Media",'Mapa de Riesgos'!$AA$59="Mayor"),CONCATENATE("R8C",'Mapa de Riesgos'!$O$59),"")</f>
        <v/>
      </c>
      <c r="AH33" s="55" t="str">
        <f>IF(AND('Mapa de Riesgos'!$Y$54="Media",'Mapa de Riesgos'!$AA$54="Catastrófico"),CONCATENATE("R8C",'Mapa de Riesgos'!$O$54),"")</f>
        <v/>
      </c>
      <c r="AI33" s="56" t="str">
        <f>IF(AND('Mapa de Riesgos'!$Y$55="Media",'Mapa de Riesgos'!$AA$55="Catastrófico"),CONCATENATE("R8C",'Mapa de Riesgos'!$O$55),"")</f>
        <v/>
      </c>
      <c r="AJ33" s="56" t="str">
        <f>IF(AND('Mapa de Riesgos'!$Y$56="Media",'Mapa de Riesgos'!$AA$56="Catastrófico"),CONCATENATE("R8C",'Mapa de Riesgos'!$O$56),"")</f>
        <v/>
      </c>
      <c r="AK33" s="56" t="str">
        <f>IF(AND('Mapa de Riesgos'!$Y$57="Media",'Mapa de Riesgos'!$AA$57="Catastrófico"),CONCATENATE("R8C",'Mapa de Riesgos'!$O$57),"")</f>
        <v/>
      </c>
      <c r="AL33" s="56" t="str">
        <f>IF(AND('Mapa de Riesgos'!$Y$58="Media",'Mapa de Riesgos'!$AA$58="Catastrófico"),CONCATENATE("R8C",'Mapa de Riesgos'!$O$58),"")</f>
        <v/>
      </c>
      <c r="AM33" s="57" t="str">
        <f>IF(AND('Mapa de Riesgos'!$Y$59="Media",'Mapa de Riesgos'!$AA$59="Catastrófico"),CONCATENATE("R8C",'Mapa de Riesgos'!$O$59),"")</f>
        <v/>
      </c>
      <c r="AN33" s="83"/>
      <c r="AO33" s="526"/>
      <c r="AP33" s="527"/>
      <c r="AQ33" s="527"/>
      <c r="AR33" s="527"/>
      <c r="AS33" s="527"/>
      <c r="AT33" s="528"/>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row>
    <row r="34" spans="1:80" ht="15" customHeight="1" x14ac:dyDescent="0.25">
      <c r="A34" s="83"/>
      <c r="B34" s="445"/>
      <c r="C34" s="445"/>
      <c r="D34" s="446"/>
      <c r="E34" s="486"/>
      <c r="F34" s="487"/>
      <c r="G34" s="487"/>
      <c r="H34" s="487"/>
      <c r="I34" s="488"/>
      <c r="J34" s="67" t="str">
        <f>IF(AND('Mapa de Riesgos'!$Y$60="Media",'Mapa de Riesgos'!$AA$60="Leve"),CONCATENATE("R9C",'Mapa de Riesgos'!$O$60),"")</f>
        <v/>
      </c>
      <c r="K34" s="68" t="str">
        <f>IF(AND('Mapa de Riesgos'!$Y$61="Media",'Mapa de Riesgos'!$AA$61="Leve"),CONCATENATE("R9C",'Mapa de Riesgos'!$O$61),"")</f>
        <v/>
      </c>
      <c r="L34" s="68" t="str">
        <f>IF(AND('Mapa de Riesgos'!$Y$62="Media",'Mapa de Riesgos'!$AA$62="Leve"),CONCATENATE("R9C",'Mapa de Riesgos'!$O$62),"")</f>
        <v/>
      </c>
      <c r="M34" s="68" t="str">
        <f>IF(AND('Mapa de Riesgos'!$Y$63="Media",'Mapa de Riesgos'!$AA$63="Leve"),CONCATENATE("R9C",'Mapa de Riesgos'!$O$63),"")</f>
        <v/>
      </c>
      <c r="N34" s="68" t="str">
        <f>IF(AND('Mapa de Riesgos'!$Y$64="Media",'Mapa de Riesgos'!$AA$64="Leve"),CONCATENATE("R9C",'Mapa de Riesgos'!$O$64),"")</f>
        <v/>
      </c>
      <c r="O34" s="69" t="str">
        <f>IF(AND('Mapa de Riesgos'!$Y$65="Media",'Mapa de Riesgos'!$AA$65="Leve"),CONCATENATE("R9C",'Mapa de Riesgos'!$O$65),"")</f>
        <v/>
      </c>
      <c r="P34" s="67" t="str">
        <f>IF(AND('Mapa de Riesgos'!$Y$60="Media",'Mapa de Riesgos'!$AA$60="Menor"),CONCATENATE("R9C",'Mapa de Riesgos'!$O$60),"")</f>
        <v/>
      </c>
      <c r="Q34" s="68" t="str">
        <f>IF(AND('Mapa de Riesgos'!$Y$61="Media",'Mapa de Riesgos'!$AA$61="Menor"),CONCATENATE("R9C",'Mapa de Riesgos'!$O$61),"")</f>
        <v/>
      </c>
      <c r="R34" s="68" t="str">
        <f>IF(AND('Mapa de Riesgos'!$Y$62="Media",'Mapa de Riesgos'!$AA$62="Menor"),CONCATENATE("R9C",'Mapa de Riesgos'!$O$62),"")</f>
        <v/>
      </c>
      <c r="S34" s="68" t="str">
        <f>IF(AND('Mapa de Riesgos'!$Y$63="Media",'Mapa de Riesgos'!$AA$63="Menor"),CONCATENATE("R9C",'Mapa de Riesgos'!$O$63),"")</f>
        <v/>
      </c>
      <c r="T34" s="68" t="str">
        <f>IF(AND('Mapa de Riesgos'!$Y$64="Media",'Mapa de Riesgos'!$AA$64="Menor"),CONCATENATE("R9C",'Mapa de Riesgos'!$O$64),"")</f>
        <v/>
      </c>
      <c r="U34" s="69" t="str">
        <f>IF(AND('Mapa de Riesgos'!$Y$65="Media",'Mapa de Riesgos'!$AA$65="Menor"),CONCATENATE("R9C",'Mapa de Riesgos'!$O$65),"")</f>
        <v/>
      </c>
      <c r="V34" s="67" t="str">
        <f>IF(AND('Mapa de Riesgos'!$Y$60="Media",'Mapa de Riesgos'!$AA$60="Moderado"),CONCATENATE("R9C",'Mapa de Riesgos'!$O$60),"")</f>
        <v/>
      </c>
      <c r="W34" s="68" t="str">
        <f>IF(AND('Mapa de Riesgos'!$Y$61="Media",'Mapa de Riesgos'!$AA$61="Moderado"),CONCATENATE("R9C",'Mapa de Riesgos'!$O$61),"")</f>
        <v/>
      </c>
      <c r="X34" s="68" t="str">
        <f>IF(AND('Mapa de Riesgos'!$Y$62="Media",'Mapa de Riesgos'!$AA$62="Moderado"),CONCATENATE("R9C",'Mapa de Riesgos'!$O$62),"")</f>
        <v/>
      </c>
      <c r="Y34" s="68" t="str">
        <f>IF(AND('Mapa de Riesgos'!$Y$63="Media",'Mapa de Riesgos'!$AA$63="Moderado"),CONCATENATE("R9C",'Mapa de Riesgos'!$O$63),"")</f>
        <v/>
      </c>
      <c r="Z34" s="68" t="str">
        <f>IF(AND('Mapa de Riesgos'!$Y$64="Media",'Mapa de Riesgos'!$AA$64="Moderado"),CONCATENATE("R9C",'Mapa de Riesgos'!$O$64),"")</f>
        <v/>
      </c>
      <c r="AA34" s="69" t="str">
        <f>IF(AND('Mapa de Riesgos'!$Y$65="Media",'Mapa de Riesgos'!$AA$65="Moderado"),CONCATENATE("R9C",'Mapa de Riesgos'!$O$65),"")</f>
        <v/>
      </c>
      <c r="AB34" s="52" t="str">
        <f>IF(AND('Mapa de Riesgos'!$Y$60="Media",'Mapa de Riesgos'!$AA$60="Mayor"),CONCATENATE("R9C",'Mapa de Riesgos'!$O$60),"")</f>
        <v/>
      </c>
      <c r="AC34" s="53" t="str">
        <f>IF(AND('Mapa de Riesgos'!$Y$61="Media",'Mapa de Riesgos'!$AA$61="Mayor"),CONCATENATE("R9C",'Mapa de Riesgos'!$O$61),"")</f>
        <v/>
      </c>
      <c r="AD34" s="53" t="str">
        <f>IF(AND('Mapa de Riesgos'!$Y$62="Media",'Mapa de Riesgos'!$AA$62="Mayor"),CONCATENATE("R9C",'Mapa de Riesgos'!$O$62),"")</f>
        <v/>
      </c>
      <c r="AE34" s="53" t="str">
        <f>IF(AND('Mapa de Riesgos'!$Y$63="Media",'Mapa de Riesgos'!$AA$63="Mayor"),CONCATENATE("R9C",'Mapa de Riesgos'!$O$63),"")</f>
        <v/>
      </c>
      <c r="AF34" s="53" t="str">
        <f>IF(AND('Mapa de Riesgos'!$Y$64="Media",'Mapa de Riesgos'!$AA$64="Mayor"),CONCATENATE("R9C",'Mapa de Riesgos'!$O$64),"")</f>
        <v/>
      </c>
      <c r="AG34" s="54" t="str">
        <f>IF(AND('Mapa de Riesgos'!$Y$65="Media",'Mapa de Riesgos'!$AA$65="Mayor"),CONCATENATE("R9C",'Mapa de Riesgos'!$O$65),"")</f>
        <v/>
      </c>
      <c r="AH34" s="55" t="str">
        <f>IF(AND('Mapa de Riesgos'!$Y$60="Media",'Mapa de Riesgos'!$AA$60="Catastrófico"),CONCATENATE("R9C",'Mapa de Riesgos'!$O$60),"")</f>
        <v/>
      </c>
      <c r="AI34" s="56" t="str">
        <f>IF(AND('Mapa de Riesgos'!$Y$61="Media",'Mapa de Riesgos'!$AA$61="Catastrófico"),CONCATENATE("R9C",'Mapa de Riesgos'!$O$61),"")</f>
        <v/>
      </c>
      <c r="AJ34" s="56" t="str">
        <f>IF(AND('Mapa de Riesgos'!$Y$62="Media",'Mapa de Riesgos'!$AA$62="Catastrófico"),CONCATENATE("R9C",'Mapa de Riesgos'!$O$62),"")</f>
        <v/>
      </c>
      <c r="AK34" s="56" t="str">
        <f>IF(AND('Mapa de Riesgos'!$Y$63="Media",'Mapa de Riesgos'!$AA$63="Catastrófico"),CONCATENATE("R9C",'Mapa de Riesgos'!$O$63),"")</f>
        <v/>
      </c>
      <c r="AL34" s="56" t="str">
        <f>IF(AND('Mapa de Riesgos'!$Y$64="Media",'Mapa de Riesgos'!$AA$64="Catastrófico"),CONCATENATE("R9C",'Mapa de Riesgos'!$O$64),"")</f>
        <v/>
      </c>
      <c r="AM34" s="57" t="str">
        <f>IF(AND('Mapa de Riesgos'!$Y$65="Media",'Mapa de Riesgos'!$AA$65="Catastrófico"),CONCATENATE("R9C",'Mapa de Riesgos'!$O$65),"")</f>
        <v/>
      </c>
      <c r="AN34" s="83"/>
      <c r="AO34" s="526"/>
      <c r="AP34" s="527"/>
      <c r="AQ34" s="527"/>
      <c r="AR34" s="527"/>
      <c r="AS34" s="527"/>
      <c r="AT34" s="528"/>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row>
    <row r="35" spans="1:80" ht="15.75" customHeight="1" thickBot="1" x14ac:dyDescent="0.3">
      <c r="A35" s="83"/>
      <c r="B35" s="445"/>
      <c r="C35" s="445"/>
      <c r="D35" s="446"/>
      <c r="E35" s="489"/>
      <c r="F35" s="490"/>
      <c r="G35" s="490"/>
      <c r="H35" s="490"/>
      <c r="I35" s="491"/>
      <c r="J35" s="67" t="str">
        <f>IF(AND('Mapa de Riesgos'!$Y$66="Media",'Mapa de Riesgos'!$AA$66="Leve"),CONCATENATE("R10C",'Mapa de Riesgos'!$O$66),"")</f>
        <v/>
      </c>
      <c r="K35" s="68" t="str">
        <f>IF(AND('Mapa de Riesgos'!$Y$67="Media",'Mapa de Riesgos'!$AA$67="Leve"),CONCATENATE("R10C",'Mapa de Riesgos'!$O$67),"")</f>
        <v/>
      </c>
      <c r="L35" s="68" t="str">
        <f>IF(AND('Mapa de Riesgos'!$Y$68="Media",'Mapa de Riesgos'!$AA$68="Leve"),CONCATENATE("R10C",'Mapa de Riesgos'!$O$68),"")</f>
        <v/>
      </c>
      <c r="M35" s="68" t="str">
        <f>IF(AND('Mapa de Riesgos'!$Y$69="Media",'Mapa de Riesgos'!$AA$69="Leve"),CONCATENATE("R10C",'Mapa de Riesgos'!$O$69),"")</f>
        <v/>
      </c>
      <c r="N35" s="68" t="str">
        <f>IF(AND('Mapa de Riesgos'!$Y$70="Media",'Mapa de Riesgos'!$AA$70="Leve"),CONCATENATE("R10C",'Mapa de Riesgos'!$O$70),"")</f>
        <v/>
      </c>
      <c r="O35" s="69" t="str">
        <f>IF(AND('Mapa de Riesgos'!$Y$71="Media",'Mapa de Riesgos'!$AA$71="Leve"),CONCATENATE("R10C",'Mapa de Riesgos'!$O$71),"")</f>
        <v/>
      </c>
      <c r="P35" s="67" t="str">
        <f>IF(AND('Mapa de Riesgos'!$Y$66="Media",'Mapa de Riesgos'!$AA$66="Menor"),CONCATENATE("R10C",'Mapa de Riesgos'!$O$66),"")</f>
        <v/>
      </c>
      <c r="Q35" s="68" t="str">
        <f>IF(AND('Mapa de Riesgos'!$Y$67="Media",'Mapa de Riesgos'!$AA$67="Menor"),CONCATENATE("R10C",'Mapa de Riesgos'!$O$67),"")</f>
        <v/>
      </c>
      <c r="R35" s="68" t="str">
        <f>IF(AND('Mapa de Riesgos'!$Y$68="Media",'Mapa de Riesgos'!$AA$68="Menor"),CONCATENATE("R10C",'Mapa de Riesgos'!$O$68),"")</f>
        <v/>
      </c>
      <c r="S35" s="68" t="str">
        <f>IF(AND('Mapa de Riesgos'!$Y$69="Media",'Mapa de Riesgos'!$AA$69="Menor"),CONCATENATE("R10C",'Mapa de Riesgos'!$O$69),"")</f>
        <v/>
      </c>
      <c r="T35" s="68" t="str">
        <f>IF(AND('Mapa de Riesgos'!$Y$70="Media",'Mapa de Riesgos'!$AA$70="Menor"),CONCATENATE("R10C",'Mapa de Riesgos'!$O$70),"")</f>
        <v/>
      </c>
      <c r="U35" s="69" t="str">
        <f>IF(AND('Mapa de Riesgos'!$Y$71="Media",'Mapa de Riesgos'!$AA$71="Menor"),CONCATENATE("R10C",'Mapa de Riesgos'!$O$71),"")</f>
        <v/>
      </c>
      <c r="V35" s="67" t="str">
        <f>IF(AND('Mapa de Riesgos'!$Y$66="Media",'Mapa de Riesgos'!$AA$66="Moderado"),CONCATENATE("R10C",'Mapa de Riesgos'!$O$66),"")</f>
        <v/>
      </c>
      <c r="W35" s="68" t="str">
        <f>IF(AND('Mapa de Riesgos'!$Y$67="Media",'Mapa de Riesgos'!$AA$67="Moderado"),CONCATENATE("R10C",'Mapa de Riesgos'!$O$67),"")</f>
        <v/>
      </c>
      <c r="X35" s="68" t="str">
        <f>IF(AND('Mapa de Riesgos'!$Y$68="Media",'Mapa de Riesgos'!$AA$68="Moderado"),CONCATENATE("R10C",'Mapa de Riesgos'!$O$68),"")</f>
        <v/>
      </c>
      <c r="Y35" s="68" t="str">
        <f>IF(AND('Mapa de Riesgos'!$Y$69="Media",'Mapa de Riesgos'!$AA$69="Moderado"),CONCATENATE("R10C",'Mapa de Riesgos'!$O$69),"")</f>
        <v/>
      </c>
      <c r="Z35" s="68" t="str">
        <f>IF(AND('Mapa de Riesgos'!$Y$70="Media",'Mapa de Riesgos'!$AA$70="Moderado"),CONCATENATE("R10C",'Mapa de Riesgos'!$O$70),"")</f>
        <v/>
      </c>
      <c r="AA35" s="69" t="str">
        <f>IF(AND('Mapa de Riesgos'!$Y$71="Media",'Mapa de Riesgos'!$AA$71="Moderado"),CONCATENATE("R10C",'Mapa de Riesgos'!$O$71),"")</f>
        <v/>
      </c>
      <c r="AB35" s="58" t="str">
        <f>IF(AND('Mapa de Riesgos'!$Y$66="Media",'Mapa de Riesgos'!$AA$66="Mayor"),CONCATENATE("R10C",'Mapa de Riesgos'!$O$66),"")</f>
        <v/>
      </c>
      <c r="AC35" s="59" t="str">
        <f>IF(AND('Mapa de Riesgos'!$Y$67="Media",'Mapa de Riesgos'!$AA$67="Mayor"),CONCATENATE("R10C",'Mapa de Riesgos'!$O$67),"")</f>
        <v/>
      </c>
      <c r="AD35" s="59" t="str">
        <f>IF(AND('Mapa de Riesgos'!$Y$68="Media",'Mapa de Riesgos'!$AA$68="Mayor"),CONCATENATE("R10C",'Mapa de Riesgos'!$O$68),"")</f>
        <v/>
      </c>
      <c r="AE35" s="59" t="str">
        <f>IF(AND('Mapa de Riesgos'!$Y$69="Media",'Mapa de Riesgos'!$AA$69="Mayor"),CONCATENATE("R10C",'Mapa de Riesgos'!$O$69),"")</f>
        <v/>
      </c>
      <c r="AF35" s="59" t="str">
        <f>IF(AND('Mapa de Riesgos'!$Y$70="Media",'Mapa de Riesgos'!$AA$70="Mayor"),CONCATENATE("R10C",'Mapa de Riesgos'!$O$70),"")</f>
        <v/>
      </c>
      <c r="AG35" s="60" t="str">
        <f>IF(AND('Mapa de Riesgos'!$Y$71="Media",'Mapa de Riesgos'!$AA$71="Mayor"),CONCATENATE("R10C",'Mapa de Riesgos'!$O$71),"")</f>
        <v/>
      </c>
      <c r="AH35" s="61" t="str">
        <f>IF(AND('Mapa de Riesgos'!$Y$66="Media",'Mapa de Riesgos'!$AA$66="Catastrófico"),CONCATENATE("R10C",'Mapa de Riesgos'!$O$66),"")</f>
        <v/>
      </c>
      <c r="AI35" s="62" t="str">
        <f>IF(AND('Mapa de Riesgos'!$Y$67="Media",'Mapa de Riesgos'!$AA$67="Catastrófico"),CONCATENATE("R10C",'Mapa de Riesgos'!$O$67),"")</f>
        <v/>
      </c>
      <c r="AJ35" s="62" t="str">
        <f>IF(AND('Mapa de Riesgos'!$Y$68="Media",'Mapa de Riesgos'!$AA$68="Catastrófico"),CONCATENATE("R10C",'Mapa de Riesgos'!$O$68),"")</f>
        <v/>
      </c>
      <c r="AK35" s="62" t="str">
        <f>IF(AND('Mapa de Riesgos'!$Y$69="Media",'Mapa de Riesgos'!$AA$69="Catastrófico"),CONCATENATE("R10C",'Mapa de Riesgos'!$O$69),"")</f>
        <v/>
      </c>
      <c r="AL35" s="62" t="str">
        <f>IF(AND('Mapa de Riesgos'!$Y$70="Media",'Mapa de Riesgos'!$AA$70="Catastrófico"),CONCATENATE("R10C",'Mapa de Riesgos'!$O$70),"")</f>
        <v/>
      </c>
      <c r="AM35" s="63" t="str">
        <f>IF(AND('Mapa de Riesgos'!$Y$71="Media",'Mapa de Riesgos'!$AA$71="Catastrófico"),CONCATENATE("R10C",'Mapa de Riesgos'!$O$71),"")</f>
        <v/>
      </c>
      <c r="AN35" s="83"/>
      <c r="AO35" s="529"/>
      <c r="AP35" s="530"/>
      <c r="AQ35" s="530"/>
      <c r="AR35" s="530"/>
      <c r="AS35" s="530"/>
      <c r="AT35" s="531"/>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row>
    <row r="36" spans="1:80" ht="15" customHeight="1" x14ac:dyDescent="0.25">
      <c r="A36" s="83"/>
      <c r="B36" s="445"/>
      <c r="C36" s="445"/>
      <c r="D36" s="446"/>
      <c r="E36" s="483" t="s">
        <v>154</v>
      </c>
      <c r="F36" s="484"/>
      <c r="G36" s="484"/>
      <c r="H36" s="484"/>
      <c r="I36" s="484"/>
      <c r="J36" s="73" t="str">
        <f>IF(AND('Mapa de Riesgos'!$Y$12="Baja",'Mapa de Riesgos'!$AA$12="Leve"),CONCATENATE("R1C",'Mapa de Riesgos'!$O$12),"")</f>
        <v/>
      </c>
      <c r="K36" s="74" t="str">
        <f>IF(AND('Mapa de Riesgos'!$Y$13="Baja",'Mapa de Riesgos'!$AA$13="Leve"),CONCATENATE("R1C",'Mapa de Riesgos'!$O$13),"")</f>
        <v/>
      </c>
      <c r="L36" s="74" t="str">
        <f>IF(AND('Mapa de Riesgos'!$Y$14="Baja",'Mapa de Riesgos'!$AA$14="Leve"),CONCATENATE("R1C",'Mapa de Riesgos'!$O$14),"")</f>
        <v/>
      </c>
      <c r="M36" s="74" t="str">
        <f>IF(AND('Mapa de Riesgos'!$Y$15="Baja",'Mapa de Riesgos'!$AA$15="Leve"),CONCATENATE("R1C",'Mapa de Riesgos'!$O$15),"")</f>
        <v/>
      </c>
      <c r="N36" s="74" t="str">
        <f>IF(AND('Mapa de Riesgos'!$Y$16="Baja",'Mapa de Riesgos'!$AA$16="Leve"),CONCATENATE("R1C",'Mapa de Riesgos'!$O$16),"")</f>
        <v/>
      </c>
      <c r="O36" s="75" t="str">
        <f>IF(AND('Mapa de Riesgos'!$Y$17="Baja",'Mapa de Riesgos'!$AA$17="Leve"),CONCATENATE("R1C",'Mapa de Riesgos'!$O$17),"")</f>
        <v/>
      </c>
      <c r="P36" s="64" t="str">
        <f>IF(AND('Mapa de Riesgos'!$Y$12="Baja",'Mapa de Riesgos'!$AA$12="Menor"),CONCATENATE("R1C",'Mapa de Riesgos'!$O$12),"")</f>
        <v/>
      </c>
      <c r="Q36" s="65" t="str">
        <f>IF(AND('Mapa de Riesgos'!$Y$13="Baja",'Mapa de Riesgos'!$AA$13="Menor"),CONCATENATE("R1C",'Mapa de Riesgos'!$O$13),"")</f>
        <v/>
      </c>
      <c r="R36" s="65" t="str">
        <f>IF(AND('Mapa de Riesgos'!$Y$14="Baja",'Mapa de Riesgos'!$AA$14="Menor"),CONCATENATE("R1C",'Mapa de Riesgos'!$O$14),"")</f>
        <v/>
      </c>
      <c r="S36" s="65" t="str">
        <f>IF(AND('Mapa de Riesgos'!$Y$15="Baja",'Mapa de Riesgos'!$AA$15="Menor"),CONCATENATE("R1C",'Mapa de Riesgos'!$O$15),"")</f>
        <v/>
      </c>
      <c r="T36" s="65" t="str">
        <f>IF(AND('Mapa de Riesgos'!$Y$16="Baja",'Mapa de Riesgos'!$AA$16="Menor"),CONCATENATE("R1C",'Mapa de Riesgos'!$O$16),"")</f>
        <v/>
      </c>
      <c r="U36" s="66" t="str">
        <f>IF(AND('Mapa de Riesgos'!$Y$17="Baja",'Mapa de Riesgos'!$AA$17="Menor"),CONCATENATE("R1C",'Mapa de Riesgos'!$O$17),"")</f>
        <v/>
      </c>
      <c r="V36" s="64" t="str">
        <f>IF(AND('Mapa de Riesgos'!$Y$12="Baja",'Mapa de Riesgos'!$AA$12="Moderado"),CONCATENATE("R1C",'Mapa de Riesgos'!$O$12),"")</f>
        <v/>
      </c>
      <c r="W36" s="65" t="str">
        <f>IF(AND('Mapa de Riesgos'!$Y$13="Baja",'Mapa de Riesgos'!$AA$13="Moderado"),CONCATENATE("R1C",'Mapa de Riesgos'!$O$13),"")</f>
        <v/>
      </c>
      <c r="X36" s="65" t="str">
        <f>IF(AND('Mapa de Riesgos'!$Y$14="Baja",'Mapa de Riesgos'!$AA$14="Moderado"),CONCATENATE("R1C",'Mapa de Riesgos'!$O$14),"")</f>
        <v/>
      </c>
      <c r="Y36" s="65" t="str">
        <f>IF(AND('Mapa de Riesgos'!$Y$15="Baja",'Mapa de Riesgos'!$AA$15="Moderado"),CONCATENATE("R1C",'Mapa de Riesgos'!$O$15),"")</f>
        <v/>
      </c>
      <c r="Z36" s="65" t="str">
        <f>IF(AND('Mapa de Riesgos'!$Y$16="Baja",'Mapa de Riesgos'!$AA$16="Moderado"),CONCATENATE("R1C",'Mapa de Riesgos'!$O$16),"")</f>
        <v/>
      </c>
      <c r="AA36" s="66" t="str">
        <f>IF(AND('Mapa de Riesgos'!$Y$17="Baja",'Mapa de Riesgos'!$AA$17="Moderado"),CONCATENATE("R1C",'Mapa de Riesgos'!$O$17),"")</f>
        <v/>
      </c>
      <c r="AB36" s="46" t="str">
        <f>IF(AND('Mapa de Riesgos'!$Y$12="Baja",'Mapa de Riesgos'!$AA$12="Mayor"),CONCATENATE("R1C",'Mapa de Riesgos'!$O$12),"")</f>
        <v/>
      </c>
      <c r="AC36" s="47" t="str">
        <f>IF(AND('Mapa de Riesgos'!$Y$13="Baja",'Mapa de Riesgos'!$AA$13="Mayor"),CONCATENATE("R1C",'Mapa de Riesgos'!$O$13),"")</f>
        <v/>
      </c>
      <c r="AD36" s="47" t="str">
        <f>IF(AND('Mapa de Riesgos'!$Y$14="Baja",'Mapa de Riesgos'!$AA$14="Mayor"),CONCATENATE("R1C",'Mapa de Riesgos'!$O$14),"")</f>
        <v/>
      </c>
      <c r="AE36" s="47" t="str">
        <f>IF(AND('Mapa de Riesgos'!$Y$15="Baja",'Mapa de Riesgos'!$AA$15="Mayor"),CONCATENATE("R1C",'Mapa de Riesgos'!$O$15),"")</f>
        <v/>
      </c>
      <c r="AF36" s="47" t="str">
        <f>IF(AND('Mapa de Riesgos'!$Y$16="Baja",'Mapa de Riesgos'!$AA$16="Mayor"),CONCATENATE("R1C",'Mapa de Riesgos'!$O$16),"")</f>
        <v/>
      </c>
      <c r="AG36" s="48" t="str">
        <f>IF(AND('Mapa de Riesgos'!$Y$17="Baja",'Mapa de Riesgos'!$AA$17="Mayor"),CONCATENATE("R1C",'Mapa de Riesgos'!$O$17),"")</f>
        <v/>
      </c>
      <c r="AH36" s="49" t="str">
        <f>IF(AND('Mapa de Riesgos'!$Y$12="Baja",'Mapa de Riesgos'!$AA$12="Catastrófico"),CONCATENATE("R1C",'Mapa de Riesgos'!$O$12),"")</f>
        <v/>
      </c>
      <c r="AI36" s="50" t="str">
        <f>IF(AND('Mapa de Riesgos'!$Y$13="Baja",'Mapa de Riesgos'!$AA$13="Catastrófico"),CONCATENATE("R1C",'Mapa de Riesgos'!$O$13),"")</f>
        <v/>
      </c>
      <c r="AJ36" s="50" t="str">
        <f>IF(AND('Mapa de Riesgos'!$Y$14="Baja",'Mapa de Riesgos'!$AA$14="Catastrófico"),CONCATENATE("R1C",'Mapa de Riesgos'!$O$14),"")</f>
        <v/>
      </c>
      <c r="AK36" s="50" t="str">
        <f>IF(AND('Mapa de Riesgos'!$Y$15="Baja",'Mapa de Riesgos'!$AA$15="Catastrófico"),CONCATENATE("R1C",'Mapa de Riesgos'!$O$15),"")</f>
        <v/>
      </c>
      <c r="AL36" s="50" t="str">
        <f>IF(AND('Mapa de Riesgos'!$Y$16="Baja",'Mapa de Riesgos'!$AA$16="Catastrófico"),CONCATENATE("R1C",'Mapa de Riesgos'!$O$16),"")</f>
        <v/>
      </c>
      <c r="AM36" s="51" t="str">
        <f>IF(AND('Mapa de Riesgos'!$Y$17="Baja",'Mapa de Riesgos'!$AA$17="Catastrófico"),CONCATENATE("R1C",'Mapa de Riesgos'!$O$17),"")</f>
        <v/>
      </c>
      <c r="AN36" s="83"/>
      <c r="AO36" s="514" t="s">
        <v>155</v>
      </c>
      <c r="AP36" s="515"/>
      <c r="AQ36" s="515"/>
      <c r="AR36" s="515"/>
      <c r="AS36" s="515"/>
      <c r="AT36" s="516"/>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row>
    <row r="37" spans="1:80" ht="15" customHeight="1" x14ac:dyDescent="0.25">
      <c r="A37" s="83"/>
      <c r="B37" s="445"/>
      <c r="C37" s="445"/>
      <c r="D37" s="446"/>
      <c r="E37" s="502"/>
      <c r="F37" s="487"/>
      <c r="G37" s="487"/>
      <c r="H37" s="487"/>
      <c r="I37" s="487"/>
      <c r="J37" s="76" t="str">
        <f>IF(AND('Mapa de Riesgos'!$Y$18="Baja",'Mapa de Riesgos'!$AA$18="Leve"),CONCATENATE("R2C",'Mapa de Riesgos'!$O$18),"")</f>
        <v/>
      </c>
      <c r="K37" s="77" t="str">
        <f>IF(AND('Mapa de Riesgos'!$Y$19="Baja",'Mapa de Riesgos'!$AA$19="Leve"),CONCATENATE("R2C",'Mapa de Riesgos'!$O$19),"")</f>
        <v/>
      </c>
      <c r="L37" s="77" t="str">
        <f>IF(AND('Mapa de Riesgos'!$Y$20="Baja",'Mapa de Riesgos'!$AA$20="Leve"),CONCATENATE("R2C",'Mapa de Riesgos'!$O$20),"")</f>
        <v/>
      </c>
      <c r="M37" s="77" t="str">
        <f>IF(AND('Mapa de Riesgos'!$Y$21="Baja",'Mapa de Riesgos'!$AA$21="Leve"),CONCATENATE("R2C",'Mapa de Riesgos'!$O$21),"")</f>
        <v/>
      </c>
      <c r="N37" s="77" t="str">
        <f>IF(AND('Mapa de Riesgos'!$Y$22="Baja",'Mapa de Riesgos'!$AA$22="Leve"),CONCATENATE("R2C",'Mapa de Riesgos'!$O$22),"")</f>
        <v/>
      </c>
      <c r="O37" s="78" t="str">
        <f>IF(AND('Mapa de Riesgos'!$Y$23="Baja",'Mapa de Riesgos'!$AA$23="Leve"),CONCATENATE("R2C",'Mapa de Riesgos'!$O$23),"")</f>
        <v/>
      </c>
      <c r="P37" s="67" t="str">
        <f>IF(AND('Mapa de Riesgos'!$Y$18="Baja",'Mapa de Riesgos'!$AA$18="Menor"),CONCATENATE("R2C",'Mapa de Riesgos'!$O$18),"")</f>
        <v/>
      </c>
      <c r="Q37" s="68" t="str">
        <f>IF(AND('Mapa de Riesgos'!$Y$19="Baja",'Mapa de Riesgos'!$AA$19="Menor"),CONCATENATE("R2C",'Mapa de Riesgos'!$O$19),"")</f>
        <v/>
      </c>
      <c r="R37" s="68" t="str">
        <f>IF(AND('Mapa de Riesgos'!$Y$20="Baja",'Mapa de Riesgos'!$AA$20="Menor"),CONCATENATE("R2C",'Mapa de Riesgos'!$O$20),"")</f>
        <v/>
      </c>
      <c r="S37" s="68" t="str">
        <f>IF(AND('Mapa de Riesgos'!$Y$21="Baja",'Mapa de Riesgos'!$AA$21="Menor"),CONCATENATE("R2C",'Mapa de Riesgos'!$O$21),"")</f>
        <v/>
      </c>
      <c r="T37" s="68" t="str">
        <f>IF(AND('Mapa de Riesgos'!$Y$22="Baja",'Mapa de Riesgos'!$AA$22="Menor"),CONCATENATE("R2C",'Mapa de Riesgos'!$O$22),"")</f>
        <v/>
      </c>
      <c r="U37" s="69" t="str">
        <f>IF(AND('Mapa de Riesgos'!$Y$23="Baja",'Mapa de Riesgos'!$AA$23="Menor"),CONCATENATE("R2C",'Mapa de Riesgos'!$O$23),"")</f>
        <v/>
      </c>
      <c r="V37" s="67" t="str">
        <f>IF(AND('Mapa de Riesgos'!$Y$18="Baja",'Mapa de Riesgos'!$AA$18="Moderado"),CONCATENATE("R2C",'Mapa de Riesgos'!$O$18),"")</f>
        <v/>
      </c>
      <c r="W37" s="68" t="str">
        <f>IF(AND('Mapa de Riesgos'!$Y$19="Baja",'Mapa de Riesgos'!$AA$19="Moderado"),CONCATENATE("R2C",'Mapa de Riesgos'!$O$19),"")</f>
        <v/>
      </c>
      <c r="X37" s="68" t="str">
        <f>IF(AND('Mapa de Riesgos'!$Y$20="Baja",'Mapa de Riesgos'!$AA$20="Moderado"),CONCATENATE("R2C",'Mapa de Riesgos'!$O$20),"")</f>
        <v/>
      </c>
      <c r="Y37" s="68" t="str">
        <f>IF(AND('Mapa de Riesgos'!$Y$21="Baja",'Mapa de Riesgos'!$AA$21="Moderado"),CONCATENATE("R2C",'Mapa de Riesgos'!$O$21),"")</f>
        <v/>
      </c>
      <c r="Z37" s="68" t="str">
        <f>IF(AND('Mapa de Riesgos'!$Y$22="Baja",'Mapa de Riesgos'!$AA$22="Moderado"),CONCATENATE("R2C",'Mapa de Riesgos'!$O$22),"")</f>
        <v/>
      </c>
      <c r="AA37" s="69" t="str">
        <f>IF(AND('Mapa de Riesgos'!$Y$23="Baja",'Mapa de Riesgos'!$AA$23="Moderado"),CONCATENATE("R2C",'Mapa de Riesgos'!$O$23),"")</f>
        <v/>
      </c>
      <c r="AB37" s="52" t="str">
        <f>IF(AND('Mapa de Riesgos'!$Y$18="Baja",'Mapa de Riesgos'!$AA$18="Mayor"),CONCATENATE("R2C",'Mapa de Riesgos'!$O$18),"")</f>
        <v/>
      </c>
      <c r="AC37" s="53" t="str">
        <f>IF(AND('Mapa de Riesgos'!$Y$19="Baja",'Mapa de Riesgos'!$AA$19="Mayor"),CONCATENATE("R2C",'Mapa de Riesgos'!$O$19),"")</f>
        <v/>
      </c>
      <c r="AD37" s="53" t="str">
        <f>IF(AND('Mapa de Riesgos'!$Y$20="Baja",'Mapa de Riesgos'!$AA$20="Mayor"),CONCATENATE("R2C",'Mapa de Riesgos'!$O$20),"")</f>
        <v/>
      </c>
      <c r="AE37" s="53" t="str">
        <f>IF(AND('Mapa de Riesgos'!$Y$21="Baja",'Mapa de Riesgos'!$AA$21="Mayor"),CONCATENATE("R2C",'Mapa de Riesgos'!$O$21),"")</f>
        <v/>
      </c>
      <c r="AF37" s="53" t="str">
        <f>IF(AND('Mapa de Riesgos'!$Y$22="Baja",'Mapa de Riesgos'!$AA$22="Mayor"),CONCATENATE("R2C",'Mapa de Riesgos'!$O$22),"")</f>
        <v/>
      </c>
      <c r="AG37" s="54" t="str">
        <f>IF(AND('Mapa de Riesgos'!$Y$23="Baja",'Mapa de Riesgos'!$AA$23="Mayor"),CONCATENATE("R2C",'Mapa de Riesgos'!$O$23),"")</f>
        <v/>
      </c>
      <c r="AH37" s="55" t="str">
        <f>IF(AND('Mapa de Riesgos'!$Y$18="Baja",'Mapa de Riesgos'!$AA$18="Catastrófico"),CONCATENATE("R2C",'Mapa de Riesgos'!$O$18),"")</f>
        <v/>
      </c>
      <c r="AI37" s="56" t="str">
        <f>IF(AND('Mapa de Riesgos'!$Y$19="Baja",'Mapa de Riesgos'!$AA$19="Catastrófico"),CONCATENATE("R2C",'Mapa de Riesgos'!$O$19),"")</f>
        <v/>
      </c>
      <c r="AJ37" s="56" t="str">
        <f>IF(AND('Mapa de Riesgos'!$Y$20="Baja",'Mapa de Riesgos'!$AA$20="Catastrófico"),CONCATENATE("R2C",'Mapa de Riesgos'!$O$20),"")</f>
        <v/>
      </c>
      <c r="AK37" s="56" t="str">
        <f>IF(AND('Mapa de Riesgos'!$Y$21="Baja",'Mapa de Riesgos'!$AA$21="Catastrófico"),CONCATENATE("R2C",'Mapa de Riesgos'!$O$21),"")</f>
        <v/>
      </c>
      <c r="AL37" s="56" t="str">
        <f>IF(AND('Mapa de Riesgos'!$Y$22="Baja",'Mapa de Riesgos'!$AA$22="Catastrófico"),CONCATENATE("R2C",'Mapa de Riesgos'!$O$22),"")</f>
        <v/>
      </c>
      <c r="AM37" s="57" t="str">
        <f>IF(AND('Mapa de Riesgos'!$Y$23="Baja",'Mapa de Riesgos'!$AA$23="Catastrófico"),CONCATENATE("R2C",'Mapa de Riesgos'!$O$23),"")</f>
        <v/>
      </c>
      <c r="AN37" s="83"/>
      <c r="AO37" s="517"/>
      <c r="AP37" s="518"/>
      <c r="AQ37" s="518"/>
      <c r="AR37" s="518"/>
      <c r="AS37" s="518"/>
      <c r="AT37" s="519"/>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row>
    <row r="38" spans="1:80" ht="15" customHeight="1" x14ac:dyDescent="0.25">
      <c r="A38" s="83"/>
      <c r="B38" s="445"/>
      <c r="C38" s="445"/>
      <c r="D38" s="446"/>
      <c r="E38" s="486"/>
      <c r="F38" s="487"/>
      <c r="G38" s="487"/>
      <c r="H38" s="487"/>
      <c r="I38" s="487"/>
      <c r="J38" s="76" t="str">
        <f>IF(AND('Mapa de Riesgos'!$Y$24="Baja",'Mapa de Riesgos'!$AA$24="Leve"),CONCATENATE("R3C",'Mapa de Riesgos'!$O$24),"")</f>
        <v/>
      </c>
      <c r="K38" s="77" t="str">
        <f>IF(AND('Mapa de Riesgos'!$Y$25="Baja",'Mapa de Riesgos'!$AA$25="Leve"),CONCATENATE("R3C",'Mapa de Riesgos'!$O$25),"")</f>
        <v/>
      </c>
      <c r="L38" s="77" t="str">
        <f>IF(AND('Mapa de Riesgos'!$Y$26="Baja",'Mapa de Riesgos'!$AA$26="Leve"),CONCATENATE("R3C",'Mapa de Riesgos'!$O$26),"")</f>
        <v/>
      </c>
      <c r="M38" s="77" t="str">
        <f>IF(AND('Mapa de Riesgos'!$Y$27="Baja",'Mapa de Riesgos'!$AA$27="Leve"),CONCATENATE("R3C",'Mapa de Riesgos'!$O$27),"")</f>
        <v/>
      </c>
      <c r="N38" s="77" t="str">
        <f>IF(AND('Mapa de Riesgos'!$Y$28="Baja",'Mapa de Riesgos'!$AA$28="Leve"),CONCATENATE("R3C",'Mapa de Riesgos'!$O$28),"")</f>
        <v/>
      </c>
      <c r="O38" s="78" t="str">
        <f>IF(AND('Mapa de Riesgos'!$Y$29="Baja",'Mapa de Riesgos'!$AA$29="Leve"),CONCATENATE("R3C",'Mapa de Riesgos'!$O$29),"")</f>
        <v/>
      </c>
      <c r="P38" s="67" t="str">
        <f>IF(AND('Mapa de Riesgos'!$Y$24="Baja",'Mapa de Riesgos'!$AA$24="Menor"),CONCATENATE("R3C",'Mapa de Riesgos'!$O$24),"")</f>
        <v/>
      </c>
      <c r="Q38" s="68" t="str">
        <f>IF(AND('Mapa de Riesgos'!$Y$25="Baja",'Mapa de Riesgos'!$AA$25="Menor"),CONCATENATE("R3C",'Mapa de Riesgos'!$O$25),"")</f>
        <v/>
      </c>
      <c r="R38" s="68" t="str">
        <f>IF(AND('Mapa de Riesgos'!$Y$26="Baja",'Mapa de Riesgos'!$AA$26="Menor"),CONCATENATE("R3C",'Mapa de Riesgos'!$O$26),"")</f>
        <v/>
      </c>
      <c r="S38" s="68" t="str">
        <f>IF(AND('Mapa de Riesgos'!$Y$27="Baja",'Mapa de Riesgos'!$AA$27="Menor"),CONCATENATE("R3C",'Mapa de Riesgos'!$O$27),"")</f>
        <v/>
      </c>
      <c r="T38" s="68" t="str">
        <f>IF(AND('Mapa de Riesgos'!$Y$28="Baja",'Mapa de Riesgos'!$AA$28="Menor"),CONCATENATE("R3C",'Mapa de Riesgos'!$O$28),"")</f>
        <v/>
      </c>
      <c r="U38" s="69" t="str">
        <f>IF(AND('Mapa de Riesgos'!$Y$29="Baja",'Mapa de Riesgos'!$AA$29="Menor"),CONCATENATE("R3C",'Mapa de Riesgos'!$O$29),"")</f>
        <v/>
      </c>
      <c r="V38" s="67" t="str">
        <f>IF(AND('Mapa de Riesgos'!$Y$24="Baja",'Mapa de Riesgos'!$AA$24="Moderado"),CONCATENATE("R3C",'Mapa de Riesgos'!$O$24),"")</f>
        <v/>
      </c>
      <c r="W38" s="68" t="str">
        <f>IF(AND('Mapa de Riesgos'!$Y$25="Baja",'Mapa de Riesgos'!$AA$25="Moderado"),CONCATENATE("R3C",'Mapa de Riesgos'!$O$25),"")</f>
        <v/>
      </c>
      <c r="X38" s="68" t="str">
        <f>IF(AND('Mapa de Riesgos'!$Y$26="Baja",'Mapa de Riesgos'!$AA$26="Moderado"),CONCATENATE("R3C",'Mapa de Riesgos'!$O$26),"")</f>
        <v/>
      </c>
      <c r="Y38" s="68" t="str">
        <f>IF(AND('Mapa de Riesgos'!$Y$27="Baja",'Mapa de Riesgos'!$AA$27="Moderado"),CONCATENATE("R3C",'Mapa de Riesgos'!$O$27),"")</f>
        <v/>
      </c>
      <c r="Z38" s="68" t="str">
        <f>IF(AND('Mapa de Riesgos'!$Y$28="Baja",'Mapa de Riesgos'!$AA$28="Moderado"),CONCATENATE("R3C",'Mapa de Riesgos'!$O$28),"")</f>
        <v/>
      </c>
      <c r="AA38" s="69" t="str">
        <f>IF(AND('Mapa de Riesgos'!$Y$29="Baja",'Mapa de Riesgos'!$AA$29="Moderado"),CONCATENATE("R3C",'Mapa de Riesgos'!$O$29),"")</f>
        <v/>
      </c>
      <c r="AB38" s="52" t="str">
        <f>IF(AND('Mapa de Riesgos'!$Y$24="Baja",'Mapa de Riesgos'!$AA$24="Mayor"),CONCATENATE("R3C",'Mapa de Riesgos'!$O$24),"")</f>
        <v/>
      </c>
      <c r="AC38" s="53" t="str">
        <f>IF(AND('Mapa de Riesgos'!$Y$25="Baja",'Mapa de Riesgos'!$AA$25="Mayor"),CONCATENATE("R3C",'Mapa de Riesgos'!$O$25),"")</f>
        <v/>
      </c>
      <c r="AD38" s="53" t="str">
        <f>IF(AND('Mapa de Riesgos'!$Y$26="Baja",'Mapa de Riesgos'!$AA$26="Mayor"),CONCATENATE("R3C",'Mapa de Riesgos'!$O$26),"")</f>
        <v/>
      </c>
      <c r="AE38" s="53" t="str">
        <f>IF(AND('Mapa de Riesgos'!$Y$27="Baja",'Mapa de Riesgos'!$AA$27="Mayor"),CONCATENATE("R3C",'Mapa de Riesgos'!$O$27),"")</f>
        <v/>
      </c>
      <c r="AF38" s="53" t="str">
        <f>IF(AND('Mapa de Riesgos'!$Y$28="Baja",'Mapa de Riesgos'!$AA$28="Mayor"),CONCATENATE("R3C",'Mapa de Riesgos'!$O$28),"")</f>
        <v/>
      </c>
      <c r="AG38" s="54" t="str">
        <f>IF(AND('Mapa de Riesgos'!$Y$29="Baja",'Mapa de Riesgos'!$AA$29="Mayor"),CONCATENATE("R3C",'Mapa de Riesgos'!$O$29),"")</f>
        <v/>
      </c>
      <c r="AH38" s="55" t="str">
        <f>IF(AND('Mapa de Riesgos'!$Y$24="Baja",'Mapa de Riesgos'!$AA$24="Catastrófico"),CONCATENATE("R3C",'Mapa de Riesgos'!$O$24),"")</f>
        <v/>
      </c>
      <c r="AI38" s="56" t="str">
        <f>IF(AND('Mapa de Riesgos'!$Y$25="Baja",'Mapa de Riesgos'!$AA$25="Catastrófico"),CONCATENATE("R3C",'Mapa de Riesgos'!$O$25),"")</f>
        <v/>
      </c>
      <c r="AJ38" s="56" t="str">
        <f>IF(AND('Mapa de Riesgos'!$Y$26="Baja",'Mapa de Riesgos'!$AA$26="Catastrófico"),CONCATENATE("R3C",'Mapa de Riesgos'!$O$26),"")</f>
        <v/>
      </c>
      <c r="AK38" s="56" t="str">
        <f>IF(AND('Mapa de Riesgos'!$Y$27="Baja",'Mapa de Riesgos'!$AA$27="Catastrófico"),CONCATENATE("R3C",'Mapa de Riesgos'!$O$27),"")</f>
        <v/>
      </c>
      <c r="AL38" s="56" t="str">
        <f>IF(AND('Mapa de Riesgos'!$Y$28="Baja",'Mapa de Riesgos'!$AA$28="Catastrófico"),CONCATENATE("R3C",'Mapa de Riesgos'!$O$28),"")</f>
        <v/>
      </c>
      <c r="AM38" s="57" t="str">
        <f>IF(AND('Mapa de Riesgos'!$Y$29="Baja",'Mapa de Riesgos'!$AA$29="Catastrófico"),CONCATENATE("R3C",'Mapa de Riesgos'!$O$29),"")</f>
        <v/>
      </c>
      <c r="AN38" s="83"/>
      <c r="AO38" s="517"/>
      <c r="AP38" s="518"/>
      <c r="AQ38" s="518"/>
      <c r="AR38" s="518"/>
      <c r="AS38" s="518"/>
      <c r="AT38" s="519"/>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row>
    <row r="39" spans="1:80" ht="15" customHeight="1" x14ac:dyDescent="0.25">
      <c r="A39" s="83"/>
      <c r="B39" s="445"/>
      <c r="C39" s="445"/>
      <c r="D39" s="446"/>
      <c r="E39" s="486"/>
      <c r="F39" s="487"/>
      <c r="G39" s="487"/>
      <c r="H39" s="487"/>
      <c r="I39" s="487"/>
      <c r="J39" s="76" t="str">
        <f>IF(AND('Mapa de Riesgos'!$Y$30="Baja",'Mapa de Riesgos'!$AA$30="Leve"),CONCATENATE("R4C",'Mapa de Riesgos'!$O$30),"")</f>
        <v/>
      </c>
      <c r="K39" s="77" t="str">
        <f>IF(AND('Mapa de Riesgos'!$Y$31="Baja",'Mapa de Riesgos'!$AA$31="Leve"),CONCATENATE("R4C",'Mapa de Riesgos'!$O$31),"")</f>
        <v/>
      </c>
      <c r="L39" s="77" t="str">
        <f>IF(AND('Mapa de Riesgos'!$Y$32="Baja",'Mapa de Riesgos'!$AA$32="Leve"),CONCATENATE("R4C",'Mapa de Riesgos'!$O$32),"")</f>
        <v/>
      </c>
      <c r="M39" s="77" t="str">
        <f>IF(AND('Mapa de Riesgos'!$Y$33="Baja",'Mapa de Riesgos'!$AA$33="Leve"),CONCATENATE("R4C",'Mapa de Riesgos'!$O$33),"")</f>
        <v/>
      </c>
      <c r="N39" s="77" t="str">
        <f>IF(AND('Mapa de Riesgos'!$Y$34="Baja",'Mapa de Riesgos'!$AA$34="Leve"),CONCATENATE("R4C",'Mapa de Riesgos'!$O$34),"")</f>
        <v/>
      </c>
      <c r="O39" s="78" t="str">
        <f>IF(AND('Mapa de Riesgos'!$Y$35="Baja",'Mapa de Riesgos'!$AA$35="Leve"),CONCATENATE("R4C",'Mapa de Riesgos'!$O$35),"")</f>
        <v/>
      </c>
      <c r="P39" s="67" t="str">
        <f>IF(AND('Mapa de Riesgos'!$Y$30="Baja",'Mapa de Riesgos'!$AA$30="Menor"),CONCATENATE("R4C",'Mapa de Riesgos'!$O$30),"")</f>
        <v/>
      </c>
      <c r="Q39" s="68" t="str">
        <f>IF(AND('Mapa de Riesgos'!$Y$31="Baja",'Mapa de Riesgos'!$AA$31="Menor"),CONCATENATE("R4C",'Mapa de Riesgos'!$O$31),"")</f>
        <v/>
      </c>
      <c r="R39" s="68" t="str">
        <f>IF(AND('Mapa de Riesgos'!$Y$32="Baja",'Mapa de Riesgos'!$AA$32="Menor"),CONCATENATE("R4C",'Mapa de Riesgos'!$O$32),"")</f>
        <v/>
      </c>
      <c r="S39" s="68" t="str">
        <f>IF(AND('Mapa de Riesgos'!$Y$33="Baja",'Mapa de Riesgos'!$AA$33="Menor"),CONCATENATE("R4C",'Mapa de Riesgos'!$O$33),"")</f>
        <v/>
      </c>
      <c r="T39" s="68" t="str">
        <f>IF(AND('Mapa de Riesgos'!$Y$34="Baja",'Mapa de Riesgos'!$AA$34="Menor"),CONCATENATE("R4C",'Mapa de Riesgos'!$O$34),"")</f>
        <v/>
      </c>
      <c r="U39" s="69" t="str">
        <f>IF(AND('Mapa de Riesgos'!$Y$35="Baja",'Mapa de Riesgos'!$AA$35="Menor"),CONCATENATE("R4C",'Mapa de Riesgos'!$O$35),"")</f>
        <v/>
      </c>
      <c r="V39" s="67" t="str">
        <f>IF(AND('Mapa de Riesgos'!$Y$30="Baja",'Mapa de Riesgos'!$AA$30="Moderado"),CONCATENATE("R4C",'Mapa de Riesgos'!$O$30),"")</f>
        <v/>
      </c>
      <c r="W39" s="68" t="str">
        <f>IF(AND('Mapa de Riesgos'!$Y$31="Baja",'Mapa de Riesgos'!$AA$31="Moderado"),CONCATENATE("R4C",'Mapa de Riesgos'!$O$31),"")</f>
        <v/>
      </c>
      <c r="X39" s="68" t="str">
        <f>IF(AND('Mapa de Riesgos'!$Y$32="Baja",'Mapa de Riesgos'!$AA$32="Moderado"),CONCATENATE("R4C",'Mapa de Riesgos'!$O$32),"")</f>
        <v/>
      </c>
      <c r="Y39" s="68" t="str">
        <f>IF(AND('Mapa de Riesgos'!$Y$33="Baja",'Mapa de Riesgos'!$AA$33="Moderado"),CONCATENATE("R4C",'Mapa de Riesgos'!$O$33),"")</f>
        <v/>
      </c>
      <c r="Z39" s="68" t="str">
        <f>IF(AND('Mapa de Riesgos'!$Y$34="Baja",'Mapa de Riesgos'!$AA$34="Moderado"),CONCATENATE("R4C",'Mapa de Riesgos'!$O$34),"")</f>
        <v/>
      </c>
      <c r="AA39" s="69" t="str">
        <f>IF(AND('Mapa de Riesgos'!$Y$35="Baja",'Mapa de Riesgos'!$AA$35="Moderado"),CONCATENATE("R4C",'Mapa de Riesgos'!$O$35),"")</f>
        <v/>
      </c>
      <c r="AB39" s="52" t="str">
        <f>IF(AND('Mapa de Riesgos'!$Y$30="Baja",'Mapa de Riesgos'!$AA$30="Mayor"),CONCATENATE("R4C",'Mapa de Riesgos'!$O$30),"")</f>
        <v/>
      </c>
      <c r="AC39" s="53" t="str">
        <f>IF(AND('Mapa de Riesgos'!$Y$31="Baja",'Mapa de Riesgos'!$AA$31="Mayor"),CONCATENATE("R4C",'Mapa de Riesgos'!$O$31),"")</f>
        <v/>
      </c>
      <c r="AD39" s="53" t="str">
        <f>IF(AND('Mapa de Riesgos'!$Y$32="Baja",'Mapa de Riesgos'!$AA$32="Mayor"),CONCATENATE("R4C",'Mapa de Riesgos'!$O$32),"")</f>
        <v/>
      </c>
      <c r="AE39" s="53" t="str">
        <f>IF(AND('Mapa de Riesgos'!$Y$33="Baja",'Mapa de Riesgos'!$AA$33="Mayor"),CONCATENATE("R4C",'Mapa de Riesgos'!$O$33),"")</f>
        <v/>
      </c>
      <c r="AF39" s="53" t="str">
        <f>IF(AND('Mapa de Riesgos'!$Y$34="Baja",'Mapa de Riesgos'!$AA$34="Mayor"),CONCATENATE("R4C",'Mapa de Riesgos'!$O$34),"")</f>
        <v/>
      </c>
      <c r="AG39" s="54" t="str">
        <f>IF(AND('Mapa de Riesgos'!$Y$35="Baja",'Mapa de Riesgos'!$AA$35="Mayor"),CONCATENATE("R4C",'Mapa de Riesgos'!$O$35),"")</f>
        <v/>
      </c>
      <c r="AH39" s="55" t="str">
        <f>IF(AND('Mapa de Riesgos'!$Y$30="Baja",'Mapa de Riesgos'!$AA$30="Catastrófico"),CONCATENATE("R4C",'Mapa de Riesgos'!$O$30),"")</f>
        <v/>
      </c>
      <c r="AI39" s="56" t="str">
        <f>IF(AND('Mapa de Riesgos'!$Y$31="Baja",'Mapa de Riesgos'!$AA$31="Catastrófico"),CONCATENATE("R4C",'Mapa de Riesgos'!$O$31),"")</f>
        <v/>
      </c>
      <c r="AJ39" s="56" t="str">
        <f>IF(AND('Mapa de Riesgos'!$Y$32="Baja",'Mapa de Riesgos'!$AA$32="Catastrófico"),CONCATENATE("R4C",'Mapa de Riesgos'!$O$32),"")</f>
        <v/>
      </c>
      <c r="AK39" s="56" t="str">
        <f>IF(AND('Mapa de Riesgos'!$Y$33="Baja",'Mapa de Riesgos'!$AA$33="Catastrófico"),CONCATENATE("R4C",'Mapa de Riesgos'!$O$33),"")</f>
        <v/>
      </c>
      <c r="AL39" s="56" t="str">
        <f>IF(AND('Mapa de Riesgos'!$Y$34="Baja",'Mapa de Riesgos'!$AA$34="Catastrófico"),CONCATENATE("R4C",'Mapa de Riesgos'!$O$34),"")</f>
        <v/>
      </c>
      <c r="AM39" s="57" t="str">
        <f>IF(AND('Mapa de Riesgos'!$Y$35="Baja",'Mapa de Riesgos'!$AA$35="Catastrófico"),CONCATENATE("R4C",'Mapa de Riesgos'!$O$35),"")</f>
        <v/>
      </c>
      <c r="AN39" s="83"/>
      <c r="AO39" s="517"/>
      <c r="AP39" s="518"/>
      <c r="AQ39" s="518"/>
      <c r="AR39" s="518"/>
      <c r="AS39" s="518"/>
      <c r="AT39" s="519"/>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row>
    <row r="40" spans="1:80" ht="15" customHeight="1" x14ac:dyDescent="0.25">
      <c r="A40" s="83"/>
      <c r="B40" s="445"/>
      <c r="C40" s="445"/>
      <c r="D40" s="446"/>
      <c r="E40" s="486"/>
      <c r="F40" s="487"/>
      <c r="G40" s="487"/>
      <c r="H40" s="487"/>
      <c r="I40" s="487"/>
      <c r="J40" s="76" t="str">
        <f>IF(AND('Mapa de Riesgos'!$Y$36="Baja",'Mapa de Riesgos'!$AA$36="Leve"),CONCATENATE("R5C",'Mapa de Riesgos'!$O$36),"")</f>
        <v/>
      </c>
      <c r="K40" s="77" t="str">
        <f>IF(AND('Mapa de Riesgos'!$Y$37="Baja",'Mapa de Riesgos'!$AA$37="Leve"),CONCATENATE("R5C",'Mapa de Riesgos'!$O$37),"")</f>
        <v/>
      </c>
      <c r="L40" s="77" t="str">
        <f>IF(AND('Mapa de Riesgos'!$Y$38="Baja",'Mapa de Riesgos'!$AA$38="Leve"),CONCATENATE("R5C",'Mapa de Riesgos'!$O$38),"")</f>
        <v/>
      </c>
      <c r="M40" s="77" t="str">
        <f>IF(AND('Mapa de Riesgos'!$Y$39="Baja",'Mapa de Riesgos'!$AA$39="Leve"),CONCATENATE("R5C",'Mapa de Riesgos'!$O$39),"")</f>
        <v/>
      </c>
      <c r="N40" s="77" t="str">
        <f>IF(AND('Mapa de Riesgos'!$Y$40="Baja",'Mapa de Riesgos'!$AA$40="Leve"),CONCATENATE("R5C",'Mapa de Riesgos'!$O$40),"")</f>
        <v/>
      </c>
      <c r="O40" s="78" t="str">
        <f>IF(AND('Mapa de Riesgos'!$Y$41="Baja",'Mapa de Riesgos'!$AA$41="Leve"),CONCATENATE("R5C",'Mapa de Riesgos'!$O$41),"")</f>
        <v/>
      </c>
      <c r="P40" s="67" t="str">
        <f>IF(AND('Mapa de Riesgos'!$Y$36="Baja",'Mapa de Riesgos'!$AA$36="Menor"),CONCATENATE("R5C",'Mapa de Riesgos'!$O$36),"")</f>
        <v/>
      </c>
      <c r="Q40" s="68" t="str">
        <f>IF(AND('Mapa de Riesgos'!$Y$37="Baja",'Mapa de Riesgos'!$AA$37="Menor"),CONCATENATE("R5C",'Mapa de Riesgos'!$O$37),"")</f>
        <v/>
      </c>
      <c r="R40" s="68" t="str">
        <f>IF(AND('Mapa de Riesgos'!$Y$38="Baja",'Mapa de Riesgos'!$AA$38="Menor"),CONCATENATE("R5C",'Mapa de Riesgos'!$O$38),"")</f>
        <v/>
      </c>
      <c r="S40" s="68" t="str">
        <f>IF(AND('Mapa de Riesgos'!$Y$39="Baja",'Mapa de Riesgos'!$AA$39="Menor"),CONCATENATE("R5C",'Mapa de Riesgos'!$O$39),"")</f>
        <v/>
      </c>
      <c r="T40" s="68" t="str">
        <f>IF(AND('Mapa de Riesgos'!$Y$40="Baja",'Mapa de Riesgos'!$AA$40="Menor"),CONCATENATE("R5C",'Mapa de Riesgos'!$O$40),"")</f>
        <v/>
      </c>
      <c r="U40" s="69" t="str">
        <f>IF(AND('Mapa de Riesgos'!$Y$41="Baja",'Mapa de Riesgos'!$AA$41="Menor"),CONCATENATE("R5C",'Mapa de Riesgos'!$O$41),"")</f>
        <v/>
      </c>
      <c r="V40" s="67" t="str">
        <f>IF(AND('Mapa de Riesgos'!$Y$36="Baja",'Mapa de Riesgos'!$AA$36="Moderado"),CONCATENATE("R5C",'Mapa de Riesgos'!$O$36),"")</f>
        <v/>
      </c>
      <c r="W40" s="68" t="str">
        <f>IF(AND('Mapa de Riesgos'!$Y$37="Baja",'Mapa de Riesgos'!$AA$37="Moderado"),CONCATENATE("R5C",'Mapa de Riesgos'!$O$37),"")</f>
        <v/>
      </c>
      <c r="X40" s="68" t="str">
        <f>IF(AND('Mapa de Riesgos'!$Y$38="Baja",'Mapa de Riesgos'!$AA$38="Moderado"),CONCATENATE("R5C",'Mapa de Riesgos'!$O$38),"")</f>
        <v/>
      </c>
      <c r="Y40" s="68" t="str">
        <f>IF(AND('Mapa de Riesgos'!$Y$39="Baja",'Mapa de Riesgos'!$AA$39="Moderado"),CONCATENATE("R5C",'Mapa de Riesgos'!$O$39),"")</f>
        <v/>
      </c>
      <c r="Z40" s="68" t="str">
        <f>IF(AND('Mapa de Riesgos'!$Y$40="Baja",'Mapa de Riesgos'!$AA$40="Moderado"),CONCATENATE("R5C",'Mapa de Riesgos'!$O$40),"")</f>
        <v/>
      </c>
      <c r="AA40" s="69" t="str">
        <f>IF(AND('Mapa de Riesgos'!$Y$41="Baja",'Mapa de Riesgos'!$AA$41="Moderado"),CONCATENATE("R5C",'Mapa de Riesgos'!$O$41),"")</f>
        <v/>
      </c>
      <c r="AB40" s="52" t="str">
        <f>IF(AND('Mapa de Riesgos'!$Y$36="Baja",'Mapa de Riesgos'!$AA$36="Mayor"),CONCATENATE("R5C",'Mapa de Riesgos'!$O$36),"")</f>
        <v/>
      </c>
      <c r="AC40" s="53" t="str">
        <f>IF(AND('Mapa de Riesgos'!$Y$37="Baja",'Mapa de Riesgos'!$AA$37="Mayor"),CONCATENATE("R5C",'Mapa de Riesgos'!$O$37),"")</f>
        <v/>
      </c>
      <c r="AD40" s="53" t="str">
        <f>IF(AND('Mapa de Riesgos'!$Y$38="Baja",'Mapa de Riesgos'!$AA$38="Mayor"),CONCATENATE("R5C",'Mapa de Riesgos'!$O$38),"")</f>
        <v/>
      </c>
      <c r="AE40" s="53" t="str">
        <f>IF(AND('Mapa de Riesgos'!$Y$39="Baja",'Mapa de Riesgos'!$AA$39="Mayor"),CONCATENATE("R5C",'Mapa de Riesgos'!$O$39),"")</f>
        <v/>
      </c>
      <c r="AF40" s="53" t="str">
        <f>IF(AND('Mapa de Riesgos'!$Y$40="Baja",'Mapa de Riesgos'!$AA$40="Mayor"),CONCATENATE("R5C",'Mapa de Riesgos'!$O$40),"")</f>
        <v/>
      </c>
      <c r="AG40" s="54" t="str">
        <f>IF(AND('Mapa de Riesgos'!$Y$41="Baja",'Mapa de Riesgos'!$AA$41="Mayor"),CONCATENATE("R5C",'Mapa de Riesgos'!$O$41),"")</f>
        <v/>
      </c>
      <c r="AH40" s="55" t="str">
        <f>IF(AND('Mapa de Riesgos'!$Y$36="Baja",'Mapa de Riesgos'!$AA$36="Catastrófico"),CONCATENATE("R5C",'Mapa de Riesgos'!$O$36),"")</f>
        <v/>
      </c>
      <c r="AI40" s="56" t="str">
        <f>IF(AND('Mapa de Riesgos'!$Y$37="Baja",'Mapa de Riesgos'!$AA$37="Catastrófico"),CONCATENATE("R5C",'Mapa de Riesgos'!$O$37),"")</f>
        <v/>
      </c>
      <c r="AJ40" s="56" t="str">
        <f>IF(AND('Mapa de Riesgos'!$Y$38="Baja",'Mapa de Riesgos'!$AA$38="Catastrófico"),CONCATENATE("R5C",'Mapa de Riesgos'!$O$38),"")</f>
        <v/>
      </c>
      <c r="AK40" s="56" t="str">
        <f>IF(AND('Mapa de Riesgos'!$Y$39="Baja",'Mapa de Riesgos'!$AA$39="Catastrófico"),CONCATENATE("R5C",'Mapa de Riesgos'!$O$39),"")</f>
        <v/>
      </c>
      <c r="AL40" s="56" t="str">
        <f>IF(AND('Mapa de Riesgos'!$Y$40="Baja",'Mapa de Riesgos'!$AA$40="Catastrófico"),CONCATENATE("R5C",'Mapa de Riesgos'!$O$40),"")</f>
        <v/>
      </c>
      <c r="AM40" s="57" t="str">
        <f>IF(AND('Mapa de Riesgos'!$Y$41="Baja",'Mapa de Riesgos'!$AA$41="Catastrófico"),CONCATENATE("R5C",'Mapa de Riesgos'!$O$41),"")</f>
        <v/>
      </c>
      <c r="AN40" s="83"/>
      <c r="AO40" s="517"/>
      <c r="AP40" s="518"/>
      <c r="AQ40" s="518"/>
      <c r="AR40" s="518"/>
      <c r="AS40" s="518"/>
      <c r="AT40" s="519"/>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row>
    <row r="41" spans="1:80" ht="15" customHeight="1" x14ac:dyDescent="0.25">
      <c r="A41" s="83"/>
      <c r="B41" s="445"/>
      <c r="C41" s="445"/>
      <c r="D41" s="446"/>
      <c r="E41" s="486"/>
      <c r="F41" s="487"/>
      <c r="G41" s="487"/>
      <c r="H41" s="487"/>
      <c r="I41" s="487"/>
      <c r="J41" s="76" t="str">
        <f>IF(AND('Mapa de Riesgos'!$Y$42="Baja",'Mapa de Riesgos'!$AA$42="Leve"),CONCATENATE("R6C",'Mapa de Riesgos'!$O$42),"")</f>
        <v/>
      </c>
      <c r="K41" s="77" t="str">
        <f>IF(AND('Mapa de Riesgos'!$Y$43="Baja",'Mapa de Riesgos'!$AA$43="Leve"),CONCATENATE("R6C",'Mapa de Riesgos'!$O$43),"")</f>
        <v/>
      </c>
      <c r="L41" s="77" t="str">
        <f>IF(AND('Mapa de Riesgos'!$Y$44="Baja",'Mapa de Riesgos'!$AA$44="Leve"),CONCATENATE("R6C",'Mapa de Riesgos'!$O$44),"")</f>
        <v/>
      </c>
      <c r="M41" s="77" t="str">
        <f>IF(AND('Mapa de Riesgos'!$Y$45="Baja",'Mapa de Riesgos'!$AA$45="Leve"),CONCATENATE("R6C",'Mapa de Riesgos'!$O$45),"")</f>
        <v/>
      </c>
      <c r="N41" s="77" t="str">
        <f>IF(AND('Mapa de Riesgos'!$Y$46="Baja",'Mapa de Riesgos'!$AA$46="Leve"),CONCATENATE("R6C",'Mapa de Riesgos'!$O$46),"")</f>
        <v/>
      </c>
      <c r="O41" s="78" t="str">
        <f>IF(AND('Mapa de Riesgos'!$Y$47="Baja",'Mapa de Riesgos'!$AA$47="Leve"),CONCATENATE("R6C",'Mapa de Riesgos'!$O$47),"")</f>
        <v/>
      </c>
      <c r="P41" s="67" t="str">
        <f>IF(AND('Mapa de Riesgos'!$Y$42="Baja",'Mapa de Riesgos'!$AA$42="Menor"),CONCATENATE("R6C",'Mapa de Riesgos'!$O$42),"")</f>
        <v/>
      </c>
      <c r="Q41" s="68" t="str">
        <f>IF(AND('Mapa de Riesgos'!$Y$43="Baja",'Mapa de Riesgos'!$AA$43="Menor"),CONCATENATE("R6C",'Mapa de Riesgos'!$O$43),"")</f>
        <v/>
      </c>
      <c r="R41" s="68" t="str">
        <f>IF(AND('Mapa de Riesgos'!$Y$44="Baja",'Mapa de Riesgos'!$AA$44="Menor"),CONCATENATE("R6C",'Mapa de Riesgos'!$O$44),"")</f>
        <v/>
      </c>
      <c r="S41" s="68" t="str">
        <f>IF(AND('Mapa de Riesgos'!$Y$45="Baja",'Mapa de Riesgos'!$AA$45="Menor"),CONCATENATE("R6C",'Mapa de Riesgos'!$O$45),"")</f>
        <v/>
      </c>
      <c r="T41" s="68" t="str">
        <f>IF(AND('Mapa de Riesgos'!$Y$46="Baja",'Mapa de Riesgos'!$AA$46="Menor"),CONCATENATE("R6C",'Mapa de Riesgos'!$O$46),"")</f>
        <v/>
      </c>
      <c r="U41" s="69" t="str">
        <f>IF(AND('Mapa de Riesgos'!$Y$47="Baja",'Mapa de Riesgos'!$AA$47="Menor"),CONCATENATE("R6C",'Mapa de Riesgos'!$O$47),"")</f>
        <v/>
      </c>
      <c r="V41" s="67" t="str">
        <f>IF(AND('Mapa de Riesgos'!$Y$42="Baja",'Mapa de Riesgos'!$AA$42="Moderado"),CONCATENATE("R6C",'Mapa de Riesgos'!$O$42),"")</f>
        <v/>
      </c>
      <c r="W41" s="68" t="str">
        <f>IF(AND('Mapa de Riesgos'!$Y$43="Baja",'Mapa de Riesgos'!$AA$43="Moderado"),CONCATENATE("R6C",'Mapa de Riesgos'!$O$43),"")</f>
        <v/>
      </c>
      <c r="X41" s="68" t="str">
        <f>IF(AND('Mapa de Riesgos'!$Y$44="Baja",'Mapa de Riesgos'!$AA$44="Moderado"),CONCATENATE("R6C",'Mapa de Riesgos'!$O$44),"")</f>
        <v/>
      </c>
      <c r="Y41" s="68" t="str">
        <f>IF(AND('Mapa de Riesgos'!$Y$45="Baja",'Mapa de Riesgos'!$AA$45="Moderado"),CONCATENATE("R6C",'Mapa de Riesgos'!$O$45),"")</f>
        <v/>
      </c>
      <c r="Z41" s="68" t="str">
        <f>IF(AND('Mapa de Riesgos'!$Y$46="Baja",'Mapa de Riesgos'!$AA$46="Moderado"),CONCATENATE("R6C",'Mapa de Riesgos'!$O$46),"")</f>
        <v/>
      </c>
      <c r="AA41" s="69" t="str">
        <f>IF(AND('Mapa de Riesgos'!$Y$47="Baja",'Mapa de Riesgos'!$AA$47="Moderado"),CONCATENATE("R6C",'Mapa de Riesgos'!$O$47),"")</f>
        <v/>
      </c>
      <c r="AB41" s="52" t="str">
        <f>IF(AND('Mapa de Riesgos'!$Y$42="Baja",'Mapa de Riesgos'!$AA$42="Mayor"),CONCATENATE("R6C",'Mapa de Riesgos'!$O$42),"")</f>
        <v/>
      </c>
      <c r="AC41" s="53" t="str">
        <f>IF(AND('Mapa de Riesgos'!$Y$43="Baja",'Mapa de Riesgos'!$AA$43="Mayor"),CONCATENATE("R6C",'Mapa de Riesgos'!$O$43),"")</f>
        <v/>
      </c>
      <c r="AD41" s="53" t="str">
        <f>IF(AND('Mapa de Riesgos'!$Y$44="Baja",'Mapa de Riesgos'!$AA$44="Mayor"),CONCATENATE("R6C",'Mapa de Riesgos'!$O$44),"")</f>
        <v/>
      </c>
      <c r="AE41" s="53" t="str">
        <f>IF(AND('Mapa de Riesgos'!$Y$45="Baja",'Mapa de Riesgos'!$AA$45="Mayor"),CONCATENATE("R6C",'Mapa de Riesgos'!$O$45),"")</f>
        <v/>
      </c>
      <c r="AF41" s="53" t="str">
        <f>IF(AND('Mapa de Riesgos'!$Y$46="Baja",'Mapa de Riesgos'!$AA$46="Mayor"),CONCATENATE("R6C",'Mapa de Riesgos'!$O$46),"")</f>
        <v/>
      </c>
      <c r="AG41" s="54" t="str">
        <f>IF(AND('Mapa de Riesgos'!$Y$47="Baja",'Mapa de Riesgos'!$AA$47="Mayor"),CONCATENATE("R6C",'Mapa de Riesgos'!$O$47),"")</f>
        <v/>
      </c>
      <c r="AH41" s="55" t="str">
        <f>IF(AND('Mapa de Riesgos'!$Y$42="Baja",'Mapa de Riesgos'!$AA$42="Catastrófico"),CONCATENATE("R6C",'Mapa de Riesgos'!$O$42),"")</f>
        <v/>
      </c>
      <c r="AI41" s="56" t="str">
        <f>IF(AND('Mapa de Riesgos'!$Y$43="Baja",'Mapa de Riesgos'!$AA$43="Catastrófico"),CONCATENATE("R6C",'Mapa de Riesgos'!$O$43),"")</f>
        <v/>
      </c>
      <c r="AJ41" s="56" t="str">
        <f>IF(AND('Mapa de Riesgos'!$Y$44="Baja",'Mapa de Riesgos'!$AA$44="Catastrófico"),CONCATENATE("R6C",'Mapa de Riesgos'!$O$44),"")</f>
        <v/>
      </c>
      <c r="AK41" s="56" t="str">
        <f>IF(AND('Mapa de Riesgos'!$Y$45="Baja",'Mapa de Riesgos'!$AA$45="Catastrófico"),CONCATENATE("R6C",'Mapa de Riesgos'!$O$45),"")</f>
        <v/>
      </c>
      <c r="AL41" s="56" t="str">
        <f>IF(AND('Mapa de Riesgos'!$Y$46="Baja",'Mapa de Riesgos'!$AA$46="Catastrófico"),CONCATENATE("R6C",'Mapa de Riesgos'!$O$46),"")</f>
        <v/>
      </c>
      <c r="AM41" s="57" t="str">
        <f>IF(AND('Mapa de Riesgos'!$Y$47="Baja",'Mapa de Riesgos'!$AA$47="Catastrófico"),CONCATENATE("R6C",'Mapa de Riesgos'!$O$47),"")</f>
        <v/>
      </c>
      <c r="AN41" s="83"/>
      <c r="AO41" s="517"/>
      <c r="AP41" s="518"/>
      <c r="AQ41" s="518"/>
      <c r="AR41" s="518"/>
      <c r="AS41" s="518"/>
      <c r="AT41" s="519"/>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row>
    <row r="42" spans="1:80" ht="15" customHeight="1" x14ac:dyDescent="0.25">
      <c r="A42" s="83"/>
      <c r="B42" s="445"/>
      <c r="C42" s="445"/>
      <c r="D42" s="446"/>
      <c r="E42" s="486"/>
      <c r="F42" s="487"/>
      <c r="G42" s="487"/>
      <c r="H42" s="487"/>
      <c r="I42" s="487"/>
      <c r="J42" s="76" t="str">
        <f>IF(AND('Mapa de Riesgos'!$Y$48="Baja",'Mapa de Riesgos'!$AA$48="Leve"),CONCATENATE("R7C",'Mapa de Riesgos'!$O$48),"")</f>
        <v/>
      </c>
      <c r="K42" s="77" t="str">
        <f>IF(AND('Mapa de Riesgos'!$Y$49="Baja",'Mapa de Riesgos'!$AA$49="Leve"),CONCATENATE("R7C",'Mapa de Riesgos'!$O$49),"")</f>
        <v/>
      </c>
      <c r="L42" s="77" t="str">
        <f>IF(AND('Mapa de Riesgos'!$Y$50="Baja",'Mapa de Riesgos'!$AA$50="Leve"),CONCATENATE("R7C",'Mapa de Riesgos'!$O$50),"")</f>
        <v/>
      </c>
      <c r="M42" s="77" t="str">
        <f>IF(AND('Mapa de Riesgos'!$Y$51="Baja",'Mapa de Riesgos'!$AA$51="Leve"),CONCATENATE("R7C",'Mapa de Riesgos'!$O$51),"")</f>
        <v/>
      </c>
      <c r="N42" s="77" t="str">
        <f>IF(AND('Mapa de Riesgos'!$Y$52="Baja",'Mapa de Riesgos'!$AA$52="Leve"),CONCATENATE("R7C",'Mapa de Riesgos'!$O$52),"")</f>
        <v/>
      </c>
      <c r="O42" s="78" t="str">
        <f>IF(AND('Mapa de Riesgos'!$Y$53="Baja",'Mapa de Riesgos'!$AA$53="Leve"),CONCATENATE("R7C",'Mapa de Riesgos'!$O$53),"")</f>
        <v/>
      </c>
      <c r="P42" s="67" t="str">
        <f>IF(AND('Mapa de Riesgos'!$Y$48="Baja",'Mapa de Riesgos'!$AA$48="Menor"),CONCATENATE("R7C",'Mapa de Riesgos'!$O$48),"")</f>
        <v/>
      </c>
      <c r="Q42" s="68" t="str">
        <f>IF(AND('Mapa de Riesgos'!$Y$49="Baja",'Mapa de Riesgos'!$AA$49="Menor"),CONCATENATE("R7C",'Mapa de Riesgos'!$O$49),"")</f>
        <v/>
      </c>
      <c r="R42" s="68" t="str">
        <f>IF(AND('Mapa de Riesgos'!$Y$50="Baja",'Mapa de Riesgos'!$AA$50="Menor"),CONCATENATE("R7C",'Mapa de Riesgos'!$O$50),"")</f>
        <v/>
      </c>
      <c r="S42" s="68" t="str">
        <f>IF(AND('Mapa de Riesgos'!$Y$51="Baja",'Mapa de Riesgos'!$AA$51="Menor"),CONCATENATE("R7C",'Mapa de Riesgos'!$O$51),"")</f>
        <v/>
      </c>
      <c r="T42" s="68" t="str">
        <f>IF(AND('Mapa de Riesgos'!$Y$52="Baja",'Mapa de Riesgos'!$AA$52="Menor"),CONCATENATE("R7C",'Mapa de Riesgos'!$O$52),"")</f>
        <v/>
      </c>
      <c r="U42" s="69" t="str">
        <f>IF(AND('Mapa de Riesgos'!$Y$53="Baja",'Mapa de Riesgos'!$AA$53="Menor"),CONCATENATE("R7C",'Mapa de Riesgos'!$O$53),"")</f>
        <v/>
      </c>
      <c r="V42" s="67" t="str">
        <f>IF(AND('Mapa de Riesgos'!$Y$48="Baja",'Mapa de Riesgos'!$AA$48="Moderado"),CONCATENATE("R7C",'Mapa de Riesgos'!$O$48),"")</f>
        <v/>
      </c>
      <c r="W42" s="68" t="str">
        <f>IF(AND('Mapa de Riesgos'!$Y$49="Baja",'Mapa de Riesgos'!$AA$49="Moderado"),CONCATENATE("R7C",'Mapa de Riesgos'!$O$49),"")</f>
        <v/>
      </c>
      <c r="X42" s="68" t="str">
        <f>IF(AND('Mapa de Riesgos'!$Y$50="Baja",'Mapa de Riesgos'!$AA$50="Moderado"),CONCATENATE("R7C",'Mapa de Riesgos'!$O$50),"")</f>
        <v/>
      </c>
      <c r="Y42" s="68" t="str">
        <f>IF(AND('Mapa de Riesgos'!$Y$51="Baja",'Mapa de Riesgos'!$AA$51="Moderado"),CONCATENATE("R7C",'Mapa de Riesgos'!$O$51),"")</f>
        <v/>
      </c>
      <c r="Z42" s="68" t="str">
        <f>IF(AND('Mapa de Riesgos'!$Y$52="Baja",'Mapa de Riesgos'!$AA$52="Moderado"),CONCATENATE("R7C",'Mapa de Riesgos'!$O$52),"")</f>
        <v/>
      </c>
      <c r="AA42" s="69" t="str">
        <f>IF(AND('Mapa de Riesgos'!$Y$53="Baja",'Mapa de Riesgos'!$AA$53="Moderado"),CONCATENATE("R7C",'Mapa de Riesgos'!$O$53),"")</f>
        <v/>
      </c>
      <c r="AB42" s="52" t="str">
        <f>IF(AND('Mapa de Riesgos'!$Y$48="Baja",'Mapa de Riesgos'!$AA$48="Mayor"),CONCATENATE("R7C",'Mapa de Riesgos'!$O$48),"")</f>
        <v/>
      </c>
      <c r="AC42" s="53" t="str">
        <f>IF(AND('Mapa de Riesgos'!$Y$49="Baja",'Mapa de Riesgos'!$AA$49="Mayor"),CONCATENATE("R7C",'Mapa de Riesgos'!$O$49),"")</f>
        <v/>
      </c>
      <c r="AD42" s="53" t="str">
        <f>IF(AND('Mapa de Riesgos'!$Y$50="Baja",'Mapa de Riesgos'!$AA$50="Mayor"),CONCATENATE("R7C",'Mapa de Riesgos'!$O$50),"")</f>
        <v/>
      </c>
      <c r="AE42" s="53" t="str">
        <f>IF(AND('Mapa de Riesgos'!$Y$51="Baja",'Mapa de Riesgos'!$AA$51="Mayor"),CONCATENATE("R7C",'Mapa de Riesgos'!$O$51),"")</f>
        <v/>
      </c>
      <c r="AF42" s="53" t="str">
        <f>IF(AND('Mapa de Riesgos'!$Y$52="Baja",'Mapa de Riesgos'!$AA$52="Mayor"),CONCATENATE("R7C",'Mapa de Riesgos'!$O$52),"")</f>
        <v/>
      </c>
      <c r="AG42" s="54" t="str">
        <f>IF(AND('Mapa de Riesgos'!$Y$53="Baja",'Mapa de Riesgos'!$AA$53="Mayor"),CONCATENATE("R7C",'Mapa de Riesgos'!$O$53),"")</f>
        <v/>
      </c>
      <c r="AH42" s="55" t="str">
        <f>IF(AND('Mapa de Riesgos'!$Y$48="Baja",'Mapa de Riesgos'!$AA$48="Catastrófico"),CONCATENATE("R7C",'Mapa de Riesgos'!$O$48),"")</f>
        <v/>
      </c>
      <c r="AI42" s="56" t="str">
        <f>IF(AND('Mapa de Riesgos'!$Y$49="Baja",'Mapa de Riesgos'!$AA$49="Catastrófico"),CONCATENATE("R7C",'Mapa de Riesgos'!$O$49),"")</f>
        <v/>
      </c>
      <c r="AJ42" s="56" t="str">
        <f>IF(AND('Mapa de Riesgos'!$Y$50="Baja",'Mapa de Riesgos'!$AA$50="Catastrófico"),CONCATENATE("R7C",'Mapa de Riesgos'!$O$50),"")</f>
        <v/>
      </c>
      <c r="AK42" s="56" t="str">
        <f>IF(AND('Mapa de Riesgos'!$Y$51="Baja",'Mapa de Riesgos'!$AA$51="Catastrófico"),CONCATENATE("R7C",'Mapa de Riesgos'!$O$51),"")</f>
        <v/>
      </c>
      <c r="AL42" s="56" t="str">
        <f>IF(AND('Mapa de Riesgos'!$Y$52="Baja",'Mapa de Riesgos'!$AA$52="Catastrófico"),CONCATENATE("R7C",'Mapa de Riesgos'!$O$52),"")</f>
        <v/>
      </c>
      <c r="AM42" s="57" t="str">
        <f>IF(AND('Mapa de Riesgos'!$Y$53="Baja",'Mapa de Riesgos'!$AA$53="Catastrófico"),CONCATENATE("R7C",'Mapa de Riesgos'!$O$53),"")</f>
        <v/>
      </c>
      <c r="AN42" s="83"/>
      <c r="AO42" s="517"/>
      <c r="AP42" s="518"/>
      <c r="AQ42" s="518"/>
      <c r="AR42" s="518"/>
      <c r="AS42" s="518"/>
      <c r="AT42" s="519"/>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row>
    <row r="43" spans="1:80" ht="15" customHeight="1" x14ac:dyDescent="0.25">
      <c r="A43" s="83"/>
      <c r="B43" s="445"/>
      <c r="C43" s="445"/>
      <c r="D43" s="446"/>
      <c r="E43" s="486"/>
      <c r="F43" s="487"/>
      <c r="G43" s="487"/>
      <c r="H43" s="487"/>
      <c r="I43" s="487"/>
      <c r="J43" s="76" t="str">
        <f>IF(AND('Mapa de Riesgos'!$Y$54="Baja",'Mapa de Riesgos'!$AA$54="Leve"),CONCATENATE("R8C",'Mapa de Riesgos'!$O$54),"")</f>
        <v/>
      </c>
      <c r="K43" s="77" t="str">
        <f>IF(AND('Mapa de Riesgos'!$Y$55="Baja",'Mapa de Riesgos'!$AA$55="Leve"),CONCATENATE("R8C",'Mapa de Riesgos'!$O$55),"")</f>
        <v/>
      </c>
      <c r="L43" s="77" t="str">
        <f>IF(AND('Mapa de Riesgos'!$Y$56="Baja",'Mapa de Riesgos'!$AA$56="Leve"),CONCATENATE("R8C",'Mapa de Riesgos'!$O$56),"")</f>
        <v/>
      </c>
      <c r="M43" s="77" t="str">
        <f>IF(AND('Mapa de Riesgos'!$Y$57="Baja",'Mapa de Riesgos'!$AA$57="Leve"),CONCATENATE("R8C",'Mapa de Riesgos'!$O$57),"")</f>
        <v/>
      </c>
      <c r="N43" s="77" t="str">
        <f>IF(AND('Mapa de Riesgos'!$Y$58="Baja",'Mapa de Riesgos'!$AA$58="Leve"),CONCATENATE("R8C",'Mapa de Riesgos'!$O$58),"")</f>
        <v/>
      </c>
      <c r="O43" s="78" t="str">
        <f>IF(AND('Mapa de Riesgos'!$Y$59="Baja",'Mapa de Riesgos'!$AA$59="Leve"),CONCATENATE("R8C",'Mapa de Riesgos'!$O$59),"")</f>
        <v/>
      </c>
      <c r="P43" s="67" t="str">
        <f>IF(AND('Mapa de Riesgos'!$Y$54="Baja",'Mapa de Riesgos'!$AA$54="Menor"),CONCATENATE("R8C",'Mapa de Riesgos'!$O$54),"")</f>
        <v/>
      </c>
      <c r="Q43" s="68" t="str">
        <f>IF(AND('Mapa de Riesgos'!$Y$55="Baja",'Mapa de Riesgos'!$AA$55="Menor"),CONCATENATE("R8C",'Mapa de Riesgos'!$O$55),"")</f>
        <v/>
      </c>
      <c r="R43" s="68" t="str">
        <f>IF(AND('Mapa de Riesgos'!$Y$56="Baja",'Mapa de Riesgos'!$AA$56="Menor"),CONCATENATE("R8C",'Mapa de Riesgos'!$O$56),"")</f>
        <v/>
      </c>
      <c r="S43" s="68" t="str">
        <f>IF(AND('Mapa de Riesgos'!$Y$57="Baja",'Mapa de Riesgos'!$AA$57="Menor"),CONCATENATE("R8C",'Mapa de Riesgos'!$O$57),"")</f>
        <v/>
      </c>
      <c r="T43" s="68" t="str">
        <f>IF(AND('Mapa de Riesgos'!$Y$58="Baja",'Mapa de Riesgos'!$AA$58="Menor"),CONCATENATE("R8C",'Mapa de Riesgos'!$O$58),"")</f>
        <v/>
      </c>
      <c r="U43" s="69" t="str">
        <f>IF(AND('Mapa de Riesgos'!$Y$59="Baja",'Mapa de Riesgos'!$AA$59="Menor"),CONCATENATE("R8C",'Mapa de Riesgos'!$O$59),"")</f>
        <v/>
      </c>
      <c r="V43" s="67" t="str">
        <f>IF(AND('Mapa de Riesgos'!$Y$54="Baja",'Mapa de Riesgos'!$AA$54="Moderado"),CONCATENATE("R8C",'Mapa de Riesgos'!$O$54),"")</f>
        <v/>
      </c>
      <c r="W43" s="68" t="str">
        <f>IF(AND('Mapa de Riesgos'!$Y$55="Baja",'Mapa de Riesgos'!$AA$55="Moderado"),CONCATENATE("R8C",'Mapa de Riesgos'!$O$55),"")</f>
        <v/>
      </c>
      <c r="X43" s="68" t="str">
        <f>IF(AND('Mapa de Riesgos'!$Y$56="Baja",'Mapa de Riesgos'!$AA$56="Moderado"),CONCATENATE("R8C",'Mapa de Riesgos'!$O$56),"")</f>
        <v/>
      </c>
      <c r="Y43" s="68" t="str">
        <f>IF(AND('Mapa de Riesgos'!$Y$57="Baja",'Mapa de Riesgos'!$AA$57="Moderado"),CONCATENATE("R8C",'Mapa de Riesgos'!$O$57),"")</f>
        <v/>
      </c>
      <c r="Z43" s="68" t="str">
        <f>IF(AND('Mapa de Riesgos'!$Y$58="Baja",'Mapa de Riesgos'!$AA$58="Moderado"),CONCATENATE("R8C",'Mapa de Riesgos'!$O$58),"")</f>
        <v/>
      </c>
      <c r="AA43" s="69" t="str">
        <f>IF(AND('Mapa de Riesgos'!$Y$59="Baja",'Mapa de Riesgos'!$AA$59="Moderado"),CONCATENATE("R8C",'Mapa de Riesgos'!$O$59),"")</f>
        <v/>
      </c>
      <c r="AB43" s="52" t="str">
        <f>IF(AND('Mapa de Riesgos'!$Y$54="Baja",'Mapa de Riesgos'!$AA$54="Mayor"),CONCATENATE("R8C",'Mapa de Riesgos'!$O$54),"")</f>
        <v/>
      </c>
      <c r="AC43" s="53" t="str">
        <f>IF(AND('Mapa de Riesgos'!$Y$55="Baja",'Mapa de Riesgos'!$AA$55="Mayor"),CONCATENATE("R8C",'Mapa de Riesgos'!$O$55),"")</f>
        <v/>
      </c>
      <c r="AD43" s="53" t="str">
        <f>IF(AND('Mapa de Riesgos'!$Y$56="Baja",'Mapa de Riesgos'!$AA$56="Mayor"),CONCATENATE("R8C",'Mapa de Riesgos'!$O$56),"")</f>
        <v/>
      </c>
      <c r="AE43" s="53" t="str">
        <f>IF(AND('Mapa de Riesgos'!$Y$57="Baja",'Mapa de Riesgos'!$AA$57="Mayor"),CONCATENATE("R8C",'Mapa de Riesgos'!$O$57),"")</f>
        <v/>
      </c>
      <c r="AF43" s="53" t="str">
        <f>IF(AND('Mapa de Riesgos'!$Y$58="Baja",'Mapa de Riesgos'!$AA$58="Mayor"),CONCATENATE("R8C",'Mapa de Riesgos'!$O$58),"")</f>
        <v/>
      </c>
      <c r="AG43" s="54" t="str">
        <f>IF(AND('Mapa de Riesgos'!$Y$59="Baja",'Mapa de Riesgos'!$AA$59="Mayor"),CONCATENATE("R8C",'Mapa de Riesgos'!$O$59),"")</f>
        <v/>
      </c>
      <c r="AH43" s="55" t="str">
        <f>IF(AND('Mapa de Riesgos'!$Y$54="Baja",'Mapa de Riesgos'!$AA$54="Catastrófico"),CONCATENATE("R8C",'Mapa de Riesgos'!$O$54),"")</f>
        <v/>
      </c>
      <c r="AI43" s="56" t="str">
        <f>IF(AND('Mapa de Riesgos'!$Y$55="Baja",'Mapa de Riesgos'!$AA$55="Catastrófico"),CONCATENATE("R8C",'Mapa de Riesgos'!$O$55),"")</f>
        <v/>
      </c>
      <c r="AJ43" s="56" t="str">
        <f>IF(AND('Mapa de Riesgos'!$Y$56="Baja",'Mapa de Riesgos'!$AA$56="Catastrófico"),CONCATENATE("R8C",'Mapa de Riesgos'!$O$56),"")</f>
        <v/>
      </c>
      <c r="AK43" s="56" t="str">
        <f>IF(AND('Mapa de Riesgos'!$Y$57="Baja",'Mapa de Riesgos'!$AA$57="Catastrófico"),CONCATENATE("R8C",'Mapa de Riesgos'!$O$57),"")</f>
        <v/>
      </c>
      <c r="AL43" s="56" t="str">
        <f>IF(AND('Mapa de Riesgos'!$Y$58="Baja",'Mapa de Riesgos'!$AA$58="Catastrófico"),CONCATENATE("R8C",'Mapa de Riesgos'!$O$58),"")</f>
        <v/>
      </c>
      <c r="AM43" s="57" t="str">
        <f>IF(AND('Mapa de Riesgos'!$Y$59="Baja",'Mapa de Riesgos'!$AA$59="Catastrófico"),CONCATENATE("R8C",'Mapa de Riesgos'!$O$59),"")</f>
        <v/>
      </c>
      <c r="AN43" s="83"/>
      <c r="AO43" s="517"/>
      <c r="AP43" s="518"/>
      <c r="AQ43" s="518"/>
      <c r="AR43" s="518"/>
      <c r="AS43" s="518"/>
      <c r="AT43" s="519"/>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row>
    <row r="44" spans="1:80" ht="15" customHeight="1" x14ac:dyDescent="0.25">
      <c r="A44" s="83"/>
      <c r="B44" s="445"/>
      <c r="C44" s="445"/>
      <c r="D44" s="446"/>
      <c r="E44" s="486"/>
      <c r="F44" s="487"/>
      <c r="G44" s="487"/>
      <c r="H44" s="487"/>
      <c r="I44" s="487"/>
      <c r="J44" s="76" t="str">
        <f>IF(AND('Mapa de Riesgos'!$Y$60="Baja",'Mapa de Riesgos'!$AA$60="Leve"),CONCATENATE("R9C",'Mapa de Riesgos'!$O$60),"")</f>
        <v/>
      </c>
      <c r="K44" s="77" t="str">
        <f>IF(AND('Mapa de Riesgos'!$Y$61="Baja",'Mapa de Riesgos'!$AA$61="Leve"),CONCATENATE("R9C",'Mapa de Riesgos'!$O$61),"")</f>
        <v/>
      </c>
      <c r="L44" s="77" t="str">
        <f>IF(AND('Mapa de Riesgos'!$Y$62="Baja",'Mapa de Riesgos'!$AA$62="Leve"),CONCATENATE("R9C",'Mapa de Riesgos'!$O$62),"")</f>
        <v/>
      </c>
      <c r="M44" s="77" t="str">
        <f>IF(AND('Mapa de Riesgos'!$Y$63="Baja",'Mapa de Riesgos'!$AA$63="Leve"),CONCATENATE("R9C",'Mapa de Riesgos'!$O$63),"")</f>
        <v/>
      </c>
      <c r="N44" s="77" t="str">
        <f>IF(AND('Mapa de Riesgos'!$Y$64="Baja",'Mapa de Riesgos'!$AA$64="Leve"),CONCATENATE("R9C",'Mapa de Riesgos'!$O$64),"")</f>
        <v/>
      </c>
      <c r="O44" s="78" t="str">
        <f>IF(AND('Mapa de Riesgos'!$Y$65="Baja",'Mapa de Riesgos'!$AA$65="Leve"),CONCATENATE("R9C",'Mapa de Riesgos'!$O$65),"")</f>
        <v/>
      </c>
      <c r="P44" s="67" t="str">
        <f>IF(AND('Mapa de Riesgos'!$Y$60="Baja",'Mapa de Riesgos'!$AA$60="Menor"),CONCATENATE("R9C",'Mapa de Riesgos'!$O$60),"")</f>
        <v/>
      </c>
      <c r="Q44" s="68" t="str">
        <f>IF(AND('Mapa de Riesgos'!$Y$61="Baja",'Mapa de Riesgos'!$AA$61="Menor"),CONCATENATE("R9C",'Mapa de Riesgos'!$O$61),"")</f>
        <v/>
      </c>
      <c r="R44" s="68" t="str">
        <f>IF(AND('Mapa de Riesgos'!$Y$62="Baja",'Mapa de Riesgos'!$AA$62="Menor"),CONCATENATE("R9C",'Mapa de Riesgos'!$O$62),"")</f>
        <v/>
      </c>
      <c r="S44" s="68" t="str">
        <f>IF(AND('Mapa de Riesgos'!$Y$63="Baja",'Mapa de Riesgos'!$AA$63="Menor"),CONCATENATE("R9C",'Mapa de Riesgos'!$O$63),"")</f>
        <v/>
      </c>
      <c r="T44" s="68" t="str">
        <f>IF(AND('Mapa de Riesgos'!$Y$64="Baja",'Mapa de Riesgos'!$AA$64="Menor"),CONCATENATE("R9C",'Mapa de Riesgos'!$O$64),"")</f>
        <v/>
      </c>
      <c r="U44" s="69" t="str">
        <f>IF(AND('Mapa de Riesgos'!$Y$65="Baja",'Mapa de Riesgos'!$AA$65="Menor"),CONCATENATE("R9C",'Mapa de Riesgos'!$O$65),"")</f>
        <v/>
      </c>
      <c r="V44" s="67" t="str">
        <f>IF(AND('Mapa de Riesgos'!$Y$60="Baja",'Mapa de Riesgos'!$AA$60="Moderado"),CONCATENATE("R9C",'Mapa de Riesgos'!$O$60),"")</f>
        <v/>
      </c>
      <c r="W44" s="68" t="str">
        <f>IF(AND('Mapa de Riesgos'!$Y$61="Baja",'Mapa de Riesgos'!$AA$61="Moderado"),CONCATENATE("R9C",'Mapa de Riesgos'!$O$61),"")</f>
        <v/>
      </c>
      <c r="X44" s="68" t="str">
        <f>IF(AND('Mapa de Riesgos'!$Y$62="Baja",'Mapa de Riesgos'!$AA$62="Moderado"),CONCATENATE("R9C",'Mapa de Riesgos'!$O$62),"")</f>
        <v/>
      </c>
      <c r="Y44" s="68" t="str">
        <f>IF(AND('Mapa de Riesgos'!$Y$63="Baja",'Mapa de Riesgos'!$AA$63="Moderado"),CONCATENATE("R9C",'Mapa de Riesgos'!$O$63),"")</f>
        <v/>
      </c>
      <c r="Z44" s="68" t="str">
        <f>IF(AND('Mapa de Riesgos'!$Y$64="Baja",'Mapa de Riesgos'!$AA$64="Moderado"),CONCATENATE("R9C",'Mapa de Riesgos'!$O$64),"")</f>
        <v/>
      </c>
      <c r="AA44" s="69" t="str">
        <f>IF(AND('Mapa de Riesgos'!$Y$65="Baja",'Mapa de Riesgos'!$AA$65="Moderado"),CONCATENATE("R9C",'Mapa de Riesgos'!$O$65),"")</f>
        <v/>
      </c>
      <c r="AB44" s="52" t="str">
        <f>IF(AND('Mapa de Riesgos'!$Y$60="Baja",'Mapa de Riesgos'!$AA$60="Mayor"),CONCATENATE("R9C",'Mapa de Riesgos'!$O$60),"")</f>
        <v/>
      </c>
      <c r="AC44" s="53" t="str">
        <f>IF(AND('Mapa de Riesgos'!$Y$61="Baja",'Mapa de Riesgos'!$AA$61="Mayor"),CONCATENATE("R9C",'Mapa de Riesgos'!$O$61),"")</f>
        <v/>
      </c>
      <c r="AD44" s="53" t="str">
        <f>IF(AND('Mapa de Riesgos'!$Y$62="Baja",'Mapa de Riesgos'!$AA$62="Mayor"),CONCATENATE("R9C",'Mapa de Riesgos'!$O$62),"")</f>
        <v/>
      </c>
      <c r="AE44" s="53" t="str">
        <f>IF(AND('Mapa de Riesgos'!$Y$63="Baja",'Mapa de Riesgos'!$AA$63="Mayor"),CONCATENATE("R9C",'Mapa de Riesgos'!$O$63),"")</f>
        <v/>
      </c>
      <c r="AF44" s="53" t="str">
        <f>IF(AND('Mapa de Riesgos'!$Y$64="Baja",'Mapa de Riesgos'!$AA$64="Mayor"),CONCATENATE("R9C",'Mapa de Riesgos'!$O$64),"")</f>
        <v/>
      </c>
      <c r="AG44" s="54" t="str">
        <f>IF(AND('Mapa de Riesgos'!$Y$65="Baja",'Mapa de Riesgos'!$AA$65="Mayor"),CONCATENATE("R9C",'Mapa de Riesgos'!$O$65),"")</f>
        <v/>
      </c>
      <c r="AH44" s="55" t="str">
        <f>IF(AND('Mapa de Riesgos'!$Y$60="Baja",'Mapa de Riesgos'!$AA$60="Catastrófico"),CONCATENATE("R9C",'Mapa de Riesgos'!$O$60),"")</f>
        <v/>
      </c>
      <c r="AI44" s="56" t="str">
        <f>IF(AND('Mapa de Riesgos'!$Y$61="Baja",'Mapa de Riesgos'!$AA$61="Catastrófico"),CONCATENATE("R9C",'Mapa de Riesgos'!$O$61),"")</f>
        <v/>
      </c>
      <c r="AJ44" s="56" t="str">
        <f>IF(AND('Mapa de Riesgos'!$Y$62="Baja",'Mapa de Riesgos'!$AA$62="Catastrófico"),CONCATENATE("R9C",'Mapa de Riesgos'!$O$62),"")</f>
        <v/>
      </c>
      <c r="AK44" s="56" t="str">
        <f>IF(AND('Mapa de Riesgos'!$Y$63="Baja",'Mapa de Riesgos'!$AA$63="Catastrófico"),CONCATENATE("R9C",'Mapa de Riesgos'!$O$63),"")</f>
        <v/>
      </c>
      <c r="AL44" s="56" t="str">
        <f>IF(AND('Mapa de Riesgos'!$Y$64="Baja",'Mapa de Riesgos'!$AA$64="Catastrófico"),CONCATENATE("R9C",'Mapa de Riesgos'!$O$64),"")</f>
        <v/>
      </c>
      <c r="AM44" s="57" t="str">
        <f>IF(AND('Mapa de Riesgos'!$Y$65="Baja",'Mapa de Riesgos'!$AA$65="Catastrófico"),CONCATENATE("R9C",'Mapa de Riesgos'!$O$65),"")</f>
        <v/>
      </c>
      <c r="AN44" s="83"/>
      <c r="AO44" s="517"/>
      <c r="AP44" s="518"/>
      <c r="AQ44" s="518"/>
      <c r="AR44" s="518"/>
      <c r="AS44" s="518"/>
      <c r="AT44" s="519"/>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row>
    <row r="45" spans="1:80" ht="15.75" customHeight="1" thickBot="1" x14ac:dyDescent="0.3">
      <c r="A45" s="83"/>
      <c r="B45" s="445"/>
      <c r="C45" s="445"/>
      <c r="D45" s="446"/>
      <c r="E45" s="489"/>
      <c r="F45" s="490"/>
      <c r="G45" s="490"/>
      <c r="H45" s="490"/>
      <c r="I45" s="490"/>
      <c r="J45" s="79" t="str">
        <f>IF(AND('Mapa de Riesgos'!$Y$66="Baja",'Mapa de Riesgos'!$AA$66="Leve"),CONCATENATE("R10C",'Mapa de Riesgos'!$O$66),"")</f>
        <v/>
      </c>
      <c r="K45" s="80" t="str">
        <f>IF(AND('Mapa de Riesgos'!$Y$67="Baja",'Mapa de Riesgos'!$AA$67="Leve"),CONCATENATE("R10C",'Mapa de Riesgos'!$O$67),"")</f>
        <v/>
      </c>
      <c r="L45" s="80" t="str">
        <f>IF(AND('Mapa de Riesgos'!$Y$68="Baja",'Mapa de Riesgos'!$AA$68="Leve"),CONCATENATE("R10C",'Mapa de Riesgos'!$O$68),"")</f>
        <v/>
      </c>
      <c r="M45" s="80" t="str">
        <f>IF(AND('Mapa de Riesgos'!$Y$69="Baja",'Mapa de Riesgos'!$AA$69="Leve"),CONCATENATE("R10C",'Mapa de Riesgos'!$O$69),"")</f>
        <v/>
      </c>
      <c r="N45" s="80" t="str">
        <f>IF(AND('Mapa de Riesgos'!$Y$70="Baja",'Mapa de Riesgos'!$AA$70="Leve"),CONCATENATE("R10C",'Mapa de Riesgos'!$O$70),"")</f>
        <v/>
      </c>
      <c r="O45" s="81" t="str">
        <f>IF(AND('Mapa de Riesgos'!$Y$71="Baja",'Mapa de Riesgos'!$AA$71="Leve"),CONCATENATE("R10C",'Mapa de Riesgos'!$O$71),"")</f>
        <v/>
      </c>
      <c r="P45" s="67" t="str">
        <f>IF(AND('Mapa de Riesgos'!$Y$66="Baja",'Mapa de Riesgos'!$AA$66="Menor"),CONCATENATE("R10C",'Mapa de Riesgos'!$O$66),"")</f>
        <v/>
      </c>
      <c r="Q45" s="68" t="str">
        <f>IF(AND('Mapa de Riesgos'!$Y$67="Baja",'Mapa de Riesgos'!$AA$67="Menor"),CONCATENATE("R10C",'Mapa de Riesgos'!$O$67),"")</f>
        <v/>
      </c>
      <c r="R45" s="68" t="str">
        <f>IF(AND('Mapa de Riesgos'!$Y$68="Baja",'Mapa de Riesgos'!$AA$68="Menor"),CONCATENATE("R10C",'Mapa de Riesgos'!$O$68),"")</f>
        <v/>
      </c>
      <c r="S45" s="68" t="str">
        <f>IF(AND('Mapa de Riesgos'!$Y$69="Baja",'Mapa de Riesgos'!$AA$69="Menor"),CONCATENATE("R10C",'Mapa de Riesgos'!$O$69),"")</f>
        <v/>
      </c>
      <c r="T45" s="68" t="str">
        <f>IF(AND('Mapa de Riesgos'!$Y$70="Baja",'Mapa de Riesgos'!$AA$70="Menor"),CONCATENATE("R10C",'Mapa de Riesgos'!$O$70),"")</f>
        <v/>
      </c>
      <c r="U45" s="69" t="str">
        <f>IF(AND('Mapa de Riesgos'!$Y$71="Baja",'Mapa de Riesgos'!$AA$71="Menor"),CONCATENATE("R10C",'Mapa de Riesgos'!$O$71),"")</f>
        <v/>
      </c>
      <c r="V45" s="70" t="str">
        <f>IF(AND('Mapa de Riesgos'!$Y$66="Baja",'Mapa de Riesgos'!$AA$66="Moderado"),CONCATENATE("R10C",'Mapa de Riesgos'!$O$66),"")</f>
        <v/>
      </c>
      <c r="W45" s="71" t="str">
        <f>IF(AND('Mapa de Riesgos'!$Y$67="Baja",'Mapa de Riesgos'!$AA$67="Moderado"),CONCATENATE("R10C",'Mapa de Riesgos'!$O$67),"")</f>
        <v/>
      </c>
      <c r="X45" s="71" t="str">
        <f>IF(AND('Mapa de Riesgos'!$Y$68="Baja",'Mapa de Riesgos'!$AA$68="Moderado"),CONCATENATE("R10C",'Mapa de Riesgos'!$O$68),"")</f>
        <v/>
      </c>
      <c r="Y45" s="71" t="str">
        <f>IF(AND('Mapa de Riesgos'!$Y$69="Baja",'Mapa de Riesgos'!$AA$69="Moderado"),CONCATENATE("R10C",'Mapa de Riesgos'!$O$69),"")</f>
        <v/>
      </c>
      <c r="Z45" s="71" t="str">
        <f>IF(AND('Mapa de Riesgos'!$Y$70="Baja",'Mapa de Riesgos'!$AA$70="Moderado"),CONCATENATE("R10C",'Mapa de Riesgos'!$O$70),"")</f>
        <v/>
      </c>
      <c r="AA45" s="72" t="str">
        <f>IF(AND('Mapa de Riesgos'!$Y$71="Baja",'Mapa de Riesgos'!$AA$71="Moderado"),CONCATENATE("R10C",'Mapa de Riesgos'!$O$71),"")</f>
        <v/>
      </c>
      <c r="AB45" s="58" t="str">
        <f>IF(AND('Mapa de Riesgos'!$Y$66="Baja",'Mapa de Riesgos'!$AA$66="Mayor"),CONCATENATE("R10C",'Mapa de Riesgos'!$O$66),"")</f>
        <v/>
      </c>
      <c r="AC45" s="59" t="str">
        <f>IF(AND('Mapa de Riesgos'!$Y$67="Baja",'Mapa de Riesgos'!$AA$67="Mayor"),CONCATENATE("R10C",'Mapa de Riesgos'!$O$67),"")</f>
        <v/>
      </c>
      <c r="AD45" s="59" t="str">
        <f>IF(AND('Mapa de Riesgos'!$Y$68="Baja",'Mapa de Riesgos'!$AA$68="Mayor"),CONCATENATE("R10C",'Mapa de Riesgos'!$O$68),"")</f>
        <v/>
      </c>
      <c r="AE45" s="59" t="str">
        <f>IF(AND('Mapa de Riesgos'!$Y$69="Baja",'Mapa de Riesgos'!$AA$69="Mayor"),CONCATENATE("R10C",'Mapa de Riesgos'!$O$69),"")</f>
        <v/>
      </c>
      <c r="AF45" s="59" t="str">
        <f>IF(AND('Mapa de Riesgos'!$Y$70="Baja",'Mapa de Riesgos'!$AA$70="Mayor"),CONCATENATE("R10C",'Mapa de Riesgos'!$O$70),"")</f>
        <v/>
      </c>
      <c r="AG45" s="60" t="str">
        <f>IF(AND('Mapa de Riesgos'!$Y$71="Baja",'Mapa de Riesgos'!$AA$71="Mayor"),CONCATENATE("R10C",'Mapa de Riesgos'!$O$71),"")</f>
        <v/>
      </c>
      <c r="AH45" s="61" t="str">
        <f>IF(AND('Mapa de Riesgos'!$Y$66="Baja",'Mapa de Riesgos'!$AA$66="Catastrófico"),CONCATENATE("R10C",'Mapa de Riesgos'!$O$66),"")</f>
        <v/>
      </c>
      <c r="AI45" s="62" t="str">
        <f>IF(AND('Mapa de Riesgos'!$Y$67="Baja",'Mapa de Riesgos'!$AA$67="Catastrófico"),CONCATENATE("R10C",'Mapa de Riesgos'!$O$67),"")</f>
        <v/>
      </c>
      <c r="AJ45" s="62" t="str">
        <f>IF(AND('Mapa de Riesgos'!$Y$68="Baja",'Mapa de Riesgos'!$AA$68="Catastrófico"),CONCATENATE("R10C",'Mapa de Riesgos'!$O$68),"")</f>
        <v/>
      </c>
      <c r="AK45" s="62" t="str">
        <f>IF(AND('Mapa de Riesgos'!$Y$69="Baja",'Mapa de Riesgos'!$AA$69="Catastrófico"),CONCATENATE("R10C",'Mapa de Riesgos'!$O$69),"")</f>
        <v/>
      </c>
      <c r="AL45" s="62" t="str">
        <f>IF(AND('Mapa de Riesgos'!$Y$70="Baja",'Mapa de Riesgos'!$AA$70="Catastrófico"),CONCATENATE("R10C",'Mapa de Riesgos'!$O$70),"")</f>
        <v/>
      </c>
      <c r="AM45" s="63" t="str">
        <f>IF(AND('Mapa de Riesgos'!$Y$71="Baja",'Mapa de Riesgos'!$AA$71="Catastrófico"),CONCATENATE("R10C",'Mapa de Riesgos'!$O$71),"")</f>
        <v/>
      </c>
      <c r="AN45" s="83"/>
      <c r="AO45" s="520"/>
      <c r="AP45" s="521"/>
      <c r="AQ45" s="521"/>
      <c r="AR45" s="521"/>
      <c r="AS45" s="521"/>
      <c r="AT45" s="522"/>
    </row>
    <row r="46" spans="1:80" ht="46.5" customHeight="1" x14ac:dyDescent="0.35">
      <c r="A46" s="83"/>
      <c r="B46" s="445"/>
      <c r="C46" s="445"/>
      <c r="D46" s="446"/>
      <c r="E46" s="483" t="s">
        <v>156</v>
      </c>
      <c r="F46" s="484"/>
      <c r="G46" s="484"/>
      <c r="H46" s="484"/>
      <c r="I46" s="485"/>
      <c r="J46" s="73" t="str">
        <f>IF(AND('Mapa de Riesgos'!$Y$12="Muy Baja",'Mapa de Riesgos'!$AA$12="Leve"),CONCATENATE("R1C",'Mapa de Riesgos'!$O$12),"")</f>
        <v/>
      </c>
      <c r="K46" s="74" t="str">
        <f>IF(AND('Mapa de Riesgos'!$Y$13="Muy Baja",'Mapa de Riesgos'!$AA$13="Leve"),CONCATENATE("R1C",'Mapa de Riesgos'!$O$13),"")</f>
        <v/>
      </c>
      <c r="L46" s="74" t="str">
        <f>IF(AND('Mapa de Riesgos'!$Y$14="Muy Baja",'Mapa de Riesgos'!$AA$14="Leve"),CONCATENATE("R1C",'Mapa de Riesgos'!$O$14),"")</f>
        <v/>
      </c>
      <c r="M46" s="74" t="str">
        <f>IF(AND('Mapa de Riesgos'!$Y$15="Muy Baja",'Mapa de Riesgos'!$AA$15="Leve"),CONCATENATE("R1C",'Mapa de Riesgos'!$O$15),"")</f>
        <v/>
      </c>
      <c r="N46" s="74" t="str">
        <f>IF(AND('Mapa de Riesgos'!$Y$16="Muy Baja",'Mapa de Riesgos'!$AA$16="Leve"),CONCATENATE("R1C",'Mapa de Riesgos'!$O$16),"")</f>
        <v/>
      </c>
      <c r="O46" s="75" t="str">
        <f>IF(AND('Mapa de Riesgos'!$Y$17="Muy Baja",'Mapa de Riesgos'!$AA$17="Leve"),CONCATENATE("R1C",'Mapa de Riesgos'!$O$17),"")</f>
        <v/>
      </c>
      <c r="P46" s="73" t="str">
        <f>IF(AND('Mapa de Riesgos'!$Y$12="Muy Baja",'Mapa de Riesgos'!$AA$12="Menor"),CONCATENATE("R1C",'Mapa de Riesgos'!$O$12),"")</f>
        <v/>
      </c>
      <c r="Q46" s="74" t="str">
        <f>IF(AND('Mapa de Riesgos'!$Y$13="Muy Baja",'Mapa de Riesgos'!$AA$13="Menor"),CONCATENATE("R1C",'Mapa de Riesgos'!$O$13),"")</f>
        <v/>
      </c>
      <c r="R46" s="74" t="str">
        <f>IF(AND('Mapa de Riesgos'!$Y$14="Muy Baja",'Mapa de Riesgos'!$AA$14="Menor"),CONCATENATE("R1C",'Mapa de Riesgos'!$O$14),"")</f>
        <v/>
      </c>
      <c r="S46" s="74" t="str">
        <f>IF(AND('Mapa de Riesgos'!$Y$15="Muy Baja",'Mapa de Riesgos'!$AA$15="Menor"),CONCATENATE("R1C",'Mapa de Riesgos'!$O$15),"")</f>
        <v/>
      </c>
      <c r="T46" s="74" t="str">
        <f>IF(AND('Mapa de Riesgos'!$Y$16="Muy Baja",'Mapa de Riesgos'!$AA$16="Menor"),CONCATENATE("R1C",'Mapa de Riesgos'!$O$16),"")</f>
        <v/>
      </c>
      <c r="U46" s="75" t="str">
        <f>IF(AND('Mapa de Riesgos'!$Y$17="Muy Baja",'Mapa de Riesgos'!$AA$17="Menor"),CONCATENATE("R1C",'Mapa de Riesgos'!$O$17),"")</f>
        <v/>
      </c>
      <c r="V46" s="64" t="str">
        <f>IF(AND('Mapa de Riesgos'!$Y$12="Muy Baja",'Mapa de Riesgos'!$AA$12="Moderado"),CONCATENATE("R1C",'Mapa de Riesgos'!$O$12),"")</f>
        <v/>
      </c>
      <c r="W46" s="82" t="str">
        <f>IF(AND('Mapa de Riesgos'!$Y$13="Muy Baja",'Mapa de Riesgos'!$AA$13="Moderado"),CONCATENATE("R1C",'Mapa de Riesgos'!$O$13),"")</f>
        <v/>
      </c>
      <c r="X46" s="65" t="str">
        <f>IF(AND('Mapa de Riesgos'!$Y$14="Muy Baja",'Mapa de Riesgos'!$AA$14="Moderado"),CONCATENATE("R1C",'Mapa de Riesgos'!$O$14),"")</f>
        <v/>
      </c>
      <c r="Y46" s="65" t="str">
        <f>IF(AND('Mapa de Riesgos'!$Y$15="Muy Baja",'Mapa de Riesgos'!$AA$15="Moderado"),CONCATENATE("R1C",'Mapa de Riesgos'!$O$15),"")</f>
        <v/>
      </c>
      <c r="Z46" s="65" t="str">
        <f>IF(AND('Mapa de Riesgos'!$Y$16="Muy Baja",'Mapa de Riesgos'!$AA$16="Moderado"),CONCATENATE("R1C",'Mapa de Riesgos'!$O$16),"")</f>
        <v/>
      </c>
      <c r="AA46" s="66" t="str">
        <f>IF(AND('Mapa de Riesgos'!$Y$17="Muy Baja",'Mapa de Riesgos'!$AA$17="Moderado"),CONCATENATE("R1C",'Mapa de Riesgos'!$O$17),"")</f>
        <v/>
      </c>
      <c r="AB46" s="46" t="str">
        <f>IF(AND('Mapa de Riesgos'!$Y$12="Muy Baja",'Mapa de Riesgos'!$AA$12="Mayor"),CONCATENATE("R1C",'Mapa de Riesgos'!$O$12),"")</f>
        <v/>
      </c>
      <c r="AC46" s="47" t="str">
        <f>IF(AND('Mapa de Riesgos'!$Y$13="Muy Baja",'Mapa de Riesgos'!$AA$13="Mayor"),CONCATENATE("R1C",'Mapa de Riesgos'!$O$13),"")</f>
        <v/>
      </c>
      <c r="AD46" s="47" t="str">
        <f>IF(AND('Mapa de Riesgos'!$Y$14="Muy Baja",'Mapa de Riesgos'!$AA$14="Mayor"),CONCATENATE("R1C",'Mapa de Riesgos'!$O$14),"")</f>
        <v/>
      </c>
      <c r="AE46" s="47" t="str">
        <f>IF(AND('Mapa de Riesgos'!$Y$15="Muy Baja",'Mapa de Riesgos'!$AA$15="Mayor"),CONCATENATE("R1C",'Mapa de Riesgos'!$O$15),"")</f>
        <v/>
      </c>
      <c r="AF46" s="47" t="str">
        <f>IF(AND('Mapa de Riesgos'!$Y$16="Muy Baja",'Mapa de Riesgos'!$AA$16="Mayor"),CONCATENATE("R1C",'Mapa de Riesgos'!$O$16),"")</f>
        <v/>
      </c>
      <c r="AG46" s="48" t="str">
        <f>IF(AND('Mapa de Riesgos'!$Y$17="Muy Baja",'Mapa de Riesgos'!$AA$17="Mayor"),CONCATENATE("R1C",'Mapa de Riesgos'!$O$17),"")</f>
        <v/>
      </c>
      <c r="AH46" s="49" t="str">
        <f>IF(AND('Mapa de Riesgos'!$Y$12="Muy Baja",'Mapa de Riesgos'!$AA$12="Catastrófico"),CONCATENATE("R1C",'Mapa de Riesgos'!$O$12),"")</f>
        <v>R1C1</v>
      </c>
      <c r="AI46" s="50" t="str">
        <f>IF(AND('Mapa de Riesgos'!$Y$13="Muy Baja",'Mapa de Riesgos'!$AA$13="Catastrófico"),CONCATENATE("R1C",'Mapa de Riesgos'!$O$13),"")</f>
        <v>R1C2</v>
      </c>
      <c r="AJ46" s="50" t="str">
        <f>IF(AND('Mapa de Riesgos'!$Y$14="Muy Baja",'Mapa de Riesgos'!$AA$14="Catastrófico"),CONCATENATE("R1C",'Mapa de Riesgos'!$O$14),"")</f>
        <v/>
      </c>
      <c r="AK46" s="50" t="str">
        <f>IF(AND('Mapa de Riesgos'!$Y$15="Muy Baja",'Mapa de Riesgos'!$AA$15="Catastrófico"),CONCATENATE("R1C",'Mapa de Riesgos'!$O$15),"")</f>
        <v/>
      </c>
      <c r="AL46" s="50" t="str">
        <f>IF(AND('Mapa de Riesgos'!$Y$16="Muy Baja",'Mapa de Riesgos'!$AA$16="Catastrófico"),CONCATENATE("R1C",'Mapa de Riesgos'!$O$16),"")</f>
        <v/>
      </c>
      <c r="AM46" s="51" t="str">
        <f>IF(AND('Mapa de Riesgos'!$Y$17="Muy Baja",'Mapa de Riesgos'!$AA$17="Catastrófico"),CONCATENATE("R1C",'Mapa de Riesgos'!$O$17),"")</f>
        <v/>
      </c>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ht="46.5" customHeight="1" x14ac:dyDescent="0.25">
      <c r="A47" s="83"/>
      <c r="B47" s="445"/>
      <c r="C47" s="445"/>
      <c r="D47" s="446"/>
      <c r="E47" s="502"/>
      <c r="F47" s="487"/>
      <c r="G47" s="487"/>
      <c r="H47" s="487"/>
      <c r="I47" s="488"/>
      <c r="J47" s="76" t="str">
        <f>IF(AND('Mapa de Riesgos'!$Y$18="Muy Baja",'Mapa de Riesgos'!$AA$18="Leve"),CONCATENATE("R2C",'Mapa de Riesgos'!$O$18),"")</f>
        <v/>
      </c>
      <c r="K47" s="77" t="str">
        <f>IF(AND('Mapa de Riesgos'!$Y$19="Muy Baja",'Mapa de Riesgos'!$AA$19="Leve"),CONCATENATE("R2C",'Mapa de Riesgos'!$O$19),"")</f>
        <v/>
      </c>
      <c r="L47" s="77" t="str">
        <f>IF(AND('Mapa de Riesgos'!$Y$20="Muy Baja",'Mapa de Riesgos'!$AA$20="Leve"),CONCATENATE("R2C",'Mapa de Riesgos'!$O$20),"")</f>
        <v/>
      </c>
      <c r="M47" s="77" t="str">
        <f>IF(AND('Mapa de Riesgos'!$Y$21="Muy Baja",'Mapa de Riesgos'!$AA$21="Leve"),CONCATENATE("R2C",'Mapa de Riesgos'!$O$21),"")</f>
        <v/>
      </c>
      <c r="N47" s="77" t="str">
        <f>IF(AND('Mapa de Riesgos'!$Y$22="Muy Baja",'Mapa de Riesgos'!$AA$22="Leve"),CONCATENATE("R2C",'Mapa de Riesgos'!$O$22),"")</f>
        <v/>
      </c>
      <c r="O47" s="78" t="str">
        <f>IF(AND('Mapa de Riesgos'!$Y$23="Muy Baja",'Mapa de Riesgos'!$AA$23="Leve"),CONCATENATE("R2C",'Mapa de Riesgos'!$O$23),"")</f>
        <v/>
      </c>
      <c r="P47" s="76" t="str">
        <f>IF(AND('Mapa de Riesgos'!$Y$18="Muy Baja",'Mapa de Riesgos'!$AA$18="Menor"),CONCATENATE("R2C",'Mapa de Riesgos'!$O$18),"")</f>
        <v/>
      </c>
      <c r="Q47" s="77" t="str">
        <f>IF(AND('Mapa de Riesgos'!$Y$19="Muy Baja",'Mapa de Riesgos'!$AA$19="Menor"),CONCATENATE("R2C",'Mapa de Riesgos'!$O$19),"")</f>
        <v/>
      </c>
      <c r="R47" s="77" t="str">
        <f>IF(AND('Mapa de Riesgos'!$Y$20="Muy Baja",'Mapa de Riesgos'!$AA$20="Menor"),CONCATENATE("R2C",'Mapa de Riesgos'!$O$20),"")</f>
        <v/>
      </c>
      <c r="S47" s="77" t="str">
        <f>IF(AND('Mapa de Riesgos'!$Y$21="Muy Baja",'Mapa de Riesgos'!$AA$21="Menor"),CONCATENATE("R2C",'Mapa de Riesgos'!$O$21),"")</f>
        <v/>
      </c>
      <c r="T47" s="77" t="str">
        <f>IF(AND('Mapa de Riesgos'!$Y$22="Muy Baja",'Mapa de Riesgos'!$AA$22="Menor"),CONCATENATE("R2C",'Mapa de Riesgos'!$O$22),"")</f>
        <v/>
      </c>
      <c r="U47" s="78" t="str">
        <f>IF(AND('Mapa de Riesgos'!$Y$23="Muy Baja",'Mapa de Riesgos'!$AA$23="Menor"),CONCATENATE("R2C",'Mapa de Riesgos'!$O$23),"")</f>
        <v/>
      </c>
      <c r="V47" s="67" t="str">
        <f>IF(AND('Mapa de Riesgos'!$Y$18="Muy Baja",'Mapa de Riesgos'!$AA$18="Moderado"),CONCATENATE("R2C",'Mapa de Riesgos'!$O$18),"")</f>
        <v/>
      </c>
      <c r="W47" s="68" t="str">
        <f>IF(AND('Mapa de Riesgos'!$Y$19="Muy Baja",'Mapa de Riesgos'!$AA$19="Moderado"),CONCATENATE("R2C",'Mapa de Riesgos'!$O$19),"")</f>
        <v/>
      </c>
      <c r="X47" s="68" t="str">
        <f>IF(AND('Mapa de Riesgos'!$Y$20="Muy Baja",'Mapa de Riesgos'!$AA$20="Moderado"),CONCATENATE("R2C",'Mapa de Riesgos'!$O$20),"")</f>
        <v/>
      </c>
      <c r="Y47" s="68" t="str">
        <f>IF(AND('Mapa de Riesgos'!$Y$21="Muy Baja",'Mapa de Riesgos'!$AA$21="Moderado"),CONCATENATE("R2C",'Mapa de Riesgos'!$O$21),"")</f>
        <v/>
      </c>
      <c r="Z47" s="68" t="str">
        <f>IF(AND('Mapa de Riesgos'!$Y$22="Muy Baja",'Mapa de Riesgos'!$AA$22="Moderado"),CONCATENATE("R2C",'Mapa de Riesgos'!$O$22),"")</f>
        <v/>
      </c>
      <c r="AA47" s="69" t="str">
        <f>IF(AND('Mapa de Riesgos'!$Y$23="Muy Baja",'Mapa de Riesgos'!$AA$23="Moderado"),CONCATENATE("R2C",'Mapa de Riesgos'!$O$23),"")</f>
        <v/>
      </c>
      <c r="AB47" s="52" t="str">
        <f>IF(AND('Mapa de Riesgos'!$Y$18="Muy Baja",'Mapa de Riesgos'!$AA$18="Mayor"),CONCATENATE("R2C",'Mapa de Riesgos'!$O$18),"")</f>
        <v/>
      </c>
      <c r="AC47" s="53" t="str">
        <f>IF(AND('Mapa de Riesgos'!$Y$19="Muy Baja",'Mapa de Riesgos'!$AA$19="Mayor"),CONCATENATE("R2C",'Mapa de Riesgos'!$O$19),"")</f>
        <v/>
      </c>
      <c r="AD47" s="53" t="str">
        <f>IF(AND('Mapa de Riesgos'!$Y$20="Muy Baja",'Mapa de Riesgos'!$AA$20="Mayor"),CONCATENATE("R2C",'Mapa de Riesgos'!$O$20),"")</f>
        <v/>
      </c>
      <c r="AE47" s="53" t="str">
        <f>IF(AND('Mapa de Riesgos'!$Y$21="Muy Baja",'Mapa de Riesgos'!$AA$21="Mayor"),CONCATENATE("R2C",'Mapa de Riesgos'!$O$21),"")</f>
        <v/>
      </c>
      <c r="AF47" s="53" t="str">
        <f>IF(AND('Mapa de Riesgos'!$Y$22="Muy Baja",'Mapa de Riesgos'!$AA$22="Mayor"),CONCATENATE("R2C",'Mapa de Riesgos'!$O$22),"")</f>
        <v/>
      </c>
      <c r="AG47" s="54" t="str">
        <f>IF(AND('Mapa de Riesgos'!$Y$23="Muy Baja",'Mapa de Riesgos'!$AA$23="Mayor"),CONCATENATE("R2C",'Mapa de Riesgos'!$O$23),"")</f>
        <v/>
      </c>
      <c r="AH47" s="55" t="str">
        <f>IF(AND('Mapa de Riesgos'!$Y$18="Muy Baja",'Mapa de Riesgos'!$AA$18="Catastrófico"),CONCATENATE("R2C",'Mapa de Riesgos'!$O$18),"")</f>
        <v/>
      </c>
      <c r="AI47" s="56" t="str">
        <f>IF(AND('Mapa de Riesgos'!$Y$19="Muy Baja",'Mapa de Riesgos'!$AA$19="Catastrófico"),CONCATENATE("R2C",'Mapa de Riesgos'!$O$19),"")</f>
        <v/>
      </c>
      <c r="AJ47" s="56" t="str">
        <f>IF(AND('Mapa de Riesgos'!$Y$20="Muy Baja",'Mapa de Riesgos'!$AA$20="Catastrófico"),CONCATENATE("R2C",'Mapa de Riesgos'!$O$20),"")</f>
        <v/>
      </c>
      <c r="AK47" s="56" t="str">
        <f>IF(AND('Mapa de Riesgos'!$Y$21="Muy Baja",'Mapa de Riesgos'!$AA$21="Catastrófico"),CONCATENATE("R2C",'Mapa de Riesgos'!$O$21),"")</f>
        <v/>
      </c>
      <c r="AL47" s="56" t="str">
        <f>IF(AND('Mapa de Riesgos'!$Y$22="Muy Baja",'Mapa de Riesgos'!$AA$22="Catastrófico"),CONCATENATE("R2C",'Mapa de Riesgos'!$O$22),"")</f>
        <v/>
      </c>
      <c r="AM47" s="57" t="str">
        <f>IF(AND('Mapa de Riesgos'!$Y$23="Muy Baja",'Mapa de Riesgos'!$AA$23="Catastrófico"),CONCATENATE("R2C",'Mapa de Riesgos'!$O$23),"")</f>
        <v/>
      </c>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ht="15" customHeight="1" x14ac:dyDescent="0.25">
      <c r="A48" s="83"/>
      <c r="B48" s="445"/>
      <c r="C48" s="445"/>
      <c r="D48" s="446"/>
      <c r="E48" s="502"/>
      <c r="F48" s="487"/>
      <c r="G48" s="487"/>
      <c r="H48" s="487"/>
      <c r="I48" s="488"/>
      <c r="J48" s="76" t="str">
        <f>IF(AND('Mapa de Riesgos'!$Y$24="Muy Baja",'Mapa de Riesgos'!$AA$24="Leve"),CONCATENATE("R3C",'Mapa de Riesgos'!$O$24),"")</f>
        <v/>
      </c>
      <c r="K48" s="77" t="str">
        <f>IF(AND('Mapa de Riesgos'!$Y$25="Muy Baja",'Mapa de Riesgos'!$AA$25="Leve"),CONCATENATE("R3C",'Mapa de Riesgos'!$O$25),"")</f>
        <v/>
      </c>
      <c r="L48" s="77" t="str">
        <f>IF(AND('Mapa de Riesgos'!$Y$26="Muy Baja",'Mapa de Riesgos'!$AA$26="Leve"),CONCATENATE("R3C",'Mapa de Riesgos'!$O$26),"")</f>
        <v/>
      </c>
      <c r="M48" s="77" t="str">
        <f>IF(AND('Mapa de Riesgos'!$Y$27="Muy Baja",'Mapa de Riesgos'!$AA$27="Leve"),CONCATENATE("R3C",'Mapa de Riesgos'!$O$27),"")</f>
        <v/>
      </c>
      <c r="N48" s="77" t="str">
        <f>IF(AND('Mapa de Riesgos'!$Y$28="Muy Baja",'Mapa de Riesgos'!$AA$28="Leve"),CONCATENATE("R3C",'Mapa de Riesgos'!$O$28),"")</f>
        <v/>
      </c>
      <c r="O48" s="78" t="str">
        <f>IF(AND('Mapa de Riesgos'!$Y$29="Muy Baja",'Mapa de Riesgos'!$AA$29="Leve"),CONCATENATE("R3C",'Mapa de Riesgos'!$O$29),"")</f>
        <v/>
      </c>
      <c r="P48" s="76" t="str">
        <f>IF(AND('Mapa de Riesgos'!$Y$24="Muy Baja",'Mapa de Riesgos'!$AA$24="Menor"),CONCATENATE("R3C",'Mapa de Riesgos'!$O$24),"")</f>
        <v/>
      </c>
      <c r="Q48" s="77" t="str">
        <f>IF(AND('Mapa de Riesgos'!$Y$25="Muy Baja",'Mapa de Riesgos'!$AA$25="Menor"),CONCATENATE("R3C",'Mapa de Riesgos'!$O$25),"")</f>
        <v/>
      </c>
      <c r="R48" s="77" t="str">
        <f>IF(AND('Mapa de Riesgos'!$Y$26="Muy Baja",'Mapa de Riesgos'!$AA$26="Menor"),CONCATENATE("R3C",'Mapa de Riesgos'!$O$26),"")</f>
        <v/>
      </c>
      <c r="S48" s="77" t="str">
        <f>IF(AND('Mapa de Riesgos'!$Y$27="Muy Baja",'Mapa de Riesgos'!$AA$27="Menor"),CONCATENATE("R3C",'Mapa de Riesgos'!$O$27),"")</f>
        <v/>
      </c>
      <c r="T48" s="77" t="str">
        <f>IF(AND('Mapa de Riesgos'!$Y$28="Muy Baja",'Mapa de Riesgos'!$AA$28="Menor"),CONCATENATE("R3C",'Mapa de Riesgos'!$O$28),"")</f>
        <v/>
      </c>
      <c r="U48" s="78" t="str">
        <f>IF(AND('Mapa de Riesgos'!$Y$29="Muy Baja",'Mapa de Riesgos'!$AA$29="Menor"),CONCATENATE("R3C",'Mapa de Riesgos'!$O$29),"")</f>
        <v/>
      </c>
      <c r="V48" s="67" t="str">
        <f>IF(AND('Mapa de Riesgos'!$Y$24="Muy Baja",'Mapa de Riesgos'!$AA$24="Moderado"),CONCATENATE("R3C",'Mapa de Riesgos'!$O$24),"")</f>
        <v/>
      </c>
      <c r="W48" s="68" t="str">
        <f>IF(AND('Mapa de Riesgos'!$Y$25="Muy Baja",'Mapa de Riesgos'!$AA$25="Moderado"),CONCATENATE("R3C",'Mapa de Riesgos'!$O$25),"")</f>
        <v/>
      </c>
      <c r="X48" s="68" t="str">
        <f>IF(AND('Mapa de Riesgos'!$Y$26="Muy Baja",'Mapa de Riesgos'!$AA$26="Moderado"),CONCATENATE("R3C",'Mapa de Riesgos'!$O$26),"")</f>
        <v/>
      </c>
      <c r="Y48" s="68" t="str">
        <f>IF(AND('Mapa de Riesgos'!$Y$27="Muy Baja",'Mapa de Riesgos'!$AA$27="Moderado"),CONCATENATE("R3C",'Mapa de Riesgos'!$O$27),"")</f>
        <v/>
      </c>
      <c r="Z48" s="68" t="str">
        <f>IF(AND('Mapa de Riesgos'!$Y$28="Muy Baja",'Mapa de Riesgos'!$AA$28="Moderado"),CONCATENATE("R3C",'Mapa de Riesgos'!$O$28),"")</f>
        <v/>
      </c>
      <c r="AA48" s="69" t="str">
        <f>IF(AND('Mapa de Riesgos'!$Y$29="Muy Baja",'Mapa de Riesgos'!$AA$29="Moderado"),CONCATENATE("R3C",'Mapa de Riesgos'!$O$29),"")</f>
        <v/>
      </c>
      <c r="AB48" s="52" t="str">
        <f>IF(AND('Mapa de Riesgos'!$Y$24="Muy Baja",'Mapa de Riesgos'!$AA$24="Mayor"),CONCATENATE("R3C",'Mapa de Riesgos'!$O$24),"")</f>
        <v/>
      </c>
      <c r="AC48" s="53" t="str">
        <f>IF(AND('Mapa de Riesgos'!$Y$25="Muy Baja",'Mapa de Riesgos'!$AA$25="Mayor"),CONCATENATE("R3C",'Mapa de Riesgos'!$O$25),"")</f>
        <v/>
      </c>
      <c r="AD48" s="53" t="str">
        <f>IF(AND('Mapa de Riesgos'!$Y$26="Muy Baja",'Mapa de Riesgos'!$AA$26="Mayor"),CONCATENATE("R3C",'Mapa de Riesgos'!$O$26),"")</f>
        <v/>
      </c>
      <c r="AE48" s="53" t="str">
        <f>IF(AND('Mapa de Riesgos'!$Y$27="Muy Baja",'Mapa de Riesgos'!$AA$27="Mayor"),CONCATENATE("R3C",'Mapa de Riesgos'!$O$27),"")</f>
        <v/>
      </c>
      <c r="AF48" s="53" t="str">
        <f>IF(AND('Mapa de Riesgos'!$Y$28="Muy Baja",'Mapa de Riesgos'!$AA$28="Mayor"),CONCATENATE("R3C",'Mapa de Riesgos'!$O$28),"")</f>
        <v/>
      </c>
      <c r="AG48" s="54" t="str">
        <f>IF(AND('Mapa de Riesgos'!$Y$29="Muy Baja",'Mapa de Riesgos'!$AA$29="Mayor"),CONCATENATE("R3C",'Mapa de Riesgos'!$O$29),"")</f>
        <v/>
      </c>
      <c r="AH48" s="55" t="str">
        <f>IF(AND('Mapa de Riesgos'!$Y$24="Muy Baja",'Mapa de Riesgos'!$AA$24="Catastrófico"),CONCATENATE("R3C",'Mapa de Riesgos'!$O$24),"")</f>
        <v/>
      </c>
      <c r="AI48" s="56" t="str">
        <f>IF(AND('Mapa de Riesgos'!$Y$25="Muy Baja",'Mapa de Riesgos'!$AA$25="Catastrófico"),CONCATENATE("R3C",'Mapa de Riesgos'!$O$25),"")</f>
        <v/>
      </c>
      <c r="AJ48" s="56" t="str">
        <f>IF(AND('Mapa de Riesgos'!$Y$26="Muy Baja",'Mapa de Riesgos'!$AA$26="Catastrófico"),CONCATENATE("R3C",'Mapa de Riesgos'!$O$26),"")</f>
        <v/>
      </c>
      <c r="AK48" s="56" t="str">
        <f>IF(AND('Mapa de Riesgos'!$Y$27="Muy Baja",'Mapa de Riesgos'!$AA$27="Catastrófico"),CONCATENATE("R3C",'Mapa de Riesgos'!$O$27),"")</f>
        <v/>
      </c>
      <c r="AL48" s="56" t="str">
        <f>IF(AND('Mapa de Riesgos'!$Y$28="Muy Baja",'Mapa de Riesgos'!$AA$28="Catastrófico"),CONCATENATE("R3C",'Mapa de Riesgos'!$O$28),"")</f>
        <v/>
      </c>
      <c r="AM48" s="57" t="str">
        <f>IF(AND('Mapa de Riesgos'!$Y$29="Muy Baja",'Mapa de Riesgos'!$AA$29="Catastrófico"),CONCATENATE("R3C",'Mapa de Riesgos'!$O$29),"")</f>
        <v/>
      </c>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ht="15" customHeight="1" x14ac:dyDescent="0.25">
      <c r="A49" s="83"/>
      <c r="B49" s="445"/>
      <c r="C49" s="445"/>
      <c r="D49" s="446"/>
      <c r="E49" s="486"/>
      <c r="F49" s="487"/>
      <c r="G49" s="487"/>
      <c r="H49" s="487"/>
      <c r="I49" s="488"/>
      <c r="J49" s="76" t="str">
        <f>IF(AND('Mapa de Riesgos'!$Y$30="Muy Baja",'Mapa de Riesgos'!$AA$30="Leve"),CONCATENATE("R4C",'Mapa de Riesgos'!$O$30),"")</f>
        <v/>
      </c>
      <c r="K49" s="77" t="str">
        <f>IF(AND('Mapa de Riesgos'!$Y$31="Muy Baja",'Mapa de Riesgos'!$AA$31="Leve"),CONCATENATE("R4C",'Mapa de Riesgos'!$O$31),"")</f>
        <v/>
      </c>
      <c r="L49" s="77" t="str">
        <f>IF(AND('Mapa de Riesgos'!$Y$32="Muy Baja",'Mapa de Riesgos'!$AA$32="Leve"),CONCATENATE("R4C",'Mapa de Riesgos'!$O$32),"")</f>
        <v/>
      </c>
      <c r="M49" s="77" t="str">
        <f>IF(AND('Mapa de Riesgos'!$Y$33="Muy Baja",'Mapa de Riesgos'!$AA$33="Leve"),CONCATENATE("R4C",'Mapa de Riesgos'!$O$33),"")</f>
        <v/>
      </c>
      <c r="N49" s="77" t="str">
        <f>IF(AND('Mapa de Riesgos'!$Y$34="Muy Baja",'Mapa de Riesgos'!$AA$34="Leve"),CONCATENATE("R4C",'Mapa de Riesgos'!$O$34),"")</f>
        <v/>
      </c>
      <c r="O49" s="78" t="str">
        <f>IF(AND('Mapa de Riesgos'!$Y$35="Muy Baja",'Mapa de Riesgos'!$AA$35="Leve"),CONCATENATE("R4C",'Mapa de Riesgos'!$O$35),"")</f>
        <v/>
      </c>
      <c r="P49" s="76" t="str">
        <f>IF(AND('Mapa de Riesgos'!$Y$30="Muy Baja",'Mapa de Riesgos'!$AA$30="Menor"),CONCATENATE("R4C",'Mapa de Riesgos'!$O$30),"")</f>
        <v/>
      </c>
      <c r="Q49" s="77" t="str">
        <f>IF(AND('Mapa de Riesgos'!$Y$31="Muy Baja",'Mapa de Riesgos'!$AA$31="Menor"),CONCATENATE("R4C",'Mapa de Riesgos'!$O$31),"")</f>
        <v/>
      </c>
      <c r="R49" s="77" t="str">
        <f>IF(AND('Mapa de Riesgos'!$Y$32="Muy Baja",'Mapa de Riesgos'!$AA$32="Menor"),CONCATENATE("R4C",'Mapa de Riesgos'!$O$32),"")</f>
        <v/>
      </c>
      <c r="S49" s="77" t="str">
        <f>IF(AND('Mapa de Riesgos'!$Y$33="Muy Baja",'Mapa de Riesgos'!$AA$33="Menor"),CONCATENATE("R4C",'Mapa de Riesgos'!$O$33),"")</f>
        <v/>
      </c>
      <c r="T49" s="77" t="str">
        <f>IF(AND('Mapa de Riesgos'!$Y$34="Muy Baja",'Mapa de Riesgos'!$AA$34="Menor"),CONCATENATE("R4C",'Mapa de Riesgos'!$O$34),"")</f>
        <v/>
      </c>
      <c r="U49" s="78" t="str">
        <f>IF(AND('Mapa de Riesgos'!$Y$35="Muy Baja",'Mapa de Riesgos'!$AA$35="Menor"),CONCATENATE("R4C",'Mapa de Riesgos'!$O$35),"")</f>
        <v/>
      </c>
      <c r="V49" s="67" t="str">
        <f>IF(AND('Mapa de Riesgos'!$Y$30="Muy Baja",'Mapa de Riesgos'!$AA$30="Moderado"),CONCATENATE("R4C",'Mapa de Riesgos'!$O$30),"")</f>
        <v/>
      </c>
      <c r="W49" s="68" t="str">
        <f>IF(AND('Mapa de Riesgos'!$Y$31="Muy Baja",'Mapa de Riesgos'!$AA$31="Moderado"),CONCATENATE("R4C",'Mapa de Riesgos'!$O$31),"")</f>
        <v/>
      </c>
      <c r="X49" s="68" t="str">
        <f>IF(AND('Mapa de Riesgos'!$Y$32="Muy Baja",'Mapa de Riesgos'!$AA$32="Moderado"),CONCATENATE("R4C",'Mapa de Riesgos'!$O$32),"")</f>
        <v/>
      </c>
      <c r="Y49" s="68" t="str">
        <f>IF(AND('Mapa de Riesgos'!$Y$33="Muy Baja",'Mapa de Riesgos'!$AA$33="Moderado"),CONCATENATE("R4C",'Mapa de Riesgos'!$O$33),"")</f>
        <v/>
      </c>
      <c r="Z49" s="68" t="str">
        <f>IF(AND('Mapa de Riesgos'!$Y$34="Muy Baja",'Mapa de Riesgos'!$AA$34="Moderado"),CONCATENATE("R4C",'Mapa de Riesgos'!$O$34),"")</f>
        <v/>
      </c>
      <c r="AA49" s="69" t="str">
        <f>IF(AND('Mapa de Riesgos'!$Y$35="Muy Baja",'Mapa de Riesgos'!$AA$35="Moderado"),CONCATENATE("R4C",'Mapa de Riesgos'!$O$35),"")</f>
        <v/>
      </c>
      <c r="AB49" s="52" t="str">
        <f>IF(AND('Mapa de Riesgos'!$Y$30="Muy Baja",'Mapa de Riesgos'!$AA$30="Mayor"),CONCATENATE("R4C",'Mapa de Riesgos'!$O$30),"")</f>
        <v/>
      </c>
      <c r="AC49" s="53" t="str">
        <f>IF(AND('Mapa de Riesgos'!$Y$31="Muy Baja",'Mapa de Riesgos'!$AA$31="Mayor"),CONCATENATE("R4C",'Mapa de Riesgos'!$O$31),"")</f>
        <v/>
      </c>
      <c r="AD49" s="53" t="str">
        <f>IF(AND('Mapa de Riesgos'!$Y$32="Muy Baja",'Mapa de Riesgos'!$AA$32="Mayor"),CONCATENATE("R4C",'Mapa de Riesgos'!$O$32),"")</f>
        <v/>
      </c>
      <c r="AE49" s="53" t="str">
        <f>IF(AND('Mapa de Riesgos'!$Y$33="Muy Baja",'Mapa de Riesgos'!$AA$33="Mayor"),CONCATENATE("R4C",'Mapa de Riesgos'!$O$33),"")</f>
        <v/>
      </c>
      <c r="AF49" s="53" t="str">
        <f>IF(AND('Mapa de Riesgos'!$Y$34="Muy Baja",'Mapa de Riesgos'!$AA$34="Mayor"),CONCATENATE("R4C",'Mapa de Riesgos'!$O$34),"")</f>
        <v/>
      </c>
      <c r="AG49" s="54" t="str">
        <f>IF(AND('Mapa de Riesgos'!$Y$35="Muy Baja",'Mapa de Riesgos'!$AA$35="Mayor"),CONCATENATE("R4C",'Mapa de Riesgos'!$O$35),"")</f>
        <v/>
      </c>
      <c r="AH49" s="55" t="str">
        <f>IF(AND('Mapa de Riesgos'!$Y$30="Muy Baja",'Mapa de Riesgos'!$AA$30="Catastrófico"),CONCATENATE("R4C",'Mapa de Riesgos'!$O$30),"")</f>
        <v/>
      </c>
      <c r="AI49" s="56" t="str">
        <f>IF(AND('Mapa de Riesgos'!$Y$31="Muy Baja",'Mapa de Riesgos'!$AA$31="Catastrófico"),CONCATENATE("R4C",'Mapa de Riesgos'!$O$31),"")</f>
        <v/>
      </c>
      <c r="AJ49" s="56" t="str">
        <f>IF(AND('Mapa de Riesgos'!$Y$32="Muy Baja",'Mapa de Riesgos'!$AA$32="Catastrófico"),CONCATENATE("R4C",'Mapa de Riesgos'!$O$32),"")</f>
        <v/>
      </c>
      <c r="AK49" s="56" t="str">
        <f>IF(AND('Mapa de Riesgos'!$Y$33="Muy Baja",'Mapa de Riesgos'!$AA$33="Catastrófico"),CONCATENATE("R4C",'Mapa de Riesgos'!$O$33),"")</f>
        <v/>
      </c>
      <c r="AL49" s="56" t="str">
        <f>IF(AND('Mapa de Riesgos'!$Y$34="Muy Baja",'Mapa de Riesgos'!$AA$34="Catastrófico"),CONCATENATE("R4C",'Mapa de Riesgos'!$O$34),"")</f>
        <v/>
      </c>
      <c r="AM49" s="57" t="str">
        <f>IF(AND('Mapa de Riesgos'!$Y$35="Muy Baja",'Mapa de Riesgos'!$AA$35="Catastrófico"),CONCATENATE("R4C",'Mapa de Riesgos'!$O$35),"")</f>
        <v/>
      </c>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ht="15" customHeight="1" x14ac:dyDescent="0.25">
      <c r="A50" s="83"/>
      <c r="B50" s="445"/>
      <c r="C50" s="445"/>
      <c r="D50" s="446"/>
      <c r="E50" s="486"/>
      <c r="F50" s="487"/>
      <c r="G50" s="487"/>
      <c r="H50" s="487"/>
      <c r="I50" s="488"/>
      <c r="J50" s="76" t="str">
        <f>IF(AND('Mapa de Riesgos'!$Y$36="Muy Baja",'Mapa de Riesgos'!$AA$36="Leve"),CONCATENATE("R5C",'Mapa de Riesgos'!$O$36),"")</f>
        <v/>
      </c>
      <c r="K50" s="77" t="str">
        <f>IF(AND('Mapa de Riesgos'!$Y$37="Muy Baja",'Mapa de Riesgos'!$AA$37="Leve"),CONCATENATE("R5C",'Mapa de Riesgos'!$O$37),"")</f>
        <v/>
      </c>
      <c r="L50" s="77" t="str">
        <f>IF(AND('Mapa de Riesgos'!$Y$38="Muy Baja",'Mapa de Riesgos'!$AA$38="Leve"),CONCATENATE("R5C",'Mapa de Riesgos'!$O$38),"")</f>
        <v/>
      </c>
      <c r="M50" s="77" t="str">
        <f>IF(AND('Mapa de Riesgos'!$Y$39="Muy Baja",'Mapa de Riesgos'!$AA$39="Leve"),CONCATENATE("R5C",'Mapa de Riesgos'!$O$39),"")</f>
        <v/>
      </c>
      <c r="N50" s="77" t="str">
        <f>IF(AND('Mapa de Riesgos'!$Y$40="Muy Baja",'Mapa de Riesgos'!$AA$40="Leve"),CONCATENATE("R5C",'Mapa de Riesgos'!$O$40),"")</f>
        <v/>
      </c>
      <c r="O50" s="78" t="str">
        <f>IF(AND('Mapa de Riesgos'!$Y$41="Muy Baja",'Mapa de Riesgos'!$AA$41="Leve"),CONCATENATE("R5C",'Mapa de Riesgos'!$O$41),"")</f>
        <v/>
      </c>
      <c r="P50" s="76" t="str">
        <f>IF(AND('Mapa de Riesgos'!$Y$36="Muy Baja",'Mapa de Riesgos'!$AA$36="Menor"),CONCATENATE("R5C",'Mapa de Riesgos'!$O$36),"")</f>
        <v/>
      </c>
      <c r="Q50" s="77" t="str">
        <f>IF(AND('Mapa de Riesgos'!$Y$37="Muy Baja",'Mapa de Riesgos'!$AA$37="Menor"),CONCATENATE("R5C",'Mapa de Riesgos'!$O$37),"")</f>
        <v/>
      </c>
      <c r="R50" s="77" t="str">
        <f>IF(AND('Mapa de Riesgos'!$Y$38="Muy Baja",'Mapa de Riesgos'!$AA$38="Menor"),CONCATENATE("R5C",'Mapa de Riesgos'!$O$38),"")</f>
        <v/>
      </c>
      <c r="S50" s="77" t="str">
        <f>IF(AND('Mapa de Riesgos'!$Y$39="Muy Baja",'Mapa de Riesgos'!$AA$39="Menor"),CONCATENATE("R5C",'Mapa de Riesgos'!$O$39),"")</f>
        <v/>
      </c>
      <c r="T50" s="77" t="str">
        <f>IF(AND('Mapa de Riesgos'!$Y$40="Muy Baja",'Mapa de Riesgos'!$AA$40="Menor"),CONCATENATE("R5C",'Mapa de Riesgos'!$O$40),"")</f>
        <v/>
      </c>
      <c r="U50" s="78" t="str">
        <f>IF(AND('Mapa de Riesgos'!$Y$41="Muy Baja",'Mapa de Riesgos'!$AA$41="Menor"),CONCATENATE("R5C",'Mapa de Riesgos'!$O$41),"")</f>
        <v/>
      </c>
      <c r="V50" s="67" t="str">
        <f>IF(AND('Mapa de Riesgos'!$Y$36="Muy Baja",'Mapa de Riesgos'!$AA$36="Moderado"),CONCATENATE("R5C",'Mapa de Riesgos'!$O$36),"")</f>
        <v/>
      </c>
      <c r="W50" s="68" t="str">
        <f>IF(AND('Mapa de Riesgos'!$Y$37="Muy Baja",'Mapa de Riesgos'!$AA$37="Moderado"),CONCATENATE("R5C",'Mapa de Riesgos'!$O$37),"")</f>
        <v/>
      </c>
      <c r="X50" s="68" t="str">
        <f>IF(AND('Mapa de Riesgos'!$Y$38="Muy Baja",'Mapa de Riesgos'!$AA$38="Moderado"),CONCATENATE("R5C",'Mapa de Riesgos'!$O$38),"")</f>
        <v/>
      </c>
      <c r="Y50" s="68" t="str">
        <f>IF(AND('Mapa de Riesgos'!$Y$39="Muy Baja",'Mapa de Riesgos'!$AA$39="Moderado"),CONCATENATE("R5C",'Mapa de Riesgos'!$O$39),"")</f>
        <v/>
      </c>
      <c r="Z50" s="68" t="str">
        <f>IF(AND('Mapa de Riesgos'!$Y$40="Muy Baja",'Mapa de Riesgos'!$AA$40="Moderado"),CONCATENATE("R5C",'Mapa de Riesgos'!$O$40),"")</f>
        <v/>
      </c>
      <c r="AA50" s="69" t="str">
        <f>IF(AND('Mapa de Riesgos'!$Y$41="Muy Baja",'Mapa de Riesgos'!$AA$41="Moderado"),CONCATENATE("R5C",'Mapa de Riesgos'!$O$41),"")</f>
        <v/>
      </c>
      <c r="AB50" s="52" t="str">
        <f>IF(AND('Mapa de Riesgos'!$Y$36="Muy Baja",'Mapa de Riesgos'!$AA$36="Mayor"),CONCATENATE("R5C",'Mapa de Riesgos'!$O$36),"")</f>
        <v/>
      </c>
      <c r="AC50" s="53" t="str">
        <f>IF(AND('Mapa de Riesgos'!$Y$37="Muy Baja",'Mapa de Riesgos'!$AA$37="Mayor"),CONCATENATE("R5C",'Mapa de Riesgos'!$O$37),"")</f>
        <v/>
      </c>
      <c r="AD50" s="53" t="str">
        <f>IF(AND('Mapa de Riesgos'!$Y$38="Muy Baja",'Mapa de Riesgos'!$AA$38="Mayor"),CONCATENATE("R5C",'Mapa de Riesgos'!$O$38),"")</f>
        <v/>
      </c>
      <c r="AE50" s="53" t="str">
        <f>IF(AND('Mapa de Riesgos'!$Y$39="Muy Baja",'Mapa de Riesgos'!$AA$39="Mayor"),CONCATENATE("R5C",'Mapa de Riesgos'!$O$39),"")</f>
        <v/>
      </c>
      <c r="AF50" s="53" t="str">
        <f>IF(AND('Mapa de Riesgos'!$Y$40="Muy Baja",'Mapa de Riesgos'!$AA$40="Mayor"),CONCATENATE("R5C",'Mapa de Riesgos'!$O$40),"")</f>
        <v/>
      </c>
      <c r="AG50" s="54" t="str">
        <f>IF(AND('Mapa de Riesgos'!$Y$41="Muy Baja",'Mapa de Riesgos'!$AA$41="Mayor"),CONCATENATE("R5C",'Mapa de Riesgos'!$O$41),"")</f>
        <v/>
      </c>
      <c r="AH50" s="55" t="str">
        <f>IF(AND('Mapa de Riesgos'!$Y$36="Muy Baja",'Mapa de Riesgos'!$AA$36="Catastrófico"),CONCATENATE("R5C",'Mapa de Riesgos'!$O$36),"")</f>
        <v/>
      </c>
      <c r="AI50" s="56" t="str">
        <f>IF(AND('Mapa de Riesgos'!$Y$37="Muy Baja",'Mapa de Riesgos'!$AA$37="Catastrófico"),CONCATENATE("R5C",'Mapa de Riesgos'!$O$37),"")</f>
        <v/>
      </c>
      <c r="AJ50" s="56" t="str">
        <f>IF(AND('Mapa de Riesgos'!$Y$38="Muy Baja",'Mapa de Riesgos'!$AA$38="Catastrófico"),CONCATENATE("R5C",'Mapa de Riesgos'!$O$38),"")</f>
        <v/>
      </c>
      <c r="AK50" s="56" t="str">
        <f>IF(AND('Mapa de Riesgos'!$Y$39="Muy Baja",'Mapa de Riesgos'!$AA$39="Catastrófico"),CONCATENATE("R5C",'Mapa de Riesgos'!$O$39),"")</f>
        <v/>
      </c>
      <c r="AL50" s="56" t="str">
        <f>IF(AND('Mapa de Riesgos'!$Y$40="Muy Baja",'Mapa de Riesgos'!$AA$40="Catastrófico"),CONCATENATE("R5C",'Mapa de Riesgos'!$O$40),"")</f>
        <v/>
      </c>
      <c r="AM50" s="57" t="str">
        <f>IF(AND('Mapa de Riesgos'!$Y$41="Muy Baja",'Mapa de Riesgos'!$AA$41="Catastrófico"),CONCATENATE("R5C",'Mapa de Riesgos'!$O$41),"")</f>
        <v/>
      </c>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 customHeight="1" x14ac:dyDescent="0.25">
      <c r="A51" s="83"/>
      <c r="B51" s="445"/>
      <c r="C51" s="445"/>
      <c r="D51" s="446"/>
      <c r="E51" s="486"/>
      <c r="F51" s="487"/>
      <c r="G51" s="487"/>
      <c r="H51" s="487"/>
      <c r="I51" s="488"/>
      <c r="J51" s="76" t="str">
        <f>IF(AND('Mapa de Riesgos'!$Y$42="Muy Baja",'Mapa de Riesgos'!$AA$42="Leve"),CONCATENATE("R6C",'Mapa de Riesgos'!$O$42),"")</f>
        <v/>
      </c>
      <c r="K51" s="77" t="str">
        <f>IF(AND('Mapa de Riesgos'!$Y$43="Muy Baja",'Mapa de Riesgos'!$AA$43="Leve"),CONCATENATE("R6C",'Mapa de Riesgos'!$O$43),"")</f>
        <v/>
      </c>
      <c r="L51" s="77" t="str">
        <f>IF(AND('Mapa de Riesgos'!$Y$44="Muy Baja",'Mapa de Riesgos'!$AA$44="Leve"),CONCATENATE("R6C",'Mapa de Riesgos'!$O$44),"")</f>
        <v/>
      </c>
      <c r="M51" s="77" t="str">
        <f>IF(AND('Mapa de Riesgos'!$Y$45="Muy Baja",'Mapa de Riesgos'!$AA$45="Leve"),CONCATENATE("R6C",'Mapa de Riesgos'!$O$45),"")</f>
        <v/>
      </c>
      <c r="N51" s="77" t="str">
        <f>IF(AND('Mapa de Riesgos'!$Y$46="Muy Baja",'Mapa de Riesgos'!$AA$46="Leve"),CONCATENATE("R6C",'Mapa de Riesgos'!$O$46),"")</f>
        <v/>
      </c>
      <c r="O51" s="78" t="str">
        <f>IF(AND('Mapa de Riesgos'!$Y$47="Muy Baja",'Mapa de Riesgos'!$AA$47="Leve"),CONCATENATE("R6C",'Mapa de Riesgos'!$O$47),"")</f>
        <v/>
      </c>
      <c r="P51" s="76" t="str">
        <f>IF(AND('Mapa de Riesgos'!$Y$42="Muy Baja",'Mapa de Riesgos'!$AA$42="Menor"),CONCATENATE("R6C",'Mapa de Riesgos'!$O$42),"")</f>
        <v/>
      </c>
      <c r="Q51" s="77" t="str">
        <f>IF(AND('Mapa de Riesgos'!$Y$43="Muy Baja",'Mapa de Riesgos'!$AA$43="Menor"),CONCATENATE("R6C",'Mapa de Riesgos'!$O$43),"")</f>
        <v/>
      </c>
      <c r="R51" s="77" t="str">
        <f>IF(AND('Mapa de Riesgos'!$Y$44="Muy Baja",'Mapa de Riesgos'!$AA$44="Menor"),CONCATENATE("R6C",'Mapa de Riesgos'!$O$44),"")</f>
        <v/>
      </c>
      <c r="S51" s="77" t="str">
        <f>IF(AND('Mapa de Riesgos'!$Y$45="Muy Baja",'Mapa de Riesgos'!$AA$45="Menor"),CONCATENATE("R6C",'Mapa de Riesgos'!$O$45),"")</f>
        <v/>
      </c>
      <c r="T51" s="77" t="str">
        <f>IF(AND('Mapa de Riesgos'!$Y$46="Muy Baja",'Mapa de Riesgos'!$AA$46="Menor"),CONCATENATE("R6C",'Mapa de Riesgos'!$O$46),"")</f>
        <v/>
      </c>
      <c r="U51" s="78" t="str">
        <f>IF(AND('Mapa de Riesgos'!$Y$47="Muy Baja",'Mapa de Riesgos'!$AA$47="Menor"),CONCATENATE("R6C",'Mapa de Riesgos'!$O$47),"")</f>
        <v/>
      </c>
      <c r="V51" s="67" t="str">
        <f>IF(AND('Mapa de Riesgos'!$Y$42="Muy Baja",'Mapa de Riesgos'!$AA$42="Moderado"),CONCATENATE("R6C",'Mapa de Riesgos'!$O$42),"")</f>
        <v/>
      </c>
      <c r="W51" s="68" t="str">
        <f>IF(AND('Mapa de Riesgos'!$Y$43="Muy Baja",'Mapa de Riesgos'!$AA$43="Moderado"),CONCATENATE("R6C",'Mapa de Riesgos'!$O$43),"")</f>
        <v/>
      </c>
      <c r="X51" s="68" t="str">
        <f>IF(AND('Mapa de Riesgos'!$Y$44="Muy Baja",'Mapa de Riesgos'!$AA$44="Moderado"),CONCATENATE("R6C",'Mapa de Riesgos'!$O$44),"")</f>
        <v/>
      </c>
      <c r="Y51" s="68" t="str">
        <f>IF(AND('Mapa de Riesgos'!$Y$45="Muy Baja",'Mapa de Riesgos'!$AA$45="Moderado"),CONCATENATE("R6C",'Mapa de Riesgos'!$O$45),"")</f>
        <v/>
      </c>
      <c r="Z51" s="68" t="str">
        <f>IF(AND('Mapa de Riesgos'!$Y$46="Muy Baja",'Mapa de Riesgos'!$AA$46="Moderado"),CONCATENATE("R6C",'Mapa de Riesgos'!$O$46),"")</f>
        <v/>
      </c>
      <c r="AA51" s="69" t="str">
        <f>IF(AND('Mapa de Riesgos'!$Y$47="Muy Baja",'Mapa de Riesgos'!$AA$47="Moderado"),CONCATENATE("R6C",'Mapa de Riesgos'!$O$47),"")</f>
        <v/>
      </c>
      <c r="AB51" s="52" t="str">
        <f>IF(AND('Mapa de Riesgos'!$Y$42="Muy Baja",'Mapa de Riesgos'!$AA$42="Mayor"),CONCATENATE("R6C",'Mapa de Riesgos'!$O$42),"")</f>
        <v/>
      </c>
      <c r="AC51" s="53" t="str">
        <f>IF(AND('Mapa de Riesgos'!$Y$43="Muy Baja",'Mapa de Riesgos'!$AA$43="Mayor"),CONCATENATE("R6C",'Mapa de Riesgos'!$O$43),"")</f>
        <v/>
      </c>
      <c r="AD51" s="53" t="str">
        <f>IF(AND('Mapa de Riesgos'!$Y$44="Muy Baja",'Mapa de Riesgos'!$AA$44="Mayor"),CONCATENATE("R6C",'Mapa de Riesgos'!$O$44),"")</f>
        <v/>
      </c>
      <c r="AE51" s="53" t="str">
        <f>IF(AND('Mapa de Riesgos'!$Y$45="Muy Baja",'Mapa de Riesgos'!$AA$45="Mayor"),CONCATENATE("R6C",'Mapa de Riesgos'!$O$45),"")</f>
        <v/>
      </c>
      <c r="AF51" s="53" t="str">
        <f>IF(AND('Mapa de Riesgos'!$Y$46="Muy Baja",'Mapa de Riesgos'!$AA$46="Mayor"),CONCATENATE("R6C",'Mapa de Riesgos'!$O$46),"")</f>
        <v/>
      </c>
      <c r="AG51" s="54" t="str">
        <f>IF(AND('Mapa de Riesgos'!$Y$47="Muy Baja",'Mapa de Riesgos'!$AA$47="Mayor"),CONCATENATE("R6C",'Mapa de Riesgos'!$O$47),"")</f>
        <v/>
      </c>
      <c r="AH51" s="55" t="str">
        <f>IF(AND('Mapa de Riesgos'!$Y$42="Muy Baja",'Mapa de Riesgos'!$AA$42="Catastrófico"),CONCATENATE("R6C",'Mapa de Riesgos'!$O$42),"")</f>
        <v/>
      </c>
      <c r="AI51" s="56" t="str">
        <f>IF(AND('Mapa de Riesgos'!$Y$43="Muy Baja",'Mapa de Riesgos'!$AA$43="Catastrófico"),CONCATENATE("R6C",'Mapa de Riesgos'!$O$43),"")</f>
        <v/>
      </c>
      <c r="AJ51" s="56" t="str">
        <f>IF(AND('Mapa de Riesgos'!$Y$44="Muy Baja",'Mapa de Riesgos'!$AA$44="Catastrófico"),CONCATENATE("R6C",'Mapa de Riesgos'!$O$44),"")</f>
        <v/>
      </c>
      <c r="AK51" s="56" t="str">
        <f>IF(AND('Mapa de Riesgos'!$Y$45="Muy Baja",'Mapa de Riesgos'!$AA$45="Catastrófico"),CONCATENATE("R6C",'Mapa de Riesgos'!$O$45),"")</f>
        <v/>
      </c>
      <c r="AL51" s="56" t="str">
        <f>IF(AND('Mapa de Riesgos'!$Y$46="Muy Baja",'Mapa de Riesgos'!$AA$46="Catastrófico"),CONCATENATE("R6C",'Mapa de Riesgos'!$O$46),"")</f>
        <v/>
      </c>
      <c r="AM51" s="57" t="str">
        <f>IF(AND('Mapa de Riesgos'!$Y$47="Muy Baja",'Mapa de Riesgos'!$AA$47="Catastrófico"),CONCATENATE("R6C",'Mapa de Riesgos'!$O$47),"")</f>
        <v/>
      </c>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ht="15" customHeight="1" x14ac:dyDescent="0.25">
      <c r="A52" s="83"/>
      <c r="B52" s="445"/>
      <c r="C52" s="445"/>
      <c r="D52" s="446"/>
      <c r="E52" s="486"/>
      <c r="F52" s="487"/>
      <c r="G52" s="487"/>
      <c r="H52" s="487"/>
      <c r="I52" s="488"/>
      <c r="J52" s="76" t="str">
        <f>IF(AND('Mapa de Riesgos'!$Y$48="Muy Baja",'Mapa de Riesgos'!$AA$48="Leve"),CONCATENATE("R7C",'Mapa de Riesgos'!$O$48),"")</f>
        <v/>
      </c>
      <c r="K52" s="77" t="str">
        <f>IF(AND('Mapa de Riesgos'!$Y$49="Muy Baja",'Mapa de Riesgos'!$AA$49="Leve"),CONCATENATE("R7C",'Mapa de Riesgos'!$O$49),"")</f>
        <v/>
      </c>
      <c r="L52" s="77" t="str">
        <f>IF(AND('Mapa de Riesgos'!$Y$50="Muy Baja",'Mapa de Riesgos'!$AA$50="Leve"),CONCATENATE("R7C",'Mapa de Riesgos'!$O$50),"")</f>
        <v/>
      </c>
      <c r="M52" s="77" t="str">
        <f>IF(AND('Mapa de Riesgos'!$Y$51="Muy Baja",'Mapa de Riesgos'!$AA$51="Leve"),CONCATENATE("R7C",'Mapa de Riesgos'!$O$51),"")</f>
        <v/>
      </c>
      <c r="N52" s="77" t="str">
        <f>IF(AND('Mapa de Riesgos'!$Y$52="Muy Baja",'Mapa de Riesgos'!$AA$52="Leve"),CONCATENATE("R7C",'Mapa de Riesgos'!$O$52),"")</f>
        <v/>
      </c>
      <c r="O52" s="78" t="str">
        <f>IF(AND('Mapa de Riesgos'!$Y$53="Muy Baja",'Mapa de Riesgos'!$AA$53="Leve"),CONCATENATE("R7C",'Mapa de Riesgos'!$O$53),"")</f>
        <v/>
      </c>
      <c r="P52" s="76" t="str">
        <f>IF(AND('Mapa de Riesgos'!$Y$48="Muy Baja",'Mapa de Riesgos'!$AA$48="Menor"),CONCATENATE("R7C",'Mapa de Riesgos'!$O$48),"")</f>
        <v/>
      </c>
      <c r="Q52" s="77" t="str">
        <f>IF(AND('Mapa de Riesgos'!$Y$49="Muy Baja",'Mapa de Riesgos'!$AA$49="Menor"),CONCATENATE("R7C",'Mapa de Riesgos'!$O$49),"")</f>
        <v/>
      </c>
      <c r="R52" s="77" t="str">
        <f>IF(AND('Mapa de Riesgos'!$Y$50="Muy Baja",'Mapa de Riesgos'!$AA$50="Menor"),CONCATENATE("R7C",'Mapa de Riesgos'!$O$50),"")</f>
        <v/>
      </c>
      <c r="S52" s="77" t="str">
        <f>IF(AND('Mapa de Riesgos'!$Y$51="Muy Baja",'Mapa de Riesgos'!$AA$51="Menor"),CONCATENATE("R7C",'Mapa de Riesgos'!$O$51),"")</f>
        <v/>
      </c>
      <c r="T52" s="77" t="str">
        <f>IF(AND('Mapa de Riesgos'!$Y$52="Muy Baja",'Mapa de Riesgos'!$AA$52="Menor"),CONCATENATE("R7C",'Mapa de Riesgos'!$O$52),"")</f>
        <v/>
      </c>
      <c r="U52" s="78" t="str">
        <f>IF(AND('Mapa de Riesgos'!$Y$53="Muy Baja",'Mapa de Riesgos'!$AA$53="Menor"),CONCATENATE("R7C",'Mapa de Riesgos'!$O$53),"")</f>
        <v/>
      </c>
      <c r="V52" s="67" t="str">
        <f>IF(AND('Mapa de Riesgos'!$Y$48="Muy Baja",'Mapa de Riesgos'!$AA$48="Moderado"),CONCATENATE("R7C",'Mapa de Riesgos'!$O$48),"")</f>
        <v/>
      </c>
      <c r="W52" s="68" t="str">
        <f>IF(AND('Mapa de Riesgos'!$Y$49="Muy Baja",'Mapa de Riesgos'!$AA$49="Moderado"),CONCATENATE("R7C",'Mapa de Riesgos'!$O$49),"")</f>
        <v/>
      </c>
      <c r="X52" s="68" t="str">
        <f>IF(AND('Mapa de Riesgos'!$Y$50="Muy Baja",'Mapa de Riesgos'!$AA$50="Moderado"),CONCATENATE("R7C",'Mapa de Riesgos'!$O$50),"")</f>
        <v/>
      </c>
      <c r="Y52" s="68" t="str">
        <f>IF(AND('Mapa de Riesgos'!$Y$51="Muy Baja",'Mapa de Riesgos'!$AA$51="Moderado"),CONCATENATE("R7C",'Mapa de Riesgos'!$O$51),"")</f>
        <v/>
      </c>
      <c r="Z52" s="68" t="str">
        <f>IF(AND('Mapa de Riesgos'!$Y$52="Muy Baja",'Mapa de Riesgos'!$AA$52="Moderado"),CONCATENATE("R7C",'Mapa de Riesgos'!$O$52),"")</f>
        <v/>
      </c>
      <c r="AA52" s="69" t="str">
        <f>IF(AND('Mapa de Riesgos'!$Y$53="Muy Baja",'Mapa de Riesgos'!$AA$53="Moderado"),CONCATENATE("R7C",'Mapa de Riesgos'!$O$53),"")</f>
        <v/>
      </c>
      <c r="AB52" s="52" t="str">
        <f>IF(AND('Mapa de Riesgos'!$Y$48="Muy Baja",'Mapa de Riesgos'!$AA$48="Mayor"),CONCATENATE("R7C",'Mapa de Riesgos'!$O$48),"")</f>
        <v/>
      </c>
      <c r="AC52" s="53" t="str">
        <f>IF(AND('Mapa de Riesgos'!$Y$49="Muy Baja",'Mapa de Riesgos'!$AA$49="Mayor"),CONCATENATE("R7C",'Mapa de Riesgos'!$O$49),"")</f>
        <v/>
      </c>
      <c r="AD52" s="53" t="str">
        <f>IF(AND('Mapa de Riesgos'!$Y$50="Muy Baja",'Mapa de Riesgos'!$AA$50="Mayor"),CONCATENATE("R7C",'Mapa de Riesgos'!$O$50),"")</f>
        <v/>
      </c>
      <c r="AE52" s="53" t="str">
        <f>IF(AND('Mapa de Riesgos'!$Y$51="Muy Baja",'Mapa de Riesgos'!$AA$51="Mayor"),CONCATENATE("R7C",'Mapa de Riesgos'!$O$51),"")</f>
        <v/>
      </c>
      <c r="AF52" s="53" t="str">
        <f>IF(AND('Mapa de Riesgos'!$Y$52="Muy Baja",'Mapa de Riesgos'!$AA$52="Mayor"),CONCATENATE("R7C",'Mapa de Riesgos'!$O$52),"")</f>
        <v/>
      </c>
      <c r="AG52" s="54" t="str">
        <f>IF(AND('Mapa de Riesgos'!$Y$53="Muy Baja",'Mapa de Riesgos'!$AA$53="Mayor"),CONCATENATE("R7C",'Mapa de Riesgos'!$O$53),"")</f>
        <v/>
      </c>
      <c r="AH52" s="55" t="str">
        <f>IF(AND('Mapa de Riesgos'!$Y$48="Muy Baja",'Mapa de Riesgos'!$AA$48="Catastrófico"),CONCATENATE("R7C",'Mapa de Riesgos'!$O$48),"")</f>
        <v/>
      </c>
      <c r="AI52" s="56" t="str">
        <f>IF(AND('Mapa de Riesgos'!$Y$49="Muy Baja",'Mapa de Riesgos'!$AA$49="Catastrófico"),CONCATENATE("R7C",'Mapa de Riesgos'!$O$49),"")</f>
        <v/>
      </c>
      <c r="AJ52" s="56" t="str">
        <f>IF(AND('Mapa de Riesgos'!$Y$50="Muy Baja",'Mapa de Riesgos'!$AA$50="Catastrófico"),CONCATENATE("R7C",'Mapa de Riesgos'!$O$50),"")</f>
        <v/>
      </c>
      <c r="AK52" s="56" t="str">
        <f>IF(AND('Mapa de Riesgos'!$Y$51="Muy Baja",'Mapa de Riesgos'!$AA$51="Catastrófico"),CONCATENATE("R7C",'Mapa de Riesgos'!$O$51),"")</f>
        <v/>
      </c>
      <c r="AL52" s="56" t="str">
        <f>IF(AND('Mapa de Riesgos'!$Y$52="Muy Baja",'Mapa de Riesgos'!$AA$52="Catastrófico"),CONCATENATE("R7C",'Mapa de Riesgos'!$O$52),"")</f>
        <v/>
      </c>
      <c r="AM52" s="57" t="str">
        <f>IF(AND('Mapa de Riesgos'!$Y$53="Muy Baja",'Mapa de Riesgos'!$AA$53="Catastrófico"),CONCATENATE("R7C",'Mapa de Riesgos'!$O$53),"")</f>
        <v/>
      </c>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445"/>
      <c r="C53" s="445"/>
      <c r="D53" s="446"/>
      <c r="E53" s="486"/>
      <c r="F53" s="487"/>
      <c r="G53" s="487"/>
      <c r="H53" s="487"/>
      <c r="I53" s="488"/>
      <c r="J53" s="76" t="str">
        <f>IF(AND('Mapa de Riesgos'!$Y$54="Muy Baja",'Mapa de Riesgos'!$AA$54="Leve"),CONCATENATE("R8C",'Mapa de Riesgos'!$O$54),"")</f>
        <v/>
      </c>
      <c r="K53" s="77" t="str">
        <f>IF(AND('Mapa de Riesgos'!$Y$55="Muy Baja",'Mapa de Riesgos'!$AA$55="Leve"),CONCATENATE("R8C",'Mapa de Riesgos'!$O$55),"")</f>
        <v/>
      </c>
      <c r="L53" s="77" t="str">
        <f>IF(AND('Mapa de Riesgos'!$Y$56="Muy Baja",'Mapa de Riesgos'!$AA$56="Leve"),CONCATENATE("R8C",'Mapa de Riesgos'!$O$56),"")</f>
        <v/>
      </c>
      <c r="M53" s="77" t="str">
        <f>IF(AND('Mapa de Riesgos'!$Y$57="Muy Baja",'Mapa de Riesgos'!$AA$57="Leve"),CONCATENATE("R8C",'Mapa de Riesgos'!$O$57),"")</f>
        <v/>
      </c>
      <c r="N53" s="77" t="str">
        <f>IF(AND('Mapa de Riesgos'!$Y$58="Muy Baja",'Mapa de Riesgos'!$AA$58="Leve"),CONCATENATE("R8C",'Mapa de Riesgos'!$O$58),"")</f>
        <v/>
      </c>
      <c r="O53" s="78" t="str">
        <f>IF(AND('Mapa de Riesgos'!$Y$59="Muy Baja",'Mapa de Riesgos'!$AA$59="Leve"),CONCATENATE("R8C",'Mapa de Riesgos'!$O$59),"")</f>
        <v/>
      </c>
      <c r="P53" s="76" t="str">
        <f>IF(AND('Mapa de Riesgos'!$Y$54="Muy Baja",'Mapa de Riesgos'!$AA$54="Menor"),CONCATENATE("R8C",'Mapa de Riesgos'!$O$54),"")</f>
        <v/>
      </c>
      <c r="Q53" s="77" t="str">
        <f>IF(AND('Mapa de Riesgos'!$Y$55="Muy Baja",'Mapa de Riesgos'!$AA$55="Menor"),CONCATENATE("R8C",'Mapa de Riesgos'!$O$55),"")</f>
        <v/>
      </c>
      <c r="R53" s="77" t="str">
        <f>IF(AND('Mapa de Riesgos'!$Y$56="Muy Baja",'Mapa de Riesgos'!$AA$56="Menor"),CONCATENATE("R8C",'Mapa de Riesgos'!$O$56),"")</f>
        <v/>
      </c>
      <c r="S53" s="77" t="str">
        <f>IF(AND('Mapa de Riesgos'!$Y$57="Muy Baja",'Mapa de Riesgos'!$AA$57="Menor"),CONCATENATE("R8C",'Mapa de Riesgos'!$O$57),"")</f>
        <v/>
      </c>
      <c r="T53" s="77" t="str">
        <f>IF(AND('Mapa de Riesgos'!$Y$58="Muy Baja",'Mapa de Riesgos'!$AA$58="Menor"),CONCATENATE("R8C",'Mapa de Riesgos'!$O$58),"")</f>
        <v/>
      </c>
      <c r="U53" s="78" t="str">
        <f>IF(AND('Mapa de Riesgos'!$Y$59="Muy Baja",'Mapa de Riesgos'!$AA$59="Menor"),CONCATENATE("R8C",'Mapa de Riesgos'!$O$59),"")</f>
        <v/>
      </c>
      <c r="V53" s="67" t="str">
        <f>IF(AND('Mapa de Riesgos'!$Y$54="Muy Baja",'Mapa de Riesgos'!$AA$54="Moderado"),CONCATENATE("R8C",'Mapa de Riesgos'!$O$54),"")</f>
        <v/>
      </c>
      <c r="W53" s="68" t="str">
        <f>IF(AND('Mapa de Riesgos'!$Y$55="Muy Baja",'Mapa de Riesgos'!$AA$55="Moderado"),CONCATENATE("R8C",'Mapa de Riesgos'!$O$55),"")</f>
        <v/>
      </c>
      <c r="X53" s="68" t="str">
        <f>IF(AND('Mapa de Riesgos'!$Y$56="Muy Baja",'Mapa de Riesgos'!$AA$56="Moderado"),CONCATENATE("R8C",'Mapa de Riesgos'!$O$56),"")</f>
        <v/>
      </c>
      <c r="Y53" s="68" t="str">
        <f>IF(AND('Mapa de Riesgos'!$Y$57="Muy Baja",'Mapa de Riesgos'!$AA$57="Moderado"),CONCATENATE("R8C",'Mapa de Riesgos'!$O$57),"")</f>
        <v/>
      </c>
      <c r="Z53" s="68" t="str">
        <f>IF(AND('Mapa de Riesgos'!$Y$58="Muy Baja",'Mapa de Riesgos'!$AA$58="Moderado"),CONCATENATE("R8C",'Mapa de Riesgos'!$O$58),"")</f>
        <v/>
      </c>
      <c r="AA53" s="69" t="str">
        <f>IF(AND('Mapa de Riesgos'!$Y$59="Muy Baja",'Mapa de Riesgos'!$AA$59="Moderado"),CONCATENATE("R8C",'Mapa de Riesgos'!$O$59),"")</f>
        <v/>
      </c>
      <c r="AB53" s="52" t="str">
        <f>IF(AND('Mapa de Riesgos'!$Y$54="Muy Baja",'Mapa de Riesgos'!$AA$54="Mayor"),CONCATENATE("R8C",'Mapa de Riesgos'!$O$54),"")</f>
        <v/>
      </c>
      <c r="AC53" s="53" t="str">
        <f>IF(AND('Mapa de Riesgos'!$Y$55="Muy Baja",'Mapa de Riesgos'!$AA$55="Mayor"),CONCATENATE("R8C",'Mapa de Riesgos'!$O$55),"")</f>
        <v/>
      </c>
      <c r="AD53" s="53" t="str">
        <f>IF(AND('Mapa de Riesgos'!$Y$56="Muy Baja",'Mapa de Riesgos'!$AA$56="Mayor"),CONCATENATE("R8C",'Mapa de Riesgos'!$O$56),"")</f>
        <v/>
      </c>
      <c r="AE53" s="53" t="str">
        <f>IF(AND('Mapa de Riesgos'!$Y$57="Muy Baja",'Mapa de Riesgos'!$AA$57="Mayor"),CONCATENATE("R8C",'Mapa de Riesgos'!$O$57),"")</f>
        <v/>
      </c>
      <c r="AF53" s="53" t="str">
        <f>IF(AND('Mapa de Riesgos'!$Y$58="Muy Baja",'Mapa de Riesgos'!$AA$58="Mayor"),CONCATENATE("R8C",'Mapa de Riesgos'!$O$58),"")</f>
        <v/>
      </c>
      <c r="AG53" s="54" t="str">
        <f>IF(AND('Mapa de Riesgos'!$Y$59="Muy Baja",'Mapa de Riesgos'!$AA$59="Mayor"),CONCATENATE("R8C",'Mapa de Riesgos'!$O$59),"")</f>
        <v/>
      </c>
      <c r="AH53" s="55" t="str">
        <f>IF(AND('Mapa de Riesgos'!$Y$54="Muy Baja",'Mapa de Riesgos'!$AA$54="Catastrófico"),CONCATENATE("R8C",'Mapa de Riesgos'!$O$54),"")</f>
        <v/>
      </c>
      <c r="AI53" s="56" t="str">
        <f>IF(AND('Mapa de Riesgos'!$Y$55="Muy Baja",'Mapa de Riesgos'!$AA$55="Catastrófico"),CONCATENATE("R8C",'Mapa de Riesgos'!$O$55),"")</f>
        <v/>
      </c>
      <c r="AJ53" s="56" t="str">
        <f>IF(AND('Mapa de Riesgos'!$Y$56="Muy Baja",'Mapa de Riesgos'!$AA$56="Catastrófico"),CONCATENATE("R8C",'Mapa de Riesgos'!$O$56),"")</f>
        <v/>
      </c>
      <c r="AK53" s="56" t="str">
        <f>IF(AND('Mapa de Riesgos'!$Y$57="Muy Baja",'Mapa de Riesgos'!$AA$57="Catastrófico"),CONCATENATE("R8C",'Mapa de Riesgos'!$O$57),"")</f>
        <v/>
      </c>
      <c r="AL53" s="56" t="str">
        <f>IF(AND('Mapa de Riesgos'!$Y$58="Muy Baja",'Mapa de Riesgos'!$AA$58="Catastrófico"),CONCATENATE("R8C",'Mapa de Riesgos'!$O$58),"")</f>
        <v/>
      </c>
      <c r="AM53" s="57" t="str">
        <f>IF(AND('Mapa de Riesgos'!$Y$59="Muy Baja",'Mapa de Riesgos'!$AA$59="Catastrófico"),CONCATENATE("R8C",'Mapa de Riesgos'!$O$59),"")</f>
        <v/>
      </c>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445"/>
      <c r="C54" s="445"/>
      <c r="D54" s="446"/>
      <c r="E54" s="486"/>
      <c r="F54" s="487"/>
      <c r="G54" s="487"/>
      <c r="H54" s="487"/>
      <c r="I54" s="488"/>
      <c r="J54" s="76" t="str">
        <f>IF(AND('Mapa de Riesgos'!$Y$60="Muy Baja",'Mapa de Riesgos'!$AA$60="Leve"),CONCATENATE("R9C",'Mapa de Riesgos'!$O$60),"")</f>
        <v/>
      </c>
      <c r="K54" s="77" t="str">
        <f>IF(AND('Mapa de Riesgos'!$Y$61="Muy Baja",'Mapa de Riesgos'!$AA$61="Leve"),CONCATENATE("R9C",'Mapa de Riesgos'!$O$61),"")</f>
        <v/>
      </c>
      <c r="L54" s="77" t="str">
        <f>IF(AND('Mapa de Riesgos'!$Y$62="Muy Baja",'Mapa de Riesgos'!$AA$62="Leve"),CONCATENATE("R9C",'Mapa de Riesgos'!$O$62),"")</f>
        <v/>
      </c>
      <c r="M54" s="77" t="str">
        <f>IF(AND('Mapa de Riesgos'!$Y$63="Muy Baja",'Mapa de Riesgos'!$AA$63="Leve"),CONCATENATE("R9C",'Mapa de Riesgos'!$O$63),"")</f>
        <v/>
      </c>
      <c r="N54" s="77" t="str">
        <f>IF(AND('Mapa de Riesgos'!$Y$64="Muy Baja",'Mapa de Riesgos'!$AA$64="Leve"),CONCATENATE("R9C",'Mapa de Riesgos'!$O$64),"")</f>
        <v/>
      </c>
      <c r="O54" s="78" t="str">
        <f>IF(AND('Mapa de Riesgos'!$Y$65="Muy Baja",'Mapa de Riesgos'!$AA$65="Leve"),CONCATENATE("R9C",'Mapa de Riesgos'!$O$65),"")</f>
        <v/>
      </c>
      <c r="P54" s="76" t="str">
        <f>IF(AND('Mapa de Riesgos'!$Y$60="Muy Baja",'Mapa de Riesgos'!$AA$60="Menor"),CONCATENATE("R9C",'Mapa de Riesgos'!$O$60),"")</f>
        <v/>
      </c>
      <c r="Q54" s="77" t="str">
        <f>IF(AND('Mapa de Riesgos'!$Y$61="Muy Baja",'Mapa de Riesgos'!$AA$61="Menor"),CONCATENATE("R9C",'Mapa de Riesgos'!$O$61),"")</f>
        <v/>
      </c>
      <c r="R54" s="77" t="str">
        <f>IF(AND('Mapa de Riesgos'!$Y$62="Muy Baja",'Mapa de Riesgos'!$AA$62="Menor"),CONCATENATE("R9C",'Mapa de Riesgos'!$O$62),"")</f>
        <v/>
      </c>
      <c r="S54" s="77" t="str">
        <f>IF(AND('Mapa de Riesgos'!$Y$63="Muy Baja",'Mapa de Riesgos'!$AA$63="Menor"),CONCATENATE("R9C",'Mapa de Riesgos'!$O$63),"")</f>
        <v/>
      </c>
      <c r="T54" s="77" t="str">
        <f>IF(AND('Mapa de Riesgos'!$Y$64="Muy Baja",'Mapa de Riesgos'!$AA$64="Menor"),CONCATENATE("R9C",'Mapa de Riesgos'!$O$64),"")</f>
        <v/>
      </c>
      <c r="U54" s="78" t="str">
        <f>IF(AND('Mapa de Riesgos'!$Y$65="Muy Baja",'Mapa de Riesgos'!$AA$65="Menor"),CONCATENATE("R9C",'Mapa de Riesgos'!$O$65),"")</f>
        <v/>
      </c>
      <c r="V54" s="67" t="str">
        <f>IF(AND('Mapa de Riesgos'!$Y$60="Muy Baja",'Mapa de Riesgos'!$AA$60="Moderado"),CONCATENATE("R9C",'Mapa de Riesgos'!$O$60),"")</f>
        <v/>
      </c>
      <c r="W54" s="68" t="str">
        <f>IF(AND('Mapa de Riesgos'!$Y$61="Muy Baja",'Mapa de Riesgos'!$AA$61="Moderado"),CONCATENATE("R9C",'Mapa de Riesgos'!$O$61),"")</f>
        <v/>
      </c>
      <c r="X54" s="68" t="str">
        <f>IF(AND('Mapa de Riesgos'!$Y$62="Muy Baja",'Mapa de Riesgos'!$AA$62="Moderado"),CONCATENATE("R9C",'Mapa de Riesgos'!$O$62),"")</f>
        <v/>
      </c>
      <c r="Y54" s="68" t="str">
        <f>IF(AND('Mapa de Riesgos'!$Y$63="Muy Baja",'Mapa de Riesgos'!$AA$63="Moderado"),CONCATENATE("R9C",'Mapa de Riesgos'!$O$63),"")</f>
        <v/>
      </c>
      <c r="Z54" s="68" t="str">
        <f>IF(AND('Mapa de Riesgos'!$Y$64="Muy Baja",'Mapa de Riesgos'!$AA$64="Moderado"),CONCATENATE("R9C",'Mapa de Riesgos'!$O$64),"")</f>
        <v/>
      </c>
      <c r="AA54" s="69" t="str">
        <f>IF(AND('Mapa de Riesgos'!$Y$65="Muy Baja",'Mapa de Riesgos'!$AA$65="Moderado"),CONCATENATE("R9C",'Mapa de Riesgos'!$O$65),"")</f>
        <v/>
      </c>
      <c r="AB54" s="52" t="str">
        <f>IF(AND('Mapa de Riesgos'!$Y$60="Muy Baja",'Mapa de Riesgos'!$AA$60="Mayor"),CONCATENATE("R9C",'Mapa de Riesgos'!$O$60),"")</f>
        <v/>
      </c>
      <c r="AC54" s="53" t="str">
        <f>IF(AND('Mapa de Riesgos'!$Y$61="Muy Baja",'Mapa de Riesgos'!$AA$61="Mayor"),CONCATENATE("R9C",'Mapa de Riesgos'!$O$61),"")</f>
        <v/>
      </c>
      <c r="AD54" s="53" t="str">
        <f>IF(AND('Mapa de Riesgos'!$Y$62="Muy Baja",'Mapa de Riesgos'!$AA$62="Mayor"),CONCATENATE("R9C",'Mapa de Riesgos'!$O$62),"")</f>
        <v/>
      </c>
      <c r="AE54" s="53" t="str">
        <f>IF(AND('Mapa de Riesgos'!$Y$63="Muy Baja",'Mapa de Riesgos'!$AA$63="Mayor"),CONCATENATE("R9C",'Mapa de Riesgos'!$O$63),"")</f>
        <v/>
      </c>
      <c r="AF54" s="53" t="str">
        <f>IF(AND('Mapa de Riesgos'!$Y$64="Muy Baja",'Mapa de Riesgos'!$AA$64="Mayor"),CONCATENATE("R9C",'Mapa de Riesgos'!$O$64),"")</f>
        <v/>
      </c>
      <c r="AG54" s="54" t="str">
        <f>IF(AND('Mapa de Riesgos'!$Y$65="Muy Baja",'Mapa de Riesgos'!$AA$65="Mayor"),CONCATENATE("R9C",'Mapa de Riesgos'!$O$65),"")</f>
        <v/>
      </c>
      <c r="AH54" s="55" t="str">
        <f>IF(AND('Mapa de Riesgos'!$Y$60="Muy Baja",'Mapa de Riesgos'!$AA$60="Catastrófico"),CONCATENATE("R9C",'Mapa de Riesgos'!$O$60),"")</f>
        <v/>
      </c>
      <c r="AI54" s="56" t="str">
        <f>IF(AND('Mapa de Riesgos'!$Y$61="Muy Baja",'Mapa de Riesgos'!$AA$61="Catastrófico"),CONCATENATE("R9C",'Mapa de Riesgos'!$O$61),"")</f>
        <v/>
      </c>
      <c r="AJ54" s="56" t="str">
        <f>IF(AND('Mapa de Riesgos'!$Y$62="Muy Baja",'Mapa de Riesgos'!$AA$62="Catastrófico"),CONCATENATE("R9C",'Mapa de Riesgos'!$O$62),"")</f>
        <v/>
      </c>
      <c r="AK54" s="56" t="str">
        <f>IF(AND('Mapa de Riesgos'!$Y$63="Muy Baja",'Mapa de Riesgos'!$AA$63="Catastrófico"),CONCATENATE("R9C",'Mapa de Riesgos'!$O$63),"")</f>
        <v/>
      </c>
      <c r="AL54" s="56" t="str">
        <f>IF(AND('Mapa de Riesgos'!$Y$64="Muy Baja",'Mapa de Riesgos'!$AA$64="Catastrófico"),CONCATENATE("R9C",'Mapa de Riesgos'!$O$64),"")</f>
        <v/>
      </c>
      <c r="AM54" s="57" t="str">
        <f>IF(AND('Mapa de Riesgos'!$Y$65="Muy Baja",'Mapa de Riesgos'!$AA$65="Catastrófico"),CONCATENATE("R9C",'Mapa de Riesgos'!$O$65),"")</f>
        <v/>
      </c>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ht="15.75" customHeight="1" thickBot="1" x14ac:dyDescent="0.3">
      <c r="A55" s="83"/>
      <c r="B55" s="445"/>
      <c r="C55" s="445"/>
      <c r="D55" s="446"/>
      <c r="E55" s="489"/>
      <c r="F55" s="490"/>
      <c r="G55" s="490"/>
      <c r="H55" s="490"/>
      <c r="I55" s="491"/>
      <c r="J55" s="79" t="str">
        <f>IF(AND('Mapa de Riesgos'!$Y$66="Muy Baja",'Mapa de Riesgos'!$AA$66="Leve"),CONCATENATE("R10C",'Mapa de Riesgos'!$O$66),"")</f>
        <v/>
      </c>
      <c r="K55" s="80" t="str">
        <f>IF(AND('Mapa de Riesgos'!$Y$67="Muy Baja",'Mapa de Riesgos'!$AA$67="Leve"),CONCATENATE("R10C",'Mapa de Riesgos'!$O$67),"")</f>
        <v/>
      </c>
      <c r="L55" s="80" t="str">
        <f>IF(AND('Mapa de Riesgos'!$Y$68="Muy Baja",'Mapa de Riesgos'!$AA$68="Leve"),CONCATENATE("R10C",'Mapa de Riesgos'!$O$68),"")</f>
        <v/>
      </c>
      <c r="M55" s="80" t="str">
        <f>IF(AND('Mapa de Riesgos'!$Y$69="Muy Baja",'Mapa de Riesgos'!$AA$69="Leve"),CONCATENATE("R10C",'Mapa de Riesgos'!$O$69),"")</f>
        <v/>
      </c>
      <c r="N55" s="80" t="str">
        <f>IF(AND('Mapa de Riesgos'!$Y$70="Muy Baja",'Mapa de Riesgos'!$AA$70="Leve"),CONCATENATE("R10C",'Mapa de Riesgos'!$O$70),"")</f>
        <v/>
      </c>
      <c r="O55" s="81" t="str">
        <f>IF(AND('Mapa de Riesgos'!$Y$71="Muy Baja",'Mapa de Riesgos'!$AA$71="Leve"),CONCATENATE("R10C",'Mapa de Riesgos'!$O$71),"")</f>
        <v/>
      </c>
      <c r="P55" s="79" t="str">
        <f>IF(AND('Mapa de Riesgos'!$Y$66="Muy Baja",'Mapa de Riesgos'!$AA$66="Menor"),CONCATENATE("R10C",'Mapa de Riesgos'!$O$66),"")</f>
        <v/>
      </c>
      <c r="Q55" s="80" t="str">
        <f>IF(AND('Mapa de Riesgos'!$Y$67="Muy Baja",'Mapa de Riesgos'!$AA$67="Menor"),CONCATENATE("R10C",'Mapa de Riesgos'!$O$67),"")</f>
        <v/>
      </c>
      <c r="R55" s="80" t="str">
        <f>IF(AND('Mapa de Riesgos'!$Y$68="Muy Baja",'Mapa de Riesgos'!$AA$68="Menor"),CONCATENATE("R10C",'Mapa de Riesgos'!$O$68),"")</f>
        <v/>
      </c>
      <c r="S55" s="80" t="str">
        <f>IF(AND('Mapa de Riesgos'!$Y$69="Muy Baja",'Mapa de Riesgos'!$AA$69="Menor"),CONCATENATE("R10C",'Mapa de Riesgos'!$O$69),"")</f>
        <v/>
      </c>
      <c r="T55" s="80" t="str">
        <f>IF(AND('Mapa de Riesgos'!$Y$70="Muy Baja",'Mapa de Riesgos'!$AA$70="Menor"),CONCATENATE("R10C",'Mapa de Riesgos'!$O$70),"")</f>
        <v/>
      </c>
      <c r="U55" s="81" t="str">
        <f>IF(AND('Mapa de Riesgos'!$Y$71="Muy Baja",'Mapa de Riesgos'!$AA$71="Menor"),CONCATENATE("R10C",'Mapa de Riesgos'!$O$71),"")</f>
        <v/>
      </c>
      <c r="V55" s="70" t="str">
        <f>IF(AND('Mapa de Riesgos'!$Y$66="Muy Baja",'Mapa de Riesgos'!$AA$66="Moderado"),CONCATENATE("R10C",'Mapa de Riesgos'!$O$66),"")</f>
        <v/>
      </c>
      <c r="W55" s="71" t="str">
        <f>IF(AND('Mapa de Riesgos'!$Y$67="Muy Baja",'Mapa de Riesgos'!$AA$67="Moderado"),CONCATENATE("R10C",'Mapa de Riesgos'!$O$67),"")</f>
        <v/>
      </c>
      <c r="X55" s="71" t="str">
        <f>IF(AND('Mapa de Riesgos'!$Y$68="Muy Baja",'Mapa de Riesgos'!$AA$68="Moderado"),CONCATENATE("R10C",'Mapa de Riesgos'!$O$68),"")</f>
        <v/>
      </c>
      <c r="Y55" s="71" t="str">
        <f>IF(AND('Mapa de Riesgos'!$Y$69="Muy Baja",'Mapa de Riesgos'!$AA$69="Moderado"),CONCATENATE("R10C",'Mapa de Riesgos'!$O$69),"")</f>
        <v/>
      </c>
      <c r="Z55" s="71" t="str">
        <f>IF(AND('Mapa de Riesgos'!$Y$70="Muy Baja",'Mapa de Riesgos'!$AA$70="Moderado"),CONCATENATE("R10C",'Mapa de Riesgos'!$O$70),"")</f>
        <v/>
      </c>
      <c r="AA55" s="72" t="str">
        <f>IF(AND('Mapa de Riesgos'!$Y$71="Muy Baja",'Mapa de Riesgos'!$AA$71="Moderado"),CONCATENATE("R10C",'Mapa de Riesgos'!$O$71),"")</f>
        <v/>
      </c>
      <c r="AB55" s="58" t="str">
        <f>IF(AND('Mapa de Riesgos'!$Y$66="Muy Baja",'Mapa de Riesgos'!$AA$66="Mayor"),CONCATENATE("R10C",'Mapa de Riesgos'!$O$66),"")</f>
        <v/>
      </c>
      <c r="AC55" s="59" t="str">
        <f>IF(AND('Mapa de Riesgos'!$Y$67="Muy Baja",'Mapa de Riesgos'!$AA$67="Mayor"),CONCATENATE("R10C",'Mapa de Riesgos'!$O$67),"")</f>
        <v/>
      </c>
      <c r="AD55" s="59" t="str">
        <f>IF(AND('Mapa de Riesgos'!$Y$68="Muy Baja",'Mapa de Riesgos'!$AA$68="Mayor"),CONCATENATE("R10C",'Mapa de Riesgos'!$O$68),"")</f>
        <v/>
      </c>
      <c r="AE55" s="59" t="str">
        <f>IF(AND('Mapa de Riesgos'!$Y$69="Muy Baja",'Mapa de Riesgos'!$AA$69="Mayor"),CONCATENATE("R10C",'Mapa de Riesgos'!$O$69),"")</f>
        <v/>
      </c>
      <c r="AF55" s="59" t="str">
        <f>IF(AND('Mapa de Riesgos'!$Y$70="Muy Baja",'Mapa de Riesgos'!$AA$70="Mayor"),CONCATENATE("R10C",'Mapa de Riesgos'!$O$70),"")</f>
        <v/>
      </c>
      <c r="AG55" s="60" t="str">
        <f>IF(AND('Mapa de Riesgos'!$Y$71="Muy Baja",'Mapa de Riesgos'!$AA$71="Mayor"),CONCATENATE("R10C",'Mapa de Riesgos'!$O$71),"")</f>
        <v/>
      </c>
      <c r="AH55" s="61" t="str">
        <f>IF(AND('Mapa de Riesgos'!$Y$66="Muy Baja",'Mapa de Riesgos'!$AA$66="Catastrófico"),CONCATENATE("R10C",'Mapa de Riesgos'!$O$66),"")</f>
        <v/>
      </c>
      <c r="AI55" s="62" t="str">
        <f>IF(AND('Mapa de Riesgos'!$Y$67="Muy Baja",'Mapa de Riesgos'!$AA$67="Catastrófico"),CONCATENATE("R10C",'Mapa de Riesgos'!$O$67),"")</f>
        <v/>
      </c>
      <c r="AJ55" s="62" t="str">
        <f>IF(AND('Mapa de Riesgos'!$Y$68="Muy Baja",'Mapa de Riesgos'!$AA$68="Catastrófico"),CONCATENATE("R10C",'Mapa de Riesgos'!$O$68),"")</f>
        <v/>
      </c>
      <c r="AK55" s="62" t="str">
        <f>IF(AND('Mapa de Riesgos'!$Y$69="Muy Baja",'Mapa de Riesgos'!$AA$69="Catastrófico"),CONCATENATE("R10C",'Mapa de Riesgos'!$O$69),"")</f>
        <v/>
      </c>
      <c r="AL55" s="62" t="str">
        <f>IF(AND('Mapa de Riesgos'!$Y$70="Muy Baja",'Mapa de Riesgos'!$AA$70="Catastrófico"),CONCATENATE("R10C",'Mapa de Riesgos'!$O$70),"")</f>
        <v/>
      </c>
      <c r="AM55" s="63" t="str">
        <f>IF(AND('Mapa de Riesgos'!$Y$71="Muy Baja",'Mapa de Riesgos'!$AA$71="Catastrófico"),CONCATENATE("R10C",'Mapa de Riesgos'!$O$71),"")</f>
        <v/>
      </c>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483" t="s">
        <v>157</v>
      </c>
      <c r="K56" s="484"/>
      <c r="L56" s="484"/>
      <c r="M56" s="484"/>
      <c r="N56" s="484"/>
      <c r="O56" s="485"/>
      <c r="P56" s="483" t="s">
        <v>158</v>
      </c>
      <c r="Q56" s="484"/>
      <c r="R56" s="484"/>
      <c r="S56" s="484"/>
      <c r="T56" s="484"/>
      <c r="U56" s="485"/>
      <c r="V56" s="483" t="s">
        <v>159</v>
      </c>
      <c r="W56" s="484"/>
      <c r="X56" s="484"/>
      <c r="Y56" s="484"/>
      <c r="Z56" s="484"/>
      <c r="AA56" s="485"/>
      <c r="AB56" s="483" t="s">
        <v>160</v>
      </c>
      <c r="AC56" s="492"/>
      <c r="AD56" s="484"/>
      <c r="AE56" s="484"/>
      <c r="AF56" s="484"/>
      <c r="AG56" s="485"/>
      <c r="AH56" s="483" t="s">
        <v>161</v>
      </c>
      <c r="AI56" s="484"/>
      <c r="AJ56" s="484"/>
      <c r="AK56" s="484"/>
      <c r="AL56" s="484"/>
      <c r="AM56" s="485"/>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486"/>
      <c r="K57" s="487"/>
      <c r="L57" s="487"/>
      <c r="M57" s="487"/>
      <c r="N57" s="487"/>
      <c r="O57" s="488"/>
      <c r="P57" s="486"/>
      <c r="Q57" s="487"/>
      <c r="R57" s="487"/>
      <c r="S57" s="487"/>
      <c r="T57" s="487"/>
      <c r="U57" s="488"/>
      <c r="V57" s="486"/>
      <c r="W57" s="487"/>
      <c r="X57" s="487"/>
      <c r="Y57" s="487"/>
      <c r="Z57" s="487"/>
      <c r="AA57" s="488"/>
      <c r="AB57" s="486"/>
      <c r="AC57" s="487"/>
      <c r="AD57" s="487"/>
      <c r="AE57" s="487"/>
      <c r="AF57" s="487"/>
      <c r="AG57" s="488"/>
      <c r="AH57" s="486"/>
      <c r="AI57" s="487"/>
      <c r="AJ57" s="487"/>
      <c r="AK57" s="487"/>
      <c r="AL57" s="487"/>
      <c r="AM57" s="488"/>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486"/>
      <c r="K58" s="487"/>
      <c r="L58" s="487"/>
      <c r="M58" s="487"/>
      <c r="N58" s="487"/>
      <c r="O58" s="488"/>
      <c r="P58" s="486"/>
      <c r="Q58" s="487"/>
      <c r="R58" s="487"/>
      <c r="S58" s="487"/>
      <c r="T58" s="487"/>
      <c r="U58" s="488"/>
      <c r="V58" s="486"/>
      <c r="W58" s="487"/>
      <c r="X58" s="487"/>
      <c r="Y58" s="487"/>
      <c r="Z58" s="487"/>
      <c r="AA58" s="488"/>
      <c r="AB58" s="486"/>
      <c r="AC58" s="487"/>
      <c r="AD58" s="487"/>
      <c r="AE58" s="487"/>
      <c r="AF58" s="487"/>
      <c r="AG58" s="488"/>
      <c r="AH58" s="486"/>
      <c r="AI58" s="487"/>
      <c r="AJ58" s="487"/>
      <c r="AK58" s="487"/>
      <c r="AL58" s="487"/>
      <c r="AM58" s="488"/>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486"/>
      <c r="K59" s="487"/>
      <c r="L59" s="487"/>
      <c r="M59" s="487"/>
      <c r="N59" s="487"/>
      <c r="O59" s="488"/>
      <c r="P59" s="486"/>
      <c r="Q59" s="487"/>
      <c r="R59" s="487"/>
      <c r="S59" s="487"/>
      <c r="T59" s="487"/>
      <c r="U59" s="488"/>
      <c r="V59" s="486"/>
      <c r="W59" s="487"/>
      <c r="X59" s="487"/>
      <c r="Y59" s="487"/>
      <c r="Z59" s="487"/>
      <c r="AA59" s="488"/>
      <c r="AB59" s="486"/>
      <c r="AC59" s="487"/>
      <c r="AD59" s="487"/>
      <c r="AE59" s="487"/>
      <c r="AF59" s="487"/>
      <c r="AG59" s="488"/>
      <c r="AH59" s="486"/>
      <c r="AI59" s="487"/>
      <c r="AJ59" s="487"/>
      <c r="AK59" s="487"/>
      <c r="AL59" s="487"/>
      <c r="AM59" s="488"/>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486"/>
      <c r="K60" s="487"/>
      <c r="L60" s="487"/>
      <c r="M60" s="487"/>
      <c r="N60" s="487"/>
      <c r="O60" s="488"/>
      <c r="P60" s="486"/>
      <c r="Q60" s="487"/>
      <c r="R60" s="487"/>
      <c r="S60" s="487"/>
      <c r="T60" s="487"/>
      <c r="U60" s="488"/>
      <c r="V60" s="486"/>
      <c r="W60" s="487"/>
      <c r="X60" s="487"/>
      <c r="Y60" s="487"/>
      <c r="Z60" s="487"/>
      <c r="AA60" s="488"/>
      <c r="AB60" s="486"/>
      <c r="AC60" s="487"/>
      <c r="AD60" s="487"/>
      <c r="AE60" s="487"/>
      <c r="AF60" s="487"/>
      <c r="AG60" s="488"/>
      <c r="AH60" s="486"/>
      <c r="AI60" s="487"/>
      <c r="AJ60" s="487"/>
      <c r="AK60" s="487"/>
      <c r="AL60" s="487"/>
      <c r="AM60" s="488"/>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ht="15.75" thickBot="1" x14ac:dyDescent="0.3">
      <c r="A61" s="83"/>
      <c r="B61" s="83"/>
      <c r="C61" s="83"/>
      <c r="D61" s="83"/>
      <c r="E61" s="83"/>
      <c r="F61" s="83"/>
      <c r="G61" s="83"/>
      <c r="H61" s="83"/>
      <c r="I61" s="83"/>
      <c r="J61" s="489"/>
      <c r="K61" s="490"/>
      <c r="L61" s="490"/>
      <c r="M61" s="490"/>
      <c r="N61" s="490"/>
      <c r="O61" s="491"/>
      <c r="P61" s="489"/>
      <c r="Q61" s="490"/>
      <c r="R61" s="490"/>
      <c r="S61" s="490"/>
      <c r="T61" s="490"/>
      <c r="U61" s="491"/>
      <c r="V61" s="489"/>
      <c r="W61" s="490"/>
      <c r="X61" s="490"/>
      <c r="Y61" s="490"/>
      <c r="Z61" s="490"/>
      <c r="AA61" s="491"/>
      <c r="AB61" s="489"/>
      <c r="AC61" s="490"/>
      <c r="AD61" s="490"/>
      <c r="AE61" s="490"/>
      <c r="AF61" s="490"/>
      <c r="AG61" s="491"/>
      <c r="AH61" s="489"/>
      <c r="AI61" s="490"/>
      <c r="AJ61" s="490"/>
      <c r="AK61" s="490"/>
      <c r="AL61" s="490"/>
      <c r="AM61" s="491"/>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row>
    <row r="63" spans="1:80" ht="15" customHeight="1" x14ac:dyDescent="0.25">
      <c r="A63" s="83"/>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3"/>
      <c r="AV63" s="83"/>
      <c r="AW63" s="83"/>
      <c r="AX63" s="83"/>
      <c r="AY63" s="83"/>
      <c r="AZ63" s="83"/>
      <c r="BA63" s="83"/>
      <c r="BB63" s="83"/>
      <c r="BC63" s="83"/>
      <c r="BD63" s="83"/>
      <c r="BE63" s="83"/>
      <c r="BF63" s="83"/>
      <c r="BG63" s="83"/>
      <c r="BH63" s="83"/>
    </row>
    <row r="64" spans="1:80" ht="15" customHeight="1" x14ac:dyDescent="0.25">
      <c r="A64" s="83"/>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3"/>
      <c r="AV64" s="83"/>
      <c r="AW64" s="83"/>
      <c r="AX64" s="83"/>
      <c r="AY64" s="83"/>
      <c r="AZ64" s="83"/>
      <c r="BA64" s="83"/>
      <c r="BB64" s="83"/>
      <c r="BC64" s="83"/>
      <c r="BD64" s="83"/>
      <c r="BE64" s="83"/>
      <c r="BF64" s="83"/>
      <c r="BG64" s="83"/>
      <c r="BH64" s="83"/>
    </row>
    <row r="65" spans="1:6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row>
    <row r="66" spans="1:6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row>
    <row r="67" spans="1:6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row>
    <row r="68" spans="1:6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row>
    <row r="69" spans="1:6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row>
    <row r="70" spans="1:6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row>
    <row r="71" spans="1:6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row>
    <row r="72" spans="1:6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row>
    <row r="73" spans="1:6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row>
    <row r="74" spans="1:6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row>
    <row r="75" spans="1:6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row>
    <row r="76" spans="1:6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row>
    <row r="77" spans="1:6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row>
    <row r="78" spans="1:6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row>
    <row r="79" spans="1:6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row>
    <row r="80" spans="1:6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row>
    <row r="81" spans="1:60"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row>
    <row r="82" spans="1:60"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row>
    <row r="83" spans="1:60"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row>
    <row r="84" spans="1:60"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row>
    <row r="85" spans="1:60"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row>
    <row r="86" spans="1:60"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row>
    <row r="87" spans="1:60"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row>
    <row r="88" spans="1:60"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row>
    <row r="89" spans="1:60"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row>
    <row r="90" spans="1:60"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row>
    <row r="91" spans="1:60"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row>
    <row r="92" spans="1:60"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row>
    <row r="93" spans="1:60"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row>
    <row r="94" spans="1:60"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row>
    <row r="95" spans="1:60"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row>
    <row r="96" spans="1:60"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row>
    <row r="97" spans="1:60"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row>
    <row r="98" spans="1:60"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row>
    <row r="99" spans="1:60"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row>
    <row r="100" spans="1:60"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row>
    <row r="101" spans="1:60"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row>
    <row r="102" spans="1:60"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row>
    <row r="103" spans="1:60"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row>
    <row r="104" spans="1:60"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row>
    <row r="105" spans="1:60"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row>
    <row r="106" spans="1:60"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row>
    <row r="107" spans="1:60"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row>
    <row r="108" spans="1:60"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row>
    <row r="109" spans="1:60"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row>
    <row r="110" spans="1:60"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row>
    <row r="111" spans="1:60"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row>
    <row r="112" spans="1:60"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row>
    <row r="113" spans="1:60"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row>
    <row r="114" spans="1:60"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row>
    <row r="115" spans="1:60"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row>
    <row r="116" spans="1:60"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row>
    <row r="117" spans="1:60"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row>
    <row r="118" spans="1:60"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row>
    <row r="119" spans="1:60"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row>
    <row r="120" spans="1:60"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row>
    <row r="121" spans="1:60"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row>
    <row r="122" spans="1:60" x14ac:dyDescent="0.25">
      <c r="A122" s="83"/>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row>
    <row r="123" spans="1:60" x14ac:dyDescent="0.25">
      <c r="A123" s="83"/>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row>
    <row r="124" spans="1:60" x14ac:dyDescent="0.25">
      <c r="A124" s="83"/>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row>
    <row r="125" spans="1:60" x14ac:dyDescent="0.25">
      <c r="A125" s="83"/>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row>
    <row r="126" spans="1:60" x14ac:dyDescent="0.25">
      <c r="A126" s="83"/>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row>
    <row r="127" spans="1:60" x14ac:dyDescent="0.25">
      <c r="A127" s="83"/>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row>
    <row r="128" spans="1:60" x14ac:dyDescent="0.25">
      <c r="A128" s="83"/>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row>
    <row r="129" spans="1:60" x14ac:dyDescent="0.25">
      <c r="A129" s="83"/>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row>
    <row r="130" spans="1:60" x14ac:dyDescent="0.25">
      <c r="A130" s="83"/>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row>
    <row r="131" spans="1:60" x14ac:dyDescent="0.25">
      <c r="A131" s="83"/>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row>
    <row r="132" spans="1:60" x14ac:dyDescent="0.25">
      <c r="A132" s="83"/>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row>
    <row r="133" spans="1:60" x14ac:dyDescent="0.25">
      <c r="A133" s="83"/>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row>
    <row r="134" spans="1:60" x14ac:dyDescent="0.25">
      <c r="A134" s="83"/>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row>
    <row r="135" spans="1:60" x14ac:dyDescent="0.25">
      <c r="A135" s="83"/>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row>
    <row r="136" spans="1:60" x14ac:dyDescent="0.25">
      <c r="A136" s="83"/>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row>
    <row r="137" spans="1:60" x14ac:dyDescent="0.25">
      <c r="A137" s="83"/>
      <c r="B137" s="83"/>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83"/>
      <c r="AN137" s="83"/>
      <c r="AO137" s="83"/>
      <c r="AP137" s="83"/>
      <c r="AQ137" s="83"/>
      <c r="AR137" s="83"/>
      <c r="AS137" s="83"/>
      <c r="AT137" s="83"/>
      <c r="AU137" s="83"/>
      <c r="AV137" s="83"/>
      <c r="AW137" s="83"/>
      <c r="AX137" s="83"/>
      <c r="AY137" s="83"/>
      <c r="AZ137" s="83"/>
      <c r="BA137" s="83"/>
      <c r="BB137" s="83"/>
      <c r="BC137" s="83"/>
      <c r="BD137" s="83"/>
      <c r="BE137" s="83"/>
      <c r="BF137" s="83"/>
      <c r="BG137" s="83"/>
      <c r="BH137" s="83"/>
    </row>
    <row r="138" spans="1:60" x14ac:dyDescent="0.25">
      <c r="A138" s="83"/>
      <c r="B138" s="83"/>
      <c r="C138" s="83"/>
      <c r="D138" s="83"/>
      <c r="E138" s="83"/>
      <c r="F138" s="83"/>
      <c r="G138" s="83"/>
      <c r="H138" s="83"/>
      <c r="I138" s="83"/>
      <c r="J138" s="83"/>
      <c r="K138" s="83"/>
      <c r="L138" s="83"/>
      <c r="M138" s="83"/>
      <c r="N138" s="83"/>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83"/>
      <c r="AL138" s="83"/>
      <c r="AM138" s="83"/>
      <c r="AN138" s="83"/>
      <c r="AO138" s="83"/>
      <c r="AP138" s="83"/>
      <c r="AQ138" s="83"/>
      <c r="AR138" s="83"/>
      <c r="AS138" s="83"/>
      <c r="AT138" s="83"/>
      <c r="AU138" s="83"/>
      <c r="AV138" s="83"/>
      <c r="AW138" s="83"/>
      <c r="AX138" s="83"/>
      <c r="AY138" s="83"/>
      <c r="AZ138" s="83"/>
      <c r="BA138" s="83"/>
      <c r="BB138" s="83"/>
      <c r="BC138" s="83"/>
      <c r="BD138" s="83"/>
      <c r="BE138" s="83"/>
      <c r="BF138" s="83"/>
      <c r="BG138" s="83"/>
      <c r="BH138" s="83"/>
    </row>
    <row r="139" spans="1:60" x14ac:dyDescent="0.25">
      <c r="A139" s="83"/>
      <c r="B139" s="83"/>
      <c r="C139" s="83"/>
      <c r="D139" s="83"/>
      <c r="E139" s="83"/>
      <c r="F139" s="83"/>
      <c r="G139" s="83"/>
      <c r="H139" s="83"/>
      <c r="I139" s="83"/>
      <c r="J139" s="83"/>
      <c r="K139" s="83"/>
      <c r="L139" s="83"/>
      <c r="M139" s="83"/>
      <c r="N139" s="83"/>
      <c r="O139" s="83"/>
      <c r="P139" s="83"/>
      <c r="Q139" s="83"/>
      <c r="R139" s="83"/>
      <c r="S139" s="83"/>
      <c r="T139" s="83"/>
      <c r="U139" s="83"/>
      <c r="V139" s="83"/>
      <c r="W139" s="83"/>
      <c r="X139" s="83"/>
      <c r="Y139" s="83"/>
      <c r="Z139" s="83"/>
      <c r="AA139" s="83"/>
      <c r="AB139" s="83"/>
      <c r="AC139" s="83"/>
      <c r="AD139" s="83"/>
      <c r="AE139" s="83"/>
      <c r="AF139" s="83"/>
      <c r="AG139" s="83"/>
      <c r="AH139" s="83"/>
      <c r="AI139" s="83"/>
      <c r="AJ139" s="83"/>
      <c r="AK139" s="83"/>
      <c r="AL139" s="83"/>
      <c r="AM139" s="83"/>
      <c r="AN139" s="83"/>
      <c r="AO139" s="83"/>
      <c r="AP139" s="83"/>
      <c r="AQ139" s="83"/>
      <c r="AR139" s="83"/>
      <c r="AS139" s="83"/>
      <c r="AT139" s="83"/>
      <c r="AU139" s="83"/>
      <c r="AV139" s="83"/>
      <c r="AW139" s="83"/>
      <c r="AX139" s="83"/>
      <c r="AY139" s="83"/>
      <c r="AZ139" s="83"/>
      <c r="BA139" s="83"/>
      <c r="BB139" s="83"/>
      <c r="BC139" s="83"/>
      <c r="BD139" s="83"/>
      <c r="BE139" s="83"/>
      <c r="BF139" s="83"/>
      <c r="BG139" s="83"/>
      <c r="BH139" s="83"/>
    </row>
    <row r="140" spans="1:60" x14ac:dyDescent="0.25">
      <c r="A140" s="83"/>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3"/>
      <c r="AN140" s="83"/>
      <c r="AO140" s="83"/>
      <c r="AP140" s="83"/>
      <c r="AQ140" s="83"/>
      <c r="AR140" s="83"/>
      <c r="AS140" s="83"/>
      <c r="AT140" s="83"/>
      <c r="AU140" s="83"/>
      <c r="AV140" s="83"/>
      <c r="AW140" s="83"/>
      <c r="AX140" s="83"/>
      <c r="AY140" s="83"/>
      <c r="AZ140" s="83"/>
      <c r="BA140" s="83"/>
      <c r="BB140" s="83"/>
      <c r="BC140" s="83"/>
      <c r="BD140" s="83"/>
      <c r="BE140" s="83"/>
      <c r="BF140" s="83"/>
      <c r="BG140" s="83"/>
      <c r="BH140" s="83"/>
    </row>
    <row r="141" spans="1:60" x14ac:dyDescent="0.25">
      <c r="A141" s="83"/>
      <c r="B141" s="83"/>
      <c r="C141" s="83"/>
      <c r="D141" s="83"/>
      <c r="E141" s="83"/>
      <c r="F141" s="83"/>
      <c r="G141" s="83"/>
      <c r="H141" s="83"/>
      <c r="I141" s="83"/>
      <c r="J141" s="83"/>
      <c r="K141" s="83"/>
      <c r="L141" s="83"/>
      <c r="M141" s="83"/>
      <c r="N141" s="83"/>
      <c r="O141" s="83"/>
      <c r="P141" s="83"/>
      <c r="Q141" s="83"/>
      <c r="R141" s="83"/>
      <c r="S141" s="83"/>
      <c r="T141" s="83"/>
      <c r="U141" s="83"/>
      <c r="V141" s="83"/>
      <c r="W141" s="83"/>
      <c r="X141" s="83"/>
      <c r="Y141" s="83"/>
      <c r="Z141" s="83"/>
      <c r="AA141" s="83"/>
      <c r="AB141" s="83"/>
      <c r="AC141" s="83"/>
      <c r="AD141" s="83"/>
      <c r="AE141" s="83"/>
      <c r="AF141" s="83"/>
      <c r="AG141" s="83"/>
      <c r="AH141" s="83"/>
      <c r="AI141" s="83"/>
      <c r="AJ141" s="83"/>
      <c r="AK141" s="83"/>
      <c r="AL141" s="83"/>
      <c r="AM141" s="83"/>
      <c r="AN141" s="83"/>
      <c r="AO141" s="83"/>
      <c r="AP141" s="83"/>
      <c r="AQ141" s="83"/>
      <c r="AR141" s="83"/>
      <c r="AS141" s="83"/>
      <c r="AT141" s="83"/>
      <c r="AU141" s="83"/>
      <c r="AV141" s="83"/>
      <c r="AW141" s="83"/>
      <c r="AX141" s="83"/>
      <c r="AY141" s="83"/>
      <c r="AZ141" s="83"/>
      <c r="BA141" s="83"/>
      <c r="BB141" s="83"/>
      <c r="BC141" s="83"/>
      <c r="BD141" s="83"/>
      <c r="BE141" s="83"/>
      <c r="BF141" s="83"/>
      <c r="BG141" s="83"/>
      <c r="BH141" s="83"/>
    </row>
    <row r="142" spans="1:60" x14ac:dyDescent="0.25">
      <c r="A142" s="83"/>
      <c r="B142" s="83"/>
      <c r="C142" s="83"/>
      <c r="D142" s="83"/>
      <c r="E142" s="83"/>
      <c r="F142" s="83"/>
      <c r="G142" s="83"/>
      <c r="H142" s="83"/>
      <c r="I142" s="83"/>
      <c r="J142" s="83"/>
      <c r="K142" s="83"/>
      <c r="L142" s="83"/>
      <c r="M142" s="83"/>
      <c r="N142" s="83"/>
      <c r="O142" s="83"/>
      <c r="P142" s="83"/>
      <c r="Q142" s="83"/>
      <c r="R142" s="83"/>
      <c r="S142" s="83"/>
      <c r="T142" s="83"/>
      <c r="U142" s="83"/>
      <c r="V142" s="83"/>
      <c r="W142" s="83"/>
      <c r="X142" s="83"/>
      <c r="Y142" s="83"/>
      <c r="Z142" s="83"/>
      <c r="AA142" s="83"/>
      <c r="AB142" s="83"/>
      <c r="AC142" s="83"/>
      <c r="AD142" s="83"/>
      <c r="AE142" s="83"/>
      <c r="AF142" s="83"/>
      <c r="AG142" s="83"/>
      <c r="AH142" s="83"/>
      <c r="AI142" s="83"/>
      <c r="AJ142" s="83"/>
      <c r="AK142" s="83"/>
      <c r="AL142" s="83"/>
      <c r="AM142" s="83"/>
      <c r="AN142" s="83"/>
      <c r="AO142" s="83"/>
      <c r="AP142" s="83"/>
      <c r="AQ142" s="83"/>
      <c r="AR142" s="83"/>
      <c r="AS142" s="83"/>
      <c r="AT142" s="83"/>
      <c r="AU142" s="83"/>
      <c r="AV142" s="83"/>
      <c r="AW142" s="83"/>
      <c r="AX142" s="83"/>
      <c r="AY142" s="83"/>
      <c r="AZ142" s="83"/>
      <c r="BA142" s="83"/>
      <c r="BB142" s="83"/>
      <c r="BC142" s="83"/>
      <c r="BD142" s="83"/>
      <c r="BE142" s="83"/>
      <c r="BF142" s="83"/>
      <c r="BG142" s="83"/>
      <c r="BH142" s="83"/>
    </row>
    <row r="143" spans="1:60" x14ac:dyDescent="0.25">
      <c r="A143" s="83"/>
      <c r="B143" s="83"/>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c r="AN143" s="83"/>
      <c r="AO143" s="83"/>
      <c r="AP143" s="83"/>
      <c r="AQ143" s="83"/>
      <c r="AR143" s="83"/>
      <c r="AS143" s="83"/>
      <c r="AT143" s="83"/>
      <c r="AU143" s="83"/>
      <c r="AV143" s="83"/>
      <c r="AW143" s="83"/>
      <c r="AX143" s="83"/>
      <c r="AY143" s="83"/>
      <c r="AZ143" s="83"/>
      <c r="BA143" s="83"/>
      <c r="BB143" s="83"/>
      <c r="BC143" s="83"/>
      <c r="BD143" s="83"/>
      <c r="BE143" s="83"/>
      <c r="BF143" s="83"/>
      <c r="BG143" s="83"/>
      <c r="BH143" s="83"/>
    </row>
    <row r="144" spans="1:60" x14ac:dyDescent="0.25">
      <c r="A144" s="83"/>
      <c r="B144" s="83"/>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c r="AM144" s="83"/>
      <c r="AN144" s="83"/>
      <c r="AO144" s="83"/>
      <c r="AP144" s="83"/>
      <c r="AQ144" s="83"/>
      <c r="AR144" s="83"/>
      <c r="AS144" s="83"/>
      <c r="AT144" s="83"/>
      <c r="AU144" s="83"/>
      <c r="AV144" s="83"/>
      <c r="AW144" s="83"/>
      <c r="AX144" s="83"/>
      <c r="AY144" s="83"/>
      <c r="AZ144" s="83"/>
      <c r="BA144" s="83"/>
      <c r="BB144" s="83"/>
      <c r="BC144" s="83"/>
      <c r="BD144" s="83"/>
      <c r="BE144" s="83"/>
      <c r="BF144" s="83"/>
      <c r="BG144" s="83"/>
      <c r="BH144" s="83"/>
    </row>
    <row r="145" spans="1:60" x14ac:dyDescent="0.25">
      <c r="A145" s="83"/>
      <c r="B145" s="83"/>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c r="AN145" s="83"/>
      <c r="AO145" s="83"/>
      <c r="AP145" s="83"/>
      <c r="AQ145" s="83"/>
      <c r="AR145" s="83"/>
      <c r="AS145" s="83"/>
      <c r="AT145" s="83"/>
      <c r="AU145" s="83"/>
      <c r="AV145" s="83"/>
      <c r="AW145" s="83"/>
      <c r="AX145" s="83"/>
      <c r="AY145" s="83"/>
      <c r="AZ145" s="83"/>
      <c r="BA145" s="83"/>
      <c r="BB145" s="83"/>
      <c r="BC145" s="83"/>
      <c r="BD145" s="83"/>
      <c r="BE145" s="83"/>
      <c r="BF145" s="83"/>
      <c r="BG145" s="83"/>
      <c r="BH145" s="83"/>
    </row>
    <row r="146" spans="1:60" x14ac:dyDescent="0.25">
      <c r="A146" s="83"/>
      <c r="B146" s="83"/>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83"/>
      <c r="AM146" s="83"/>
      <c r="AN146" s="83"/>
      <c r="AO146" s="83"/>
      <c r="AP146" s="83"/>
      <c r="AQ146" s="83"/>
      <c r="AR146" s="83"/>
      <c r="AS146" s="83"/>
      <c r="AT146" s="83"/>
      <c r="AU146" s="83"/>
      <c r="AV146" s="83"/>
      <c r="AW146" s="83"/>
      <c r="AX146" s="83"/>
      <c r="AY146" s="83"/>
      <c r="AZ146" s="83"/>
      <c r="BA146" s="83"/>
      <c r="BB146" s="83"/>
      <c r="BC146" s="83"/>
      <c r="BD146" s="83"/>
      <c r="BE146" s="83"/>
      <c r="BF146" s="83"/>
      <c r="BG146" s="83"/>
      <c r="BH146" s="83"/>
    </row>
    <row r="147" spans="1:60" x14ac:dyDescent="0.25">
      <c r="A147" s="83"/>
      <c r="B147" s="83"/>
      <c r="C147" s="83"/>
      <c r="D147" s="83"/>
      <c r="E147" s="83"/>
      <c r="F147" s="83"/>
      <c r="G147" s="83"/>
      <c r="H147" s="83"/>
      <c r="I147" s="83"/>
      <c r="J147" s="83"/>
      <c r="K147" s="83"/>
      <c r="L147" s="83"/>
      <c r="M147" s="83"/>
      <c r="N147" s="83"/>
      <c r="O147" s="83"/>
      <c r="P147" s="83"/>
      <c r="Q147" s="83"/>
      <c r="R147" s="83"/>
      <c r="S147" s="83"/>
      <c r="T147" s="83"/>
      <c r="U147" s="83"/>
      <c r="V147" s="83"/>
      <c r="W147" s="83"/>
      <c r="X147" s="83"/>
      <c r="Y147" s="83"/>
      <c r="Z147" s="83"/>
      <c r="AA147" s="83"/>
      <c r="AB147" s="83"/>
      <c r="AC147" s="83"/>
      <c r="AD147" s="83"/>
      <c r="AE147" s="83"/>
      <c r="AF147" s="83"/>
      <c r="AG147" s="83"/>
      <c r="AH147" s="83"/>
      <c r="AI147" s="83"/>
      <c r="AJ147" s="83"/>
      <c r="AK147" s="83"/>
      <c r="AL147" s="83"/>
      <c r="AM147" s="83"/>
      <c r="AN147" s="83"/>
      <c r="AO147" s="83"/>
      <c r="AP147" s="83"/>
      <c r="AQ147" s="83"/>
      <c r="AR147" s="83"/>
      <c r="AS147" s="83"/>
      <c r="AT147" s="83"/>
      <c r="AU147" s="83"/>
      <c r="AV147" s="83"/>
      <c r="AW147" s="83"/>
      <c r="AX147" s="83"/>
      <c r="AY147" s="83"/>
      <c r="AZ147" s="83"/>
      <c r="BA147" s="83"/>
      <c r="BB147" s="83"/>
      <c r="BC147" s="83"/>
      <c r="BD147" s="83"/>
      <c r="BE147" s="83"/>
      <c r="BF147" s="83"/>
      <c r="BG147" s="83"/>
      <c r="BH147" s="83"/>
    </row>
    <row r="148" spans="1:60" x14ac:dyDescent="0.25">
      <c r="A148" s="83"/>
      <c r="B148" s="83"/>
      <c r="C148" s="83"/>
      <c r="D148" s="83"/>
      <c r="E148" s="83"/>
      <c r="F148" s="83"/>
      <c r="G148" s="83"/>
      <c r="H148" s="83"/>
      <c r="I148" s="83"/>
      <c r="J148" s="83"/>
      <c r="K148" s="83"/>
      <c r="L148" s="83"/>
      <c r="M148" s="83"/>
      <c r="N148" s="83"/>
      <c r="O148" s="83"/>
      <c r="P148" s="83"/>
      <c r="Q148" s="83"/>
      <c r="R148" s="83"/>
      <c r="S148" s="83"/>
      <c r="T148" s="83"/>
      <c r="U148" s="83"/>
      <c r="V148" s="83"/>
      <c r="W148" s="83"/>
      <c r="X148" s="83"/>
      <c r="Y148" s="83"/>
      <c r="Z148" s="83"/>
      <c r="AA148" s="83"/>
      <c r="AB148" s="83"/>
      <c r="AC148" s="83"/>
      <c r="AD148" s="83"/>
      <c r="AE148" s="83"/>
      <c r="AF148" s="83"/>
      <c r="AG148" s="83"/>
      <c r="AH148" s="83"/>
      <c r="AI148" s="83"/>
      <c r="AJ148" s="83"/>
      <c r="AK148" s="83"/>
      <c r="AL148" s="83"/>
      <c r="AM148" s="83"/>
      <c r="AN148" s="83"/>
      <c r="AO148" s="83"/>
      <c r="AP148" s="83"/>
      <c r="AQ148" s="83"/>
      <c r="AR148" s="83"/>
      <c r="AS148" s="83"/>
      <c r="AT148" s="83"/>
      <c r="AU148" s="83"/>
      <c r="AV148" s="83"/>
      <c r="AW148" s="83"/>
      <c r="AX148" s="83"/>
      <c r="AY148" s="83"/>
      <c r="AZ148" s="83"/>
      <c r="BA148" s="83"/>
      <c r="BB148" s="83"/>
      <c r="BC148" s="83"/>
      <c r="BD148" s="83"/>
      <c r="BE148" s="83"/>
      <c r="BF148" s="83"/>
      <c r="BG148" s="83"/>
      <c r="BH148" s="83"/>
    </row>
    <row r="149" spans="1:60" x14ac:dyDescent="0.25">
      <c r="A149" s="83"/>
      <c r="B149" s="83"/>
      <c r="C149" s="83"/>
      <c r="D149" s="83"/>
      <c r="E149" s="83"/>
      <c r="F149" s="83"/>
      <c r="G149" s="83"/>
      <c r="H149" s="83"/>
      <c r="I149" s="83"/>
      <c r="J149" s="83"/>
      <c r="K149" s="83"/>
      <c r="L149" s="83"/>
      <c r="M149" s="83"/>
      <c r="N149" s="83"/>
      <c r="O149" s="83"/>
      <c r="P149" s="83"/>
      <c r="Q149" s="83"/>
      <c r="R149" s="83"/>
      <c r="S149" s="83"/>
      <c r="T149" s="83"/>
      <c r="U149" s="83"/>
      <c r="V149" s="83"/>
      <c r="W149" s="83"/>
      <c r="X149" s="83"/>
      <c r="Y149" s="83"/>
      <c r="Z149" s="83"/>
      <c r="AA149" s="83"/>
      <c r="AB149" s="83"/>
      <c r="AC149" s="83"/>
      <c r="AD149" s="83"/>
      <c r="AE149" s="83"/>
      <c r="AF149" s="83"/>
      <c r="AG149" s="83"/>
      <c r="AH149" s="83"/>
      <c r="AI149" s="83"/>
      <c r="AJ149" s="83"/>
      <c r="AK149" s="83"/>
      <c r="AL149" s="83"/>
      <c r="AM149" s="83"/>
      <c r="AN149" s="83"/>
      <c r="AO149" s="83"/>
      <c r="AP149" s="83"/>
      <c r="AQ149" s="83"/>
      <c r="AR149" s="83"/>
      <c r="AS149" s="83"/>
      <c r="AT149" s="83"/>
      <c r="AU149" s="83"/>
      <c r="AV149" s="83"/>
      <c r="AW149" s="83"/>
      <c r="AX149" s="83"/>
      <c r="AY149" s="83"/>
      <c r="AZ149" s="83"/>
      <c r="BA149" s="83"/>
      <c r="BB149" s="83"/>
      <c r="BC149" s="83"/>
      <c r="BD149" s="83"/>
      <c r="BE149" s="83"/>
      <c r="BF149" s="83"/>
      <c r="BG149" s="83"/>
      <c r="BH149" s="83"/>
    </row>
    <row r="150" spans="1:60" x14ac:dyDescent="0.25">
      <c r="A150" s="83"/>
      <c r="B150" s="83"/>
      <c r="C150" s="83"/>
      <c r="D150" s="83"/>
      <c r="E150" s="83"/>
      <c r="F150" s="83"/>
      <c r="G150" s="83"/>
      <c r="H150" s="83"/>
      <c r="I150" s="83"/>
      <c r="J150" s="83"/>
      <c r="K150" s="83"/>
      <c r="L150" s="83"/>
      <c r="M150" s="83"/>
      <c r="N150" s="83"/>
      <c r="O150" s="83"/>
      <c r="P150" s="83"/>
      <c r="Q150" s="83"/>
      <c r="R150" s="83"/>
      <c r="S150" s="83"/>
      <c r="T150" s="83"/>
      <c r="U150" s="83"/>
      <c r="V150" s="83"/>
      <c r="W150" s="83"/>
      <c r="X150" s="83"/>
      <c r="Y150" s="83"/>
      <c r="Z150" s="83"/>
      <c r="AA150" s="83"/>
      <c r="AB150" s="83"/>
      <c r="AC150" s="83"/>
      <c r="AD150" s="83"/>
      <c r="AE150" s="83"/>
      <c r="AF150" s="83"/>
      <c r="AG150" s="83"/>
      <c r="AH150" s="83"/>
      <c r="AI150" s="83"/>
      <c r="AJ150" s="83"/>
      <c r="AK150" s="83"/>
      <c r="AL150" s="83"/>
      <c r="AM150" s="83"/>
      <c r="AN150" s="83"/>
      <c r="AO150" s="83"/>
      <c r="AP150" s="83"/>
      <c r="AQ150" s="83"/>
      <c r="AR150" s="83"/>
      <c r="AS150" s="83"/>
      <c r="AT150" s="83"/>
      <c r="AU150" s="83"/>
      <c r="AV150" s="83"/>
      <c r="AW150" s="83"/>
      <c r="AX150" s="83"/>
      <c r="AY150" s="83"/>
      <c r="AZ150" s="83"/>
      <c r="BA150" s="83"/>
      <c r="BB150" s="83"/>
      <c r="BC150" s="83"/>
      <c r="BD150" s="83"/>
      <c r="BE150" s="83"/>
      <c r="BF150" s="83"/>
      <c r="BG150" s="83"/>
      <c r="BH150" s="83"/>
    </row>
    <row r="151" spans="1:60" x14ac:dyDescent="0.25">
      <c r="A151" s="83"/>
      <c r="B151" s="83"/>
      <c r="C151" s="83"/>
      <c r="D151" s="83"/>
      <c r="E151" s="83"/>
      <c r="F151" s="83"/>
      <c r="G151" s="83"/>
      <c r="H151" s="83"/>
      <c r="I151" s="83"/>
      <c r="J151" s="83"/>
      <c r="K151" s="83"/>
      <c r="L151" s="83"/>
      <c r="M151" s="83"/>
      <c r="N151" s="83"/>
      <c r="O151" s="83"/>
      <c r="P151" s="83"/>
      <c r="Q151" s="83"/>
      <c r="R151" s="83"/>
      <c r="S151" s="83"/>
      <c r="T151" s="83"/>
      <c r="U151" s="83"/>
      <c r="V151" s="83"/>
      <c r="W151" s="83"/>
      <c r="X151" s="83"/>
      <c r="Y151" s="83"/>
      <c r="Z151" s="83"/>
      <c r="AA151" s="83"/>
      <c r="AB151" s="83"/>
      <c r="AC151" s="83"/>
      <c r="AD151" s="83"/>
      <c r="AE151" s="83"/>
      <c r="AF151" s="83"/>
      <c r="AG151" s="83"/>
      <c r="AH151" s="83"/>
      <c r="AI151" s="83"/>
      <c r="AJ151" s="83"/>
      <c r="AK151" s="83"/>
      <c r="AL151" s="83"/>
      <c r="AM151" s="83"/>
      <c r="AN151" s="83"/>
      <c r="AO151" s="83"/>
      <c r="AP151" s="83"/>
      <c r="AQ151" s="83"/>
      <c r="AR151" s="83"/>
      <c r="AS151" s="83"/>
      <c r="AT151" s="83"/>
      <c r="AU151" s="83"/>
      <c r="AV151" s="83"/>
      <c r="AW151" s="83"/>
      <c r="AX151" s="83"/>
      <c r="AY151" s="83"/>
      <c r="AZ151" s="83"/>
      <c r="BA151" s="83"/>
      <c r="BB151" s="83"/>
      <c r="BC151" s="83"/>
      <c r="BD151" s="83"/>
      <c r="BE151" s="83"/>
      <c r="BF151" s="83"/>
      <c r="BG151" s="83"/>
      <c r="BH151" s="83"/>
    </row>
    <row r="152" spans="1:60" x14ac:dyDescent="0.25">
      <c r="A152" s="83"/>
      <c r="B152" s="83"/>
      <c r="C152" s="83"/>
      <c r="D152" s="83"/>
      <c r="E152" s="83"/>
      <c r="F152" s="83"/>
      <c r="G152" s="83"/>
      <c r="H152" s="83"/>
      <c r="I152" s="83"/>
      <c r="J152" s="83"/>
      <c r="K152" s="83"/>
      <c r="L152" s="83"/>
      <c r="M152" s="83"/>
      <c r="N152" s="83"/>
      <c r="O152" s="83"/>
      <c r="P152" s="83"/>
      <c r="Q152" s="83"/>
      <c r="R152" s="83"/>
      <c r="S152" s="83"/>
      <c r="T152" s="83"/>
      <c r="U152" s="83"/>
      <c r="V152" s="83"/>
      <c r="W152" s="83"/>
      <c r="X152" s="83"/>
      <c r="Y152" s="83"/>
      <c r="Z152" s="83"/>
      <c r="AA152" s="83"/>
      <c r="AB152" s="83"/>
      <c r="AC152" s="83"/>
      <c r="AD152" s="83"/>
      <c r="AE152" s="83"/>
      <c r="AF152" s="83"/>
      <c r="AG152" s="83"/>
      <c r="AH152" s="83"/>
      <c r="AI152" s="83"/>
      <c r="AJ152" s="83"/>
      <c r="AK152" s="83"/>
      <c r="AL152" s="83"/>
      <c r="AM152" s="83"/>
      <c r="AN152" s="83"/>
      <c r="AO152" s="83"/>
      <c r="AP152" s="83"/>
      <c r="AQ152" s="83"/>
      <c r="AR152" s="83"/>
      <c r="AS152" s="83"/>
      <c r="AT152" s="83"/>
      <c r="AU152" s="83"/>
      <c r="AV152" s="83"/>
      <c r="AW152" s="83"/>
      <c r="AX152" s="83"/>
      <c r="AY152" s="83"/>
      <c r="AZ152" s="83"/>
      <c r="BA152" s="83"/>
      <c r="BB152" s="83"/>
      <c r="BC152" s="83"/>
      <c r="BD152" s="83"/>
      <c r="BE152" s="83"/>
      <c r="BF152" s="83"/>
      <c r="BG152" s="83"/>
      <c r="BH152" s="83"/>
    </row>
    <row r="153" spans="1:60" x14ac:dyDescent="0.25">
      <c r="A153" s="83"/>
      <c r="B153" s="83"/>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83"/>
      <c r="AN153" s="83"/>
      <c r="AO153" s="83"/>
      <c r="AP153" s="83"/>
      <c r="AQ153" s="83"/>
      <c r="AR153" s="83"/>
      <c r="AS153" s="83"/>
      <c r="AT153" s="83"/>
      <c r="AU153" s="83"/>
      <c r="AV153" s="83"/>
      <c r="AW153" s="83"/>
      <c r="AX153" s="83"/>
      <c r="AY153" s="83"/>
      <c r="AZ153" s="83"/>
      <c r="BA153" s="83"/>
      <c r="BB153" s="83"/>
      <c r="BC153" s="83"/>
      <c r="BD153" s="83"/>
      <c r="BE153" s="83"/>
      <c r="BF153" s="83"/>
      <c r="BG153" s="83"/>
      <c r="BH153" s="83"/>
    </row>
    <row r="154" spans="1:60" x14ac:dyDescent="0.25">
      <c r="A154" s="83"/>
      <c r="B154" s="83"/>
      <c r="C154" s="83"/>
      <c r="D154" s="83"/>
      <c r="E154" s="83"/>
      <c r="F154" s="83"/>
      <c r="G154" s="83"/>
      <c r="H154" s="83"/>
      <c r="I154" s="83"/>
      <c r="J154" s="83"/>
      <c r="K154" s="83"/>
      <c r="L154" s="83"/>
      <c r="M154" s="83"/>
      <c r="N154" s="83"/>
      <c r="O154" s="83"/>
      <c r="P154" s="83"/>
      <c r="Q154" s="83"/>
      <c r="R154" s="83"/>
      <c r="S154" s="83"/>
      <c r="T154" s="83"/>
      <c r="U154" s="83"/>
      <c r="V154" s="83"/>
      <c r="W154" s="83"/>
      <c r="X154" s="83"/>
      <c r="Y154" s="83"/>
      <c r="Z154" s="83"/>
      <c r="AA154" s="83"/>
      <c r="AB154" s="83"/>
      <c r="AC154" s="83"/>
      <c r="AD154" s="83"/>
      <c r="AE154" s="83"/>
      <c r="AF154" s="83"/>
      <c r="AG154" s="83"/>
      <c r="AH154" s="83"/>
      <c r="AI154" s="83"/>
      <c r="AJ154" s="83"/>
      <c r="AK154" s="83"/>
      <c r="AL154" s="83"/>
      <c r="AM154" s="83"/>
      <c r="AN154" s="83"/>
      <c r="AO154" s="83"/>
      <c r="AP154" s="83"/>
      <c r="AQ154" s="83"/>
      <c r="AR154" s="83"/>
      <c r="AS154" s="83"/>
      <c r="AT154" s="83"/>
      <c r="AU154" s="83"/>
      <c r="AV154" s="83"/>
      <c r="AW154" s="83"/>
      <c r="AX154" s="83"/>
      <c r="AY154" s="83"/>
      <c r="AZ154" s="83"/>
      <c r="BA154" s="83"/>
      <c r="BB154" s="83"/>
      <c r="BC154" s="83"/>
      <c r="BD154" s="83"/>
      <c r="BE154" s="83"/>
      <c r="BF154" s="83"/>
      <c r="BG154" s="83"/>
      <c r="BH154" s="83"/>
    </row>
    <row r="155" spans="1:60" x14ac:dyDescent="0.25">
      <c r="A155" s="83"/>
      <c r="B155" s="83"/>
      <c r="C155" s="83"/>
      <c r="D155" s="83"/>
      <c r="E155" s="83"/>
      <c r="F155" s="83"/>
      <c r="G155" s="83"/>
      <c r="H155" s="83"/>
      <c r="I155" s="83"/>
      <c r="J155" s="83"/>
      <c r="K155" s="83"/>
      <c r="L155" s="83"/>
      <c r="M155" s="83"/>
      <c r="N155" s="83"/>
      <c r="O155" s="83"/>
      <c r="P155" s="83"/>
      <c r="Q155" s="83"/>
      <c r="R155" s="83"/>
      <c r="S155" s="83"/>
      <c r="T155" s="83"/>
      <c r="U155" s="83"/>
      <c r="V155" s="83"/>
      <c r="W155" s="83"/>
      <c r="X155" s="83"/>
      <c r="Y155" s="83"/>
      <c r="Z155" s="83"/>
      <c r="AA155" s="83"/>
      <c r="AB155" s="83"/>
      <c r="AC155" s="83"/>
      <c r="AD155" s="83"/>
      <c r="AE155" s="83"/>
      <c r="AF155" s="83"/>
      <c r="AG155" s="83"/>
      <c r="AH155" s="83"/>
      <c r="AI155" s="83"/>
      <c r="AJ155" s="83"/>
      <c r="AK155" s="83"/>
      <c r="AL155" s="83"/>
      <c r="AM155" s="83"/>
      <c r="AN155" s="83"/>
      <c r="AO155" s="83"/>
      <c r="AP155" s="83"/>
      <c r="AQ155" s="83"/>
      <c r="AR155" s="83"/>
      <c r="AS155" s="83"/>
      <c r="AT155" s="83"/>
      <c r="AU155" s="83"/>
      <c r="AV155" s="83"/>
      <c r="AW155" s="83"/>
      <c r="AX155" s="83"/>
      <c r="AY155" s="83"/>
      <c r="AZ155" s="83"/>
      <c r="BA155" s="83"/>
      <c r="BB155" s="83"/>
      <c r="BC155" s="83"/>
      <c r="BD155" s="83"/>
      <c r="BE155" s="83"/>
      <c r="BF155" s="83"/>
      <c r="BG155" s="83"/>
      <c r="BH155" s="83"/>
    </row>
    <row r="156" spans="1:60" x14ac:dyDescent="0.25">
      <c r="A156" s="83"/>
      <c r="B156" s="83"/>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83"/>
      <c r="AX156" s="83"/>
      <c r="AY156" s="83"/>
      <c r="AZ156" s="83"/>
      <c r="BA156" s="83"/>
      <c r="BB156" s="83"/>
      <c r="BC156" s="83"/>
      <c r="BD156" s="83"/>
      <c r="BE156" s="83"/>
      <c r="BF156" s="83"/>
      <c r="BG156" s="83"/>
      <c r="BH156" s="83"/>
    </row>
    <row r="157" spans="1:60" x14ac:dyDescent="0.25">
      <c r="A157" s="83"/>
      <c r="B157" s="83"/>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c r="AP157" s="83"/>
      <c r="AQ157" s="83"/>
      <c r="AR157" s="83"/>
      <c r="AS157" s="83"/>
      <c r="AT157" s="83"/>
      <c r="AU157" s="83"/>
      <c r="AV157" s="83"/>
      <c r="AW157" s="83"/>
      <c r="AX157" s="83"/>
      <c r="AY157" s="83"/>
      <c r="AZ157" s="83"/>
      <c r="BA157" s="83"/>
      <c r="BB157" s="83"/>
      <c r="BC157" s="83"/>
      <c r="BD157" s="83"/>
      <c r="BE157" s="83"/>
      <c r="BF157" s="83"/>
      <c r="BG157" s="83"/>
      <c r="BH157" s="83"/>
    </row>
    <row r="158" spans="1:60" x14ac:dyDescent="0.25">
      <c r="A158" s="83"/>
      <c r="B158" s="83"/>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c r="AP158" s="83"/>
      <c r="AQ158" s="83"/>
      <c r="AR158" s="83"/>
      <c r="AS158" s="83"/>
      <c r="AT158" s="83"/>
      <c r="AU158" s="83"/>
      <c r="AV158" s="83"/>
      <c r="AW158" s="83"/>
      <c r="AX158" s="83"/>
      <c r="AY158" s="83"/>
      <c r="AZ158" s="83"/>
      <c r="BA158" s="83"/>
      <c r="BB158" s="83"/>
      <c r="BC158" s="83"/>
      <c r="BD158" s="83"/>
      <c r="BE158" s="83"/>
      <c r="BF158" s="83"/>
      <c r="BG158" s="83"/>
      <c r="BH158" s="83"/>
    </row>
    <row r="159" spans="1:60" x14ac:dyDescent="0.25">
      <c r="A159" s="83"/>
      <c r="B159" s="83"/>
      <c r="C159" s="83"/>
      <c r="D159" s="83"/>
      <c r="E159" s="83"/>
      <c r="F159" s="83"/>
      <c r="G159" s="83"/>
      <c r="H159" s="83"/>
      <c r="I159" s="83"/>
      <c r="J159" s="83"/>
      <c r="K159" s="83"/>
      <c r="L159" s="83"/>
      <c r="M159" s="83"/>
      <c r="N159" s="83"/>
      <c r="O159" s="83"/>
      <c r="P159" s="83"/>
      <c r="Q159" s="83"/>
      <c r="R159" s="83"/>
      <c r="S159" s="83"/>
      <c r="T159" s="83"/>
      <c r="U159" s="83"/>
      <c r="V159" s="83"/>
      <c r="W159" s="83"/>
      <c r="X159" s="83"/>
      <c r="Y159" s="83"/>
      <c r="Z159" s="83"/>
      <c r="AA159" s="83"/>
      <c r="AB159" s="83"/>
      <c r="AC159" s="83"/>
      <c r="AD159" s="83"/>
      <c r="AE159" s="83"/>
      <c r="AF159" s="83"/>
      <c r="AG159" s="83"/>
      <c r="AH159" s="83"/>
      <c r="AI159" s="83"/>
      <c r="AJ159" s="83"/>
      <c r="AK159" s="83"/>
      <c r="AL159" s="83"/>
      <c r="AM159" s="83"/>
      <c r="AN159" s="83"/>
      <c r="AO159" s="83"/>
      <c r="AP159" s="83"/>
      <c r="AQ159" s="83"/>
      <c r="AR159" s="83"/>
      <c r="AS159" s="83"/>
      <c r="AT159" s="83"/>
      <c r="AU159" s="83"/>
      <c r="AV159" s="83"/>
      <c r="AW159" s="83"/>
      <c r="AX159" s="83"/>
      <c r="AY159" s="83"/>
      <c r="AZ159" s="83"/>
      <c r="BA159" s="83"/>
      <c r="BB159" s="83"/>
      <c r="BC159" s="83"/>
      <c r="BD159" s="83"/>
      <c r="BE159" s="83"/>
      <c r="BF159" s="83"/>
      <c r="BG159" s="83"/>
      <c r="BH159" s="83"/>
    </row>
    <row r="160" spans="1:60" x14ac:dyDescent="0.25">
      <c r="A160" s="83"/>
      <c r="B160" s="83"/>
      <c r="C160" s="83"/>
      <c r="D160" s="83"/>
      <c r="E160" s="83"/>
      <c r="F160" s="83"/>
      <c r="G160" s="83"/>
      <c r="H160" s="83"/>
      <c r="I160" s="83"/>
      <c r="J160" s="83"/>
      <c r="K160" s="83"/>
      <c r="L160" s="83"/>
      <c r="M160" s="83"/>
      <c r="N160" s="83"/>
      <c r="O160" s="83"/>
      <c r="P160" s="83"/>
      <c r="Q160" s="83"/>
      <c r="R160" s="83"/>
      <c r="S160" s="83"/>
      <c r="T160" s="83"/>
      <c r="U160" s="83"/>
      <c r="V160" s="83"/>
      <c r="W160" s="83"/>
      <c r="X160" s="83"/>
      <c r="Y160" s="83"/>
      <c r="Z160" s="83"/>
      <c r="AA160" s="83"/>
      <c r="AB160" s="83"/>
      <c r="AC160" s="83"/>
      <c r="AD160" s="83"/>
      <c r="AE160" s="83"/>
      <c r="AF160" s="83"/>
      <c r="AG160" s="83"/>
      <c r="AH160" s="83"/>
      <c r="AI160" s="83"/>
      <c r="AJ160" s="83"/>
      <c r="AK160" s="83"/>
      <c r="AL160" s="83"/>
      <c r="AM160" s="83"/>
      <c r="AN160" s="83"/>
      <c r="AO160" s="83"/>
      <c r="AP160" s="83"/>
      <c r="AQ160" s="83"/>
      <c r="AR160" s="83"/>
      <c r="AS160" s="83"/>
      <c r="AT160" s="83"/>
      <c r="AU160" s="83"/>
      <c r="AV160" s="83"/>
      <c r="AW160" s="83"/>
      <c r="AX160" s="83"/>
      <c r="AY160" s="83"/>
      <c r="AZ160" s="83"/>
      <c r="BA160" s="83"/>
      <c r="BB160" s="83"/>
      <c r="BC160" s="83"/>
      <c r="BD160" s="83"/>
      <c r="BE160" s="83"/>
      <c r="BF160" s="83"/>
      <c r="BG160" s="83"/>
      <c r="BH160" s="83"/>
    </row>
    <row r="161" spans="1:60" x14ac:dyDescent="0.25">
      <c r="A161" s="83"/>
      <c r="B161" s="83"/>
      <c r="C161" s="83"/>
      <c r="D161" s="83"/>
      <c r="E161" s="83"/>
      <c r="F161" s="83"/>
      <c r="G161" s="83"/>
      <c r="H161" s="83"/>
      <c r="I161" s="83"/>
      <c r="J161" s="83"/>
      <c r="K161" s="83"/>
      <c r="L161" s="83"/>
      <c r="M161" s="83"/>
      <c r="N161" s="83"/>
      <c r="O161" s="83"/>
      <c r="P161" s="83"/>
      <c r="Q161" s="83"/>
      <c r="R161" s="83"/>
      <c r="S161" s="83"/>
      <c r="T161" s="83"/>
      <c r="U161" s="83"/>
      <c r="V161" s="83"/>
      <c r="W161" s="83"/>
      <c r="X161" s="83"/>
      <c r="Y161" s="83"/>
      <c r="Z161" s="83"/>
      <c r="AA161" s="83"/>
      <c r="AB161" s="83"/>
      <c r="AC161" s="83"/>
      <c r="AD161" s="83"/>
      <c r="AE161" s="83"/>
      <c r="AF161" s="83"/>
      <c r="AG161" s="83"/>
      <c r="AH161" s="83"/>
      <c r="AI161" s="83"/>
      <c r="AJ161" s="83"/>
      <c r="AK161" s="83"/>
      <c r="AL161" s="83"/>
      <c r="AM161" s="83"/>
      <c r="AN161" s="83"/>
      <c r="AO161" s="83"/>
      <c r="AP161" s="83"/>
      <c r="AQ161" s="83"/>
      <c r="AR161" s="83"/>
      <c r="AS161" s="83"/>
      <c r="AT161" s="83"/>
      <c r="AU161" s="83"/>
      <c r="AV161" s="83"/>
      <c r="AW161" s="83"/>
      <c r="AX161" s="83"/>
      <c r="AY161" s="83"/>
      <c r="AZ161" s="83"/>
      <c r="BA161" s="83"/>
      <c r="BB161" s="83"/>
      <c r="BC161" s="83"/>
      <c r="BD161" s="83"/>
      <c r="BE161" s="83"/>
      <c r="BF161" s="83"/>
      <c r="BG161" s="83"/>
      <c r="BH161" s="83"/>
    </row>
    <row r="162" spans="1:60" x14ac:dyDescent="0.25">
      <c r="A162" s="83"/>
      <c r="B162" s="83"/>
      <c r="C162" s="83"/>
      <c r="D162" s="83"/>
      <c r="E162" s="83"/>
      <c r="F162" s="83"/>
      <c r="G162" s="83"/>
      <c r="H162" s="83"/>
      <c r="I162" s="83"/>
      <c r="J162" s="83"/>
      <c r="K162" s="83"/>
      <c r="L162" s="83"/>
      <c r="M162" s="83"/>
      <c r="N162" s="83"/>
      <c r="O162" s="83"/>
      <c r="P162" s="83"/>
      <c r="Q162" s="83"/>
      <c r="R162" s="83"/>
      <c r="S162" s="83"/>
      <c r="T162" s="83"/>
      <c r="U162" s="83"/>
      <c r="V162" s="83"/>
      <c r="W162" s="83"/>
      <c r="X162" s="83"/>
      <c r="Y162" s="83"/>
      <c r="Z162" s="83"/>
      <c r="AA162" s="83"/>
      <c r="AB162" s="83"/>
      <c r="AC162" s="83"/>
      <c r="AD162" s="83"/>
      <c r="AE162" s="83"/>
      <c r="AF162" s="83"/>
      <c r="AG162" s="83"/>
      <c r="AH162" s="83"/>
      <c r="AI162" s="83"/>
      <c r="AJ162" s="83"/>
      <c r="AK162" s="83"/>
      <c r="AL162" s="83"/>
      <c r="AM162" s="83"/>
      <c r="AN162" s="83"/>
      <c r="AO162" s="83"/>
      <c r="AP162" s="83"/>
      <c r="AQ162" s="83"/>
      <c r="AR162" s="83"/>
      <c r="AS162" s="83"/>
      <c r="AT162" s="83"/>
      <c r="AU162" s="83"/>
      <c r="AV162" s="83"/>
      <c r="AW162" s="83"/>
      <c r="AX162" s="83"/>
      <c r="AY162" s="83"/>
      <c r="AZ162" s="83"/>
      <c r="BA162" s="83"/>
      <c r="BB162" s="83"/>
      <c r="BC162" s="83"/>
      <c r="BD162" s="83"/>
      <c r="BE162" s="83"/>
      <c r="BF162" s="83"/>
      <c r="BG162" s="83"/>
      <c r="BH162" s="83"/>
    </row>
    <row r="163" spans="1:60" x14ac:dyDescent="0.25">
      <c r="A163" s="83"/>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c r="AA163" s="83"/>
      <c r="AB163" s="83"/>
      <c r="AC163" s="83"/>
      <c r="AD163" s="83"/>
      <c r="AE163" s="83"/>
      <c r="AF163" s="83"/>
      <c r="AG163" s="83"/>
      <c r="AH163" s="83"/>
      <c r="AI163" s="83"/>
      <c r="AJ163" s="83"/>
      <c r="AK163" s="83"/>
      <c r="AL163" s="83"/>
      <c r="AM163" s="83"/>
      <c r="AN163" s="83"/>
      <c r="AO163" s="83"/>
      <c r="AP163" s="83"/>
      <c r="AQ163" s="83"/>
      <c r="AR163" s="83"/>
      <c r="AS163" s="83"/>
      <c r="AT163" s="83"/>
      <c r="AU163" s="83"/>
      <c r="AV163" s="83"/>
      <c r="AW163" s="83"/>
      <c r="AX163" s="83"/>
      <c r="AY163" s="83"/>
      <c r="AZ163" s="83"/>
      <c r="BA163" s="83"/>
      <c r="BB163" s="83"/>
      <c r="BC163" s="83"/>
      <c r="BD163" s="83"/>
      <c r="BE163" s="83"/>
      <c r="BF163" s="83"/>
      <c r="BG163" s="83"/>
      <c r="BH163" s="83"/>
    </row>
    <row r="164" spans="1:60" x14ac:dyDescent="0.25">
      <c r="A164" s="83"/>
      <c r="B164" s="83"/>
      <c r="C164" s="83"/>
      <c r="D164" s="83"/>
      <c r="E164" s="83"/>
      <c r="F164" s="83"/>
      <c r="G164" s="83"/>
      <c r="H164" s="83"/>
      <c r="I164" s="83"/>
      <c r="J164" s="83"/>
      <c r="K164" s="83"/>
      <c r="L164" s="83"/>
      <c r="M164" s="83"/>
      <c r="N164" s="83"/>
      <c r="O164" s="83"/>
      <c r="P164" s="83"/>
      <c r="Q164" s="83"/>
      <c r="R164" s="83"/>
      <c r="S164" s="83"/>
      <c r="T164" s="83"/>
      <c r="U164" s="83"/>
      <c r="V164" s="83"/>
      <c r="W164" s="83"/>
      <c r="X164" s="83"/>
      <c r="Y164" s="83"/>
      <c r="Z164" s="83"/>
      <c r="AA164" s="83"/>
      <c r="AB164" s="83"/>
      <c r="AC164" s="83"/>
      <c r="AD164" s="83"/>
      <c r="AE164" s="83"/>
      <c r="AF164" s="83"/>
      <c r="AG164" s="83"/>
      <c r="AH164" s="83"/>
      <c r="AI164" s="83"/>
      <c r="AJ164" s="83"/>
      <c r="AK164" s="83"/>
      <c r="AL164" s="83"/>
      <c r="AM164" s="83"/>
      <c r="AN164" s="83"/>
      <c r="AO164" s="83"/>
      <c r="AP164" s="83"/>
      <c r="AQ164" s="83"/>
      <c r="AR164" s="83"/>
      <c r="AS164" s="83"/>
      <c r="AT164" s="83"/>
      <c r="AU164" s="83"/>
      <c r="AV164" s="83"/>
      <c r="AW164" s="83"/>
      <c r="AX164" s="83"/>
      <c r="AY164" s="83"/>
      <c r="AZ164" s="83"/>
      <c r="BA164" s="83"/>
      <c r="BB164" s="83"/>
      <c r="BC164" s="83"/>
      <c r="BD164" s="83"/>
      <c r="BE164" s="83"/>
      <c r="BF164" s="83"/>
      <c r="BG164" s="83"/>
      <c r="BH164" s="83"/>
    </row>
    <row r="165" spans="1:60" x14ac:dyDescent="0.25">
      <c r="A165" s="83"/>
      <c r="B165" s="83"/>
      <c r="C165" s="83"/>
      <c r="D165" s="83"/>
      <c r="E165" s="83"/>
      <c r="F165" s="83"/>
      <c r="G165" s="83"/>
      <c r="H165" s="83"/>
      <c r="I165" s="83"/>
      <c r="J165" s="83"/>
      <c r="K165" s="83"/>
      <c r="L165" s="83"/>
      <c r="M165" s="83"/>
      <c r="N165" s="83"/>
      <c r="O165" s="83"/>
      <c r="P165" s="83"/>
      <c r="Q165" s="83"/>
      <c r="R165" s="83"/>
      <c r="S165" s="83"/>
      <c r="T165" s="83"/>
      <c r="U165" s="83"/>
      <c r="V165" s="83"/>
      <c r="W165" s="83"/>
      <c r="X165" s="83"/>
      <c r="Y165" s="83"/>
      <c r="Z165" s="83"/>
      <c r="AA165" s="83"/>
      <c r="AB165" s="83"/>
      <c r="AC165" s="83"/>
      <c r="AD165" s="83"/>
      <c r="AE165" s="83"/>
      <c r="AF165" s="83"/>
      <c r="AG165" s="83"/>
      <c r="AH165" s="83"/>
      <c r="AI165" s="83"/>
      <c r="AJ165" s="83"/>
      <c r="AK165" s="83"/>
      <c r="AL165" s="83"/>
      <c r="AM165" s="83"/>
      <c r="AN165" s="83"/>
      <c r="AO165" s="83"/>
      <c r="AP165" s="83"/>
      <c r="AQ165" s="83"/>
      <c r="AR165" s="83"/>
      <c r="AS165" s="83"/>
      <c r="AT165" s="83"/>
      <c r="AU165" s="83"/>
      <c r="AV165" s="83"/>
      <c r="AW165" s="83"/>
      <c r="AX165" s="83"/>
      <c r="AY165" s="83"/>
      <c r="AZ165" s="83"/>
      <c r="BA165" s="83"/>
      <c r="BB165" s="83"/>
      <c r="BC165" s="83"/>
      <c r="BD165" s="83"/>
      <c r="BE165" s="83"/>
      <c r="BF165" s="83"/>
      <c r="BG165" s="83"/>
      <c r="BH165" s="83"/>
    </row>
    <row r="166" spans="1:60" x14ac:dyDescent="0.25">
      <c r="A166" s="83"/>
      <c r="B166" s="83"/>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c r="AA166" s="83"/>
      <c r="AB166" s="83"/>
      <c r="AC166" s="83"/>
      <c r="AD166" s="83"/>
      <c r="AE166" s="83"/>
      <c r="AF166" s="83"/>
      <c r="AG166" s="83"/>
      <c r="AH166" s="83"/>
      <c r="AI166" s="83"/>
      <c r="AJ166" s="83"/>
      <c r="AK166" s="83"/>
      <c r="AL166" s="83"/>
      <c r="AM166" s="83"/>
      <c r="AN166" s="83"/>
      <c r="AO166" s="83"/>
      <c r="AP166" s="83"/>
      <c r="AQ166" s="83"/>
      <c r="AR166" s="83"/>
      <c r="AS166" s="83"/>
      <c r="AT166" s="83"/>
      <c r="AU166" s="83"/>
      <c r="AV166" s="83"/>
      <c r="AW166" s="83"/>
      <c r="AX166" s="83"/>
      <c r="AY166" s="83"/>
      <c r="AZ166" s="83"/>
      <c r="BA166" s="83"/>
      <c r="BB166" s="83"/>
      <c r="BC166" s="83"/>
      <c r="BD166" s="83"/>
      <c r="BE166" s="83"/>
      <c r="BF166" s="83"/>
      <c r="BG166" s="83"/>
      <c r="BH166" s="83"/>
    </row>
    <row r="167" spans="1:60" x14ac:dyDescent="0.25">
      <c r="A167" s="83"/>
      <c r="B167" s="83"/>
      <c r="C167" s="83"/>
      <c r="D167" s="83"/>
      <c r="E167" s="83"/>
      <c r="F167" s="83"/>
      <c r="G167" s="83"/>
      <c r="H167" s="83"/>
      <c r="I167" s="83"/>
      <c r="J167" s="83"/>
      <c r="K167" s="83"/>
      <c r="L167" s="83"/>
      <c r="M167" s="83"/>
      <c r="N167" s="83"/>
      <c r="O167" s="83"/>
      <c r="P167" s="83"/>
      <c r="Q167" s="83"/>
      <c r="R167" s="83"/>
      <c r="S167" s="83"/>
      <c r="T167" s="83"/>
      <c r="U167" s="83"/>
      <c r="V167" s="83"/>
      <c r="W167" s="83"/>
      <c r="X167" s="83"/>
      <c r="Y167" s="83"/>
      <c r="Z167" s="83"/>
      <c r="AA167" s="83"/>
      <c r="AB167" s="83"/>
      <c r="AC167" s="83"/>
      <c r="AD167" s="83"/>
      <c r="AE167" s="83"/>
      <c r="AF167" s="83"/>
      <c r="AG167" s="83"/>
      <c r="AH167" s="83"/>
      <c r="AI167" s="83"/>
      <c r="AJ167" s="83"/>
      <c r="AK167" s="83"/>
      <c r="AL167" s="83"/>
      <c r="AM167" s="83"/>
      <c r="AN167" s="83"/>
      <c r="AO167" s="83"/>
      <c r="AP167" s="83"/>
      <c r="AQ167" s="83"/>
      <c r="AR167" s="83"/>
      <c r="AS167" s="83"/>
      <c r="AT167" s="83"/>
      <c r="AU167" s="83"/>
      <c r="AV167" s="83"/>
      <c r="AW167" s="83"/>
      <c r="AX167" s="83"/>
      <c r="AY167" s="83"/>
      <c r="AZ167" s="83"/>
      <c r="BA167" s="83"/>
      <c r="BB167" s="83"/>
      <c r="BC167" s="83"/>
      <c r="BD167" s="83"/>
      <c r="BE167" s="83"/>
      <c r="BF167" s="83"/>
      <c r="BG167" s="83"/>
      <c r="BH167" s="83"/>
    </row>
    <row r="168" spans="1:60" x14ac:dyDescent="0.25">
      <c r="A168" s="83"/>
      <c r="B168" s="83"/>
      <c r="C168" s="83"/>
      <c r="D168" s="83"/>
      <c r="E168" s="83"/>
      <c r="F168" s="83"/>
      <c r="G168" s="83"/>
      <c r="H168" s="83"/>
      <c r="I168" s="83"/>
      <c r="J168" s="83"/>
      <c r="K168" s="83"/>
      <c r="L168" s="83"/>
      <c r="M168" s="83"/>
      <c r="N168" s="83"/>
      <c r="O168" s="83"/>
      <c r="P168" s="83"/>
      <c r="Q168" s="83"/>
      <c r="R168" s="83"/>
      <c r="S168" s="83"/>
      <c r="T168" s="83"/>
      <c r="U168" s="83"/>
      <c r="V168" s="83"/>
      <c r="W168" s="83"/>
      <c r="X168" s="83"/>
      <c r="Y168" s="83"/>
      <c r="Z168" s="83"/>
      <c r="AA168" s="83"/>
      <c r="AB168" s="83"/>
      <c r="AC168" s="83"/>
      <c r="AD168" s="83"/>
      <c r="AE168" s="83"/>
      <c r="AF168" s="83"/>
      <c r="AG168" s="83"/>
      <c r="AH168" s="83"/>
      <c r="AI168" s="83"/>
      <c r="AJ168" s="83"/>
      <c r="AK168" s="83"/>
      <c r="AL168" s="83"/>
      <c r="AM168" s="83"/>
      <c r="AN168" s="83"/>
      <c r="AO168" s="83"/>
      <c r="AP168" s="83"/>
      <c r="AQ168" s="83"/>
      <c r="AR168" s="83"/>
      <c r="AS168" s="83"/>
      <c r="AT168" s="83"/>
      <c r="AU168" s="83"/>
      <c r="AV168" s="83"/>
      <c r="AW168" s="83"/>
      <c r="AX168" s="83"/>
      <c r="AY168" s="83"/>
      <c r="AZ168" s="83"/>
      <c r="BA168" s="83"/>
      <c r="BB168" s="83"/>
      <c r="BC168" s="83"/>
      <c r="BD168" s="83"/>
      <c r="BE168" s="83"/>
      <c r="BF168" s="83"/>
      <c r="BG168" s="83"/>
      <c r="BH168" s="83"/>
    </row>
    <row r="169" spans="1:60" x14ac:dyDescent="0.25">
      <c r="A169" s="83"/>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83"/>
      <c r="AY169" s="83"/>
      <c r="AZ169" s="83"/>
      <c r="BA169" s="83"/>
      <c r="BB169" s="83"/>
      <c r="BC169" s="83"/>
      <c r="BD169" s="83"/>
      <c r="BE169" s="83"/>
      <c r="BF169" s="83"/>
      <c r="BG169" s="83"/>
      <c r="BH169" s="83"/>
    </row>
    <row r="170" spans="1:60" x14ac:dyDescent="0.25">
      <c r="A170" s="83"/>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c r="AN170" s="83"/>
      <c r="AO170" s="83"/>
      <c r="AP170" s="83"/>
      <c r="AQ170" s="83"/>
      <c r="AR170" s="83"/>
      <c r="AS170" s="83"/>
      <c r="AT170" s="83"/>
      <c r="AU170" s="83"/>
      <c r="AV170" s="83"/>
      <c r="AW170" s="83"/>
      <c r="AX170" s="83"/>
      <c r="AY170" s="83"/>
      <c r="AZ170" s="83"/>
      <c r="BA170" s="83"/>
      <c r="BB170" s="83"/>
      <c r="BC170" s="83"/>
      <c r="BD170" s="83"/>
      <c r="BE170" s="83"/>
      <c r="BF170" s="83"/>
      <c r="BG170" s="83"/>
      <c r="BH170" s="83"/>
    </row>
    <row r="171" spans="1:60" x14ac:dyDescent="0.25">
      <c r="A171" s="83"/>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c r="AM171" s="83"/>
      <c r="AN171" s="83"/>
      <c r="AO171" s="83"/>
      <c r="AP171" s="83"/>
      <c r="AQ171" s="83"/>
      <c r="AR171" s="83"/>
      <c r="AS171" s="83"/>
      <c r="AT171" s="83"/>
      <c r="AU171" s="83"/>
      <c r="AV171" s="83"/>
      <c r="AW171" s="83"/>
      <c r="AX171" s="83"/>
      <c r="AY171" s="83"/>
      <c r="AZ171" s="83"/>
      <c r="BA171" s="83"/>
      <c r="BB171" s="83"/>
      <c r="BC171" s="83"/>
      <c r="BD171" s="83"/>
      <c r="BE171" s="83"/>
      <c r="BF171" s="83"/>
      <c r="BG171" s="83"/>
      <c r="BH171" s="83"/>
    </row>
    <row r="172" spans="1:60" x14ac:dyDescent="0.25">
      <c r="A172" s="83"/>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c r="AA172" s="83"/>
      <c r="AB172" s="83"/>
      <c r="AC172" s="83"/>
      <c r="AD172" s="83"/>
      <c r="AE172" s="83"/>
      <c r="AF172" s="83"/>
      <c r="AG172" s="83"/>
      <c r="AH172" s="83"/>
      <c r="AI172" s="83"/>
      <c r="AJ172" s="83"/>
      <c r="AK172" s="83"/>
      <c r="AL172" s="83"/>
      <c r="AM172" s="83"/>
      <c r="AN172" s="83"/>
      <c r="AO172" s="83"/>
      <c r="AP172" s="83"/>
      <c r="AQ172" s="83"/>
      <c r="AR172" s="83"/>
      <c r="AS172" s="83"/>
      <c r="AT172" s="83"/>
      <c r="AU172" s="83"/>
      <c r="AV172" s="83"/>
      <c r="AW172" s="83"/>
      <c r="AX172" s="83"/>
      <c r="AY172" s="83"/>
      <c r="AZ172" s="83"/>
      <c r="BA172" s="83"/>
      <c r="BB172" s="83"/>
      <c r="BC172" s="83"/>
      <c r="BD172" s="83"/>
      <c r="BE172" s="83"/>
      <c r="BF172" s="83"/>
      <c r="BG172" s="83"/>
      <c r="BH172" s="83"/>
    </row>
    <row r="173" spans="1:60" x14ac:dyDescent="0.25">
      <c r="A173" s="83"/>
      <c r="B173" s="83"/>
      <c r="C173" s="83"/>
      <c r="D173" s="83"/>
      <c r="E173" s="83"/>
      <c r="F173" s="83"/>
      <c r="G173" s="83"/>
      <c r="H173" s="83"/>
      <c r="I173" s="83"/>
      <c r="J173" s="83"/>
      <c r="K173" s="83"/>
      <c r="L173" s="83"/>
      <c r="M173" s="83"/>
      <c r="N173" s="83"/>
      <c r="O173" s="83"/>
      <c r="P173" s="83"/>
      <c r="Q173" s="83"/>
      <c r="R173" s="83"/>
      <c r="S173" s="83"/>
      <c r="T173" s="83"/>
      <c r="U173" s="83"/>
      <c r="V173" s="83"/>
      <c r="W173" s="83"/>
      <c r="X173" s="83"/>
      <c r="Y173" s="83"/>
      <c r="Z173" s="83"/>
      <c r="AA173" s="83"/>
      <c r="AB173" s="83"/>
      <c r="AC173" s="83"/>
      <c r="AD173" s="83"/>
      <c r="AE173" s="83"/>
      <c r="AF173" s="83"/>
      <c r="AG173" s="83"/>
      <c r="AH173" s="83"/>
      <c r="AI173" s="83"/>
      <c r="AJ173" s="83"/>
      <c r="AK173" s="83"/>
      <c r="AL173" s="83"/>
      <c r="AM173" s="83"/>
      <c r="AN173" s="83"/>
      <c r="AO173" s="83"/>
      <c r="AP173" s="83"/>
      <c r="AQ173" s="83"/>
      <c r="AR173" s="83"/>
      <c r="AS173" s="83"/>
      <c r="AT173" s="83"/>
      <c r="AU173" s="83"/>
      <c r="AV173" s="83"/>
      <c r="AW173" s="83"/>
      <c r="AX173" s="83"/>
      <c r="AY173" s="83"/>
      <c r="AZ173" s="83"/>
      <c r="BA173" s="83"/>
      <c r="BB173" s="83"/>
      <c r="BC173" s="83"/>
      <c r="BD173" s="83"/>
      <c r="BE173" s="83"/>
      <c r="BF173" s="83"/>
      <c r="BG173" s="83"/>
      <c r="BH173" s="83"/>
    </row>
    <row r="174" spans="1:60" x14ac:dyDescent="0.25">
      <c r="A174" s="83"/>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c r="AA174" s="83"/>
      <c r="AB174" s="83"/>
      <c r="AC174" s="83"/>
      <c r="AD174" s="83"/>
      <c r="AE174" s="83"/>
      <c r="AF174" s="83"/>
      <c r="AG174" s="83"/>
      <c r="AH174" s="83"/>
      <c r="AI174" s="83"/>
      <c r="AJ174" s="83"/>
      <c r="AK174" s="83"/>
      <c r="AL174" s="83"/>
      <c r="AM174" s="83"/>
      <c r="AN174" s="83"/>
      <c r="AO174" s="83"/>
      <c r="AP174" s="83"/>
      <c r="AQ174" s="83"/>
      <c r="AR174" s="83"/>
      <c r="AS174" s="83"/>
      <c r="AT174" s="83"/>
      <c r="AU174" s="83"/>
      <c r="AV174" s="83"/>
      <c r="AW174" s="83"/>
      <c r="AX174" s="83"/>
      <c r="AY174" s="83"/>
      <c r="AZ174" s="83"/>
      <c r="BA174" s="83"/>
      <c r="BB174" s="83"/>
      <c r="BC174" s="83"/>
      <c r="BD174" s="83"/>
      <c r="BE174" s="83"/>
      <c r="BF174" s="83"/>
      <c r="BG174" s="83"/>
      <c r="BH174" s="83"/>
    </row>
    <row r="175" spans="1:60" x14ac:dyDescent="0.25">
      <c r="A175" s="83"/>
      <c r="B175" s="83"/>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c r="AA175" s="83"/>
      <c r="AB175" s="83"/>
      <c r="AC175" s="83"/>
      <c r="AD175" s="83"/>
      <c r="AE175" s="83"/>
      <c r="AF175" s="83"/>
      <c r="AG175" s="83"/>
      <c r="AH175" s="83"/>
      <c r="AI175" s="83"/>
      <c r="AJ175" s="83"/>
      <c r="AK175" s="83"/>
      <c r="AL175" s="83"/>
      <c r="AM175" s="83"/>
      <c r="AN175" s="83"/>
      <c r="AO175" s="83"/>
      <c r="AP175" s="83"/>
      <c r="AQ175" s="83"/>
      <c r="AR175" s="83"/>
      <c r="AS175" s="83"/>
      <c r="AT175" s="83"/>
      <c r="AU175" s="83"/>
      <c r="AV175" s="83"/>
      <c r="AW175" s="83"/>
      <c r="AX175" s="83"/>
      <c r="AY175" s="83"/>
      <c r="AZ175" s="83"/>
      <c r="BA175" s="83"/>
      <c r="BB175" s="83"/>
      <c r="BC175" s="83"/>
      <c r="BD175" s="83"/>
      <c r="BE175" s="83"/>
      <c r="BF175" s="83"/>
      <c r="BG175" s="83"/>
      <c r="BH175" s="83"/>
    </row>
    <row r="176" spans="1:60" x14ac:dyDescent="0.25">
      <c r="A176" s="83"/>
      <c r="B176" s="83"/>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c r="AA176" s="83"/>
      <c r="AB176" s="83"/>
      <c r="AC176" s="83"/>
      <c r="AD176" s="83"/>
      <c r="AE176" s="83"/>
      <c r="AF176" s="83"/>
      <c r="AG176" s="83"/>
      <c r="AH176" s="83"/>
      <c r="AI176" s="83"/>
      <c r="AJ176" s="83"/>
      <c r="AK176" s="83"/>
      <c r="AL176" s="83"/>
      <c r="AM176" s="83"/>
      <c r="AN176" s="83"/>
      <c r="AO176" s="83"/>
      <c r="AP176" s="83"/>
      <c r="AQ176" s="83"/>
      <c r="AR176" s="83"/>
      <c r="AS176" s="83"/>
      <c r="AT176" s="83"/>
      <c r="AU176" s="83"/>
      <c r="AV176" s="83"/>
      <c r="AW176" s="83"/>
      <c r="AX176" s="83"/>
      <c r="AY176" s="83"/>
      <c r="AZ176" s="83"/>
      <c r="BA176" s="83"/>
      <c r="BB176" s="83"/>
      <c r="BC176" s="83"/>
      <c r="BD176" s="83"/>
      <c r="BE176" s="83"/>
      <c r="BF176" s="83"/>
      <c r="BG176" s="83"/>
      <c r="BH176" s="83"/>
    </row>
    <row r="177" spans="1:60" x14ac:dyDescent="0.25">
      <c r="A177" s="83"/>
      <c r="B177" s="83"/>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c r="AA177" s="83"/>
      <c r="AB177" s="83"/>
      <c r="AC177" s="83"/>
      <c r="AD177" s="83"/>
      <c r="AE177" s="83"/>
      <c r="AF177" s="83"/>
      <c r="AG177" s="83"/>
      <c r="AH177" s="83"/>
      <c r="AI177" s="83"/>
      <c r="AJ177" s="83"/>
      <c r="AK177" s="83"/>
      <c r="AL177" s="83"/>
      <c r="AM177" s="83"/>
      <c r="AN177" s="83"/>
      <c r="AO177" s="83"/>
      <c r="AP177" s="83"/>
      <c r="AQ177" s="83"/>
      <c r="AR177" s="83"/>
      <c r="AS177" s="83"/>
      <c r="AT177" s="83"/>
      <c r="AU177" s="83"/>
      <c r="AV177" s="83"/>
      <c r="AW177" s="83"/>
      <c r="AX177" s="83"/>
      <c r="AY177" s="83"/>
      <c r="AZ177" s="83"/>
      <c r="BA177" s="83"/>
      <c r="BB177" s="83"/>
      <c r="BC177" s="83"/>
      <c r="BD177" s="83"/>
      <c r="BE177" s="83"/>
      <c r="BF177" s="83"/>
      <c r="BG177" s="83"/>
      <c r="BH177" s="83"/>
    </row>
    <row r="178" spans="1:60" x14ac:dyDescent="0.25">
      <c r="A178" s="83"/>
      <c r="B178" s="83"/>
      <c r="C178" s="83"/>
      <c r="D178" s="83"/>
      <c r="E178" s="83"/>
      <c r="F178" s="83"/>
      <c r="G178" s="83"/>
      <c r="H178" s="83"/>
      <c r="I178" s="83"/>
      <c r="J178" s="83"/>
      <c r="K178" s="83"/>
      <c r="L178" s="83"/>
      <c r="M178" s="83"/>
      <c r="N178" s="83"/>
      <c r="O178" s="83"/>
      <c r="P178" s="83"/>
      <c r="Q178" s="83"/>
      <c r="R178" s="83"/>
      <c r="S178" s="83"/>
      <c r="T178" s="83"/>
      <c r="U178" s="83"/>
      <c r="V178" s="83"/>
      <c r="W178" s="83"/>
      <c r="X178" s="83"/>
      <c r="Y178" s="83"/>
      <c r="Z178" s="83"/>
      <c r="AA178" s="83"/>
      <c r="AB178" s="83"/>
      <c r="AC178" s="83"/>
      <c r="AD178" s="83"/>
      <c r="AE178" s="83"/>
      <c r="AF178" s="83"/>
      <c r="AG178" s="83"/>
      <c r="AH178" s="83"/>
      <c r="AI178" s="83"/>
      <c r="AJ178" s="83"/>
      <c r="AK178" s="83"/>
      <c r="AL178" s="83"/>
      <c r="AM178" s="83"/>
      <c r="AN178" s="83"/>
      <c r="AO178" s="83"/>
      <c r="AP178" s="83"/>
      <c r="AQ178" s="83"/>
      <c r="AR178" s="83"/>
      <c r="AS178" s="83"/>
      <c r="AT178" s="83"/>
      <c r="AU178" s="83"/>
      <c r="AV178" s="83"/>
      <c r="AW178" s="83"/>
      <c r="AX178" s="83"/>
      <c r="AY178" s="83"/>
      <c r="AZ178" s="83"/>
      <c r="BA178" s="83"/>
      <c r="BB178" s="83"/>
      <c r="BC178" s="83"/>
      <c r="BD178" s="83"/>
      <c r="BE178" s="83"/>
      <c r="BF178" s="83"/>
      <c r="BG178" s="83"/>
      <c r="BH178" s="83"/>
    </row>
    <row r="179" spans="1:60" x14ac:dyDescent="0.25">
      <c r="A179" s="83"/>
      <c r="B179" s="83"/>
      <c r="C179" s="83"/>
      <c r="D179" s="83"/>
      <c r="E179" s="83"/>
      <c r="F179" s="83"/>
      <c r="G179" s="83"/>
      <c r="H179" s="83"/>
      <c r="I179" s="83"/>
      <c r="J179" s="83"/>
      <c r="K179" s="83"/>
      <c r="L179" s="83"/>
      <c r="M179" s="83"/>
      <c r="N179" s="83"/>
      <c r="O179" s="83"/>
      <c r="P179" s="83"/>
      <c r="Q179" s="83"/>
      <c r="R179" s="83"/>
      <c r="S179" s="83"/>
      <c r="T179" s="83"/>
      <c r="U179" s="83"/>
      <c r="V179" s="83"/>
      <c r="W179" s="83"/>
      <c r="X179" s="83"/>
      <c r="Y179" s="83"/>
      <c r="Z179" s="83"/>
      <c r="AA179" s="83"/>
      <c r="AB179" s="83"/>
      <c r="AC179" s="83"/>
      <c r="AD179" s="83"/>
      <c r="AE179" s="83"/>
      <c r="AF179" s="83"/>
      <c r="AG179" s="83"/>
      <c r="AH179" s="83"/>
      <c r="AI179" s="83"/>
      <c r="AJ179" s="83"/>
      <c r="AK179" s="83"/>
      <c r="AL179" s="83"/>
      <c r="AM179" s="83"/>
      <c r="AN179" s="83"/>
      <c r="AO179" s="83"/>
      <c r="AP179" s="83"/>
      <c r="AQ179" s="83"/>
      <c r="AR179" s="83"/>
      <c r="AS179" s="83"/>
      <c r="AT179" s="83"/>
      <c r="AU179" s="83"/>
      <c r="AV179" s="83"/>
      <c r="AW179" s="83"/>
      <c r="AX179" s="83"/>
      <c r="AY179" s="83"/>
      <c r="AZ179" s="83"/>
      <c r="BA179" s="83"/>
      <c r="BB179" s="83"/>
      <c r="BC179" s="83"/>
      <c r="BD179" s="83"/>
      <c r="BE179" s="83"/>
      <c r="BF179" s="83"/>
      <c r="BG179" s="83"/>
      <c r="BH179" s="83"/>
    </row>
    <row r="180" spans="1:60" x14ac:dyDescent="0.25">
      <c r="A180" s="83"/>
      <c r="B180" s="83"/>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83"/>
      <c r="AZ180" s="83"/>
      <c r="BA180" s="83"/>
      <c r="BB180" s="83"/>
      <c r="BC180" s="83"/>
      <c r="BD180" s="83"/>
      <c r="BE180" s="83"/>
      <c r="BF180" s="83"/>
      <c r="BG180" s="83"/>
      <c r="BH180" s="83"/>
    </row>
    <row r="181" spans="1:60" x14ac:dyDescent="0.25">
      <c r="A181" s="83"/>
      <c r="B181" s="83"/>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c r="AP181" s="83"/>
      <c r="AQ181" s="83"/>
      <c r="AR181" s="83"/>
      <c r="AS181" s="83"/>
      <c r="AT181" s="83"/>
      <c r="AU181" s="83"/>
      <c r="AV181" s="83"/>
      <c r="AW181" s="83"/>
      <c r="AX181" s="83"/>
      <c r="AY181" s="83"/>
      <c r="AZ181" s="83"/>
      <c r="BA181" s="83"/>
      <c r="BB181" s="83"/>
      <c r="BC181" s="83"/>
      <c r="BD181" s="83"/>
      <c r="BE181" s="83"/>
      <c r="BF181" s="83"/>
      <c r="BG181" s="83"/>
      <c r="BH181" s="83"/>
    </row>
    <row r="182" spans="1:60" x14ac:dyDescent="0.25">
      <c r="A182" s="83"/>
      <c r="B182" s="83"/>
      <c r="C182" s="83"/>
      <c r="D182" s="83"/>
      <c r="E182" s="83"/>
      <c r="F182" s="83"/>
      <c r="G182" s="83"/>
      <c r="H182" s="83"/>
      <c r="I182" s="83"/>
      <c r="J182" s="83"/>
      <c r="K182" s="83"/>
      <c r="L182" s="83"/>
      <c r="M182" s="83"/>
      <c r="N182" s="83"/>
      <c r="O182" s="83"/>
      <c r="P182" s="83"/>
      <c r="Q182" s="83"/>
      <c r="R182" s="83"/>
      <c r="S182" s="83"/>
      <c r="T182" s="83"/>
      <c r="U182" s="83"/>
      <c r="V182" s="83"/>
      <c r="W182" s="83"/>
      <c r="X182" s="83"/>
      <c r="Y182" s="83"/>
      <c r="Z182" s="83"/>
      <c r="AA182" s="83"/>
      <c r="AB182" s="83"/>
      <c r="AC182" s="83"/>
      <c r="AD182" s="83"/>
      <c r="AE182" s="83"/>
      <c r="AF182" s="83"/>
      <c r="AG182" s="83"/>
      <c r="AH182" s="83"/>
      <c r="AI182" s="83"/>
      <c r="AJ182" s="83"/>
      <c r="AK182" s="83"/>
      <c r="AL182" s="83"/>
      <c r="AM182" s="83"/>
      <c r="AN182" s="83"/>
      <c r="AO182" s="83"/>
      <c r="AP182" s="83"/>
      <c r="AQ182" s="83"/>
      <c r="AR182" s="83"/>
      <c r="AS182" s="83"/>
      <c r="AT182" s="83"/>
      <c r="AU182" s="83"/>
      <c r="AV182" s="83"/>
      <c r="AW182" s="83"/>
      <c r="AX182" s="83"/>
      <c r="AY182" s="83"/>
      <c r="AZ182" s="83"/>
      <c r="BA182" s="83"/>
      <c r="BB182" s="83"/>
      <c r="BC182" s="83"/>
      <c r="BD182" s="83"/>
      <c r="BE182" s="83"/>
      <c r="BF182" s="83"/>
      <c r="BG182" s="83"/>
      <c r="BH182" s="83"/>
    </row>
    <row r="183" spans="1:60" x14ac:dyDescent="0.25">
      <c r="A183" s="83"/>
      <c r="B183" s="83"/>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83"/>
      <c r="AZ183" s="83"/>
      <c r="BA183" s="83"/>
      <c r="BB183" s="83"/>
      <c r="BC183" s="83"/>
      <c r="BD183" s="83"/>
      <c r="BE183" s="83"/>
      <c r="BF183" s="83"/>
      <c r="BG183" s="83"/>
      <c r="BH183" s="83"/>
    </row>
    <row r="184" spans="1:60" x14ac:dyDescent="0.25">
      <c r="A184" s="83"/>
      <c r="B184" s="83"/>
      <c r="C184" s="83"/>
      <c r="D184" s="83"/>
      <c r="E184" s="83"/>
      <c r="F184" s="83"/>
      <c r="G184" s="83"/>
      <c r="H184" s="83"/>
      <c r="I184" s="83"/>
      <c r="J184" s="83"/>
      <c r="K184" s="83"/>
      <c r="L184" s="83"/>
      <c r="M184" s="83"/>
      <c r="N184" s="83"/>
      <c r="O184" s="83"/>
      <c r="P184" s="83"/>
      <c r="Q184" s="83"/>
      <c r="R184" s="83"/>
      <c r="S184" s="83"/>
      <c r="T184" s="83"/>
      <c r="U184" s="83"/>
      <c r="V184" s="83"/>
      <c r="W184" s="83"/>
      <c r="X184" s="83"/>
      <c r="Y184" s="83"/>
      <c r="Z184" s="83"/>
      <c r="AA184" s="83"/>
      <c r="AB184" s="83"/>
      <c r="AC184" s="83"/>
      <c r="AD184" s="83"/>
      <c r="AE184" s="83"/>
      <c r="AF184" s="83"/>
      <c r="AG184" s="83"/>
      <c r="AH184" s="83"/>
      <c r="AI184" s="83"/>
      <c r="AJ184" s="83"/>
      <c r="AK184" s="83"/>
      <c r="AL184" s="83"/>
      <c r="AM184" s="83"/>
      <c r="AN184" s="83"/>
      <c r="AO184" s="83"/>
      <c r="AP184" s="83"/>
      <c r="AQ184" s="83"/>
      <c r="AR184" s="83"/>
      <c r="AS184" s="83"/>
      <c r="AT184" s="83"/>
      <c r="AU184" s="83"/>
      <c r="AV184" s="83"/>
      <c r="AW184" s="83"/>
      <c r="AX184" s="83"/>
      <c r="AY184" s="83"/>
      <c r="AZ184" s="83"/>
      <c r="BA184" s="83"/>
      <c r="BB184" s="83"/>
      <c r="BC184" s="83"/>
      <c r="BD184" s="83"/>
      <c r="BE184" s="83"/>
      <c r="BF184" s="83"/>
      <c r="BG184" s="83"/>
      <c r="BH184" s="83"/>
    </row>
    <row r="185" spans="1:60" x14ac:dyDescent="0.25">
      <c r="A185" s="83"/>
      <c r="B185" s="83"/>
      <c r="C185" s="83"/>
      <c r="D185" s="83"/>
      <c r="E185" s="83"/>
      <c r="F185" s="83"/>
      <c r="G185" s="83"/>
      <c r="H185" s="83"/>
      <c r="I185" s="83"/>
      <c r="J185" s="83"/>
      <c r="K185" s="83"/>
      <c r="L185" s="83"/>
      <c r="M185" s="83"/>
      <c r="N185" s="83"/>
      <c r="O185" s="83"/>
      <c r="P185" s="83"/>
      <c r="Q185" s="83"/>
      <c r="R185" s="83"/>
      <c r="S185" s="83"/>
      <c r="T185" s="83"/>
      <c r="U185" s="83"/>
      <c r="V185" s="83"/>
      <c r="W185" s="83"/>
      <c r="X185" s="83"/>
      <c r="Y185" s="83"/>
      <c r="Z185" s="83"/>
      <c r="AA185" s="83"/>
      <c r="AB185" s="83"/>
      <c r="AC185" s="83"/>
      <c r="AD185" s="83"/>
      <c r="AE185" s="83"/>
      <c r="AF185" s="83"/>
      <c r="AG185" s="83"/>
      <c r="AH185" s="83"/>
      <c r="AI185" s="83"/>
      <c r="AJ185" s="83"/>
      <c r="AK185" s="83"/>
      <c r="AL185" s="83"/>
      <c r="AM185" s="83"/>
      <c r="AN185" s="83"/>
      <c r="AO185" s="83"/>
      <c r="AP185" s="83"/>
      <c r="AQ185" s="83"/>
      <c r="AR185" s="83"/>
      <c r="AS185" s="83"/>
      <c r="AT185" s="83"/>
      <c r="AU185" s="83"/>
      <c r="AV185" s="83"/>
      <c r="AW185" s="83"/>
      <c r="AX185" s="83"/>
      <c r="AY185" s="83"/>
      <c r="AZ185" s="83"/>
      <c r="BA185" s="83"/>
      <c r="BB185" s="83"/>
      <c r="BC185" s="83"/>
      <c r="BD185" s="83"/>
      <c r="BE185" s="83"/>
      <c r="BF185" s="83"/>
      <c r="BG185" s="83"/>
      <c r="BH185" s="83"/>
    </row>
    <row r="186" spans="1:60" x14ac:dyDescent="0.25">
      <c r="A186" s="83"/>
      <c r="B186" s="83"/>
      <c r="C186" s="83"/>
      <c r="D186" s="83"/>
      <c r="E186" s="83"/>
      <c r="F186" s="83"/>
      <c r="G186" s="83"/>
      <c r="H186" s="83"/>
      <c r="I186" s="83"/>
      <c r="J186" s="83"/>
      <c r="K186" s="83"/>
      <c r="L186" s="83"/>
      <c r="M186" s="83"/>
      <c r="N186" s="83"/>
      <c r="O186" s="83"/>
      <c r="P186" s="83"/>
      <c r="Q186" s="83"/>
      <c r="R186" s="83"/>
      <c r="S186" s="83"/>
      <c r="T186" s="83"/>
      <c r="U186" s="83"/>
      <c r="V186" s="83"/>
      <c r="W186" s="83"/>
      <c r="X186" s="83"/>
      <c r="Y186" s="83"/>
      <c r="Z186" s="83"/>
      <c r="AA186" s="83"/>
      <c r="AB186" s="83"/>
      <c r="AC186" s="83"/>
      <c r="AD186" s="83"/>
      <c r="AE186" s="83"/>
      <c r="AF186" s="83"/>
      <c r="AG186" s="83"/>
      <c r="AH186" s="83"/>
      <c r="AI186" s="83"/>
      <c r="AJ186" s="83"/>
      <c r="AK186" s="83"/>
      <c r="AL186" s="83"/>
      <c r="AM186" s="83"/>
      <c r="AN186" s="83"/>
      <c r="AO186" s="83"/>
      <c r="AP186" s="83"/>
      <c r="AQ186" s="83"/>
      <c r="AR186" s="83"/>
      <c r="AS186" s="83"/>
      <c r="AT186" s="83"/>
      <c r="AU186" s="83"/>
      <c r="AV186" s="83"/>
      <c r="AW186" s="83"/>
      <c r="AX186" s="83"/>
      <c r="AY186" s="83"/>
      <c r="AZ186" s="83"/>
      <c r="BA186" s="83"/>
      <c r="BB186" s="83"/>
      <c r="BC186" s="83"/>
      <c r="BD186" s="83"/>
      <c r="BE186" s="83"/>
      <c r="BF186" s="83"/>
      <c r="BG186" s="83"/>
      <c r="BH186" s="83"/>
    </row>
    <row r="187" spans="1:60" x14ac:dyDescent="0.25">
      <c r="A187" s="83"/>
      <c r="B187" s="83"/>
      <c r="C187" s="83"/>
      <c r="D187" s="83"/>
      <c r="E187" s="83"/>
      <c r="F187" s="83"/>
      <c r="G187" s="83"/>
      <c r="H187" s="83"/>
      <c r="I187" s="83"/>
      <c r="J187" s="83"/>
      <c r="K187" s="83"/>
      <c r="L187" s="83"/>
      <c r="M187" s="83"/>
      <c r="N187" s="83"/>
      <c r="O187" s="83"/>
      <c r="P187" s="83"/>
      <c r="Q187" s="83"/>
      <c r="R187" s="83"/>
      <c r="S187" s="83"/>
      <c r="T187" s="83"/>
      <c r="U187" s="83"/>
      <c r="V187" s="83"/>
      <c r="W187" s="83"/>
      <c r="X187" s="83"/>
      <c r="Y187" s="83"/>
      <c r="Z187" s="83"/>
      <c r="AA187" s="83"/>
      <c r="AB187" s="83"/>
      <c r="AC187" s="83"/>
      <c r="AD187" s="83"/>
      <c r="AE187" s="83"/>
      <c r="AF187" s="83"/>
      <c r="AG187" s="83"/>
      <c r="AH187" s="83"/>
      <c r="AI187" s="83"/>
      <c r="AJ187" s="83"/>
      <c r="AK187" s="83"/>
      <c r="AL187" s="83"/>
      <c r="AM187" s="83"/>
      <c r="AN187" s="83"/>
      <c r="AO187" s="83"/>
      <c r="AP187" s="83"/>
      <c r="AQ187" s="83"/>
      <c r="AR187" s="83"/>
      <c r="AS187" s="83"/>
      <c r="AT187" s="83"/>
      <c r="AU187" s="83"/>
      <c r="AV187" s="83"/>
      <c r="AW187" s="83"/>
      <c r="AX187" s="83"/>
      <c r="AY187" s="83"/>
      <c r="AZ187" s="83"/>
      <c r="BA187" s="83"/>
      <c r="BB187" s="83"/>
      <c r="BC187" s="83"/>
      <c r="BD187" s="83"/>
      <c r="BE187" s="83"/>
      <c r="BF187" s="83"/>
      <c r="BG187" s="83"/>
      <c r="BH187" s="83"/>
    </row>
    <row r="188" spans="1:60" x14ac:dyDescent="0.25">
      <c r="A188" s="83"/>
      <c r="B188" s="83"/>
      <c r="C188" s="83"/>
      <c r="D188" s="83"/>
      <c r="E188" s="83"/>
      <c r="F188" s="83"/>
      <c r="G188" s="83"/>
      <c r="H188" s="83"/>
      <c r="I188" s="83"/>
      <c r="J188" s="83"/>
      <c r="K188" s="83"/>
      <c r="L188" s="83"/>
      <c r="M188" s="83"/>
      <c r="N188" s="83"/>
      <c r="O188" s="83"/>
      <c r="P188" s="83"/>
      <c r="Q188" s="83"/>
      <c r="R188" s="83"/>
      <c r="S188" s="83"/>
      <c r="T188" s="83"/>
      <c r="U188" s="83"/>
      <c r="V188" s="83"/>
      <c r="W188" s="83"/>
      <c r="X188" s="83"/>
      <c r="Y188" s="83"/>
      <c r="Z188" s="83"/>
      <c r="AA188" s="83"/>
      <c r="AB188" s="83"/>
      <c r="AC188" s="83"/>
      <c r="AD188" s="83"/>
      <c r="AE188" s="83"/>
      <c r="AF188" s="83"/>
      <c r="AG188" s="83"/>
      <c r="AH188" s="83"/>
      <c r="AI188" s="83"/>
      <c r="AJ188" s="83"/>
      <c r="AK188" s="83"/>
      <c r="AL188" s="83"/>
      <c r="AM188" s="83"/>
      <c r="AN188" s="83"/>
      <c r="AO188" s="83"/>
      <c r="AP188" s="83"/>
      <c r="AQ188" s="83"/>
      <c r="AR188" s="83"/>
      <c r="AS188" s="83"/>
      <c r="AT188" s="83"/>
      <c r="AU188" s="83"/>
      <c r="AV188" s="83"/>
      <c r="AW188" s="83"/>
      <c r="AX188" s="83"/>
      <c r="AY188" s="83"/>
      <c r="AZ188" s="83"/>
      <c r="BA188" s="83"/>
      <c r="BB188" s="83"/>
      <c r="BC188" s="83"/>
      <c r="BD188" s="83"/>
      <c r="BE188" s="83"/>
      <c r="BF188" s="83"/>
      <c r="BG188" s="83"/>
      <c r="BH188" s="83"/>
    </row>
    <row r="189" spans="1:60" x14ac:dyDescent="0.25">
      <c r="A189" s="83"/>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c r="AA189" s="83"/>
      <c r="AB189" s="83"/>
      <c r="AC189" s="83"/>
      <c r="AD189" s="83"/>
      <c r="AE189" s="83"/>
      <c r="AF189" s="83"/>
      <c r="AG189" s="83"/>
      <c r="AH189" s="83"/>
      <c r="AI189" s="83"/>
      <c r="AJ189" s="83"/>
      <c r="AK189" s="83"/>
      <c r="AL189" s="83"/>
      <c r="AM189" s="83"/>
      <c r="AN189" s="83"/>
      <c r="AO189" s="83"/>
      <c r="AP189" s="83"/>
      <c r="AQ189" s="83"/>
      <c r="AR189" s="83"/>
      <c r="AS189" s="83"/>
      <c r="AT189" s="83"/>
      <c r="AU189" s="83"/>
      <c r="AV189" s="83"/>
      <c r="AW189" s="83"/>
      <c r="AX189" s="83"/>
      <c r="AY189" s="83"/>
      <c r="AZ189" s="83"/>
      <c r="BA189" s="83"/>
      <c r="BB189" s="83"/>
      <c r="BC189" s="83"/>
      <c r="BD189" s="83"/>
      <c r="BE189" s="83"/>
      <c r="BF189" s="83"/>
      <c r="BG189" s="83"/>
      <c r="BH189" s="83"/>
    </row>
    <row r="190" spans="1:60" x14ac:dyDescent="0.25">
      <c r="A190" s="83"/>
      <c r="B190" s="83"/>
      <c r="C190" s="83"/>
      <c r="D190" s="83"/>
      <c r="E190" s="83"/>
      <c r="F190" s="83"/>
      <c r="G190" s="83"/>
      <c r="H190" s="83"/>
      <c r="I190" s="83"/>
      <c r="J190" s="83"/>
      <c r="K190" s="83"/>
      <c r="L190" s="83"/>
      <c r="M190" s="83"/>
      <c r="N190" s="83"/>
      <c r="O190" s="83"/>
      <c r="P190" s="83"/>
      <c r="Q190" s="83"/>
      <c r="R190" s="83"/>
      <c r="S190" s="83"/>
      <c r="T190" s="83"/>
      <c r="U190" s="83"/>
      <c r="V190" s="83"/>
      <c r="W190" s="83"/>
      <c r="X190" s="83"/>
      <c r="Y190" s="83"/>
      <c r="Z190" s="83"/>
      <c r="AA190" s="83"/>
      <c r="AB190" s="83"/>
      <c r="AC190" s="83"/>
      <c r="AD190" s="83"/>
      <c r="AE190" s="83"/>
      <c r="AF190" s="83"/>
      <c r="AG190" s="83"/>
      <c r="AH190" s="83"/>
      <c r="AI190" s="83"/>
      <c r="AJ190" s="83"/>
      <c r="AK190" s="83"/>
      <c r="AL190" s="83"/>
      <c r="AM190" s="83"/>
      <c r="AN190" s="83"/>
      <c r="AO190" s="83"/>
      <c r="AP190" s="83"/>
      <c r="AQ190" s="83"/>
      <c r="AR190" s="83"/>
      <c r="AS190" s="83"/>
      <c r="AT190" s="83"/>
      <c r="AU190" s="83"/>
      <c r="AV190" s="83"/>
      <c r="AW190" s="83"/>
      <c r="AX190" s="83"/>
      <c r="AY190" s="83"/>
      <c r="AZ190" s="83"/>
      <c r="BA190" s="83"/>
      <c r="BB190" s="83"/>
      <c r="BC190" s="83"/>
      <c r="BD190" s="83"/>
      <c r="BE190" s="83"/>
      <c r="BF190" s="83"/>
      <c r="BG190" s="83"/>
      <c r="BH190" s="83"/>
    </row>
    <row r="191" spans="1:60" x14ac:dyDescent="0.25">
      <c r="A191" s="83"/>
      <c r="J191" s="83"/>
      <c r="K191" s="83"/>
      <c r="L191" s="83"/>
      <c r="M191" s="83"/>
      <c r="N191" s="83"/>
      <c r="O191" s="83"/>
      <c r="P191" s="83"/>
      <c r="Q191" s="83"/>
      <c r="R191" s="83"/>
      <c r="S191" s="83"/>
      <c r="T191" s="83"/>
      <c r="U191" s="83"/>
      <c r="V191" s="83"/>
      <c r="W191" s="83"/>
      <c r="X191" s="83"/>
      <c r="Y191" s="83"/>
      <c r="Z191" s="83"/>
      <c r="AA191" s="83"/>
      <c r="AB191" s="83"/>
      <c r="AC191" s="83"/>
      <c r="AD191" s="83"/>
      <c r="AE191" s="83"/>
      <c r="AF191" s="83"/>
      <c r="AG191" s="83"/>
      <c r="AH191" s="83"/>
      <c r="AI191" s="83"/>
      <c r="AJ191" s="83"/>
      <c r="AK191" s="83"/>
      <c r="AL191" s="83"/>
      <c r="AM191" s="83"/>
      <c r="AN191" s="83"/>
      <c r="AO191" s="83"/>
      <c r="AP191" s="83"/>
      <c r="AQ191" s="83"/>
      <c r="AR191" s="83"/>
      <c r="AS191" s="83"/>
      <c r="AT191" s="83"/>
      <c r="AU191" s="83"/>
      <c r="AV191" s="83"/>
      <c r="AW191" s="83"/>
      <c r="AX191" s="83"/>
      <c r="AY191" s="83"/>
      <c r="AZ191" s="83"/>
      <c r="BA191" s="83"/>
      <c r="BB191" s="83"/>
      <c r="BC191" s="83"/>
      <c r="BD191" s="83"/>
      <c r="BE191" s="83"/>
      <c r="BF191" s="83"/>
      <c r="BG191" s="83"/>
      <c r="BH191" s="83"/>
    </row>
    <row r="192" spans="1:60" x14ac:dyDescent="0.25">
      <c r="A192" s="83"/>
      <c r="J192" s="83"/>
      <c r="K192" s="83"/>
      <c r="L192" s="83"/>
      <c r="M192" s="83"/>
      <c r="N192" s="83"/>
      <c r="O192" s="83"/>
      <c r="P192" s="83"/>
      <c r="Q192" s="83"/>
      <c r="R192" s="83"/>
      <c r="S192" s="83"/>
      <c r="T192" s="83"/>
      <c r="U192" s="83"/>
      <c r="V192" s="83"/>
      <c r="W192" s="83"/>
      <c r="X192" s="83"/>
      <c r="Y192" s="83"/>
      <c r="Z192" s="83"/>
      <c r="AA192" s="83"/>
      <c r="AB192" s="83"/>
      <c r="AC192" s="83"/>
      <c r="AD192" s="83"/>
      <c r="AE192" s="83"/>
      <c r="AF192" s="83"/>
      <c r="AG192" s="83"/>
      <c r="AH192" s="83"/>
      <c r="AI192" s="83"/>
      <c r="AJ192" s="83"/>
      <c r="AK192" s="83"/>
      <c r="AL192" s="83"/>
      <c r="AM192" s="83"/>
      <c r="AN192" s="83"/>
      <c r="AO192" s="83"/>
      <c r="AP192" s="83"/>
      <c r="AQ192" s="83"/>
      <c r="AR192" s="83"/>
      <c r="AS192" s="83"/>
      <c r="AT192" s="83"/>
      <c r="AU192" s="83"/>
      <c r="AV192" s="83"/>
      <c r="AW192" s="83"/>
      <c r="AX192" s="83"/>
      <c r="AY192" s="83"/>
      <c r="AZ192" s="83"/>
      <c r="BA192" s="83"/>
      <c r="BB192" s="83"/>
      <c r="BC192" s="83"/>
      <c r="BD192" s="83"/>
      <c r="BE192" s="83"/>
      <c r="BF192" s="83"/>
      <c r="BG192" s="83"/>
      <c r="BH192" s="83"/>
    </row>
    <row r="193" spans="1:60" x14ac:dyDescent="0.25">
      <c r="A193" s="83"/>
      <c r="J193" s="83"/>
      <c r="K193" s="83"/>
      <c r="L193" s="83"/>
      <c r="M193" s="83"/>
      <c r="N193" s="83"/>
      <c r="O193" s="83"/>
      <c r="P193" s="83"/>
      <c r="Q193" s="83"/>
      <c r="R193" s="83"/>
      <c r="S193" s="83"/>
      <c r="T193" s="83"/>
      <c r="U193" s="83"/>
      <c r="V193" s="83"/>
      <c r="W193" s="83"/>
      <c r="X193" s="83"/>
      <c r="Y193" s="83"/>
      <c r="Z193" s="83"/>
      <c r="AA193" s="83"/>
      <c r="AB193" s="83"/>
      <c r="AC193" s="83"/>
      <c r="AD193" s="83"/>
      <c r="AE193" s="83"/>
      <c r="AF193" s="83"/>
      <c r="AG193" s="83"/>
      <c r="AH193" s="83"/>
      <c r="AI193" s="83"/>
      <c r="AJ193" s="83"/>
      <c r="AK193" s="83"/>
      <c r="AL193" s="83"/>
      <c r="AM193" s="83"/>
      <c r="AN193" s="83"/>
      <c r="AO193" s="83"/>
      <c r="AP193" s="83"/>
      <c r="AQ193" s="83"/>
      <c r="AR193" s="83"/>
      <c r="AS193" s="83"/>
      <c r="AT193" s="83"/>
      <c r="AU193" s="83"/>
      <c r="AV193" s="83"/>
      <c r="AW193" s="83"/>
      <c r="AX193" s="83"/>
      <c r="AY193" s="83"/>
      <c r="AZ193" s="83"/>
      <c r="BA193" s="83"/>
      <c r="BB193" s="83"/>
      <c r="BC193" s="83"/>
      <c r="BD193" s="83"/>
      <c r="BE193" s="83"/>
      <c r="BF193" s="83"/>
      <c r="BG193" s="83"/>
      <c r="BH193" s="83"/>
    </row>
    <row r="194" spans="1:60" x14ac:dyDescent="0.25">
      <c r="A194" s="83"/>
      <c r="J194" s="83"/>
      <c r="K194" s="83"/>
      <c r="L194" s="83"/>
      <c r="M194" s="83"/>
      <c r="N194" s="83"/>
      <c r="O194" s="83"/>
      <c r="P194" s="83"/>
      <c r="Q194" s="83"/>
      <c r="R194" s="83"/>
      <c r="S194" s="83"/>
      <c r="T194" s="83"/>
      <c r="U194" s="83"/>
      <c r="V194" s="83"/>
      <c r="W194" s="83"/>
      <c r="X194" s="83"/>
      <c r="Y194" s="83"/>
      <c r="Z194" s="83"/>
      <c r="AA194" s="83"/>
      <c r="AB194" s="83"/>
      <c r="AC194" s="83"/>
      <c r="AD194" s="83"/>
      <c r="AE194" s="83"/>
      <c r="AF194" s="83"/>
      <c r="AG194" s="83"/>
      <c r="AH194" s="83"/>
      <c r="AI194" s="83"/>
      <c r="AJ194" s="83"/>
      <c r="AK194" s="83"/>
      <c r="AL194" s="83"/>
      <c r="AM194" s="83"/>
      <c r="AN194" s="83"/>
      <c r="AO194" s="83"/>
      <c r="AP194" s="83"/>
      <c r="AQ194" s="83"/>
      <c r="AR194" s="83"/>
      <c r="AS194" s="83"/>
      <c r="AT194" s="83"/>
      <c r="AU194" s="83"/>
      <c r="AV194" s="83"/>
      <c r="AW194" s="83"/>
      <c r="AX194" s="83"/>
      <c r="AY194" s="83"/>
      <c r="AZ194" s="83"/>
      <c r="BA194" s="83"/>
      <c r="BB194" s="83"/>
      <c r="BC194" s="83"/>
      <c r="BD194" s="83"/>
      <c r="BE194" s="83"/>
      <c r="BF194" s="83"/>
      <c r="BG194" s="83"/>
      <c r="BH194" s="83"/>
    </row>
    <row r="195" spans="1:60" x14ac:dyDescent="0.25">
      <c r="A195" s="83"/>
      <c r="J195" s="83"/>
      <c r="K195" s="83"/>
      <c r="L195" s="83"/>
      <c r="M195" s="83"/>
      <c r="N195" s="83"/>
      <c r="O195" s="83"/>
      <c r="P195" s="83"/>
      <c r="Q195" s="83"/>
      <c r="R195" s="83"/>
      <c r="S195" s="83"/>
      <c r="T195" s="83"/>
      <c r="U195" s="83"/>
      <c r="V195" s="83"/>
      <c r="W195" s="83"/>
      <c r="X195" s="83"/>
      <c r="Y195" s="83"/>
      <c r="Z195" s="83"/>
      <c r="AA195" s="83"/>
      <c r="AB195" s="83"/>
      <c r="AC195" s="83"/>
      <c r="AD195" s="83"/>
      <c r="AE195" s="83"/>
      <c r="AF195" s="83"/>
      <c r="AG195" s="83"/>
      <c r="AH195" s="83"/>
      <c r="AI195" s="83"/>
      <c r="AJ195" s="83"/>
      <c r="AK195" s="83"/>
      <c r="AL195" s="83"/>
      <c r="AM195" s="83"/>
      <c r="AN195" s="83"/>
      <c r="AO195" s="83"/>
      <c r="AP195" s="83"/>
      <c r="AQ195" s="83"/>
      <c r="AR195" s="83"/>
      <c r="AS195" s="83"/>
      <c r="AT195" s="83"/>
      <c r="AU195" s="83"/>
      <c r="AV195" s="83"/>
      <c r="AW195" s="83"/>
      <c r="AX195" s="83"/>
      <c r="AY195" s="83"/>
      <c r="AZ195" s="83"/>
      <c r="BA195" s="83"/>
      <c r="BB195" s="83"/>
      <c r="BC195" s="83"/>
      <c r="BD195" s="83"/>
      <c r="BE195" s="83"/>
      <c r="BF195" s="83"/>
      <c r="BG195" s="83"/>
      <c r="BH195" s="83"/>
    </row>
    <row r="196" spans="1:60" x14ac:dyDescent="0.25">
      <c r="A196" s="83"/>
      <c r="J196" s="83"/>
      <c r="K196" s="83"/>
      <c r="L196" s="83"/>
      <c r="M196" s="83"/>
      <c r="N196" s="83"/>
      <c r="O196" s="83"/>
      <c r="P196" s="83"/>
      <c r="Q196" s="83"/>
      <c r="R196" s="83"/>
      <c r="S196" s="83"/>
      <c r="T196" s="83"/>
      <c r="U196" s="83"/>
      <c r="V196" s="83"/>
      <c r="W196" s="83"/>
      <c r="X196" s="83"/>
      <c r="Y196" s="83"/>
      <c r="Z196" s="83"/>
      <c r="AA196" s="83"/>
      <c r="AB196" s="83"/>
      <c r="AC196" s="83"/>
      <c r="AD196" s="83"/>
      <c r="AE196" s="83"/>
      <c r="AF196" s="83"/>
      <c r="AG196" s="83"/>
      <c r="AH196" s="83"/>
      <c r="AI196" s="83"/>
      <c r="AJ196" s="83"/>
      <c r="AK196" s="83"/>
      <c r="AL196" s="83"/>
      <c r="AM196" s="83"/>
      <c r="AN196" s="83"/>
      <c r="AO196" s="83"/>
      <c r="AP196" s="83"/>
      <c r="AQ196" s="83"/>
      <c r="AR196" s="83"/>
      <c r="AS196" s="83"/>
      <c r="AT196" s="83"/>
      <c r="AU196" s="83"/>
      <c r="AV196" s="83"/>
      <c r="AW196" s="83"/>
      <c r="AX196" s="83"/>
      <c r="AY196" s="83"/>
      <c r="AZ196" s="83"/>
      <c r="BA196" s="83"/>
      <c r="BB196" s="83"/>
      <c r="BC196" s="83"/>
      <c r="BD196" s="83"/>
      <c r="BE196" s="83"/>
      <c r="BF196" s="83"/>
      <c r="BG196" s="83"/>
      <c r="BH196" s="83"/>
    </row>
    <row r="197" spans="1:60" x14ac:dyDescent="0.25">
      <c r="A197" s="83"/>
      <c r="J197" s="83"/>
      <c r="K197" s="83"/>
      <c r="L197" s="83"/>
      <c r="M197" s="83"/>
      <c r="N197" s="83"/>
      <c r="O197" s="83"/>
      <c r="P197" s="83"/>
      <c r="Q197" s="83"/>
      <c r="R197" s="83"/>
      <c r="S197" s="83"/>
      <c r="T197" s="83"/>
      <c r="U197" s="83"/>
      <c r="V197" s="83"/>
      <c r="W197" s="83"/>
      <c r="X197" s="83"/>
      <c r="Y197" s="83"/>
      <c r="Z197" s="83"/>
      <c r="AA197" s="83"/>
      <c r="AB197" s="83"/>
      <c r="AC197" s="83"/>
      <c r="AD197" s="83"/>
      <c r="AE197" s="83"/>
      <c r="AF197" s="83"/>
      <c r="AG197" s="83"/>
      <c r="AH197" s="83"/>
      <c r="AI197" s="83"/>
      <c r="AJ197" s="83"/>
      <c r="AK197" s="83"/>
      <c r="AL197" s="83"/>
      <c r="AM197" s="83"/>
      <c r="AN197" s="83"/>
      <c r="AO197" s="83"/>
      <c r="AP197" s="83"/>
      <c r="AQ197" s="83"/>
      <c r="AR197" s="83"/>
      <c r="AS197" s="83"/>
      <c r="AT197" s="83"/>
      <c r="AU197" s="83"/>
      <c r="AV197" s="83"/>
      <c r="AW197" s="83"/>
      <c r="AX197" s="83"/>
      <c r="AY197" s="83"/>
      <c r="AZ197" s="83"/>
      <c r="BA197" s="83"/>
      <c r="BB197" s="83"/>
      <c r="BC197" s="83"/>
      <c r="BD197" s="83"/>
      <c r="BE197" s="83"/>
      <c r="BF197" s="83"/>
      <c r="BG197" s="83"/>
      <c r="BH197" s="83"/>
    </row>
    <row r="198" spans="1:60" x14ac:dyDescent="0.25">
      <c r="A198" s="83"/>
      <c r="J198" s="83"/>
      <c r="K198" s="83"/>
      <c r="L198" s="83"/>
      <c r="M198" s="83"/>
      <c r="N198" s="83"/>
      <c r="O198" s="83"/>
      <c r="P198" s="83"/>
      <c r="Q198" s="83"/>
      <c r="R198" s="83"/>
      <c r="S198" s="83"/>
      <c r="T198" s="83"/>
      <c r="U198" s="83"/>
      <c r="V198" s="83"/>
      <c r="W198" s="83"/>
      <c r="X198" s="83"/>
      <c r="Y198" s="83"/>
      <c r="Z198" s="83"/>
      <c r="AA198" s="83"/>
      <c r="AB198" s="83"/>
      <c r="AC198" s="83"/>
      <c r="AD198" s="83"/>
      <c r="AE198" s="83"/>
      <c r="AF198" s="83"/>
      <c r="AG198" s="83"/>
      <c r="AH198" s="83"/>
      <c r="AI198" s="83"/>
      <c r="AJ198" s="83"/>
      <c r="AK198" s="83"/>
      <c r="AL198" s="83"/>
      <c r="AM198" s="83"/>
      <c r="AN198" s="83"/>
      <c r="AO198" s="83"/>
      <c r="AP198" s="83"/>
      <c r="AQ198" s="83"/>
      <c r="AR198" s="83"/>
      <c r="AS198" s="83"/>
      <c r="AT198" s="83"/>
      <c r="AU198" s="83"/>
      <c r="AV198" s="83"/>
      <c r="AW198" s="83"/>
      <c r="AX198" s="83"/>
      <c r="AY198" s="83"/>
      <c r="AZ198" s="83"/>
      <c r="BA198" s="83"/>
      <c r="BB198" s="83"/>
      <c r="BC198" s="83"/>
      <c r="BD198" s="83"/>
      <c r="BE198" s="83"/>
      <c r="BF198" s="83"/>
      <c r="BG198" s="83"/>
      <c r="BH198" s="83"/>
    </row>
    <row r="199" spans="1:60" x14ac:dyDescent="0.25">
      <c r="A199" s="83"/>
      <c r="J199" s="83"/>
      <c r="K199" s="83"/>
      <c r="L199" s="83"/>
      <c r="M199" s="83"/>
      <c r="N199" s="83"/>
      <c r="O199" s="83"/>
      <c r="P199" s="83"/>
      <c r="Q199" s="83"/>
      <c r="R199" s="83"/>
      <c r="S199" s="83"/>
      <c r="T199" s="83"/>
      <c r="U199" s="83"/>
      <c r="V199" s="83"/>
      <c r="W199" s="83"/>
      <c r="X199" s="83"/>
      <c r="Y199" s="83"/>
      <c r="Z199" s="83"/>
      <c r="AA199" s="83"/>
      <c r="AB199" s="83"/>
      <c r="AC199" s="83"/>
      <c r="AD199" s="83"/>
      <c r="AE199" s="83"/>
      <c r="AF199" s="83"/>
      <c r="AG199" s="83"/>
      <c r="AH199" s="83"/>
      <c r="AI199" s="83"/>
      <c r="AJ199" s="83"/>
      <c r="AK199" s="83"/>
      <c r="AL199" s="83"/>
      <c r="AM199" s="83"/>
      <c r="AN199" s="83"/>
      <c r="AO199" s="83"/>
      <c r="AP199" s="83"/>
      <c r="AQ199" s="83"/>
      <c r="AR199" s="83"/>
      <c r="AS199" s="83"/>
      <c r="AT199" s="83"/>
      <c r="AU199" s="83"/>
      <c r="AV199" s="83"/>
      <c r="AW199" s="83"/>
      <c r="AX199" s="83"/>
      <c r="AY199" s="83"/>
      <c r="AZ199" s="83"/>
      <c r="BA199" s="83"/>
      <c r="BB199" s="83"/>
      <c r="BC199" s="83"/>
      <c r="BD199" s="83"/>
      <c r="BE199" s="83"/>
      <c r="BF199" s="83"/>
      <c r="BG199" s="83"/>
      <c r="BH199" s="83"/>
    </row>
    <row r="200" spans="1:60" x14ac:dyDescent="0.25">
      <c r="A200" s="83"/>
      <c r="J200" s="83"/>
      <c r="K200" s="83"/>
      <c r="L200" s="83"/>
      <c r="M200" s="83"/>
      <c r="N200" s="83"/>
      <c r="O200" s="83"/>
      <c r="P200" s="83"/>
      <c r="Q200" s="83"/>
      <c r="R200" s="83"/>
      <c r="S200" s="83"/>
      <c r="T200" s="83"/>
      <c r="U200" s="83"/>
      <c r="V200" s="83"/>
      <c r="W200" s="83"/>
      <c r="X200" s="83"/>
      <c r="Y200" s="83"/>
      <c r="Z200" s="83"/>
      <c r="AA200" s="83"/>
      <c r="AB200" s="83"/>
      <c r="AC200" s="83"/>
      <c r="AD200" s="83"/>
      <c r="AE200" s="83"/>
      <c r="AF200" s="83"/>
      <c r="AG200" s="83"/>
      <c r="AH200" s="83"/>
      <c r="AI200" s="83"/>
      <c r="AJ200" s="83"/>
      <c r="AK200" s="83"/>
      <c r="AL200" s="83"/>
      <c r="AM200" s="83"/>
      <c r="AN200" s="83"/>
      <c r="AO200" s="83"/>
      <c r="AP200" s="83"/>
      <c r="AQ200" s="83"/>
      <c r="AR200" s="83"/>
      <c r="AS200" s="83"/>
      <c r="AT200" s="83"/>
      <c r="AU200" s="83"/>
      <c r="AV200" s="83"/>
      <c r="AW200" s="83"/>
      <c r="AX200" s="83"/>
      <c r="AY200" s="83"/>
      <c r="AZ200" s="83"/>
      <c r="BA200" s="83"/>
      <c r="BB200" s="83"/>
      <c r="BC200" s="83"/>
      <c r="BD200" s="83"/>
      <c r="BE200" s="83"/>
      <c r="BF200" s="83"/>
      <c r="BG200" s="83"/>
      <c r="BH200" s="83"/>
    </row>
    <row r="201" spans="1:60" x14ac:dyDescent="0.25">
      <c r="A201" s="83"/>
      <c r="J201" s="83"/>
      <c r="K201" s="83"/>
      <c r="L201" s="83"/>
      <c r="M201" s="83"/>
      <c r="N201" s="83"/>
      <c r="O201" s="83"/>
      <c r="P201" s="83"/>
      <c r="Q201" s="83"/>
      <c r="R201" s="83"/>
      <c r="S201" s="83"/>
      <c r="T201" s="83"/>
      <c r="U201" s="83"/>
      <c r="V201" s="83"/>
      <c r="W201" s="83"/>
      <c r="X201" s="83"/>
      <c r="Y201" s="83"/>
      <c r="Z201" s="83"/>
      <c r="AA201" s="83"/>
      <c r="AB201" s="83"/>
      <c r="AC201" s="83"/>
      <c r="AD201" s="83"/>
      <c r="AE201" s="83"/>
      <c r="AF201" s="83"/>
      <c r="AG201" s="83"/>
      <c r="AH201" s="83"/>
      <c r="AI201" s="83"/>
      <c r="AJ201" s="83"/>
      <c r="AK201" s="83"/>
      <c r="AL201" s="83"/>
      <c r="AM201" s="83"/>
      <c r="AN201" s="83"/>
      <c r="AO201" s="83"/>
      <c r="AP201" s="83"/>
      <c r="AQ201" s="83"/>
      <c r="AR201" s="83"/>
      <c r="AS201" s="83"/>
      <c r="AT201" s="83"/>
      <c r="AU201" s="83"/>
      <c r="AV201" s="83"/>
      <c r="AW201" s="83"/>
      <c r="AX201" s="83"/>
      <c r="AY201" s="83"/>
      <c r="AZ201" s="83"/>
      <c r="BA201" s="83"/>
      <c r="BB201" s="83"/>
      <c r="BC201" s="83"/>
      <c r="BD201" s="83"/>
      <c r="BE201" s="83"/>
      <c r="BF201" s="83"/>
      <c r="BG201" s="83"/>
      <c r="BH201" s="83"/>
    </row>
    <row r="202" spans="1:60" x14ac:dyDescent="0.25">
      <c r="A202" s="83"/>
      <c r="J202" s="83"/>
      <c r="K202" s="83"/>
      <c r="L202" s="83"/>
      <c r="M202" s="83"/>
      <c r="N202" s="83"/>
      <c r="O202" s="83"/>
      <c r="P202" s="83"/>
      <c r="Q202" s="83"/>
      <c r="R202" s="83"/>
      <c r="S202" s="83"/>
      <c r="T202" s="83"/>
      <c r="U202" s="83"/>
      <c r="V202" s="83"/>
      <c r="W202" s="83"/>
      <c r="X202" s="83"/>
      <c r="Y202" s="83"/>
      <c r="Z202" s="83"/>
      <c r="AA202" s="83"/>
      <c r="AB202" s="83"/>
      <c r="AC202" s="83"/>
      <c r="AD202" s="83"/>
      <c r="AE202" s="83"/>
      <c r="AF202" s="83"/>
      <c r="AG202" s="83"/>
      <c r="AH202" s="83"/>
      <c r="AI202" s="83"/>
      <c r="AJ202" s="83"/>
      <c r="AK202" s="83"/>
      <c r="AL202" s="83"/>
      <c r="AM202" s="83"/>
      <c r="AN202" s="83"/>
      <c r="AO202" s="83"/>
      <c r="AP202" s="83"/>
      <c r="AQ202" s="83"/>
      <c r="AR202" s="83"/>
      <c r="AS202" s="83"/>
      <c r="AT202" s="83"/>
      <c r="AU202" s="83"/>
      <c r="AV202" s="83"/>
      <c r="AW202" s="83"/>
      <c r="AX202" s="83"/>
      <c r="AY202" s="83"/>
      <c r="AZ202" s="83"/>
      <c r="BA202" s="83"/>
      <c r="BB202" s="83"/>
      <c r="BC202" s="83"/>
      <c r="BD202" s="83"/>
      <c r="BE202" s="83"/>
      <c r="BF202" s="83"/>
      <c r="BG202" s="83"/>
      <c r="BH202" s="83"/>
    </row>
    <row r="203" spans="1:60" x14ac:dyDescent="0.25">
      <c r="A203" s="83"/>
      <c r="J203" s="83"/>
      <c r="K203" s="83"/>
      <c r="L203" s="83"/>
      <c r="M203" s="83"/>
      <c r="N203" s="83"/>
      <c r="O203" s="83"/>
      <c r="P203" s="83"/>
      <c r="Q203" s="83"/>
      <c r="R203" s="83"/>
      <c r="S203" s="83"/>
      <c r="T203" s="83"/>
      <c r="U203" s="83"/>
      <c r="V203" s="83"/>
      <c r="W203" s="83"/>
      <c r="X203" s="83"/>
      <c r="Y203" s="83"/>
      <c r="Z203" s="83"/>
      <c r="AA203" s="83"/>
      <c r="AB203" s="83"/>
      <c r="AC203" s="83"/>
      <c r="AD203" s="83"/>
      <c r="AE203" s="83"/>
      <c r="AF203" s="83"/>
      <c r="AG203" s="83"/>
      <c r="AH203" s="83"/>
      <c r="AI203" s="83"/>
      <c r="AJ203" s="83"/>
      <c r="AK203" s="83"/>
      <c r="AL203" s="83"/>
      <c r="AM203" s="83"/>
      <c r="AN203" s="83"/>
      <c r="AO203" s="83"/>
      <c r="AP203" s="83"/>
      <c r="AQ203" s="83"/>
      <c r="AR203" s="83"/>
      <c r="AS203" s="83"/>
      <c r="AT203" s="83"/>
      <c r="AU203" s="83"/>
      <c r="AV203" s="83"/>
      <c r="AW203" s="83"/>
      <c r="AX203" s="83"/>
      <c r="AY203" s="83"/>
      <c r="AZ203" s="83"/>
      <c r="BA203" s="83"/>
      <c r="BB203" s="83"/>
      <c r="BC203" s="83"/>
      <c r="BD203" s="83"/>
      <c r="BE203" s="83"/>
      <c r="BF203" s="83"/>
      <c r="BG203" s="83"/>
      <c r="BH203" s="83"/>
    </row>
    <row r="204" spans="1:60" x14ac:dyDescent="0.25">
      <c r="A204" s="83"/>
      <c r="J204" s="83"/>
      <c r="K204" s="83"/>
      <c r="L204" s="83"/>
      <c r="M204" s="83"/>
      <c r="N204" s="83"/>
      <c r="O204" s="83"/>
      <c r="P204" s="83"/>
      <c r="Q204" s="83"/>
      <c r="R204" s="83"/>
      <c r="S204" s="83"/>
      <c r="T204" s="83"/>
      <c r="U204" s="83"/>
      <c r="V204" s="83"/>
      <c r="W204" s="83"/>
      <c r="X204" s="83"/>
      <c r="Y204" s="83"/>
      <c r="Z204" s="83"/>
      <c r="AA204" s="83"/>
      <c r="AB204" s="83"/>
      <c r="AC204" s="83"/>
      <c r="AD204" s="83"/>
      <c r="AE204" s="83"/>
      <c r="AF204" s="83"/>
      <c r="AG204" s="83"/>
      <c r="AH204" s="83"/>
      <c r="AI204" s="83"/>
      <c r="AJ204" s="83"/>
      <c r="AK204" s="83"/>
      <c r="AL204" s="83"/>
      <c r="AM204" s="83"/>
      <c r="AN204" s="83"/>
      <c r="AO204" s="83"/>
      <c r="AP204" s="83"/>
      <c r="AQ204" s="83"/>
      <c r="AR204" s="83"/>
      <c r="AS204" s="83"/>
      <c r="AT204" s="83"/>
      <c r="AU204" s="83"/>
      <c r="AV204" s="83"/>
      <c r="AW204" s="83"/>
      <c r="AX204" s="83"/>
      <c r="AY204" s="83"/>
      <c r="AZ204" s="83"/>
      <c r="BA204" s="83"/>
      <c r="BB204" s="83"/>
      <c r="BC204" s="83"/>
      <c r="BD204" s="83"/>
      <c r="BE204" s="83"/>
      <c r="BF204" s="83"/>
      <c r="BG204" s="83"/>
      <c r="BH204" s="83"/>
    </row>
    <row r="205" spans="1:60" x14ac:dyDescent="0.25">
      <c r="A205" s="83"/>
      <c r="J205" s="83"/>
      <c r="K205" s="83"/>
      <c r="L205" s="83"/>
      <c r="M205" s="83"/>
      <c r="N205" s="83"/>
      <c r="O205" s="83"/>
      <c r="P205" s="83"/>
      <c r="Q205" s="83"/>
      <c r="R205" s="83"/>
      <c r="S205" s="83"/>
      <c r="T205" s="83"/>
      <c r="U205" s="83"/>
      <c r="V205" s="83"/>
      <c r="W205" s="83"/>
      <c r="X205" s="83"/>
      <c r="Y205" s="83"/>
      <c r="Z205" s="83"/>
      <c r="AA205" s="83"/>
      <c r="AB205" s="83"/>
      <c r="AC205" s="83"/>
      <c r="AD205" s="83"/>
      <c r="AE205" s="83"/>
      <c r="AF205" s="83"/>
      <c r="AG205" s="83"/>
      <c r="AH205" s="83"/>
      <c r="AI205" s="83"/>
      <c r="AJ205" s="83"/>
      <c r="AK205" s="83"/>
      <c r="AL205" s="83"/>
      <c r="AM205" s="83"/>
      <c r="AN205" s="83"/>
      <c r="AO205" s="83"/>
      <c r="AP205" s="83"/>
      <c r="AQ205" s="83"/>
      <c r="AR205" s="83"/>
      <c r="AS205" s="83"/>
      <c r="AT205" s="83"/>
      <c r="AU205" s="83"/>
      <c r="AV205" s="83"/>
      <c r="AW205" s="83"/>
      <c r="AX205" s="83"/>
      <c r="AY205" s="83"/>
      <c r="AZ205" s="83"/>
      <c r="BA205" s="83"/>
      <c r="BB205" s="83"/>
      <c r="BC205" s="83"/>
      <c r="BD205" s="83"/>
      <c r="BE205" s="83"/>
      <c r="BF205" s="83"/>
      <c r="BG205" s="83"/>
      <c r="BH205" s="83"/>
    </row>
    <row r="206" spans="1:60" x14ac:dyDescent="0.25">
      <c r="A206" s="83"/>
      <c r="J206" s="83"/>
      <c r="K206" s="83"/>
      <c r="L206" s="83"/>
      <c r="M206" s="83"/>
      <c r="N206" s="83"/>
      <c r="O206" s="83"/>
      <c r="P206" s="83"/>
      <c r="Q206" s="83"/>
      <c r="R206" s="83"/>
      <c r="S206" s="83"/>
      <c r="T206" s="83"/>
      <c r="U206" s="83"/>
      <c r="V206" s="83"/>
      <c r="W206" s="83"/>
      <c r="X206" s="83"/>
      <c r="Y206" s="83"/>
      <c r="Z206" s="83"/>
      <c r="AA206" s="83"/>
      <c r="AB206" s="83"/>
      <c r="AC206" s="83"/>
      <c r="AD206" s="83"/>
      <c r="AE206" s="83"/>
      <c r="AF206" s="83"/>
      <c r="AG206" s="83"/>
      <c r="AH206" s="83"/>
      <c r="AI206" s="83"/>
      <c r="AJ206" s="83"/>
      <c r="AK206" s="83"/>
      <c r="AL206" s="83"/>
      <c r="AM206" s="83"/>
      <c r="AN206" s="83"/>
      <c r="AO206" s="83"/>
      <c r="AP206" s="83"/>
      <c r="AQ206" s="83"/>
      <c r="AR206" s="83"/>
      <c r="AS206" s="83"/>
      <c r="AT206" s="83"/>
      <c r="AU206" s="83"/>
      <c r="AV206" s="83"/>
      <c r="AW206" s="83"/>
      <c r="AX206" s="83"/>
      <c r="AY206" s="83"/>
      <c r="AZ206" s="83"/>
      <c r="BA206" s="83"/>
      <c r="BB206" s="83"/>
      <c r="BC206" s="83"/>
      <c r="BD206" s="83"/>
      <c r="BE206" s="83"/>
      <c r="BF206" s="83"/>
      <c r="BG206" s="83"/>
      <c r="BH206" s="83"/>
    </row>
    <row r="207" spans="1:60" x14ac:dyDescent="0.25">
      <c r="A207" s="83"/>
      <c r="J207" s="83"/>
      <c r="K207" s="83"/>
      <c r="L207" s="83"/>
      <c r="M207" s="83"/>
      <c r="N207" s="83"/>
      <c r="O207" s="83"/>
      <c r="P207" s="83"/>
      <c r="Q207" s="83"/>
      <c r="R207" s="83"/>
      <c r="S207" s="83"/>
      <c r="T207" s="83"/>
      <c r="U207" s="83"/>
      <c r="V207" s="83"/>
      <c r="W207" s="83"/>
      <c r="X207" s="83"/>
      <c r="Y207" s="83"/>
      <c r="Z207" s="83"/>
      <c r="AA207" s="83"/>
      <c r="AB207" s="83"/>
      <c r="AC207" s="83"/>
      <c r="AD207" s="83"/>
      <c r="AE207" s="83"/>
      <c r="AF207" s="83"/>
      <c r="AG207" s="83"/>
      <c r="AH207" s="83"/>
      <c r="AI207" s="83"/>
      <c r="AJ207" s="83"/>
      <c r="AK207" s="83"/>
      <c r="AL207" s="83"/>
      <c r="AM207" s="83"/>
      <c r="AN207" s="83"/>
      <c r="AO207" s="83"/>
      <c r="AP207" s="83"/>
      <c r="AQ207" s="83"/>
      <c r="AR207" s="83"/>
      <c r="AS207" s="83"/>
      <c r="AT207" s="83"/>
      <c r="AU207" s="83"/>
      <c r="AV207" s="83"/>
      <c r="AW207" s="83"/>
      <c r="AX207" s="83"/>
      <c r="AY207" s="83"/>
      <c r="AZ207" s="83"/>
      <c r="BA207" s="83"/>
      <c r="BB207" s="83"/>
      <c r="BC207" s="83"/>
      <c r="BD207" s="83"/>
      <c r="BE207" s="83"/>
      <c r="BF207" s="83"/>
      <c r="BG207" s="83"/>
      <c r="BH207" s="83"/>
    </row>
    <row r="208" spans="1:60" x14ac:dyDescent="0.25">
      <c r="A208" s="83"/>
      <c r="J208" s="83"/>
      <c r="K208" s="83"/>
      <c r="L208" s="83"/>
      <c r="M208" s="83"/>
      <c r="N208" s="83"/>
      <c r="O208" s="83"/>
      <c r="P208" s="83"/>
      <c r="Q208" s="83"/>
      <c r="R208" s="83"/>
      <c r="S208" s="83"/>
      <c r="T208" s="83"/>
      <c r="U208" s="83"/>
      <c r="V208" s="83"/>
      <c r="W208" s="83"/>
      <c r="X208" s="83"/>
      <c r="Y208" s="83"/>
      <c r="Z208" s="83"/>
      <c r="AA208" s="83"/>
      <c r="AB208" s="83"/>
      <c r="AC208" s="83"/>
      <c r="AD208" s="83"/>
      <c r="AE208" s="83"/>
      <c r="AF208" s="83"/>
      <c r="AG208" s="83"/>
      <c r="AH208" s="83"/>
      <c r="AI208" s="83"/>
      <c r="AJ208" s="83"/>
      <c r="AK208" s="83"/>
      <c r="AL208" s="83"/>
      <c r="AM208" s="83"/>
      <c r="AN208" s="83"/>
      <c r="AO208" s="83"/>
      <c r="AP208" s="83"/>
      <c r="AQ208" s="83"/>
      <c r="AR208" s="83"/>
      <c r="AS208" s="83"/>
      <c r="AT208" s="83"/>
      <c r="AU208" s="83"/>
      <c r="AV208" s="83"/>
      <c r="AW208" s="83"/>
      <c r="AX208" s="83"/>
      <c r="AY208" s="83"/>
      <c r="AZ208" s="83"/>
      <c r="BA208" s="83"/>
      <c r="BB208" s="83"/>
      <c r="BC208" s="83"/>
      <c r="BD208" s="83"/>
      <c r="BE208" s="83"/>
      <c r="BF208" s="83"/>
      <c r="BG208" s="83"/>
      <c r="BH208" s="83"/>
    </row>
    <row r="209" spans="1:60" x14ac:dyDescent="0.25">
      <c r="A209" s="83"/>
      <c r="J209" s="83"/>
      <c r="K209" s="83"/>
      <c r="L209" s="83"/>
      <c r="M209" s="83"/>
      <c r="N209" s="83"/>
      <c r="O209" s="83"/>
      <c r="P209" s="83"/>
      <c r="Q209" s="83"/>
      <c r="R209" s="83"/>
      <c r="S209" s="83"/>
      <c r="T209" s="83"/>
      <c r="U209" s="83"/>
      <c r="V209" s="83"/>
      <c r="W209" s="83"/>
      <c r="X209" s="83"/>
      <c r="Y209" s="83"/>
      <c r="Z209" s="83"/>
      <c r="AA209" s="83"/>
      <c r="AB209" s="83"/>
      <c r="AC209" s="83"/>
      <c r="AD209" s="83"/>
      <c r="AE209" s="83"/>
      <c r="AF209" s="83"/>
      <c r="AG209" s="83"/>
      <c r="AH209" s="83"/>
      <c r="AI209" s="83"/>
      <c r="AJ209" s="83"/>
      <c r="AK209" s="83"/>
      <c r="AL209" s="83"/>
      <c r="AM209" s="83"/>
      <c r="AN209" s="83"/>
      <c r="AO209" s="83"/>
      <c r="AP209" s="83"/>
      <c r="AQ209" s="83"/>
      <c r="AR209" s="83"/>
      <c r="AS209" s="83"/>
      <c r="AT209" s="83"/>
      <c r="AU209" s="83"/>
      <c r="AV209" s="83"/>
      <c r="AW209" s="83"/>
      <c r="AX209" s="83"/>
      <c r="AY209" s="83"/>
      <c r="AZ209" s="83"/>
      <c r="BA209" s="83"/>
      <c r="BB209" s="83"/>
      <c r="BC209" s="83"/>
      <c r="BD209" s="83"/>
      <c r="BE209" s="83"/>
      <c r="BF209" s="83"/>
      <c r="BG209" s="83"/>
      <c r="BH209" s="83"/>
    </row>
    <row r="210" spans="1:60" x14ac:dyDescent="0.25">
      <c r="A210" s="83"/>
      <c r="J210" s="83"/>
      <c r="K210" s="83"/>
      <c r="L210" s="83"/>
      <c r="M210" s="83"/>
      <c r="N210" s="83"/>
      <c r="O210" s="83"/>
      <c r="P210" s="83"/>
      <c r="Q210" s="83"/>
      <c r="R210" s="83"/>
      <c r="S210" s="83"/>
      <c r="T210" s="83"/>
      <c r="U210" s="83"/>
      <c r="V210" s="83"/>
      <c r="W210" s="83"/>
      <c r="X210" s="83"/>
      <c r="Y210" s="83"/>
      <c r="Z210" s="83"/>
      <c r="AA210" s="83"/>
      <c r="AB210" s="83"/>
      <c r="AC210" s="83"/>
      <c r="AD210" s="83"/>
      <c r="AE210" s="83"/>
      <c r="AF210" s="83"/>
      <c r="AG210" s="83"/>
      <c r="AH210" s="83"/>
      <c r="AI210" s="83"/>
      <c r="AJ210" s="83"/>
      <c r="AK210" s="83"/>
      <c r="AL210" s="83"/>
      <c r="AM210" s="83"/>
      <c r="AN210" s="83"/>
      <c r="AO210" s="83"/>
      <c r="AP210" s="83"/>
      <c r="AQ210" s="83"/>
      <c r="AR210" s="83"/>
      <c r="AS210" s="83"/>
      <c r="AT210" s="83"/>
      <c r="AU210" s="83"/>
      <c r="AV210" s="83"/>
      <c r="AW210" s="83"/>
      <c r="AX210" s="83"/>
      <c r="AY210" s="83"/>
      <c r="AZ210" s="83"/>
      <c r="BA210" s="83"/>
      <c r="BB210" s="83"/>
      <c r="BC210" s="83"/>
      <c r="BD210" s="83"/>
      <c r="BE210" s="83"/>
      <c r="BF210" s="83"/>
      <c r="BG210" s="83"/>
      <c r="BH210" s="83"/>
    </row>
    <row r="211" spans="1:60" x14ac:dyDescent="0.25">
      <c r="A211" s="83"/>
      <c r="J211" s="83"/>
      <c r="K211" s="83"/>
      <c r="L211" s="83"/>
      <c r="M211" s="83"/>
      <c r="N211" s="83"/>
      <c r="O211" s="83"/>
      <c r="P211" s="83"/>
      <c r="Q211" s="83"/>
      <c r="R211" s="83"/>
      <c r="S211" s="83"/>
      <c r="T211" s="83"/>
      <c r="U211" s="83"/>
      <c r="V211" s="83"/>
      <c r="W211" s="83"/>
      <c r="X211" s="83"/>
      <c r="Y211" s="83"/>
      <c r="Z211" s="83"/>
      <c r="AA211" s="83"/>
      <c r="AB211" s="83"/>
      <c r="AC211" s="83"/>
      <c r="AD211" s="83"/>
      <c r="AE211" s="83"/>
      <c r="AF211" s="83"/>
      <c r="AG211" s="83"/>
      <c r="AH211" s="83"/>
      <c r="AI211" s="83"/>
      <c r="AJ211" s="83"/>
      <c r="AK211" s="83"/>
      <c r="AL211" s="83"/>
      <c r="AM211" s="83"/>
      <c r="AN211" s="83"/>
      <c r="AO211" s="83"/>
      <c r="AP211" s="83"/>
      <c r="AQ211" s="83"/>
      <c r="AR211" s="83"/>
      <c r="AS211" s="83"/>
      <c r="AT211" s="83"/>
      <c r="AU211" s="83"/>
      <c r="AV211" s="83"/>
      <c r="AW211" s="83"/>
      <c r="AX211" s="83"/>
      <c r="AY211" s="83"/>
      <c r="AZ211" s="83"/>
      <c r="BA211" s="83"/>
      <c r="BB211" s="83"/>
      <c r="BC211" s="83"/>
      <c r="BD211" s="83"/>
      <c r="BE211" s="83"/>
      <c r="BF211" s="83"/>
      <c r="BG211" s="83"/>
      <c r="BH211" s="83"/>
    </row>
    <row r="212" spans="1:60" x14ac:dyDescent="0.25">
      <c r="A212" s="83"/>
      <c r="J212" s="83"/>
      <c r="K212" s="83"/>
      <c r="L212" s="83"/>
      <c r="M212" s="83"/>
      <c r="N212" s="83"/>
      <c r="O212" s="83"/>
      <c r="P212" s="83"/>
      <c r="Q212" s="83"/>
      <c r="R212" s="83"/>
      <c r="S212" s="83"/>
      <c r="T212" s="83"/>
      <c r="U212" s="83"/>
      <c r="V212" s="83"/>
      <c r="W212" s="83"/>
      <c r="X212" s="83"/>
      <c r="Y212" s="83"/>
      <c r="Z212" s="83"/>
      <c r="AA212" s="83"/>
      <c r="AB212" s="83"/>
      <c r="AC212" s="83"/>
      <c r="AD212" s="83"/>
      <c r="AE212" s="83"/>
      <c r="AF212" s="83"/>
      <c r="AG212" s="83"/>
      <c r="AH212" s="83"/>
      <c r="AI212" s="83"/>
      <c r="AJ212" s="83"/>
      <c r="AK212" s="83"/>
      <c r="AL212" s="83"/>
      <c r="AM212" s="83"/>
      <c r="AN212" s="83"/>
      <c r="AO212" s="83"/>
      <c r="AP212" s="83"/>
      <c r="AQ212" s="83"/>
      <c r="AR212" s="83"/>
      <c r="AS212" s="83"/>
      <c r="AT212" s="83"/>
      <c r="AU212" s="83"/>
      <c r="AV212" s="83"/>
      <c r="AW212" s="83"/>
      <c r="AX212" s="83"/>
      <c r="AY212" s="83"/>
      <c r="AZ212" s="83"/>
      <c r="BA212" s="83"/>
      <c r="BB212" s="83"/>
      <c r="BC212" s="83"/>
      <c r="BD212" s="83"/>
      <c r="BE212" s="83"/>
      <c r="BF212" s="83"/>
      <c r="BG212" s="83"/>
      <c r="BH212" s="83"/>
    </row>
    <row r="213" spans="1:60" x14ac:dyDescent="0.25">
      <c r="A213" s="83"/>
      <c r="J213" s="83"/>
      <c r="K213" s="83"/>
      <c r="L213" s="83"/>
      <c r="M213" s="83"/>
      <c r="N213" s="83"/>
      <c r="O213" s="83"/>
      <c r="P213" s="83"/>
      <c r="Q213" s="83"/>
      <c r="R213" s="83"/>
      <c r="S213" s="83"/>
      <c r="T213" s="83"/>
      <c r="U213" s="83"/>
      <c r="V213" s="83"/>
      <c r="W213" s="83"/>
      <c r="X213" s="83"/>
      <c r="Y213" s="83"/>
      <c r="Z213" s="83"/>
      <c r="AA213" s="83"/>
      <c r="AB213" s="83"/>
      <c r="AC213" s="83"/>
      <c r="AD213" s="83"/>
      <c r="AE213" s="83"/>
      <c r="AF213" s="83"/>
      <c r="AG213" s="83"/>
      <c r="AH213" s="83"/>
      <c r="AI213" s="83"/>
      <c r="AJ213" s="83"/>
      <c r="AK213" s="83"/>
      <c r="AL213" s="83"/>
      <c r="AM213" s="83"/>
      <c r="AN213" s="83"/>
      <c r="AO213" s="83"/>
      <c r="AP213" s="83"/>
      <c r="AQ213" s="83"/>
      <c r="AR213" s="83"/>
      <c r="AS213" s="83"/>
      <c r="AT213" s="83"/>
      <c r="AU213" s="83"/>
      <c r="AV213" s="83"/>
      <c r="AW213" s="83"/>
      <c r="AX213" s="83"/>
      <c r="AY213" s="83"/>
      <c r="AZ213" s="83"/>
      <c r="BA213" s="83"/>
      <c r="BB213" s="83"/>
      <c r="BC213" s="83"/>
      <c r="BD213" s="83"/>
      <c r="BE213" s="83"/>
      <c r="BF213" s="83"/>
      <c r="BG213" s="83"/>
      <c r="BH213" s="83"/>
    </row>
    <row r="214" spans="1:60" x14ac:dyDescent="0.25">
      <c r="A214" s="83"/>
      <c r="J214" s="83"/>
      <c r="K214" s="83"/>
      <c r="L214" s="83"/>
      <c r="M214" s="83"/>
      <c r="N214" s="83"/>
      <c r="O214" s="83"/>
      <c r="P214" s="83"/>
      <c r="Q214" s="83"/>
      <c r="R214" s="83"/>
      <c r="S214" s="83"/>
      <c r="T214" s="83"/>
      <c r="U214" s="83"/>
      <c r="V214" s="83"/>
      <c r="W214" s="83"/>
      <c r="X214" s="83"/>
      <c r="Y214" s="83"/>
      <c r="Z214" s="83"/>
      <c r="AA214" s="83"/>
      <c r="AB214" s="83"/>
      <c r="AC214" s="83"/>
      <c r="AD214" s="83"/>
      <c r="AE214" s="83"/>
      <c r="AF214" s="83"/>
      <c r="AG214" s="83"/>
      <c r="AH214" s="83"/>
      <c r="AI214" s="83"/>
      <c r="AJ214" s="83"/>
      <c r="AK214" s="83"/>
      <c r="AL214" s="83"/>
      <c r="AM214" s="83"/>
      <c r="AN214" s="83"/>
      <c r="AO214" s="83"/>
      <c r="AP214" s="83"/>
      <c r="AQ214" s="83"/>
      <c r="AR214" s="83"/>
      <c r="AS214" s="83"/>
      <c r="AT214" s="83"/>
      <c r="AU214" s="83"/>
      <c r="AV214" s="83"/>
      <c r="AW214" s="83"/>
      <c r="AX214" s="83"/>
      <c r="AY214" s="83"/>
      <c r="AZ214" s="83"/>
      <c r="BA214" s="83"/>
      <c r="BB214" s="83"/>
      <c r="BC214" s="83"/>
      <c r="BD214" s="83"/>
      <c r="BE214" s="83"/>
      <c r="BF214" s="83"/>
      <c r="BG214" s="83"/>
      <c r="BH214" s="83"/>
    </row>
    <row r="215" spans="1:60" x14ac:dyDescent="0.25">
      <c r="A215" s="83"/>
      <c r="J215" s="83"/>
      <c r="K215" s="83"/>
      <c r="L215" s="83"/>
      <c r="M215" s="83"/>
      <c r="N215" s="83"/>
      <c r="O215" s="83"/>
      <c r="P215" s="83"/>
      <c r="Q215" s="83"/>
      <c r="R215" s="83"/>
      <c r="S215" s="83"/>
      <c r="T215" s="83"/>
      <c r="U215" s="83"/>
      <c r="V215" s="83"/>
      <c r="W215" s="83"/>
      <c r="X215" s="83"/>
      <c r="Y215" s="83"/>
      <c r="Z215" s="83"/>
      <c r="AA215" s="83"/>
      <c r="AB215" s="83"/>
      <c r="AC215" s="83"/>
      <c r="AD215" s="83"/>
      <c r="AE215" s="83"/>
      <c r="AF215" s="83"/>
      <c r="AG215" s="83"/>
      <c r="AH215" s="83"/>
      <c r="AI215" s="83"/>
      <c r="AJ215" s="83"/>
      <c r="AK215" s="83"/>
      <c r="AL215" s="83"/>
      <c r="AM215" s="83"/>
      <c r="AN215" s="83"/>
      <c r="AO215" s="83"/>
      <c r="AP215" s="83"/>
      <c r="AQ215" s="83"/>
      <c r="AR215" s="83"/>
      <c r="AS215" s="83"/>
      <c r="AT215" s="83"/>
      <c r="AU215" s="83"/>
      <c r="AV215" s="83"/>
      <c r="AW215" s="83"/>
      <c r="AX215" s="83"/>
      <c r="AY215" s="83"/>
      <c r="AZ215" s="83"/>
      <c r="BA215" s="83"/>
      <c r="BB215" s="83"/>
      <c r="BC215" s="83"/>
      <c r="BD215" s="83"/>
      <c r="BE215" s="83"/>
      <c r="BF215" s="83"/>
      <c r="BG215" s="83"/>
      <c r="BH215" s="83"/>
    </row>
    <row r="216" spans="1:60" x14ac:dyDescent="0.25">
      <c r="A216" s="83"/>
      <c r="J216" s="83"/>
      <c r="K216" s="83"/>
      <c r="L216" s="83"/>
      <c r="M216" s="83"/>
      <c r="N216" s="83"/>
      <c r="O216" s="83"/>
      <c r="P216" s="83"/>
      <c r="Q216" s="83"/>
      <c r="R216" s="83"/>
      <c r="S216" s="83"/>
      <c r="T216" s="83"/>
      <c r="U216" s="83"/>
      <c r="V216" s="83"/>
      <c r="W216" s="83"/>
      <c r="X216" s="83"/>
      <c r="Y216" s="83"/>
      <c r="Z216" s="83"/>
      <c r="AA216" s="83"/>
      <c r="AB216" s="83"/>
      <c r="AC216" s="83"/>
      <c r="AD216" s="83"/>
      <c r="AE216" s="83"/>
      <c r="AF216" s="83"/>
      <c r="AG216" s="83"/>
      <c r="AH216" s="83"/>
      <c r="AI216" s="83"/>
      <c r="AJ216" s="83"/>
      <c r="AK216" s="83"/>
      <c r="AL216" s="83"/>
      <c r="AM216" s="83"/>
      <c r="AN216" s="83"/>
      <c r="AO216" s="83"/>
      <c r="AP216" s="83"/>
      <c r="AQ216" s="83"/>
      <c r="AR216" s="83"/>
      <c r="AS216" s="83"/>
      <c r="AT216" s="83"/>
      <c r="AU216" s="83"/>
      <c r="AV216" s="83"/>
      <c r="AW216" s="83"/>
      <c r="AX216" s="83"/>
      <c r="AY216" s="83"/>
      <c r="AZ216" s="83"/>
      <c r="BA216" s="83"/>
      <c r="BB216" s="83"/>
      <c r="BC216" s="83"/>
      <c r="BD216" s="83"/>
      <c r="BE216" s="83"/>
      <c r="BF216" s="83"/>
      <c r="BG216" s="83"/>
      <c r="BH216" s="83"/>
    </row>
    <row r="217" spans="1:60" x14ac:dyDescent="0.25">
      <c r="A217" s="83"/>
      <c r="J217" s="83"/>
      <c r="K217" s="83"/>
      <c r="L217" s="83"/>
      <c r="M217" s="83"/>
      <c r="N217" s="83"/>
      <c r="O217" s="83"/>
      <c r="P217" s="83"/>
      <c r="Q217" s="83"/>
      <c r="R217" s="83"/>
      <c r="S217" s="83"/>
      <c r="T217" s="83"/>
      <c r="U217" s="83"/>
      <c r="V217" s="83"/>
      <c r="W217" s="83"/>
      <c r="X217" s="83"/>
      <c r="Y217" s="83"/>
      <c r="Z217" s="83"/>
      <c r="AA217" s="83"/>
      <c r="AB217" s="83"/>
      <c r="AC217" s="83"/>
      <c r="AD217" s="83"/>
      <c r="AE217" s="83"/>
      <c r="AF217" s="83"/>
      <c r="AG217" s="83"/>
      <c r="AH217" s="83"/>
      <c r="AI217" s="83"/>
      <c r="AJ217" s="83"/>
      <c r="AK217" s="83"/>
      <c r="AL217" s="83"/>
      <c r="AM217" s="83"/>
      <c r="AN217" s="83"/>
      <c r="AO217" s="83"/>
      <c r="AP217" s="83"/>
      <c r="AQ217" s="83"/>
      <c r="AR217" s="83"/>
      <c r="AS217" s="83"/>
      <c r="AT217" s="83"/>
      <c r="AU217" s="83"/>
      <c r="AV217" s="83"/>
      <c r="AW217" s="83"/>
      <c r="AX217" s="83"/>
      <c r="AY217" s="83"/>
      <c r="AZ217" s="83"/>
      <c r="BA217" s="83"/>
      <c r="BB217" s="83"/>
      <c r="BC217" s="83"/>
      <c r="BD217" s="83"/>
      <c r="BE217" s="83"/>
      <c r="BF217" s="83"/>
      <c r="BG217" s="83"/>
      <c r="BH217" s="83"/>
    </row>
    <row r="218" spans="1:60" x14ac:dyDescent="0.25">
      <c r="A218" s="83"/>
      <c r="J218" s="83"/>
      <c r="K218" s="83"/>
      <c r="L218" s="83"/>
      <c r="M218" s="83"/>
      <c r="N218" s="83"/>
      <c r="O218" s="83"/>
      <c r="P218" s="83"/>
      <c r="Q218" s="83"/>
      <c r="R218" s="83"/>
      <c r="S218" s="83"/>
      <c r="T218" s="83"/>
      <c r="U218" s="83"/>
      <c r="V218" s="83"/>
      <c r="W218" s="83"/>
      <c r="X218" s="83"/>
      <c r="Y218" s="83"/>
      <c r="Z218" s="83"/>
      <c r="AA218" s="83"/>
      <c r="AB218" s="83"/>
      <c r="AC218" s="83"/>
      <c r="AD218" s="83"/>
      <c r="AE218" s="83"/>
      <c r="AF218" s="83"/>
      <c r="AG218" s="83"/>
      <c r="AH218" s="83"/>
      <c r="AI218" s="83"/>
      <c r="AJ218" s="83"/>
      <c r="AK218" s="83"/>
      <c r="AL218" s="83"/>
      <c r="AM218" s="83"/>
      <c r="AN218" s="83"/>
      <c r="AO218" s="83"/>
      <c r="AP218" s="83"/>
      <c r="AQ218" s="83"/>
      <c r="AR218" s="83"/>
      <c r="AS218" s="83"/>
      <c r="AT218" s="83"/>
      <c r="AU218" s="83"/>
      <c r="AV218" s="83"/>
      <c r="AW218" s="83"/>
      <c r="AX218" s="83"/>
      <c r="AY218" s="83"/>
      <c r="AZ218" s="83"/>
      <c r="BA218" s="83"/>
      <c r="BB218" s="83"/>
      <c r="BC218" s="83"/>
      <c r="BD218" s="83"/>
      <c r="BE218" s="83"/>
      <c r="BF218" s="83"/>
      <c r="BG218" s="83"/>
      <c r="BH218" s="83"/>
    </row>
    <row r="219" spans="1:60" x14ac:dyDescent="0.25">
      <c r="A219" s="83"/>
      <c r="J219" s="83"/>
      <c r="K219" s="83"/>
      <c r="L219" s="83"/>
      <c r="M219" s="83"/>
      <c r="N219" s="83"/>
      <c r="O219" s="83"/>
      <c r="P219" s="83"/>
      <c r="Q219" s="83"/>
      <c r="R219" s="83"/>
      <c r="S219" s="83"/>
      <c r="T219" s="83"/>
      <c r="U219" s="83"/>
      <c r="V219" s="83"/>
      <c r="W219" s="83"/>
      <c r="X219" s="83"/>
      <c r="Y219" s="83"/>
      <c r="Z219" s="83"/>
      <c r="AA219" s="83"/>
      <c r="AB219" s="83"/>
      <c r="AC219" s="83"/>
      <c r="AD219" s="83"/>
      <c r="AE219" s="83"/>
      <c r="AF219" s="83"/>
      <c r="AG219" s="83"/>
      <c r="AH219" s="83"/>
      <c r="AI219" s="83"/>
      <c r="AJ219" s="83"/>
      <c r="AK219" s="83"/>
      <c r="AL219" s="83"/>
      <c r="AM219" s="83"/>
      <c r="AN219" s="83"/>
      <c r="AO219" s="83"/>
      <c r="AP219" s="83"/>
      <c r="AQ219" s="83"/>
      <c r="AR219" s="83"/>
      <c r="AS219" s="83"/>
      <c r="AT219" s="83"/>
      <c r="AU219" s="83"/>
      <c r="AV219" s="83"/>
      <c r="AW219" s="83"/>
      <c r="AX219" s="83"/>
      <c r="AY219" s="83"/>
      <c r="AZ219" s="83"/>
      <c r="BA219" s="83"/>
      <c r="BB219" s="83"/>
      <c r="BC219" s="83"/>
      <c r="BD219" s="83"/>
      <c r="BE219" s="83"/>
      <c r="BF219" s="83"/>
      <c r="BG219" s="83"/>
      <c r="BH219" s="83"/>
    </row>
    <row r="220" spans="1:60" x14ac:dyDescent="0.25">
      <c r="A220" s="83"/>
      <c r="J220" s="83"/>
      <c r="K220" s="83"/>
      <c r="L220" s="83"/>
      <c r="M220" s="83"/>
      <c r="N220" s="83"/>
      <c r="O220" s="83"/>
      <c r="P220" s="83"/>
      <c r="Q220" s="83"/>
      <c r="R220" s="83"/>
      <c r="S220" s="83"/>
      <c r="T220" s="83"/>
      <c r="U220" s="83"/>
      <c r="V220" s="83"/>
      <c r="W220" s="83"/>
      <c r="X220" s="83"/>
      <c r="Y220" s="83"/>
      <c r="Z220" s="83"/>
      <c r="AA220" s="83"/>
      <c r="AB220" s="83"/>
      <c r="AC220" s="83"/>
      <c r="AD220" s="83"/>
      <c r="AE220" s="83"/>
      <c r="AF220" s="83"/>
      <c r="AG220" s="83"/>
      <c r="AH220" s="83"/>
      <c r="AI220" s="83"/>
      <c r="AJ220" s="83"/>
      <c r="AK220" s="83"/>
      <c r="AL220" s="83"/>
      <c r="AM220" s="83"/>
      <c r="AN220" s="83"/>
      <c r="AO220" s="83"/>
      <c r="AP220" s="83"/>
      <c r="AQ220" s="83"/>
      <c r="AR220" s="83"/>
      <c r="AS220" s="83"/>
      <c r="AT220" s="83"/>
      <c r="AU220" s="83"/>
      <c r="AV220" s="83"/>
      <c r="AW220" s="83"/>
      <c r="AX220" s="83"/>
      <c r="AY220" s="83"/>
      <c r="AZ220" s="83"/>
      <c r="BA220" s="83"/>
      <c r="BB220" s="83"/>
      <c r="BC220" s="83"/>
      <c r="BD220" s="83"/>
      <c r="BE220" s="83"/>
      <c r="BF220" s="83"/>
      <c r="BG220" s="83"/>
      <c r="BH220" s="83"/>
    </row>
    <row r="221" spans="1:60" x14ac:dyDescent="0.25">
      <c r="A221" s="83"/>
      <c r="J221" s="83"/>
      <c r="K221" s="83"/>
      <c r="L221" s="83"/>
      <c r="M221" s="83"/>
      <c r="N221" s="83"/>
      <c r="O221" s="83"/>
      <c r="P221" s="83"/>
      <c r="Q221" s="83"/>
      <c r="R221" s="83"/>
      <c r="S221" s="83"/>
      <c r="T221" s="83"/>
      <c r="U221" s="83"/>
      <c r="V221" s="83"/>
      <c r="W221" s="83"/>
      <c r="X221" s="83"/>
      <c r="Y221" s="83"/>
      <c r="Z221" s="83"/>
      <c r="AA221" s="83"/>
      <c r="AB221" s="83"/>
      <c r="AC221" s="83"/>
      <c r="AD221" s="83"/>
      <c r="AE221" s="83"/>
      <c r="AF221" s="83"/>
      <c r="AG221" s="83"/>
      <c r="AH221" s="83"/>
      <c r="AI221" s="83"/>
      <c r="AJ221" s="83"/>
      <c r="AK221" s="83"/>
      <c r="AL221" s="83"/>
      <c r="AM221" s="83"/>
      <c r="AN221" s="83"/>
      <c r="AO221" s="83"/>
      <c r="AP221" s="83"/>
      <c r="AQ221" s="83"/>
      <c r="AR221" s="83"/>
      <c r="AS221" s="83"/>
      <c r="AT221" s="83"/>
      <c r="AU221" s="83"/>
      <c r="AV221" s="83"/>
      <c r="AW221" s="83"/>
      <c r="AX221" s="83"/>
      <c r="AY221" s="83"/>
      <c r="AZ221" s="83"/>
      <c r="BA221" s="83"/>
      <c r="BB221" s="83"/>
      <c r="BC221" s="83"/>
      <c r="BD221" s="83"/>
      <c r="BE221" s="83"/>
      <c r="BF221" s="83"/>
      <c r="BG221" s="83"/>
      <c r="BH221" s="83"/>
    </row>
    <row r="222" spans="1:60" x14ac:dyDescent="0.25">
      <c r="A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83"/>
      <c r="AL222" s="83"/>
      <c r="AM222" s="83"/>
      <c r="AN222" s="83"/>
      <c r="AO222" s="83"/>
      <c r="AP222" s="83"/>
      <c r="AQ222" s="83"/>
      <c r="AR222" s="83"/>
      <c r="AS222" s="83"/>
      <c r="AT222" s="83"/>
      <c r="AU222" s="83"/>
      <c r="AV222" s="83"/>
      <c r="AW222" s="83"/>
      <c r="AX222" s="83"/>
      <c r="AY222" s="83"/>
      <c r="AZ222" s="83"/>
      <c r="BA222" s="83"/>
      <c r="BB222" s="83"/>
      <c r="BC222" s="83"/>
      <c r="BD222" s="83"/>
      <c r="BE222" s="83"/>
      <c r="BF222" s="83"/>
      <c r="BG222" s="83"/>
      <c r="BH222" s="83"/>
    </row>
    <row r="223" spans="1:60" x14ac:dyDescent="0.25">
      <c r="A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83"/>
      <c r="AL223" s="83"/>
      <c r="AM223" s="83"/>
      <c r="AN223" s="83"/>
      <c r="AO223" s="83"/>
      <c r="AP223" s="83"/>
      <c r="AQ223" s="83"/>
      <c r="AR223" s="83"/>
      <c r="AS223" s="83"/>
      <c r="AT223" s="83"/>
      <c r="AU223" s="83"/>
      <c r="AV223" s="83"/>
      <c r="AW223" s="83"/>
      <c r="AX223" s="83"/>
      <c r="AY223" s="83"/>
      <c r="AZ223" s="83"/>
      <c r="BA223" s="83"/>
      <c r="BB223" s="83"/>
      <c r="BC223" s="83"/>
      <c r="BD223" s="83"/>
      <c r="BE223" s="83"/>
      <c r="BF223" s="83"/>
      <c r="BG223" s="83"/>
      <c r="BH223" s="83"/>
    </row>
    <row r="224" spans="1:60" x14ac:dyDescent="0.25">
      <c r="A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c r="AH224" s="83"/>
      <c r="AI224" s="83"/>
      <c r="AJ224" s="83"/>
      <c r="AK224" s="83"/>
      <c r="AL224" s="83"/>
      <c r="AM224" s="83"/>
      <c r="AN224" s="83"/>
      <c r="AO224" s="83"/>
      <c r="AP224" s="83"/>
      <c r="AQ224" s="83"/>
      <c r="AR224" s="83"/>
      <c r="AS224" s="83"/>
      <c r="AT224" s="83"/>
      <c r="AU224" s="83"/>
      <c r="AV224" s="83"/>
      <c r="AW224" s="83"/>
      <c r="AX224" s="83"/>
      <c r="AY224" s="83"/>
      <c r="AZ224" s="83"/>
      <c r="BA224" s="83"/>
      <c r="BB224" s="83"/>
      <c r="BC224" s="83"/>
      <c r="BD224" s="83"/>
      <c r="BE224" s="83"/>
      <c r="BF224" s="83"/>
      <c r="BG224" s="83"/>
      <c r="BH224" s="83"/>
    </row>
    <row r="225" spans="1:60" x14ac:dyDescent="0.25">
      <c r="A225" s="83"/>
      <c r="J225" s="83"/>
      <c r="K225" s="83"/>
      <c r="L225" s="83"/>
      <c r="M225" s="83"/>
      <c r="N225" s="83"/>
      <c r="O225" s="83"/>
      <c r="P225" s="83"/>
      <c r="Q225" s="83"/>
      <c r="R225" s="83"/>
      <c r="S225" s="83"/>
      <c r="T225" s="83"/>
      <c r="U225" s="83"/>
      <c r="V225" s="83"/>
      <c r="W225" s="83"/>
      <c r="X225" s="83"/>
      <c r="Y225" s="83"/>
      <c r="Z225" s="83"/>
      <c r="AA225" s="83"/>
      <c r="AB225" s="83"/>
      <c r="AC225" s="83"/>
      <c r="AD225" s="83"/>
      <c r="AE225" s="83"/>
      <c r="AF225" s="83"/>
      <c r="AG225" s="83"/>
      <c r="AH225" s="83"/>
      <c r="AI225" s="83"/>
      <c r="AJ225" s="83"/>
      <c r="AK225" s="83"/>
      <c r="AL225" s="83"/>
      <c r="AM225" s="83"/>
      <c r="AN225" s="83"/>
      <c r="AO225" s="83"/>
      <c r="AP225" s="83"/>
      <c r="AQ225" s="83"/>
      <c r="AR225" s="83"/>
      <c r="AS225" s="83"/>
      <c r="AT225" s="83"/>
      <c r="AU225" s="83"/>
      <c r="AV225" s="83"/>
      <c r="AW225" s="83"/>
      <c r="AX225" s="83"/>
      <c r="AY225" s="83"/>
      <c r="AZ225" s="83"/>
      <c r="BA225" s="83"/>
      <c r="BB225" s="83"/>
      <c r="BC225" s="83"/>
      <c r="BD225" s="83"/>
      <c r="BE225" s="83"/>
      <c r="BF225" s="83"/>
      <c r="BG225" s="83"/>
      <c r="BH225" s="83"/>
    </row>
    <row r="226" spans="1:60" x14ac:dyDescent="0.25">
      <c r="A226" s="83"/>
      <c r="J226" s="83"/>
      <c r="K226" s="83"/>
      <c r="L226" s="83"/>
      <c r="M226" s="83"/>
      <c r="N226" s="83"/>
      <c r="O226" s="83"/>
      <c r="P226" s="83"/>
      <c r="Q226" s="83"/>
      <c r="R226" s="83"/>
      <c r="S226" s="83"/>
      <c r="T226" s="83"/>
      <c r="U226" s="83"/>
      <c r="V226" s="83"/>
      <c r="W226" s="83"/>
      <c r="X226" s="83"/>
      <c r="Y226" s="83"/>
      <c r="Z226" s="83"/>
      <c r="AA226" s="83"/>
      <c r="AB226" s="83"/>
      <c r="AC226" s="83"/>
      <c r="AD226" s="83"/>
      <c r="AE226" s="83"/>
      <c r="AF226" s="83"/>
      <c r="AG226" s="83"/>
      <c r="AH226" s="83"/>
      <c r="AI226" s="83"/>
      <c r="AJ226" s="83"/>
      <c r="AK226" s="83"/>
      <c r="AL226" s="83"/>
      <c r="AM226" s="83"/>
      <c r="AN226" s="83"/>
      <c r="AO226" s="83"/>
      <c r="AP226" s="83"/>
      <c r="AQ226" s="83"/>
      <c r="AR226" s="83"/>
      <c r="AS226" s="83"/>
      <c r="AT226" s="83"/>
      <c r="AU226" s="83"/>
      <c r="AV226" s="83"/>
      <c r="AW226" s="83"/>
      <c r="AX226" s="83"/>
      <c r="AY226" s="83"/>
      <c r="AZ226" s="83"/>
      <c r="BA226" s="83"/>
      <c r="BB226" s="83"/>
      <c r="BC226" s="83"/>
      <c r="BD226" s="83"/>
      <c r="BE226" s="83"/>
      <c r="BF226" s="83"/>
      <c r="BG226" s="83"/>
      <c r="BH226" s="83"/>
    </row>
    <row r="227" spans="1:60" x14ac:dyDescent="0.25">
      <c r="A227" s="83"/>
      <c r="J227" s="83"/>
      <c r="K227" s="83"/>
      <c r="L227" s="83"/>
      <c r="M227" s="83"/>
      <c r="N227" s="83"/>
      <c r="O227" s="83"/>
      <c r="P227" s="83"/>
      <c r="Q227" s="83"/>
      <c r="R227" s="83"/>
      <c r="S227" s="83"/>
      <c r="T227" s="83"/>
      <c r="U227" s="83"/>
      <c r="V227" s="83"/>
      <c r="W227" s="83"/>
      <c r="X227" s="83"/>
      <c r="Y227" s="83"/>
      <c r="Z227" s="83"/>
      <c r="AA227" s="83"/>
      <c r="AB227" s="83"/>
      <c r="AC227" s="83"/>
      <c r="AD227" s="83"/>
      <c r="AE227" s="83"/>
      <c r="AF227" s="83"/>
      <c r="AG227" s="83"/>
      <c r="AH227" s="83"/>
      <c r="AI227" s="83"/>
      <c r="AJ227" s="83"/>
      <c r="AK227" s="83"/>
      <c r="AL227" s="83"/>
      <c r="AM227" s="83"/>
      <c r="AN227" s="83"/>
      <c r="AO227" s="83"/>
      <c r="AP227" s="83"/>
      <c r="AQ227" s="83"/>
      <c r="AR227" s="83"/>
      <c r="AS227" s="83"/>
      <c r="AT227" s="83"/>
      <c r="AU227" s="83"/>
      <c r="AV227" s="83"/>
      <c r="AW227" s="83"/>
      <c r="AX227" s="83"/>
      <c r="AY227" s="83"/>
      <c r="AZ227" s="83"/>
      <c r="BA227" s="83"/>
      <c r="BB227" s="83"/>
      <c r="BC227" s="83"/>
      <c r="BD227" s="83"/>
      <c r="BE227" s="83"/>
      <c r="BF227" s="83"/>
      <c r="BG227" s="83"/>
      <c r="BH227" s="83"/>
    </row>
    <row r="228" spans="1:60" x14ac:dyDescent="0.25">
      <c r="A228" s="83"/>
      <c r="J228" s="83"/>
      <c r="K228" s="83"/>
      <c r="L228" s="83"/>
      <c r="M228" s="83"/>
      <c r="N228" s="83"/>
      <c r="O228" s="83"/>
      <c r="P228" s="83"/>
      <c r="Q228" s="83"/>
      <c r="R228" s="83"/>
      <c r="S228" s="83"/>
      <c r="T228" s="83"/>
      <c r="U228" s="83"/>
      <c r="V228" s="83"/>
      <c r="W228" s="83"/>
      <c r="X228" s="83"/>
      <c r="Y228" s="83"/>
      <c r="Z228" s="83"/>
      <c r="AA228" s="83"/>
      <c r="AB228" s="83"/>
      <c r="AC228" s="83"/>
      <c r="AD228" s="83"/>
      <c r="AE228" s="83"/>
      <c r="AF228" s="83"/>
      <c r="AG228" s="83"/>
      <c r="AH228" s="83"/>
      <c r="AI228" s="83"/>
      <c r="AJ228" s="83"/>
      <c r="AK228" s="83"/>
      <c r="AL228" s="83"/>
      <c r="AM228" s="83"/>
      <c r="AN228" s="83"/>
      <c r="AO228" s="83"/>
      <c r="AP228" s="83"/>
      <c r="AQ228" s="83"/>
      <c r="AR228" s="83"/>
      <c r="AS228" s="83"/>
      <c r="AT228" s="83"/>
      <c r="AU228" s="83"/>
      <c r="AV228" s="83"/>
      <c r="AW228" s="83"/>
      <c r="AX228" s="83"/>
      <c r="AY228" s="83"/>
      <c r="AZ228" s="83"/>
      <c r="BA228" s="83"/>
      <c r="BB228" s="83"/>
      <c r="BC228" s="83"/>
      <c r="BD228" s="83"/>
      <c r="BE228" s="83"/>
      <c r="BF228" s="83"/>
      <c r="BG228" s="83"/>
      <c r="BH228" s="83"/>
    </row>
    <row r="229" spans="1:60" x14ac:dyDescent="0.25">
      <c r="A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c r="AM229" s="83"/>
      <c r="AN229" s="83"/>
      <c r="AO229" s="83"/>
      <c r="AP229" s="83"/>
      <c r="AQ229" s="83"/>
      <c r="AR229" s="83"/>
      <c r="AS229" s="83"/>
      <c r="AT229" s="83"/>
      <c r="AU229" s="83"/>
      <c r="AV229" s="83"/>
      <c r="AW229" s="83"/>
      <c r="AX229" s="83"/>
      <c r="AY229" s="83"/>
      <c r="AZ229" s="83"/>
      <c r="BA229" s="83"/>
      <c r="BB229" s="83"/>
      <c r="BC229" s="83"/>
      <c r="BD229" s="83"/>
      <c r="BE229" s="83"/>
      <c r="BF229" s="83"/>
      <c r="BG229" s="83"/>
      <c r="BH229" s="83"/>
    </row>
    <row r="230" spans="1:60" x14ac:dyDescent="0.25">
      <c r="A230" s="83"/>
      <c r="J230" s="83"/>
      <c r="K230" s="83"/>
      <c r="L230" s="83"/>
      <c r="M230" s="83"/>
      <c r="N230" s="83"/>
      <c r="O230" s="83"/>
      <c r="P230" s="83"/>
      <c r="Q230" s="83"/>
      <c r="R230" s="83"/>
      <c r="S230" s="83"/>
      <c r="T230" s="83"/>
      <c r="U230" s="83"/>
      <c r="V230" s="83"/>
      <c r="W230" s="83"/>
      <c r="X230" s="83"/>
      <c r="Y230" s="83"/>
      <c r="Z230" s="83"/>
      <c r="AA230" s="83"/>
      <c r="AB230" s="83"/>
      <c r="AC230" s="83"/>
      <c r="AD230" s="83"/>
      <c r="AE230" s="83"/>
      <c r="AF230" s="83"/>
      <c r="AG230" s="83"/>
      <c r="AH230" s="83"/>
      <c r="AI230" s="83"/>
      <c r="AJ230" s="83"/>
      <c r="AK230" s="83"/>
      <c r="AL230" s="83"/>
      <c r="AM230" s="83"/>
      <c r="AN230" s="83"/>
      <c r="AO230" s="83"/>
      <c r="AP230" s="83"/>
      <c r="AQ230" s="83"/>
      <c r="AR230" s="83"/>
      <c r="AS230" s="83"/>
      <c r="AT230" s="83"/>
      <c r="AU230" s="83"/>
      <c r="AV230" s="83"/>
      <c r="AW230" s="83"/>
      <c r="AX230" s="83"/>
      <c r="AY230" s="83"/>
      <c r="AZ230" s="83"/>
      <c r="BA230" s="83"/>
      <c r="BB230" s="83"/>
      <c r="BC230" s="83"/>
      <c r="BD230" s="83"/>
      <c r="BE230" s="83"/>
      <c r="BF230" s="83"/>
      <c r="BG230" s="83"/>
      <c r="BH230" s="83"/>
    </row>
    <row r="231" spans="1:60" x14ac:dyDescent="0.25">
      <c r="A231" s="83"/>
      <c r="J231" s="83"/>
      <c r="K231" s="83"/>
      <c r="L231" s="83"/>
      <c r="M231" s="83"/>
      <c r="N231" s="83"/>
      <c r="O231" s="83"/>
      <c r="P231" s="83"/>
      <c r="Q231" s="83"/>
      <c r="R231" s="83"/>
      <c r="S231" s="83"/>
      <c r="T231" s="83"/>
      <c r="U231" s="83"/>
      <c r="V231" s="83"/>
      <c r="W231" s="83"/>
      <c r="X231" s="83"/>
      <c r="Y231" s="83"/>
      <c r="Z231" s="83"/>
      <c r="AA231" s="83"/>
      <c r="AB231" s="83"/>
      <c r="AC231" s="83"/>
      <c r="AD231" s="83"/>
      <c r="AE231" s="83"/>
      <c r="AF231" s="83"/>
      <c r="AG231" s="83"/>
      <c r="AH231" s="83"/>
      <c r="AI231" s="83"/>
      <c r="AJ231" s="83"/>
      <c r="AK231" s="83"/>
      <c r="AL231" s="83"/>
      <c r="AM231" s="83"/>
      <c r="AN231" s="83"/>
      <c r="AO231" s="83"/>
      <c r="AP231" s="83"/>
      <c r="AQ231" s="83"/>
      <c r="AR231" s="83"/>
      <c r="AS231" s="83"/>
      <c r="AT231" s="83"/>
      <c r="AU231" s="83"/>
      <c r="AV231" s="83"/>
      <c r="AW231" s="83"/>
      <c r="AX231" s="83"/>
      <c r="AY231" s="83"/>
      <c r="AZ231" s="83"/>
      <c r="BA231" s="83"/>
      <c r="BB231" s="83"/>
      <c r="BC231" s="83"/>
      <c r="BD231" s="83"/>
      <c r="BE231" s="83"/>
      <c r="BF231" s="83"/>
      <c r="BG231" s="83"/>
      <c r="BH231" s="83"/>
    </row>
    <row r="232" spans="1:60" x14ac:dyDescent="0.25">
      <c r="A232" s="83"/>
      <c r="J232" s="83"/>
      <c r="K232" s="83"/>
      <c r="L232" s="83"/>
      <c r="M232" s="83"/>
      <c r="N232" s="83"/>
      <c r="O232" s="83"/>
      <c r="P232" s="83"/>
      <c r="Q232" s="83"/>
      <c r="R232" s="83"/>
      <c r="S232" s="83"/>
      <c r="T232" s="83"/>
      <c r="U232" s="83"/>
      <c r="V232" s="83"/>
      <c r="W232" s="83"/>
      <c r="X232" s="83"/>
      <c r="Y232" s="83"/>
      <c r="Z232" s="83"/>
      <c r="AA232" s="83"/>
      <c r="AB232" s="83"/>
      <c r="AC232" s="83"/>
      <c r="AD232" s="83"/>
      <c r="AE232" s="83"/>
      <c r="AF232" s="83"/>
      <c r="AG232" s="83"/>
      <c r="AH232" s="83"/>
      <c r="AI232" s="83"/>
      <c r="AJ232" s="83"/>
      <c r="AK232" s="83"/>
      <c r="AL232" s="83"/>
      <c r="AM232" s="83"/>
      <c r="AN232" s="83"/>
      <c r="AO232" s="83"/>
      <c r="AP232" s="83"/>
      <c r="AQ232" s="83"/>
      <c r="AR232" s="83"/>
      <c r="AS232" s="83"/>
      <c r="AT232" s="83"/>
      <c r="AU232" s="83"/>
      <c r="AV232" s="83"/>
      <c r="AW232" s="83"/>
      <c r="AX232" s="83"/>
      <c r="AY232" s="83"/>
      <c r="AZ232" s="83"/>
      <c r="BA232" s="83"/>
      <c r="BB232" s="83"/>
      <c r="BC232" s="83"/>
      <c r="BD232" s="83"/>
      <c r="BE232" s="83"/>
      <c r="BF232" s="83"/>
      <c r="BG232" s="83"/>
      <c r="BH232" s="83"/>
    </row>
    <row r="233" spans="1:60" x14ac:dyDescent="0.25">
      <c r="A233" s="83"/>
      <c r="J233" s="83"/>
      <c r="K233" s="83"/>
      <c r="L233" s="83"/>
      <c r="M233" s="83"/>
      <c r="N233" s="83"/>
      <c r="O233" s="83"/>
      <c r="P233" s="83"/>
      <c r="Q233" s="83"/>
      <c r="R233" s="83"/>
      <c r="S233" s="83"/>
      <c r="T233" s="83"/>
      <c r="U233" s="83"/>
      <c r="V233" s="83"/>
      <c r="W233" s="83"/>
      <c r="X233" s="83"/>
      <c r="Y233" s="83"/>
      <c r="Z233" s="83"/>
      <c r="AA233" s="83"/>
      <c r="AB233" s="83"/>
      <c r="AC233" s="83"/>
      <c r="AD233" s="83"/>
      <c r="AE233" s="83"/>
      <c r="AF233" s="83"/>
      <c r="AG233" s="83"/>
      <c r="AH233" s="83"/>
      <c r="AI233" s="83"/>
      <c r="AJ233" s="83"/>
      <c r="AK233" s="83"/>
      <c r="AL233" s="83"/>
      <c r="AM233" s="83"/>
      <c r="AN233" s="83"/>
      <c r="AO233" s="83"/>
      <c r="AP233" s="83"/>
      <c r="AQ233" s="83"/>
      <c r="AR233" s="83"/>
      <c r="AS233" s="83"/>
      <c r="AT233" s="83"/>
      <c r="AU233" s="83"/>
      <c r="AV233" s="83"/>
      <c r="AW233" s="83"/>
      <c r="AX233" s="83"/>
      <c r="AY233" s="83"/>
      <c r="AZ233" s="83"/>
      <c r="BA233" s="83"/>
      <c r="BB233" s="83"/>
      <c r="BC233" s="83"/>
      <c r="BD233" s="83"/>
      <c r="BE233" s="83"/>
      <c r="BF233" s="83"/>
      <c r="BG233" s="83"/>
      <c r="BH233" s="83"/>
    </row>
    <row r="234" spans="1:60" x14ac:dyDescent="0.25">
      <c r="A234" s="83"/>
      <c r="J234" s="83"/>
      <c r="K234" s="83"/>
      <c r="L234" s="83"/>
      <c r="M234" s="83"/>
      <c r="N234" s="83"/>
      <c r="O234" s="83"/>
      <c r="P234" s="83"/>
      <c r="Q234" s="83"/>
      <c r="R234" s="83"/>
      <c r="S234" s="83"/>
      <c r="T234" s="83"/>
      <c r="U234" s="83"/>
      <c r="V234" s="83"/>
      <c r="W234" s="83"/>
      <c r="X234" s="83"/>
      <c r="Y234" s="83"/>
      <c r="Z234" s="83"/>
      <c r="AA234" s="83"/>
      <c r="AB234" s="83"/>
      <c r="AC234" s="83"/>
      <c r="AD234" s="83"/>
      <c r="AE234" s="83"/>
      <c r="AF234" s="83"/>
      <c r="AG234" s="83"/>
      <c r="AH234" s="83"/>
      <c r="AI234" s="83"/>
      <c r="AJ234" s="83"/>
      <c r="AK234" s="83"/>
      <c r="AL234" s="83"/>
      <c r="AM234" s="83"/>
      <c r="AN234" s="83"/>
      <c r="AO234" s="83"/>
      <c r="AP234" s="83"/>
      <c r="AQ234" s="83"/>
      <c r="AR234" s="83"/>
      <c r="AS234" s="83"/>
      <c r="AT234" s="83"/>
      <c r="AU234" s="83"/>
      <c r="AV234" s="83"/>
      <c r="AW234" s="83"/>
      <c r="AX234" s="83"/>
      <c r="AY234" s="83"/>
      <c r="AZ234" s="83"/>
      <c r="BA234" s="83"/>
      <c r="BB234" s="83"/>
      <c r="BC234" s="83"/>
      <c r="BD234" s="83"/>
      <c r="BE234" s="83"/>
      <c r="BF234" s="83"/>
      <c r="BG234" s="83"/>
      <c r="BH234" s="83"/>
    </row>
    <row r="235" spans="1:60" x14ac:dyDescent="0.25">
      <c r="A235" s="83"/>
      <c r="J235" s="83"/>
      <c r="K235" s="83"/>
      <c r="L235" s="83"/>
      <c r="M235" s="83"/>
      <c r="N235" s="83"/>
      <c r="O235" s="83"/>
      <c r="P235" s="83"/>
      <c r="Q235" s="83"/>
      <c r="R235" s="83"/>
      <c r="S235" s="83"/>
      <c r="T235" s="83"/>
      <c r="U235" s="83"/>
      <c r="V235" s="83"/>
      <c r="W235" s="83"/>
      <c r="X235" s="83"/>
      <c r="Y235" s="83"/>
      <c r="Z235" s="83"/>
      <c r="AA235" s="83"/>
      <c r="AB235" s="83"/>
      <c r="AC235" s="83"/>
      <c r="AD235" s="83"/>
      <c r="AE235" s="83"/>
      <c r="AF235" s="83"/>
      <c r="AG235" s="83"/>
      <c r="AH235" s="83"/>
      <c r="AI235" s="83"/>
      <c r="AJ235" s="83"/>
      <c r="AK235" s="83"/>
      <c r="AL235" s="83"/>
      <c r="AM235" s="83"/>
      <c r="AN235" s="83"/>
      <c r="AO235" s="83"/>
      <c r="AP235" s="83"/>
      <c r="AQ235" s="83"/>
      <c r="AR235" s="83"/>
      <c r="AS235" s="83"/>
      <c r="AT235" s="83"/>
      <c r="AU235" s="83"/>
      <c r="AV235" s="83"/>
      <c r="AW235" s="83"/>
      <c r="AX235" s="83"/>
      <c r="AY235" s="83"/>
      <c r="AZ235" s="83"/>
      <c r="BA235" s="83"/>
      <c r="BB235" s="83"/>
      <c r="BC235" s="83"/>
      <c r="BD235" s="83"/>
      <c r="BE235" s="83"/>
      <c r="BF235" s="83"/>
      <c r="BG235" s="83"/>
      <c r="BH235" s="83"/>
    </row>
    <row r="236" spans="1:60" x14ac:dyDescent="0.25">
      <c r="A236" s="83"/>
      <c r="J236" s="83"/>
      <c r="K236" s="83"/>
      <c r="L236" s="83"/>
      <c r="M236" s="83"/>
      <c r="N236" s="83"/>
      <c r="O236" s="83"/>
      <c r="P236" s="83"/>
      <c r="Q236" s="83"/>
      <c r="R236" s="83"/>
      <c r="S236" s="83"/>
      <c r="T236" s="83"/>
      <c r="U236" s="83"/>
      <c r="V236" s="83"/>
      <c r="W236" s="83"/>
      <c r="X236" s="83"/>
      <c r="Y236" s="83"/>
      <c r="Z236" s="83"/>
      <c r="AA236" s="83"/>
      <c r="AB236" s="83"/>
      <c r="AC236" s="83"/>
      <c r="AD236" s="83"/>
      <c r="AE236" s="83"/>
      <c r="AF236" s="83"/>
      <c r="AG236" s="83"/>
      <c r="AH236" s="83"/>
      <c r="AI236" s="83"/>
      <c r="AJ236" s="83"/>
      <c r="AK236" s="83"/>
      <c r="AL236" s="83"/>
      <c r="AM236" s="83"/>
      <c r="AN236" s="83"/>
      <c r="AO236" s="83"/>
      <c r="AP236" s="83"/>
      <c r="AQ236" s="83"/>
      <c r="AR236" s="83"/>
      <c r="AS236" s="83"/>
      <c r="AT236" s="83"/>
      <c r="AU236" s="83"/>
      <c r="AV236" s="83"/>
      <c r="AW236" s="83"/>
      <c r="AX236" s="83"/>
      <c r="AY236" s="83"/>
      <c r="AZ236" s="83"/>
      <c r="BA236" s="83"/>
      <c r="BB236" s="83"/>
      <c r="BC236" s="83"/>
      <c r="BD236" s="83"/>
      <c r="BE236" s="83"/>
      <c r="BF236" s="83"/>
      <c r="BG236" s="83"/>
      <c r="BH236" s="83"/>
    </row>
    <row r="237" spans="1:60" x14ac:dyDescent="0.25">
      <c r="A237" s="83"/>
      <c r="J237" s="83"/>
      <c r="K237" s="83"/>
      <c r="L237" s="83"/>
      <c r="M237" s="83"/>
      <c r="N237" s="83"/>
      <c r="O237" s="83"/>
      <c r="P237" s="83"/>
      <c r="Q237" s="83"/>
      <c r="R237" s="83"/>
      <c r="S237" s="83"/>
      <c r="T237" s="83"/>
      <c r="U237" s="83"/>
      <c r="V237" s="83"/>
      <c r="W237" s="83"/>
      <c r="X237" s="83"/>
      <c r="Y237" s="83"/>
      <c r="Z237" s="83"/>
      <c r="AA237" s="83"/>
      <c r="AB237" s="83"/>
      <c r="AC237" s="83"/>
      <c r="AD237" s="83"/>
      <c r="AE237" s="83"/>
      <c r="AF237" s="83"/>
      <c r="AG237" s="83"/>
      <c r="AH237" s="83"/>
      <c r="AI237" s="83"/>
      <c r="AJ237" s="83"/>
      <c r="AK237" s="83"/>
      <c r="AL237" s="83"/>
      <c r="AM237" s="83"/>
      <c r="AN237" s="83"/>
      <c r="AO237" s="83"/>
      <c r="AP237" s="83"/>
      <c r="AQ237" s="83"/>
      <c r="AR237" s="83"/>
      <c r="AS237" s="83"/>
      <c r="AT237" s="83"/>
      <c r="AU237" s="83"/>
      <c r="AV237" s="83"/>
      <c r="AW237" s="83"/>
      <c r="AX237" s="83"/>
      <c r="AY237" s="83"/>
      <c r="AZ237" s="83"/>
      <c r="BA237" s="83"/>
      <c r="BB237" s="83"/>
      <c r="BC237" s="83"/>
      <c r="BD237" s="83"/>
      <c r="BE237" s="83"/>
      <c r="BF237" s="83"/>
      <c r="BG237" s="83"/>
      <c r="BH237" s="83"/>
    </row>
    <row r="238" spans="1:60" x14ac:dyDescent="0.25">
      <c r="A238" s="83"/>
      <c r="J238" s="83"/>
      <c r="K238" s="83"/>
      <c r="L238" s="83"/>
      <c r="M238" s="83"/>
      <c r="N238" s="83"/>
      <c r="O238" s="83"/>
      <c r="P238" s="83"/>
      <c r="Q238" s="83"/>
      <c r="R238" s="83"/>
      <c r="S238" s="83"/>
      <c r="T238" s="83"/>
      <c r="U238" s="83"/>
      <c r="V238" s="83"/>
      <c r="W238" s="83"/>
      <c r="X238" s="83"/>
      <c r="Y238" s="83"/>
      <c r="Z238" s="83"/>
      <c r="AA238" s="83"/>
      <c r="AB238" s="83"/>
      <c r="AC238" s="83"/>
      <c r="AD238" s="83"/>
      <c r="AE238" s="83"/>
      <c r="AF238" s="83"/>
      <c r="AG238" s="83"/>
      <c r="AH238" s="83"/>
      <c r="AI238" s="83"/>
      <c r="AJ238" s="83"/>
      <c r="AK238" s="83"/>
      <c r="AL238" s="83"/>
      <c r="AM238" s="83"/>
      <c r="AN238" s="83"/>
      <c r="AO238" s="83"/>
      <c r="AP238" s="83"/>
      <c r="AQ238" s="83"/>
      <c r="AR238" s="83"/>
      <c r="AS238" s="83"/>
      <c r="AT238" s="83"/>
      <c r="AU238" s="83"/>
      <c r="AV238" s="83"/>
      <c r="AW238" s="83"/>
      <c r="AX238" s="83"/>
      <c r="AY238" s="83"/>
      <c r="AZ238" s="83"/>
      <c r="BA238" s="83"/>
      <c r="BB238" s="83"/>
      <c r="BC238" s="83"/>
      <c r="BD238" s="83"/>
      <c r="BE238" s="83"/>
      <c r="BF238" s="83"/>
      <c r="BG238" s="83"/>
      <c r="BH238" s="83"/>
    </row>
    <row r="239" spans="1:60" x14ac:dyDescent="0.25">
      <c r="A239" s="83"/>
      <c r="J239" s="83"/>
      <c r="K239" s="83"/>
      <c r="L239" s="83"/>
      <c r="M239" s="83"/>
      <c r="N239" s="83"/>
      <c r="O239" s="83"/>
      <c r="P239" s="83"/>
      <c r="Q239" s="83"/>
      <c r="R239" s="83"/>
      <c r="S239" s="83"/>
      <c r="T239" s="83"/>
      <c r="U239" s="83"/>
      <c r="V239" s="83"/>
      <c r="W239" s="83"/>
      <c r="X239" s="83"/>
      <c r="Y239" s="83"/>
      <c r="Z239" s="83"/>
      <c r="AA239" s="83"/>
      <c r="AB239" s="83"/>
      <c r="AC239" s="83"/>
      <c r="AD239" s="83"/>
      <c r="AE239" s="83"/>
      <c r="AF239" s="83"/>
      <c r="AG239" s="83"/>
      <c r="AH239" s="83"/>
      <c r="AI239" s="83"/>
      <c r="AJ239" s="83"/>
      <c r="AK239" s="83"/>
      <c r="AL239" s="83"/>
      <c r="AM239" s="83"/>
      <c r="AN239" s="83"/>
      <c r="AO239" s="83"/>
      <c r="AP239" s="83"/>
      <c r="AQ239" s="83"/>
      <c r="AR239" s="83"/>
      <c r="AS239" s="83"/>
      <c r="AT239" s="83"/>
      <c r="AU239" s="83"/>
      <c r="AV239" s="83"/>
      <c r="AW239" s="83"/>
      <c r="AX239" s="83"/>
      <c r="AY239" s="83"/>
      <c r="AZ239" s="83"/>
      <c r="BA239" s="83"/>
      <c r="BB239" s="83"/>
      <c r="BC239" s="83"/>
      <c r="BD239" s="83"/>
      <c r="BE239" s="83"/>
      <c r="BF239" s="83"/>
      <c r="BG239" s="83"/>
      <c r="BH239" s="83"/>
    </row>
    <row r="240" spans="1:60" x14ac:dyDescent="0.25">
      <c r="A240" s="83"/>
      <c r="J240" s="83"/>
      <c r="K240" s="83"/>
      <c r="L240" s="83"/>
      <c r="M240" s="83"/>
      <c r="N240" s="83"/>
      <c r="O240" s="83"/>
      <c r="P240" s="83"/>
      <c r="Q240" s="83"/>
      <c r="R240" s="83"/>
      <c r="S240" s="83"/>
      <c r="T240" s="83"/>
      <c r="U240" s="83"/>
      <c r="V240" s="83"/>
      <c r="W240" s="83"/>
      <c r="X240" s="83"/>
      <c r="Y240" s="83"/>
      <c r="Z240" s="83"/>
      <c r="AA240" s="83"/>
      <c r="AB240" s="83"/>
      <c r="AC240" s="83"/>
      <c r="AD240" s="83"/>
      <c r="AE240" s="83"/>
      <c r="AF240" s="83"/>
      <c r="AG240" s="83"/>
      <c r="AH240" s="83"/>
      <c r="AI240" s="83"/>
      <c r="AJ240" s="83"/>
      <c r="AK240" s="83"/>
      <c r="AL240" s="83"/>
      <c r="AM240" s="83"/>
      <c r="AN240" s="83"/>
      <c r="AO240" s="83"/>
      <c r="AP240" s="83"/>
      <c r="AQ240" s="83"/>
      <c r="AR240" s="83"/>
      <c r="AS240" s="83"/>
      <c r="AT240" s="83"/>
      <c r="AU240" s="83"/>
      <c r="AV240" s="83"/>
      <c r="AW240" s="83"/>
      <c r="AX240" s="83"/>
      <c r="AY240" s="83"/>
      <c r="AZ240" s="83"/>
      <c r="BA240" s="83"/>
      <c r="BB240" s="83"/>
      <c r="BC240" s="83"/>
      <c r="BD240" s="83"/>
      <c r="BE240" s="83"/>
      <c r="BF240" s="83"/>
      <c r="BG240" s="83"/>
      <c r="BH240" s="83"/>
    </row>
    <row r="241" spans="1:60" x14ac:dyDescent="0.25">
      <c r="A241" s="83"/>
      <c r="J241" s="83"/>
      <c r="K241" s="83"/>
      <c r="L241" s="83"/>
      <c r="M241" s="83"/>
      <c r="N241" s="83"/>
      <c r="O241" s="83"/>
      <c r="P241" s="83"/>
      <c r="Q241" s="83"/>
      <c r="R241" s="83"/>
      <c r="S241" s="83"/>
      <c r="T241" s="83"/>
      <c r="U241" s="83"/>
      <c r="V241" s="83"/>
      <c r="W241" s="83"/>
      <c r="X241" s="83"/>
      <c r="Y241" s="83"/>
      <c r="Z241" s="83"/>
      <c r="AA241" s="83"/>
      <c r="AB241" s="83"/>
      <c r="AC241" s="83"/>
      <c r="AD241" s="83"/>
      <c r="AE241" s="83"/>
      <c r="AF241" s="83"/>
      <c r="AG241" s="83"/>
      <c r="AH241" s="83"/>
      <c r="AI241" s="83"/>
      <c r="AJ241" s="83"/>
      <c r="AK241" s="83"/>
      <c r="AL241" s="83"/>
      <c r="AM241" s="83"/>
      <c r="AN241" s="83"/>
      <c r="AO241" s="83"/>
      <c r="AP241" s="83"/>
      <c r="AQ241" s="83"/>
      <c r="AR241" s="83"/>
      <c r="AS241" s="83"/>
      <c r="AT241" s="83"/>
      <c r="AU241" s="83"/>
      <c r="AV241" s="83"/>
      <c r="AW241" s="83"/>
      <c r="AX241" s="83"/>
      <c r="AY241" s="83"/>
      <c r="AZ241" s="83"/>
      <c r="BA241" s="83"/>
      <c r="BB241" s="83"/>
      <c r="BC241" s="83"/>
      <c r="BD241" s="83"/>
      <c r="BE241" s="83"/>
      <c r="BF241" s="83"/>
      <c r="BG241" s="83"/>
      <c r="BH241" s="83"/>
    </row>
    <row r="242" spans="1:60" x14ac:dyDescent="0.25">
      <c r="A242" s="83"/>
      <c r="J242" s="83"/>
      <c r="K242" s="83"/>
      <c r="L242" s="83"/>
      <c r="M242" s="83"/>
      <c r="N242" s="83"/>
      <c r="O242" s="83"/>
      <c r="P242" s="83"/>
      <c r="Q242" s="83"/>
      <c r="R242" s="83"/>
      <c r="S242" s="83"/>
      <c r="T242" s="83"/>
      <c r="U242" s="83"/>
      <c r="V242" s="83"/>
      <c r="W242" s="83"/>
      <c r="X242" s="83"/>
      <c r="Y242" s="83"/>
      <c r="Z242" s="83"/>
      <c r="AA242" s="83"/>
      <c r="AB242" s="83"/>
      <c r="AC242" s="83"/>
      <c r="AD242" s="83"/>
      <c r="AE242" s="83"/>
      <c r="AF242" s="83"/>
      <c r="AG242" s="83"/>
      <c r="AH242" s="83"/>
      <c r="AI242" s="83"/>
      <c r="AJ242" s="83"/>
      <c r="AK242" s="83"/>
      <c r="AL242" s="83"/>
      <c r="AM242" s="83"/>
      <c r="AN242" s="83"/>
      <c r="AO242" s="83"/>
      <c r="AP242" s="83"/>
      <c r="AQ242" s="83"/>
      <c r="AR242" s="83"/>
      <c r="AS242" s="83"/>
      <c r="AT242" s="83"/>
      <c r="AU242" s="83"/>
      <c r="AV242" s="83"/>
      <c r="AW242" s="83"/>
      <c r="AX242" s="83"/>
      <c r="AY242" s="83"/>
      <c r="AZ242" s="83"/>
      <c r="BA242" s="83"/>
      <c r="BB242" s="83"/>
      <c r="BC242" s="83"/>
      <c r="BD242" s="83"/>
      <c r="BE242" s="83"/>
      <c r="BF242" s="83"/>
      <c r="BG242" s="83"/>
      <c r="BH242" s="83"/>
    </row>
    <row r="243" spans="1:60" x14ac:dyDescent="0.25">
      <c r="A243" s="83"/>
      <c r="J243" s="83"/>
      <c r="K243" s="83"/>
      <c r="L243" s="83"/>
      <c r="M243" s="83"/>
      <c r="N243" s="83"/>
      <c r="O243" s="83"/>
      <c r="P243" s="83"/>
      <c r="Q243" s="83"/>
      <c r="R243" s="83"/>
      <c r="S243" s="83"/>
      <c r="T243" s="83"/>
      <c r="U243" s="83"/>
      <c r="V243" s="83"/>
      <c r="W243" s="83"/>
      <c r="X243" s="83"/>
      <c r="Y243" s="83"/>
      <c r="Z243" s="83"/>
      <c r="AA243" s="83"/>
      <c r="AB243" s="83"/>
      <c r="AC243" s="83"/>
      <c r="AD243" s="83"/>
      <c r="AE243" s="83"/>
      <c r="AF243" s="83"/>
      <c r="AG243" s="83"/>
      <c r="AH243" s="83"/>
      <c r="AI243" s="83"/>
      <c r="AJ243" s="83"/>
      <c r="AK243" s="83"/>
      <c r="AL243" s="83"/>
      <c r="AM243" s="83"/>
      <c r="AN243" s="83"/>
      <c r="AO243" s="83"/>
      <c r="AP243" s="83"/>
      <c r="AQ243" s="83"/>
      <c r="AR243" s="83"/>
      <c r="AS243" s="83"/>
      <c r="AT243" s="83"/>
      <c r="AU243" s="83"/>
      <c r="AV243" s="83"/>
      <c r="AW243" s="83"/>
      <c r="AX243" s="83"/>
      <c r="AY243" s="83"/>
      <c r="AZ243" s="83"/>
      <c r="BA243" s="83"/>
      <c r="BB243" s="83"/>
      <c r="BC243" s="83"/>
      <c r="BD243" s="83"/>
      <c r="BE243" s="83"/>
      <c r="BF243" s="83"/>
      <c r="BG243" s="83"/>
      <c r="BH243" s="83"/>
    </row>
    <row r="244" spans="1:60" x14ac:dyDescent="0.25">
      <c r="A244" s="83"/>
      <c r="J244" s="83"/>
      <c r="K244" s="83"/>
      <c r="L244" s="83"/>
      <c r="M244" s="83"/>
      <c r="N244" s="83"/>
      <c r="O244" s="83"/>
      <c r="P244" s="83"/>
      <c r="Q244" s="83"/>
      <c r="R244" s="83"/>
      <c r="S244" s="83"/>
      <c r="T244" s="83"/>
      <c r="U244" s="83"/>
      <c r="V244" s="83"/>
      <c r="W244" s="83"/>
      <c r="X244" s="83"/>
      <c r="Y244" s="83"/>
      <c r="Z244" s="83"/>
      <c r="AA244" s="83"/>
      <c r="AB244" s="83"/>
      <c r="AC244" s="83"/>
      <c r="AD244" s="83"/>
      <c r="AE244" s="83"/>
      <c r="AF244" s="83"/>
      <c r="AG244" s="83"/>
      <c r="AH244" s="83"/>
      <c r="AI244" s="83"/>
      <c r="AJ244" s="83"/>
      <c r="AK244" s="83"/>
      <c r="AL244" s="83"/>
      <c r="AM244" s="83"/>
      <c r="AN244" s="83"/>
      <c r="AO244" s="83"/>
      <c r="AP244" s="83"/>
      <c r="AQ244" s="83"/>
      <c r="AR244" s="83"/>
      <c r="AS244" s="83"/>
      <c r="AT244" s="83"/>
      <c r="AU244" s="83"/>
      <c r="AV244" s="83"/>
      <c r="AW244" s="83"/>
      <c r="AX244" s="83"/>
      <c r="AY244" s="83"/>
      <c r="AZ244" s="83"/>
      <c r="BA244" s="83"/>
      <c r="BB244" s="83"/>
      <c r="BC244" s="83"/>
      <c r="BD244" s="83"/>
      <c r="BE244" s="83"/>
      <c r="BF244" s="83"/>
      <c r="BG244" s="83"/>
      <c r="BH244" s="83"/>
    </row>
    <row r="245" spans="1:60" x14ac:dyDescent="0.25">
      <c r="A245" s="83"/>
    </row>
    <row r="246" spans="1:60" x14ac:dyDescent="0.25">
      <c r="A246" s="83"/>
    </row>
    <row r="247" spans="1:60" x14ac:dyDescent="0.25">
      <c r="A247" s="83"/>
    </row>
    <row r="248" spans="1:60" x14ac:dyDescent="0.25">
      <c r="A248" s="83"/>
    </row>
  </sheetData>
  <sheetProtection algorithmName="SHA-512" hashValue="pk41qPkreGaIienBHjYN6qHrG0CgO529+BqkFfOkTGgU8ieLIk2ly7oHCkTe6nIJwtUs4b/6dT5t6eEiLeXG7Q==" saltValue="1Vg2zxH2JXOw6ZLmo/E9SA==" spinCount="100000" sheet="1" objects="1" scenarios="1"/>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AK55"/>
  <sheetViews>
    <sheetView zoomScale="80" zoomScaleNormal="80" workbookViewId="0">
      <selection activeCell="C5" sqref="C5"/>
    </sheetView>
  </sheetViews>
  <sheetFormatPr baseColWidth="10" defaultColWidth="11.42578125" defaultRowHeight="15" x14ac:dyDescent="0.25"/>
  <cols>
    <col min="2" max="2" width="24.140625" customWidth="1"/>
    <col min="3" max="3" width="70.140625" customWidth="1"/>
    <col min="4" max="4" width="29.85546875" customWidth="1"/>
  </cols>
  <sheetData>
    <row r="1" spans="1:37" ht="23.25" x14ac:dyDescent="0.25">
      <c r="A1" s="83"/>
      <c r="B1" s="532" t="s">
        <v>163</v>
      </c>
      <c r="C1" s="532"/>
      <c r="D1" s="532"/>
      <c r="E1" s="83"/>
      <c r="F1" s="83"/>
      <c r="G1" s="83"/>
      <c r="H1" s="83"/>
      <c r="I1" s="83"/>
      <c r="J1" s="83"/>
      <c r="K1" s="83"/>
      <c r="L1" s="83"/>
      <c r="M1" s="83"/>
      <c r="N1" s="83"/>
      <c r="O1" s="83"/>
      <c r="P1" s="83"/>
      <c r="Q1" s="83"/>
      <c r="R1" s="83"/>
      <c r="S1" s="83"/>
      <c r="T1" s="83"/>
      <c r="U1" s="83"/>
      <c r="V1" s="83"/>
      <c r="W1" s="83"/>
      <c r="X1" s="83"/>
      <c r="Y1" s="83"/>
      <c r="Z1" s="83"/>
      <c r="AA1" s="83"/>
      <c r="AB1" s="83"/>
      <c r="AC1" s="83"/>
      <c r="AD1" s="83"/>
      <c r="AE1" s="83"/>
    </row>
    <row r="2" spans="1:37" x14ac:dyDescent="0.25">
      <c r="A2" s="83"/>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row>
    <row r="3" spans="1:37" ht="25.5" x14ac:dyDescent="0.25">
      <c r="A3" s="83"/>
      <c r="B3" s="11"/>
      <c r="C3" s="12" t="s">
        <v>164</v>
      </c>
      <c r="D3" s="12" t="s">
        <v>147</v>
      </c>
      <c r="E3" s="83"/>
      <c r="F3" s="83"/>
      <c r="G3" s="83"/>
      <c r="H3" s="83"/>
      <c r="I3" s="83"/>
      <c r="J3" s="83"/>
      <c r="K3" s="83"/>
      <c r="L3" s="83"/>
      <c r="M3" s="83"/>
      <c r="N3" s="83"/>
      <c r="O3" s="83"/>
      <c r="P3" s="83"/>
      <c r="Q3" s="83"/>
      <c r="R3" s="83"/>
      <c r="S3" s="83"/>
      <c r="T3" s="83"/>
      <c r="U3" s="83"/>
      <c r="V3" s="83"/>
      <c r="W3" s="83"/>
      <c r="X3" s="83"/>
      <c r="Y3" s="83"/>
      <c r="Z3" s="83"/>
      <c r="AA3" s="83"/>
      <c r="AB3" s="83"/>
      <c r="AC3" s="83"/>
      <c r="AD3" s="83"/>
      <c r="AE3" s="83"/>
    </row>
    <row r="4" spans="1:37" ht="51" x14ac:dyDescent="0.25">
      <c r="A4" s="83"/>
      <c r="B4" s="13" t="s">
        <v>165</v>
      </c>
      <c r="C4" s="14" t="s">
        <v>166</v>
      </c>
      <c r="D4" s="15">
        <v>0.2</v>
      </c>
      <c r="E4" s="83"/>
      <c r="F4" s="83"/>
      <c r="G4" s="83"/>
      <c r="H4" s="83"/>
      <c r="I4" s="83"/>
      <c r="J4" s="83"/>
      <c r="K4" s="83"/>
      <c r="L4" s="83"/>
      <c r="M4" s="83"/>
      <c r="N4" s="83"/>
      <c r="O4" s="83"/>
      <c r="P4" s="83"/>
      <c r="Q4" s="83"/>
      <c r="R4" s="83"/>
      <c r="S4" s="83"/>
      <c r="T4" s="83"/>
      <c r="U4" s="83"/>
      <c r="V4" s="83"/>
      <c r="W4" s="83"/>
      <c r="X4" s="83"/>
      <c r="Y4" s="83"/>
      <c r="Z4" s="83"/>
      <c r="AA4" s="83"/>
      <c r="AB4" s="83"/>
      <c r="AC4" s="83"/>
      <c r="AD4" s="83"/>
      <c r="AE4" s="83"/>
    </row>
    <row r="5" spans="1:37" ht="51" x14ac:dyDescent="0.25">
      <c r="A5" s="83"/>
      <c r="B5" s="16" t="s">
        <v>167</v>
      </c>
      <c r="C5" s="17" t="s">
        <v>168</v>
      </c>
      <c r="D5" s="18">
        <v>0.4</v>
      </c>
      <c r="E5" s="83"/>
      <c r="F5" s="83"/>
      <c r="G5" s="83"/>
      <c r="H5" s="83"/>
      <c r="I5" s="83"/>
      <c r="J5" s="83"/>
      <c r="K5" s="83"/>
      <c r="L5" s="83"/>
      <c r="M5" s="83"/>
      <c r="N5" s="83"/>
      <c r="O5" s="83"/>
      <c r="P5" s="83"/>
      <c r="Q5" s="83"/>
      <c r="R5" s="83"/>
      <c r="S5" s="83"/>
      <c r="T5" s="83"/>
      <c r="U5" s="83"/>
      <c r="V5" s="83"/>
      <c r="W5" s="83"/>
      <c r="X5" s="83"/>
      <c r="Y5" s="83"/>
      <c r="Z5" s="83"/>
      <c r="AA5" s="83"/>
      <c r="AB5" s="83"/>
      <c r="AC5" s="83"/>
      <c r="AD5" s="83"/>
      <c r="AE5" s="83"/>
    </row>
    <row r="6" spans="1:37" ht="51" x14ac:dyDescent="0.25">
      <c r="A6" s="83"/>
      <c r="B6" s="19" t="s">
        <v>169</v>
      </c>
      <c r="C6" s="17" t="s">
        <v>170</v>
      </c>
      <c r="D6" s="18">
        <v>0.6</v>
      </c>
      <c r="E6" s="83"/>
      <c r="F6" s="83"/>
      <c r="G6" s="83"/>
      <c r="H6" s="83"/>
      <c r="I6" s="83"/>
      <c r="J6" s="83"/>
      <c r="K6" s="83"/>
      <c r="L6" s="83"/>
      <c r="M6" s="83"/>
      <c r="N6" s="83"/>
      <c r="O6" s="83"/>
      <c r="P6" s="83"/>
      <c r="Q6" s="83"/>
      <c r="R6" s="83"/>
      <c r="S6" s="83"/>
      <c r="T6" s="83"/>
      <c r="U6" s="83"/>
      <c r="V6" s="83"/>
      <c r="W6" s="83"/>
      <c r="X6" s="83"/>
      <c r="Y6" s="83"/>
      <c r="Z6" s="83"/>
      <c r="AA6" s="83"/>
      <c r="AB6" s="83"/>
      <c r="AC6" s="83"/>
      <c r="AD6" s="83"/>
      <c r="AE6" s="83"/>
    </row>
    <row r="7" spans="1:37" ht="76.5" x14ac:dyDescent="0.25">
      <c r="A7" s="83"/>
      <c r="B7" s="20" t="s">
        <v>171</v>
      </c>
      <c r="C7" s="17" t="s">
        <v>172</v>
      </c>
      <c r="D7" s="18">
        <v>0.8</v>
      </c>
      <c r="E7" s="83"/>
      <c r="F7" s="83"/>
      <c r="G7" s="83"/>
      <c r="H7" s="83"/>
      <c r="I7" s="83"/>
      <c r="J7" s="83"/>
      <c r="K7" s="83"/>
      <c r="L7" s="83"/>
      <c r="M7" s="83"/>
      <c r="N7" s="83"/>
      <c r="O7" s="83"/>
      <c r="P7" s="83"/>
      <c r="Q7" s="83"/>
      <c r="R7" s="83"/>
      <c r="S7" s="83"/>
      <c r="T7" s="83"/>
      <c r="U7" s="83"/>
      <c r="V7" s="83"/>
      <c r="W7" s="83"/>
      <c r="X7" s="83"/>
      <c r="Y7" s="83"/>
      <c r="Z7" s="83"/>
      <c r="AA7" s="83"/>
      <c r="AB7" s="83"/>
      <c r="AC7" s="83"/>
      <c r="AD7" s="83"/>
      <c r="AE7" s="83"/>
    </row>
    <row r="8" spans="1:37" ht="51" x14ac:dyDescent="0.25">
      <c r="A8" s="83"/>
      <c r="B8" s="21" t="s">
        <v>173</v>
      </c>
      <c r="C8" s="17" t="s">
        <v>174</v>
      </c>
      <c r="D8" s="18">
        <v>1</v>
      </c>
      <c r="E8" s="83"/>
      <c r="F8" s="83"/>
      <c r="G8" s="83"/>
      <c r="H8" s="83"/>
      <c r="I8" s="83"/>
      <c r="J8" s="83"/>
      <c r="K8" s="83"/>
      <c r="L8" s="83"/>
      <c r="M8" s="83"/>
      <c r="N8" s="83"/>
      <c r="O8" s="83"/>
      <c r="P8" s="83"/>
      <c r="Q8" s="83"/>
      <c r="R8" s="83"/>
      <c r="S8" s="83"/>
      <c r="T8" s="83"/>
      <c r="U8" s="83"/>
      <c r="V8" s="83"/>
      <c r="W8" s="83"/>
      <c r="X8" s="83"/>
      <c r="Y8" s="83"/>
      <c r="Z8" s="83"/>
      <c r="AA8" s="83"/>
      <c r="AB8" s="83"/>
      <c r="AC8" s="83"/>
      <c r="AD8" s="83"/>
      <c r="AE8" s="83"/>
    </row>
    <row r="9" spans="1:37" x14ac:dyDescent="0.25">
      <c r="A9" s="83"/>
      <c r="B9" s="104"/>
      <c r="C9" s="104"/>
      <c r="D9" s="104"/>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row>
    <row r="10" spans="1:37" ht="16.5" x14ac:dyDescent="0.25">
      <c r="A10" s="83"/>
      <c r="B10" s="105"/>
      <c r="C10" s="104"/>
      <c r="D10" s="104"/>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row>
    <row r="11" spans="1:37" x14ac:dyDescent="0.25">
      <c r="A11" s="83"/>
      <c r="B11" s="104"/>
      <c r="C11" s="104"/>
      <c r="D11" s="104"/>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row>
    <row r="12" spans="1:37" x14ac:dyDescent="0.25">
      <c r="A12" s="83"/>
      <c r="B12" s="104"/>
      <c r="C12" s="104"/>
      <c r="D12" s="104"/>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row>
    <row r="13" spans="1:37" x14ac:dyDescent="0.25">
      <c r="A13" s="83"/>
      <c r="B13" s="104"/>
      <c r="C13" s="104"/>
      <c r="D13" s="104"/>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row>
    <row r="14" spans="1:37" x14ac:dyDescent="0.25">
      <c r="A14" s="83"/>
      <c r="B14" s="104"/>
      <c r="C14" s="104"/>
      <c r="D14" s="104"/>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row>
    <row r="15" spans="1:37" x14ac:dyDescent="0.25">
      <c r="A15" s="83"/>
      <c r="B15" s="104"/>
      <c r="C15" s="104"/>
      <c r="D15" s="104"/>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row>
    <row r="16" spans="1:37" x14ac:dyDescent="0.25">
      <c r="A16" s="83"/>
      <c r="B16" s="104"/>
      <c r="C16" s="104"/>
      <c r="D16" s="104"/>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row>
    <row r="17" spans="1:37" x14ac:dyDescent="0.25">
      <c r="A17" s="83"/>
      <c r="B17" s="104"/>
      <c r="C17" s="104"/>
      <c r="D17" s="104"/>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row>
    <row r="18" spans="1:37" x14ac:dyDescent="0.25">
      <c r="A18" s="83"/>
      <c r="B18" s="104"/>
      <c r="C18" s="104"/>
      <c r="D18" s="104"/>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row>
    <row r="19" spans="1:37" x14ac:dyDescent="0.25">
      <c r="A19" s="83"/>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row>
    <row r="20" spans="1:37" x14ac:dyDescent="0.25">
      <c r="A20" s="83"/>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row>
    <row r="21" spans="1:37" x14ac:dyDescent="0.25">
      <c r="A21" s="83"/>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row>
    <row r="22" spans="1:37" x14ac:dyDescent="0.25">
      <c r="A22" s="83"/>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row>
    <row r="23" spans="1:37" x14ac:dyDescent="0.25">
      <c r="A23" s="83"/>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row>
    <row r="24" spans="1:37" x14ac:dyDescent="0.25">
      <c r="A24" s="83"/>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row>
    <row r="25" spans="1:37" x14ac:dyDescent="0.25">
      <c r="A25" s="83"/>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row>
    <row r="26" spans="1:37" x14ac:dyDescent="0.25">
      <c r="A26" s="83"/>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row>
    <row r="27" spans="1:37" x14ac:dyDescent="0.25">
      <c r="A27" s="83"/>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row>
    <row r="28" spans="1:37" x14ac:dyDescent="0.25">
      <c r="A28" s="83"/>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row>
    <row r="29" spans="1:37" x14ac:dyDescent="0.25">
      <c r="A29" s="83"/>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row>
    <row r="30" spans="1:37" x14ac:dyDescent="0.25">
      <c r="A30" s="83"/>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row>
    <row r="31" spans="1:37" x14ac:dyDescent="0.25">
      <c r="A31" s="83"/>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row>
    <row r="32" spans="1:37" x14ac:dyDescent="0.25">
      <c r="A32" s="83"/>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row>
    <row r="33" spans="1:31" x14ac:dyDescent="0.25">
      <c r="A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row>
    <row r="34" spans="1:31" x14ac:dyDescent="0.25">
      <c r="A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row>
    <row r="35" spans="1:31" x14ac:dyDescent="0.25">
      <c r="A35" s="83"/>
    </row>
    <row r="36" spans="1:31" x14ac:dyDescent="0.25">
      <c r="A36" s="83"/>
    </row>
    <row r="37" spans="1:31" x14ac:dyDescent="0.25">
      <c r="A37" s="83"/>
    </row>
    <row r="38" spans="1:31" x14ac:dyDescent="0.25">
      <c r="A38" s="83"/>
    </row>
    <row r="39" spans="1:31" x14ac:dyDescent="0.25">
      <c r="A39" s="83"/>
    </row>
    <row r="40" spans="1:31" x14ac:dyDescent="0.25">
      <c r="A40" s="83"/>
    </row>
    <row r="41" spans="1:31" x14ac:dyDescent="0.25">
      <c r="A41" s="83"/>
    </row>
    <row r="42" spans="1:31" x14ac:dyDescent="0.25">
      <c r="A42" s="83"/>
    </row>
    <row r="43" spans="1:31" x14ac:dyDescent="0.25">
      <c r="A43" s="83"/>
    </row>
    <row r="44" spans="1:31" x14ac:dyDescent="0.25">
      <c r="A44" s="83"/>
    </row>
    <row r="45" spans="1:31" x14ac:dyDescent="0.25">
      <c r="A45" s="83"/>
    </row>
    <row r="46" spans="1:31" x14ac:dyDescent="0.25">
      <c r="A46" s="83"/>
    </row>
    <row r="47" spans="1:31" x14ac:dyDescent="0.25">
      <c r="A47" s="83"/>
    </row>
    <row r="48" spans="1:31" x14ac:dyDescent="0.25">
      <c r="A48" s="83"/>
    </row>
    <row r="49" spans="1:1" x14ac:dyDescent="0.25">
      <c r="A49" s="83"/>
    </row>
    <row r="50" spans="1:1" x14ac:dyDescent="0.25">
      <c r="A50" s="83"/>
    </row>
    <row r="51" spans="1:1" x14ac:dyDescent="0.25">
      <c r="A51" s="83"/>
    </row>
    <row r="52" spans="1:1" x14ac:dyDescent="0.25">
      <c r="A52" s="83"/>
    </row>
    <row r="53" spans="1:1" x14ac:dyDescent="0.25">
      <c r="A53" s="83"/>
    </row>
    <row r="54" spans="1:1" x14ac:dyDescent="0.25">
      <c r="A54" s="83"/>
    </row>
    <row r="55" spans="1:1" x14ac:dyDescent="0.25">
      <c r="A55" s="83"/>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249977111117893"/>
  </sheetPr>
  <dimension ref="A1:U232"/>
  <sheetViews>
    <sheetView zoomScale="60" zoomScaleNormal="60" workbookViewId="0">
      <selection activeCell="C5" sqref="C5"/>
    </sheetView>
  </sheetViews>
  <sheetFormatPr baseColWidth="10" defaultColWidth="11.42578125"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83"/>
      <c r="B1" s="533" t="s">
        <v>175</v>
      </c>
      <c r="C1" s="533"/>
      <c r="D1" s="533"/>
      <c r="E1" s="83"/>
      <c r="F1" s="83"/>
      <c r="G1" s="83"/>
      <c r="H1" s="83"/>
      <c r="I1" s="83"/>
      <c r="J1" s="83"/>
      <c r="K1" s="83"/>
      <c r="L1" s="83"/>
      <c r="M1" s="83"/>
      <c r="N1" s="83"/>
      <c r="O1" s="83"/>
      <c r="P1" s="83"/>
      <c r="Q1" s="83"/>
      <c r="R1" s="83"/>
      <c r="S1" s="83"/>
      <c r="T1" s="83"/>
      <c r="U1" s="83"/>
    </row>
    <row r="2" spans="1:21" x14ac:dyDescent="0.25">
      <c r="A2" s="83"/>
      <c r="B2" s="83"/>
      <c r="C2" s="83"/>
      <c r="D2" s="83"/>
      <c r="E2" s="83"/>
      <c r="F2" s="83"/>
      <c r="G2" s="83"/>
      <c r="H2" s="83"/>
      <c r="I2" s="83"/>
      <c r="J2" s="83"/>
      <c r="K2" s="83"/>
      <c r="L2" s="83"/>
      <c r="M2" s="83"/>
      <c r="N2" s="83"/>
      <c r="O2" s="83"/>
      <c r="P2" s="83"/>
      <c r="Q2" s="83"/>
      <c r="R2" s="83"/>
      <c r="S2" s="83"/>
      <c r="T2" s="83"/>
      <c r="U2" s="83"/>
    </row>
    <row r="3" spans="1:21" ht="30" x14ac:dyDescent="0.25">
      <c r="A3" s="83"/>
      <c r="B3" s="101"/>
      <c r="C3" s="36" t="s">
        <v>176</v>
      </c>
      <c r="D3" s="36" t="s">
        <v>177</v>
      </c>
      <c r="E3" s="83"/>
      <c r="F3" s="83"/>
      <c r="G3" s="83"/>
      <c r="H3" s="83"/>
      <c r="I3" s="83"/>
      <c r="J3" s="83"/>
      <c r="K3" s="83"/>
      <c r="L3" s="83"/>
      <c r="M3" s="83"/>
      <c r="N3" s="83"/>
      <c r="O3" s="83"/>
      <c r="P3" s="83"/>
      <c r="Q3" s="83"/>
      <c r="R3" s="83"/>
      <c r="S3" s="83"/>
      <c r="T3" s="83"/>
      <c r="U3" s="83"/>
    </row>
    <row r="4" spans="1:21" ht="33.75" x14ac:dyDescent="0.25">
      <c r="A4" s="100" t="s">
        <v>178</v>
      </c>
      <c r="B4" s="39" t="s">
        <v>179</v>
      </c>
      <c r="C4" s="44" t="s">
        <v>180</v>
      </c>
      <c r="D4" s="37" t="s">
        <v>181</v>
      </c>
      <c r="E4" s="83"/>
      <c r="F4" s="83"/>
      <c r="G4" s="83"/>
      <c r="H4" s="83"/>
      <c r="I4" s="83"/>
      <c r="J4" s="83"/>
      <c r="K4" s="83"/>
      <c r="L4" s="83"/>
      <c r="M4" s="83"/>
      <c r="N4" s="83"/>
      <c r="O4" s="83"/>
      <c r="P4" s="83"/>
      <c r="Q4" s="83"/>
      <c r="R4" s="83"/>
      <c r="S4" s="83"/>
      <c r="T4" s="83"/>
      <c r="U4" s="83"/>
    </row>
    <row r="5" spans="1:21" ht="67.5" x14ac:dyDescent="0.25">
      <c r="A5" s="100" t="s">
        <v>182</v>
      </c>
      <c r="B5" s="40" t="s">
        <v>183</v>
      </c>
      <c r="C5" s="45" t="s">
        <v>184</v>
      </c>
      <c r="D5" s="38" t="s">
        <v>185</v>
      </c>
      <c r="E5" s="83"/>
      <c r="F5" s="83"/>
      <c r="G5" s="83"/>
      <c r="H5" s="83"/>
      <c r="I5" s="83"/>
      <c r="J5" s="83"/>
      <c r="K5" s="83"/>
      <c r="L5" s="83"/>
      <c r="M5" s="83"/>
      <c r="N5" s="83"/>
      <c r="O5" s="83"/>
      <c r="P5" s="83"/>
      <c r="Q5" s="83"/>
      <c r="R5" s="83"/>
      <c r="S5" s="83"/>
      <c r="T5" s="83"/>
      <c r="U5" s="83"/>
    </row>
    <row r="6" spans="1:21" ht="67.5" x14ac:dyDescent="0.25">
      <c r="A6" s="100" t="s">
        <v>153</v>
      </c>
      <c r="B6" s="41" t="s">
        <v>186</v>
      </c>
      <c r="C6" s="45" t="s">
        <v>187</v>
      </c>
      <c r="D6" s="38" t="s">
        <v>188</v>
      </c>
      <c r="E6" s="83"/>
      <c r="F6" s="83"/>
      <c r="G6" s="83"/>
      <c r="H6" s="83"/>
      <c r="I6" s="83"/>
      <c r="J6" s="83"/>
      <c r="K6" s="83"/>
      <c r="L6" s="83"/>
      <c r="M6" s="83"/>
      <c r="N6" s="83"/>
      <c r="O6" s="83"/>
      <c r="P6" s="83"/>
      <c r="Q6" s="83"/>
      <c r="R6" s="83"/>
      <c r="S6" s="83"/>
      <c r="T6" s="83"/>
      <c r="U6" s="83"/>
    </row>
    <row r="7" spans="1:21" ht="101.25" x14ac:dyDescent="0.25">
      <c r="A7" s="100" t="s">
        <v>189</v>
      </c>
      <c r="B7" s="42" t="s">
        <v>190</v>
      </c>
      <c r="C7" s="45" t="s">
        <v>191</v>
      </c>
      <c r="D7" s="38" t="s">
        <v>192</v>
      </c>
      <c r="E7" s="83"/>
      <c r="F7" s="83"/>
      <c r="G7" s="83"/>
      <c r="H7" s="83"/>
      <c r="I7" s="83"/>
      <c r="J7" s="83"/>
      <c r="K7" s="83"/>
      <c r="L7" s="83"/>
      <c r="M7" s="83"/>
      <c r="N7" s="83"/>
      <c r="O7" s="83"/>
      <c r="P7" s="83"/>
      <c r="Q7" s="83"/>
      <c r="R7" s="83"/>
      <c r="S7" s="83"/>
      <c r="T7" s="83"/>
      <c r="U7" s="83"/>
    </row>
    <row r="8" spans="1:21" ht="67.5" x14ac:dyDescent="0.25">
      <c r="A8" s="100" t="s">
        <v>193</v>
      </c>
      <c r="B8" s="43" t="s">
        <v>194</v>
      </c>
      <c r="C8" s="45" t="s">
        <v>195</v>
      </c>
      <c r="D8" s="38" t="s">
        <v>196</v>
      </c>
      <c r="E8" s="83"/>
      <c r="F8" s="83"/>
      <c r="G8" s="83"/>
      <c r="H8" s="83"/>
      <c r="I8" s="83"/>
      <c r="J8" s="83"/>
      <c r="K8" s="83"/>
      <c r="L8" s="83"/>
      <c r="M8" s="83"/>
      <c r="N8" s="83"/>
      <c r="O8" s="83"/>
      <c r="P8" s="83"/>
      <c r="Q8" s="83"/>
      <c r="R8" s="83"/>
      <c r="S8" s="83"/>
      <c r="T8" s="83"/>
      <c r="U8" s="83"/>
    </row>
    <row r="9" spans="1:21" ht="20.25" x14ac:dyDescent="0.25">
      <c r="A9" s="100"/>
      <c r="B9" s="100"/>
      <c r="C9" s="102"/>
      <c r="D9" s="102"/>
      <c r="E9" s="83"/>
      <c r="F9" s="83"/>
      <c r="G9" s="83"/>
      <c r="H9" s="83"/>
      <c r="I9" s="83"/>
      <c r="J9" s="83"/>
      <c r="K9" s="83"/>
      <c r="L9" s="83"/>
      <c r="M9" s="83"/>
      <c r="N9" s="83"/>
      <c r="O9" s="83"/>
      <c r="P9" s="83"/>
      <c r="Q9" s="83"/>
      <c r="R9" s="83"/>
      <c r="S9" s="83"/>
      <c r="T9" s="83"/>
      <c r="U9" s="83"/>
    </row>
    <row r="10" spans="1:21" ht="16.5" x14ac:dyDescent="0.25">
      <c r="A10" s="100"/>
      <c r="B10" s="103"/>
      <c r="C10" s="103"/>
      <c r="D10" s="103"/>
      <c r="E10" s="83"/>
      <c r="F10" s="83"/>
      <c r="G10" s="83"/>
      <c r="H10" s="83"/>
      <c r="I10" s="83"/>
      <c r="J10" s="83"/>
      <c r="K10" s="83"/>
      <c r="L10" s="83"/>
      <c r="M10" s="83"/>
      <c r="N10" s="83"/>
      <c r="O10" s="83"/>
      <c r="P10" s="83"/>
      <c r="Q10" s="83"/>
      <c r="R10" s="83"/>
      <c r="S10" s="83"/>
      <c r="T10" s="83"/>
      <c r="U10" s="83"/>
    </row>
    <row r="11" spans="1:21" x14ac:dyDescent="0.25">
      <c r="A11" s="100"/>
      <c r="B11" s="100" t="s">
        <v>197</v>
      </c>
      <c r="C11" s="100" t="s">
        <v>198</v>
      </c>
      <c r="D11" s="100" t="s">
        <v>199</v>
      </c>
      <c r="E11" s="83"/>
      <c r="F11" s="83"/>
      <c r="G11" s="83"/>
      <c r="H11" s="83"/>
      <c r="I11" s="83"/>
      <c r="J11" s="83"/>
      <c r="K11" s="83"/>
      <c r="L11" s="83"/>
      <c r="M11" s="83"/>
      <c r="N11" s="83"/>
      <c r="O11" s="83"/>
      <c r="P11" s="83"/>
      <c r="Q11" s="83"/>
      <c r="R11" s="83"/>
      <c r="S11" s="83"/>
      <c r="T11" s="83"/>
      <c r="U11" s="83"/>
    </row>
    <row r="12" spans="1:21" x14ac:dyDescent="0.25">
      <c r="A12" s="100"/>
      <c r="B12" s="100" t="s">
        <v>200</v>
      </c>
      <c r="C12" s="100" t="s">
        <v>201</v>
      </c>
      <c r="D12" s="100" t="s">
        <v>202</v>
      </c>
      <c r="E12" s="83"/>
      <c r="F12" s="83"/>
      <c r="G12" s="83"/>
      <c r="H12" s="83"/>
      <c r="I12" s="83"/>
      <c r="J12" s="83"/>
      <c r="K12" s="83"/>
      <c r="L12" s="83"/>
      <c r="M12" s="83"/>
      <c r="N12" s="83"/>
      <c r="O12" s="83"/>
      <c r="P12" s="83"/>
      <c r="Q12" s="83"/>
      <c r="R12" s="83"/>
      <c r="S12" s="83"/>
      <c r="T12" s="83"/>
      <c r="U12" s="83"/>
    </row>
    <row r="13" spans="1:21" x14ac:dyDescent="0.25">
      <c r="A13" s="100"/>
      <c r="B13" s="100"/>
      <c r="C13" s="100" t="s">
        <v>203</v>
      </c>
      <c r="D13" s="100" t="s">
        <v>204</v>
      </c>
      <c r="E13" s="83"/>
      <c r="F13" s="83"/>
      <c r="G13" s="83"/>
      <c r="H13" s="83"/>
      <c r="I13" s="83"/>
      <c r="J13" s="83"/>
      <c r="K13" s="83"/>
      <c r="L13" s="83"/>
      <c r="M13" s="83"/>
      <c r="N13" s="83"/>
      <c r="O13" s="83"/>
      <c r="P13" s="83"/>
      <c r="Q13" s="83"/>
      <c r="R13" s="83"/>
      <c r="S13" s="83"/>
      <c r="T13" s="83"/>
      <c r="U13" s="83"/>
    </row>
    <row r="14" spans="1:21" x14ac:dyDescent="0.25">
      <c r="A14" s="100"/>
      <c r="B14" s="100"/>
      <c r="C14" s="100" t="s">
        <v>205</v>
      </c>
      <c r="D14" s="100" t="s">
        <v>206</v>
      </c>
      <c r="E14" s="83"/>
      <c r="F14" s="83"/>
      <c r="G14" s="83"/>
      <c r="H14" s="83"/>
      <c r="I14" s="83"/>
      <c r="J14" s="83"/>
      <c r="K14" s="83"/>
      <c r="L14" s="83"/>
      <c r="M14" s="83"/>
      <c r="N14" s="83"/>
      <c r="O14" s="83"/>
      <c r="P14" s="83"/>
      <c r="Q14" s="83"/>
      <c r="R14" s="83"/>
      <c r="S14" s="83"/>
      <c r="T14" s="83"/>
      <c r="U14" s="83"/>
    </row>
    <row r="15" spans="1:21" x14ac:dyDescent="0.25">
      <c r="A15" s="100"/>
      <c r="B15" s="100"/>
      <c r="C15" s="100" t="s">
        <v>207</v>
      </c>
      <c r="D15" s="100" t="s">
        <v>136</v>
      </c>
      <c r="E15" s="83"/>
      <c r="F15" s="83"/>
      <c r="G15" s="83"/>
      <c r="H15" s="83"/>
      <c r="I15" s="83"/>
      <c r="J15" s="83"/>
      <c r="K15" s="83"/>
      <c r="L15" s="83"/>
      <c r="M15" s="83"/>
      <c r="N15" s="83"/>
      <c r="O15" s="83"/>
      <c r="P15" s="83"/>
      <c r="Q15" s="83"/>
      <c r="R15" s="83"/>
      <c r="S15" s="83"/>
      <c r="T15" s="83"/>
      <c r="U15" s="83"/>
    </row>
    <row r="16" spans="1:21" x14ac:dyDescent="0.25">
      <c r="A16" s="100"/>
      <c r="B16" s="100"/>
      <c r="C16" s="100"/>
      <c r="D16" s="100"/>
      <c r="E16" s="83"/>
      <c r="F16" s="83"/>
      <c r="G16" s="83"/>
      <c r="H16" s="83"/>
      <c r="I16" s="83"/>
      <c r="J16" s="83"/>
      <c r="K16" s="83"/>
      <c r="L16" s="83"/>
      <c r="M16" s="83"/>
      <c r="N16" s="83"/>
      <c r="O16" s="83"/>
    </row>
    <row r="17" spans="1:15" x14ac:dyDescent="0.25">
      <c r="A17" s="100"/>
      <c r="B17" s="100"/>
      <c r="C17" s="100"/>
      <c r="D17" s="100"/>
      <c r="E17" s="83"/>
      <c r="F17" s="83"/>
      <c r="G17" s="83"/>
      <c r="H17" s="83"/>
      <c r="I17" s="83"/>
      <c r="J17" s="83"/>
      <c r="K17" s="83"/>
      <c r="L17" s="83"/>
      <c r="M17" s="83"/>
      <c r="N17" s="83"/>
      <c r="O17" s="83"/>
    </row>
    <row r="18" spans="1:15" x14ac:dyDescent="0.25">
      <c r="A18" s="100"/>
      <c r="B18" s="104"/>
      <c r="C18" s="104"/>
      <c r="D18" s="104"/>
      <c r="E18" s="83"/>
      <c r="F18" s="83"/>
      <c r="G18" s="83"/>
      <c r="H18" s="83"/>
      <c r="I18" s="83"/>
      <c r="J18" s="83"/>
      <c r="K18" s="83"/>
      <c r="L18" s="83"/>
      <c r="M18" s="83"/>
      <c r="N18" s="83"/>
      <c r="O18" s="83"/>
    </row>
    <row r="19" spans="1:15" x14ac:dyDescent="0.25">
      <c r="A19" s="100"/>
      <c r="B19" s="104"/>
      <c r="C19" s="104"/>
      <c r="D19" s="104"/>
      <c r="E19" s="83"/>
      <c r="F19" s="83"/>
      <c r="G19" s="83"/>
      <c r="H19" s="83"/>
      <c r="I19" s="83"/>
      <c r="J19" s="83"/>
      <c r="K19" s="83"/>
      <c r="L19" s="83"/>
      <c r="M19" s="83"/>
      <c r="N19" s="83"/>
      <c r="O19" s="83"/>
    </row>
    <row r="20" spans="1:15" x14ac:dyDescent="0.25">
      <c r="A20" s="100"/>
      <c r="B20" s="104"/>
      <c r="C20" s="104"/>
      <c r="D20" s="104"/>
      <c r="E20" s="83"/>
      <c r="F20" s="83"/>
      <c r="G20" s="83"/>
      <c r="H20" s="83"/>
      <c r="I20" s="83"/>
      <c r="J20" s="83"/>
      <c r="K20" s="83"/>
      <c r="L20" s="83"/>
      <c r="M20" s="83"/>
      <c r="N20" s="83"/>
      <c r="O20" s="83"/>
    </row>
    <row r="21" spans="1:15" x14ac:dyDescent="0.25">
      <c r="A21" s="100"/>
      <c r="B21" s="104"/>
      <c r="C21" s="104"/>
      <c r="D21" s="104"/>
      <c r="E21" s="83"/>
      <c r="F21" s="83"/>
      <c r="G21" s="83"/>
      <c r="H21" s="83"/>
      <c r="I21" s="83"/>
      <c r="J21" s="83"/>
      <c r="K21" s="83"/>
      <c r="L21" s="83"/>
      <c r="M21" s="83"/>
      <c r="N21" s="83"/>
      <c r="O21" s="83"/>
    </row>
    <row r="22" spans="1:15" ht="20.25" x14ac:dyDescent="0.25">
      <c r="A22" s="100"/>
      <c r="B22" s="100"/>
      <c r="C22" s="102"/>
      <c r="D22" s="102"/>
      <c r="E22" s="83"/>
      <c r="F22" s="83"/>
      <c r="G22" s="83"/>
      <c r="H22" s="83"/>
      <c r="I22" s="83"/>
      <c r="J22" s="83"/>
      <c r="K22" s="83"/>
      <c r="L22" s="83"/>
      <c r="M22" s="83"/>
      <c r="N22" s="83"/>
      <c r="O22" s="83"/>
    </row>
    <row r="23" spans="1:15" ht="20.25" x14ac:dyDescent="0.25">
      <c r="A23" s="100"/>
      <c r="B23" s="100"/>
      <c r="C23" s="102"/>
      <c r="D23" s="102"/>
      <c r="E23" s="83"/>
      <c r="F23" s="83"/>
      <c r="G23" s="83"/>
      <c r="H23" s="83"/>
      <c r="I23" s="83"/>
      <c r="J23" s="83"/>
      <c r="K23" s="83"/>
      <c r="L23" s="83"/>
      <c r="M23" s="83"/>
      <c r="N23" s="83"/>
      <c r="O23" s="83"/>
    </row>
    <row r="24" spans="1:15" ht="20.25" x14ac:dyDescent="0.25">
      <c r="A24" s="100"/>
      <c r="B24" s="100"/>
      <c r="C24" s="102"/>
      <c r="D24" s="102"/>
      <c r="E24" s="83"/>
      <c r="F24" s="83"/>
      <c r="G24" s="83"/>
      <c r="H24" s="83"/>
      <c r="I24" s="83"/>
      <c r="J24" s="83"/>
      <c r="K24" s="83"/>
      <c r="L24" s="83"/>
      <c r="M24" s="83"/>
      <c r="N24" s="83"/>
      <c r="O24" s="83"/>
    </row>
    <row r="25" spans="1:15" ht="20.25" x14ac:dyDescent="0.25">
      <c r="A25" s="100"/>
      <c r="B25" s="100"/>
      <c r="C25" s="102"/>
      <c r="D25" s="102"/>
      <c r="E25" s="83"/>
      <c r="F25" s="83"/>
      <c r="G25" s="83"/>
      <c r="H25" s="83"/>
      <c r="I25" s="83"/>
      <c r="J25" s="83"/>
      <c r="K25" s="83"/>
      <c r="L25" s="83"/>
      <c r="M25" s="83"/>
      <c r="N25" s="83"/>
      <c r="O25" s="83"/>
    </row>
    <row r="26" spans="1:15" ht="20.25" x14ac:dyDescent="0.25">
      <c r="A26" s="100"/>
      <c r="B26" s="100"/>
      <c r="C26" s="102"/>
      <c r="D26" s="102"/>
      <c r="E26" s="83"/>
      <c r="F26" s="83"/>
      <c r="G26" s="83"/>
      <c r="H26" s="83"/>
      <c r="I26" s="83"/>
      <c r="J26" s="83"/>
      <c r="K26" s="83"/>
      <c r="L26" s="83"/>
      <c r="M26" s="83"/>
      <c r="N26" s="83"/>
      <c r="O26" s="83"/>
    </row>
    <row r="27" spans="1:15" ht="20.25" x14ac:dyDescent="0.25">
      <c r="A27" s="100"/>
      <c r="B27" s="100"/>
      <c r="C27" s="102"/>
      <c r="D27" s="102"/>
      <c r="E27" s="83"/>
      <c r="F27" s="83"/>
      <c r="G27" s="83"/>
      <c r="H27" s="83"/>
      <c r="I27" s="83"/>
      <c r="J27" s="83"/>
      <c r="K27" s="83"/>
      <c r="L27" s="83"/>
      <c r="M27" s="83"/>
      <c r="N27" s="83"/>
      <c r="O27" s="83"/>
    </row>
    <row r="28" spans="1:15" ht="20.25" x14ac:dyDescent="0.25">
      <c r="A28" s="100"/>
      <c r="B28" s="100"/>
      <c r="C28" s="102"/>
      <c r="D28" s="102"/>
      <c r="E28" s="83"/>
      <c r="F28" s="83"/>
      <c r="G28" s="83"/>
      <c r="H28" s="83"/>
      <c r="I28" s="83"/>
      <c r="J28" s="83"/>
      <c r="K28" s="83"/>
      <c r="L28" s="83"/>
      <c r="M28" s="83"/>
      <c r="N28" s="83"/>
      <c r="O28" s="83"/>
    </row>
    <row r="29" spans="1:15" ht="20.25" x14ac:dyDescent="0.25">
      <c r="A29" s="100"/>
      <c r="B29" s="100"/>
      <c r="C29" s="102"/>
      <c r="D29" s="102"/>
      <c r="E29" s="83"/>
      <c r="F29" s="83"/>
      <c r="G29" s="83"/>
      <c r="H29" s="83"/>
      <c r="I29" s="83"/>
      <c r="J29" s="83"/>
      <c r="K29" s="83"/>
      <c r="L29" s="83"/>
      <c r="M29" s="83"/>
      <c r="N29" s="83"/>
      <c r="O29" s="83"/>
    </row>
    <row r="30" spans="1:15" ht="20.25" x14ac:dyDescent="0.25">
      <c r="A30" s="100"/>
      <c r="B30" s="100"/>
      <c r="C30" s="102"/>
      <c r="D30" s="102"/>
      <c r="E30" s="83"/>
      <c r="F30" s="83"/>
      <c r="G30" s="83"/>
      <c r="H30" s="83"/>
      <c r="I30" s="83"/>
      <c r="J30" s="83"/>
      <c r="K30" s="83"/>
      <c r="L30" s="83"/>
      <c r="M30" s="83"/>
      <c r="N30" s="83"/>
      <c r="O30" s="83"/>
    </row>
    <row r="31" spans="1:15" ht="20.25" x14ac:dyDescent="0.25">
      <c r="A31" s="100"/>
      <c r="B31" s="100"/>
      <c r="C31" s="102"/>
      <c r="D31" s="102"/>
      <c r="E31" s="83"/>
      <c r="F31" s="83"/>
      <c r="G31" s="83"/>
      <c r="H31" s="83"/>
      <c r="I31" s="83"/>
      <c r="J31" s="83"/>
      <c r="K31" s="83"/>
      <c r="L31" s="83"/>
      <c r="M31" s="83"/>
      <c r="N31" s="83"/>
      <c r="O31" s="83"/>
    </row>
    <row r="32" spans="1:15" ht="20.25" x14ac:dyDescent="0.25">
      <c r="A32" s="100"/>
      <c r="B32" s="100"/>
      <c r="C32" s="102"/>
      <c r="D32" s="102"/>
      <c r="E32" s="83"/>
      <c r="F32" s="83"/>
      <c r="G32" s="83"/>
      <c r="H32" s="83"/>
      <c r="I32" s="83"/>
      <c r="J32" s="83"/>
      <c r="K32" s="83"/>
      <c r="L32" s="83"/>
      <c r="M32" s="83"/>
      <c r="N32" s="83"/>
      <c r="O32" s="83"/>
    </row>
    <row r="33" spans="1:15" ht="20.25" x14ac:dyDescent="0.25">
      <c r="A33" s="100"/>
      <c r="B33" s="100"/>
      <c r="C33" s="102"/>
      <c r="D33" s="102"/>
      <c r="E33" s="83"/>
      <c r="F33" s="83"/>
      <c r="G33" s="83"/>
      <c r="H33" s="83"/>
      <c r="I33" s="83"/>
      <c r="J33" s="83"/>
      <c r="K33" s="83"/>
      <c r="L33" s="83"/>
      <c r="M33" s="83"/>
      <c r="N33" s="83"/>
      <c r="O33" s="83"/>
    </row>
    <row r="34" spans="1:15" ht="20.25" x14ac:dyDescent="0.25">
      <c r="A34" s="100"/>
      <c r="B34" s="100"/>
      <c r="C34" s="102"/>
      <c r="D34" s="102"/>
      <c r="E34" s="83"/>
      <c r="F34" s="83"/>
      <c r="G34" s="83"/>
      <c r="H34" s="83"/>
      <c r="I34" s="83"/>
      <c r="J34" s="83"/>
      <c r="K34" s="83"/>
      <c r="L34" s="83"/>
      <c r="M34" s="83"/>
      <c r="N34" s="83"/>
      <c r="O34" s="83"/>
    </row>
    <row r="35" spans="1:15" ht="20.25" x14ac:dyDescent="0.25">
      <c r="A35" s="100"/>
      <c r="B35" s="100"/>
      <c r="C35" s="102"/>
      <c r="D35" s="102"/>
      <c r="E35" s="83"/>
      <c r="F35" s="83"/>
      <c r="G35" s="83"/>
      <c r="H35" s="83"/>
      <c r="I35" s="83"/>
      <c r="J35" s="83"/>
      <c r="K35" s="83"/>
      <c r="L35" s="83"/>
      <c r="M35" s="83"/>
      <c r="N35" s="83"/>
      <c r="O35" s="83"/>
    </row>
    <row r="36" spans="1:15" ht="20.25" x14ac:dyDescent="0.25">
      <c r="A36" s="100"/>
      <c r="B36" s="100"/>
      <c r="C36" s="102"/>
      <c r="D36" s="102"/>
      <c r="E36" s="83"/>
      <c r="F36" s="83"/>
      <c r="G36" s="83"/>
      <c r="H36" s="83"/>
      <c r="I36" s="83"/>
      <c r="J36" s="83"/>
      <c r="K36" s="83"/>
      <c r="L36" s="83"/>
      <c r="M36" s="83"/>
      <c r="N36" s="83"/>
      <c r="O36" s="83"/>
    </row>
    <row r="37" spans="1:15" ht="20.25" x14ac:dyDescent="0.25">
      <c r="A37" s="100"/>
      <c r="B37" s="100"/>
      <c r="C37" s="102"/>
      <c r="D37" s="102"/>
      <c r="E37" s="83"/>
      <c r="F37" s="83"/>
      <c r="G37" s="83"/>
      <c r="H37" s="83"/>
      <c r="I37" s="83"/>
      <c r="J37" s="83"/>
      <c r="K37" s="83"/>
      <c r="L37" s="83"/>
      <c r="M37" s="83"/>
      <c r="N37" s="83"/>
      <c r="O37" s="83"/>
    </row>
    <row r="38" spans="1:15" ht="20.25" x14ac:dyDescent="0.25">
      <c r="A38" s="100"/>
      <c r="B38" s="100"/>
      <c r="C38" s="102"/>
      <c r="D38" s="102"/>
      <c r="E38" s="83"/>
      <c r="F38" s="83"/>
      <c r="G38" s="83"/>
      <c r="H38" s="83"/>
      <c r="I38" s="83"/>
      <c r="J38" s="83"/>
      <c r="K38" s="83"/>
      <c r="L38" s="83"/>
      <c r="M38" s="83"/>
      <c r="N38" s="83"/>
      <c r="O38" s="83"/>
    </row>
    <row r="39" spans="1:15" ht="20.25" x14ac:dyDescent="0.25">
      <c r="A39" s="100"/>
      <c r="B39" s="100"/>
      <c r="C39" s="102"/>
      <c r="D39" s="102"/>
      <c r="E39" s="83"/>
      <c r="F39" s="83"/>
      <c r="G39" s="83"/>
      <c r="H39" s="83"/>
      <c r="I39" s="83"/>
      <c r="J39" s="83"/>
      <c r="K39" s="83"/>
      <c r="L39" s="83"/>
      <c r="M39" s="83"/>
      <c r="N39" s="83"/>
      <c r="O39" s="83"/>
    </row>
    <row r="40" spans="1:15" ht="20.25" x14ac:dyDescent="0.25">
      <c r="A40" s="100"/>
      <c r="B40" s="100"/>
      <c r="C40" s="102"/>
      <c r="D40" s="102"/>
      <c r="E40" s="83"/>
      <c r="F40" s="83"/>
      <c r="G40" s="83"/>
      <c r="H40" s="83"/>
      <c r="I40" s="83"/>
      <c r="J40" s="83"/>
      <c r="K40" s="83"/>
      <c r="L40" s="83"/>
      <c r="M40" s="83"/>
      <c r="N40" s="83"/>
      <c r="O40" s="83"/>
    </row>
    <row r="41" spans="1:15" ht="20.25" x14ac:dyDescent="0.25">
      <c r="A41" s="100"/>
      <c r="B41" s="100"/>
      <c r="C41" s="102"/>
      <c r="D41" s="102"/>
      <c r="E41" s="83"/>
      <c r="F41" s="83"/>
      <c r="G41" s="83"/>
      <c r="H41" s="83"/>
      <c r="I41" s="83"/>
      <c r="J41" s="83"/>
      <c r="K41" s="83"/>
      <c r="L41" s="83"/>
      <c r="M41" s="83"/>
      <c r="N41" s="83"/>
      <c r="O41" s="83"/>
    </row>
    <row r="42" spans="1:15" ht="20.25" x14ac:dyDescent="0.25">
      <c r="A42" s="100"/>
      <c r="B42" s="100"/>
      <c r="C42" s="102"/>
      <c r="D42" s="102"/>
      <c r="E42" s="83"/>
      <c r="F42" s="83"/>
      <c r="G42" s="83"/>
      <c r="H42" s="83"/>
      <c r="I42" s="83"/>
      <c r="J42" s="83"/>
      <c r="K42" s="83"/>
      <c r="L42" s="83"/>
      <c r="M42" s="83"/>
      <c r="N42" s="83"/>
      <c r="O42" s="83"/>
    </row>
    <row r="43" spans="1:15" ht="20.25" x14ac:dyDescent="0.25">
      <c r="A43" s="100"/>
      <c r="B43" s="100"/>
      <c r="C43" s="102"/>
      <c r="D43" s="102"/>
      <c r="E43" s="83"/>
      <c r="F43" s="83"/>
      <c r="G43" s="83"/>
      <c r="H43" s="83"/>
      <c r="I43" s="83"/>
      <c r="J43" s="83"/>
      <c r="K43" s="83"/>
      <c r="L43" s="83"/>
      <c r="M43" s="83"/>
      <c r="N43" s="83"/>
      <c r="O43" s="83"/>
    </row>
    <row r="44" spans="1:15" ht="20.25" x14ac:dyDescent="0.25">
      <c r="A44" s="100"/>
      <c r="B44" s="100"/>
      <c r="C44" s="102"/>
      <c r="D44" s="102"/>
      <c r="E44" s="83"/>
      <c r="F44" s="83"/>
      <c r="G44" s="83"/>
      <c r="H44" s="83"/>
      <c r="I44" s="83"/>
      <c r="J44" s="83"/>
      <c r="K44" s="83"/>
      <c r="L44" s="83"/>
      <c r="M44" s="83"/>
      <c r="N44" s="83"/>
      <c r="O44" s="83"/>
    </row>
    <row r="45" spans="1:15" ht="20.25" x14ac:dyDescent="0.25">
      <c r="A45" s="100"/>
      <c r="B45" s="100"/>
      <c r="C45" s="102"/>
      <c r="D45" s="102"/>
      <c r="E45" s="83"/>
      <c r="F45" s="83"/>
      <c r="G45" s="83"/>
      <c r="H45" s="83"/>
      <c r="I45" s="83"/>
      <c r="J45" s="83"/>
      <c r="K45" s="83"/>
      <c r="L45" s="83"/>
      <c r="M45" s="83"/>
      <c r="N45" s="83"/>
      <c r="O45" s="83"/>
    </row>
    <row r="46" spans="1:15" ht="20.25" x14ac:dyDescent="0.25">
      <c r="A46" s="100"/>
      <c r="B46" s="100"/>
      <c r="C46" s="102"/>
      <c r="D46" s="102"/>
      <c r="E46" s="83"/>
      <c r="F46" s="83"/>
      <c r="G46" s="83"/>
      <c r="H46" s="83"/>
      <c r="I46" s="83"/>
      <c r="J46" s="83"/>
      <c r="K46" s="83"/>
      <c r="L46" s="83"/>
      <c r="M46" s="83"/>
      <c r="N46" s="83"/>
      <c r="O46" s="83"/>
    </row>
    <row r="47" spans="1:15" ht="20.25" x14ac:dyDescent="0.25">
      <c r="A47" s="100"/>
      <c r="B47" s="100"/>
      <c r="C47" s="102"/>
      <c r="D47" s="102"/>
      <c r="E47" s="83"/>
      <c r="F47" s="83"/>
      <c r="G47" s="83"/>
      <c r="H47" s="83"/>
      <c r="I47" s="83"/>
      <c r="J47" s="83"/>
      <c r="K47" s="83"/>
      <c r="L47" s="83"/>
      <c r="M47" s="83"/>
      <c r="N47" s="83"/>
      <c r="O47" s="83"/>
    </row>
    <row r="48" spans="1:15" ht="20.25" x14ac:dyDescent="0.25">
      <c r="A48" s="100"/>
      <c r="B48" s="100"/>
      <c r="C48" s="102"/>
      <c r="D48" s="102"/>
      <c r="E48" s="83"/>
      <c r="F48" s="83"/>
      <c r="G48" s="83"/>
      <c r="H48" s="83"/>
      <c r="I48" s="83"/>
      <c r="J48" s="83"/>
      <c r="K48" s="83"/>
      <c r="L48" s="83"/>
      <c r="M48" s="83"/>
      <c r="N48" s="83"/>
      <c r="O48" s="83"/>
    </row>
    <row r="49" spans="1:15" ht="20.25" x14ac:dyDescent="0.25">
      <c r="A49" s="100"/>
      <c r="B49" s="100"/>
      <c r="C49" s="102"/>
      <c r="D49" s="102"/>
      <c r="E49" s="83"/>
      <c r="F49" s="83"/>
      <c r="G49" s="83"/>
      <c r="H49" s="83"/>
      <c r="I49" s="83"/>
      <c r="J49" s="83"/>
      <c r="K49" s="83"/>
      <c r="L49" s="83"/>
      <c r="M49" s="83"/>
      <c r="N49" s="83"/>
      <c r="O49" s="83"/>
    </row>
    <row r="50" spans="1:15" ht="20.25" x14ac:dyDescent="0.25">
      <c r="A50" s="100"/>
      <c r="B50" s="100"/>
      <c r="C50" s="102"/>
      <c r="D50" s="102"/>
      <c r="E50" s="83"/>
      <c r="F50" s="83"/>
      <c r="G50" s="83"/>
      <c r="H50" s="83"/>
      <c r="I50" s="83"/>
      <c r="J50" s="83"/>
      <c r="K50" s="83"/>
      <c r="L50" s="83"/>
      <c r="M50" s="83"/>
      <c r="N50" s="83"/>
      <c r="O50" s="83"/>
    </row>
    <row r="51" spans="1:15" ht="20.25" x14ac:dyDescent="0.25">
      <c r="A51" s="100"/>
      <c r="B51" s="100"/>
      <c r="C51" s="102"/>
      <c r="D51" s="102"/>
      <c r="E51" s="83"/>
      <c r="F51" s="83"/>
      <c r="G51" s="83"/>
      <c r="H51" s="83"/>
      <c r="I51" s="83"/>
      <c r="J51" s="83"/>
      <c r="K51" s="83"/>
      <c r="L51" s="83"/>
      <c r="M51" s="83"/>
      <c r="N51" s="83"/>
      <c r="O51" s="83"/>
    </row>
    <row r="52" spans="1:15" ht="20.25" x14ac:dyDescent="0.25">
      <c r="A52" s="100"/>
      <c r="B52" s="23"/>
      <c r="C52" s="34"/>
      <c r="D52" s="34"/>
    </row>
    <row r="53" spans="1:15" ht="20.25" x14ac:dyDescent="0.25">
      <c r="A53" s="100"/>
      <c r="B53" s="23"/>
      <c r="C53" s="34"/>
      <c r="D53" s="34"/>
    </row>
    <row r="54" spans="1:15" ht="20.25" x14ac:dyDescent="0.25">
      <c r="A54" s="100"/>
      <c r="B54" s="23"/>
      <c r="C54" s="34"/>
      <c r="D54" s="34"/>
    </row>
    <row r="55" spans="1:15" ht="20.25" x14ac:dyDescent="0.25">
      <c r="A55" s="100"/>
      <c r="B55" s="23"/>
      <c r="C55" s="34"/>
      <c r="D55" s="34"/>
    </row>
    <row r="56" spans="1:15" ht="20.25" x14ac:dyDescent="0.25">
      <c r="A56" s="100"/>
      <c r="B56" s="23"/>
      <c r="C56" s="34"/>
      <c r="D56" s="34"/>
    </row>
    <row r="57" spans="1:15" ht="20.25" x14ac:dyDescent="0.25">
      <c r="A57" s="100"/>
      <c r="B57" s="23"/>
      <c r="C57" s="34"/>
      <c r="D57" s="34"/>
    </row>
    <row r="58" spans="1:15" ht="20.25" x14ac:dyDescent="0.25">
      <c r="A58" s="100"/>
      <c r="B58" s="23"/>
      <c r="C58" s="34"/>
      <c r="D58" s="34"/>
    </row>
    <row r="59" spans="1:15" ht="20.25" x14ac:dyDescent="0.25">
      <c r="A59" s="100"/>
      <c r="B59" s="23"/>
      <c r="C59" s="34"/>
      <c r="D59" s="34"/>
    </row>
    <row r="60" spans="1:15" ht="20.25" x14ac:dyDescent="0.25">
      <c r="A60" s="100"/>
      <c r="B60" s="23"/>
      <c r="C60" s="34"/>
      <c r="D60" s="34"/>
    </row>
    <row r="61" spans="1:15" ht="20.25" x14ac:dyDescent="0.25">
      <c r="A61" s="100"/>
      <c r="B61" s="23"/>
      <c r="C61" s="34"/>
      <c r="D61" s="34"/>
    </row>
    <row r="62" spans="1:15" ht="20.25" x14ac:dyDescent="0.25">
      <c r="A62" s="100"/>
      <c r="B62" s="23"/>
      <c r="C62" s="34"/>
      <c r="D62" s="34"/>
    </row>
    <row r="63" spans="1:15" ht="20.25" x14ac:dyDescent="0.25">
      <c r="A63" s="100"/>
      <c r="B63" s="23"/>
      <c r="C63" s="34"/>
      <c r="D63" s="34"/>
    </row>
    <row r="64" spans="1:15" ht="20.25" x14ac:dyDescent="0.25">
      <c r="A64" s="100"/>
      <c r="B64" s="23"/>
      <c r="C64" s="34"/>
      <c r="D64" s="34"/>
    </row>
    <row r="65" spans="1:4" ht="20.25" x14ac:dyDescent="0.25">
      <c r="A65" s="100"/>
      <c r="B65" s="23"/>
      <c r="C65" s="34"/>
      <c r="D65" s="34"/>
    </row>
    <row r="66" spans="1:4" ht="20.25" x14ac:dyDescent="0.25">
      <c r="A66" s="100"/>
      <c r="B66" s="23"/>
      <c r="C66" s="34"/>
      <c r="D66" s="34"/>
    </row>
    <row r="67" spans="1:4" ht="20.25" x14ac:dyDescent="0.25">
      <c r="A67" s="100"/>
      <c r="B67" s="23"/>
      <c r="C67" s="34"/>
      <c r="D67" s="34"/>
    </row>
    <row r="68" spans="1:4" ht="20.25" x14ac:dyDescent="0.25">
      <c r="A68" s="100"/>
      <c r="B68" s="23"/>
      <c r="C68" s="34"/>
      <c r="D68" s="34"/>
    </row>
    <row r="69" spans="1:4" ht="20.25" x14ac:dyDescent="0.25">
      <c r="A69" s="100"/>
      <c r="B69" s="23"/>
      <c r="C69" s="34"/>
      <c r="D69" s="34"/>
    </row>
    <row r="70" spans="1:4" ht="20.25" x14ac:dyDescent="0.25">
      <c r="A70" s="100"/>
      <c r="B70" s="23"/>
      <c r="C70" s="34"/>
      <c r="D70" s="34"/>
    </row>
    <row r="71" spans="1:4" ht="20.25" x14ac:dyDescent="0.25">
      <c r="A71" s="100"/>
      <c r="B71" s="23"/>
      <c r="C71" s="34"/>
      <c r="D71" s="34"/>
    </row>
    <row r="72" spans="1:4" ht="20.25" x14ac:dyDescent="0.25">
      <c r="A72" s="100"/>
      <c r="B72" s="23"/>
      <c r="C72" s="34"/>
      <c r="D72" s="34"/>
    </row>
    <row r="73" spans="1:4" ht="20.25" x14ac:dyDescent="0.25">
      <c r="A73" s="100"/>
      <c r="B73" s="23"/>
      <c r="C73" s="34"/>
      <c r="D73" s="34"/>
    </row>
    <row r="74" spans="1:4" ht="20.25" x14ac:dyDescent="0.25">
      <c r="A74" s="100"/>
      <c r="B74" s="23"/>
      <c r="C74" s="34"/>
      <c r="D74" s="34"/>
    </row>
    <row r="75" spans="1:4" ht="20.25" x14ac:dyDescent="0.25">
      <c r="A75" s="100"/>
      <c r="B75" s="23"/>
      <c r="C75" s="34"/>
      <c r="D75" s="34"/>
    </row>
    <row r="76" spans="1:4" ht="20.25" x14ac:dyDescent="0.25">
      <c r="A76" s="100"/>
      <c r="B76" s="23"/>
      <c r="C76" s="34"/>
      <c r="D76" s="34"/>
    </row>
    <row r="77" spans="1:4" ht="20.25" x14ac:dyDescent="0.25">
      <c r="A77" s="100"/>
      <c r="B77" s="23"/>
      <c r="C77" s="34"/>
      <c r="D77" s="34"/>
    </row>
    <row r="78" spans="1:4" ht="20.25" x14ac:dyDescent="0.25">
      <c r="A78" s="100"/>
      <c r="B78" s="23"/>
      <c r="C78" s="34"/>
      <c r="D78" s="34"/>
    </row>
    <row r="79" spans="1:4" ht="20.25" x14ac:dyDescent="0.25">
      <c r="A79" s="100"/>
      <c r="B79" s="23"/>
      <c r="C79" s="34"/>
      <c r="D79" s="34"/>
    </row>
    <row r="80" spans="1:4" ht="20.25" x14ac:dyDescent="0.25">
      <c r="A80" s="100"/>
      <c r="B80" s="23"/>
      <c r="C80" s="34"/>
      <c r="D80" s="34"/>
    </row>
    <row r="81" spans="1:4" ht="20.25" x14ac:dyDescent="0.25">
      <c r="A81" s="100"/>
      <c r="B81" s="23"/>
      <c r="C81" s="34"/>
      <c r="D81" s="34"/>
    </row>
    <row r="82" spans="1:4" ht="20.25" x14ac:dyDescent="0.25">
      <c r="A82" s="100"/>
      <c r="B82" s="23"/>
      <c r="C82" s="34"/>
      <c r="D82" s="34"/>
    </row>
    <row r="83" spans="1:4" ht="20.25" x14ac:dyDescent="0.25">
      <c r="A83" s="100"/>
      <c r="B83" s="23"/>
      <c r="C83" s="34"/>
      <c r="D83" s="34"/>
    </row>
    <row r="84" spans="1:4" ht="20.25" x14ac:dyDescent="0.25">
      <c r="A84" s="100"/>
      <c r="B84" s="23"/>
      <c r="C84" s="34"/>
      <c r="D84" s="34"/>
    </row>
    <row r="85" spans="1:4" ht="20.25" x14ac:dyDescent="0.25">
      <c r="A85" s="100"/>
      <c r="B85" s="23"/>
      <c r="C85" s="34"/>
      <c r="D85" s="34"/>
    </row>
    <row r="86" spans="1:4" ht="20.25" x14ac:dyDescent="0.25">
      <c r="A86" s="100"/>
      <c r="B86" s="23"/>
      <c r="C86" s="34"/>
      <c r="D86" s="34"/>
    </row>
    <row r="87" spans="1:4" ht="20.25" x14ac:dyDescent="0.25">
      <c r="A87" s="100"/>
      <c r="B87" s="23"/>
      <c r="C87" s="34"/>
      <c r="D87" s="34"/>
    </row>
    <row r="88" spans="1:4" ht="20.25" x14ac:dyDescent="0.25">
      <c r="A88" s="100"/>
      <c r="B88" s="23"/>
      <c r="C88" s="34"/>
      <c r="D88" s="34"/>
    </row>
    <row r="89" spans="1:4" ht="20.25" x14ac:dyDescent="0.25">
      <c r="A89" s="100"/>
      <c r="B89" s="23"/>
      <c r="C89" s="34"/>
      <c r="D89" s="34"/>
    </row>
    <row r="90" spans="1:4" ht="20.25" x14ac:dyDescent="0.25">
      <c r="A90" s="100"/>
      <c r="B90" s="23"/>
      <c r="C90" s="34"/>
      <c r="D90" s="34"/>
    </row>
    <row r="91" spans="1:4" ht="20.25" x14ac:dyDescent="0.25">
      <c r="A91" s="100"/>
      <c r="B91" s="23"/>
      <c r="C91" s="34"/>
      <c r="D91" s="34"/>
    </row>
    <row r="92" spans="1:4" ht="20.25" x14ac:dyDescent="0.25">
      <c r="A92" s="100"/>
      <c r="B92" s="23"/>
      <c r="C92" s="34"/>
      <c r="D92" s="34"/>
    </row>
    <row r="93" spans="1:4" ht="20.25" x14ac:dyDescent="0.25">
      <c r="A93" s="100"/>
      <c r="B93" s="23"/>
      <c r="C93" s="34"/>
      <c r="D93" s="34"/>
    </row>
    <row r="94" spans="1:4" ht="20.25" x14ac:dyDescent="0.25">
      <c r="A94" s="100"/>
      <c r="B94" s="23"/>
      <c r="C94" s="34"/>
      <c r="D94" s="34"/>
    </row>
    <row r="95" spans="1:4" ht="20.25" x14ac:dyDescent="0.25">
      <c r="A95" s="100"/>
      <c r="B95" s="23"/>
      <c r="C95" s="34"/>
      <c r="D95" s="34"/>
    </row>
    <row r="96" spans="1:4" ht="20.25" x14ac:dyDescent="0.25">
      <c r="A96" s="100"/>
      <c r="B96" s="23"/>
      <c r="C96" s="34"/>
      <c r="D96" s="34"/>
    </row>
    <row r="97" spans="1:4" ht="20.25" x14ac:dyDescent="0.25">
      <c r="A97" s="100"/>
      <c r="B97" s="23"/>
      <c r="C97" s="34"/>
      <c r="D97" s="34"/>
    </row>
    <row r="98" spans="1:4" ht="20.25" x14ac:dyDescent="0.25">
      <c r="A98" s="100"/>
      <c r="B98" s="23"/>
      <c r="C98" s="34"/>
      <c r="D98" s="34"/>
    </row>
    <row r="99" spans="1:4" ht="20.25" x14ac:dyDescent="0.25">
      <c r="A99" s="100"/>
      <c r="B99" s="23"/>
      <c r="C99" s="34"/>
      <c r="D99" s="34"/>
    </row>
    <row r="100" spans="1:4" ht="20.25" x14ac:dyDescent="0.25">
      <c r="A100" s="100"/>
      <c r="B100" s="23"/>
      <c r="C100" s="34"/>
      <c r="D100" s="34"/>
    </row>
    <row r="101" spans="1:4" ht="20.25" x14ac:dyDescent="0.25">
      <c r="A101" s="100"/>
      <c r="B101" s="23"/>
      <c r="C101" s="34"/>
      <c r="D101" s="34"/>
    </row>
    <row r="102" spans="1:4" ht="20.25" x14ac:dyDescent="0.25">
      <c r="A102" s="100"/>
      <c r="B102" s="23"/>
      <c r="C102" s="34"/>
      <c r="D102" s="34"/>
    </row>
    <row r="103" spans="1:4" ht="20.25" x14ac:dyDescent="0.25">
      <c r="A103" s="100"/>
      <c r="B103" s="23"/>
      <c r="C103" s="34"/>
      <c r="D103" s="34"/>
    </row>
    <row r="104" spans="1:4" ht="20.25" x14ac:dyDescent="0.25">
      <c r="A104" s="100"/>
      <c r="B104" s="23"/>
      <c r="C104" s="34"/>
      <c r="D104" s="34"/>
    </row>
    <row r="105" spans="1:4" ht="20.25" x14ac:dyDescent="0.25">
      <c r="A105" s="100"/>
      <c r="B105" s="23"/>
      <c r="C105" s="34"/>
      <c r="D105" s="34"/>
    </row>
    <row r="106" spans="1:4" ht="20.25" x14ac:dyDescent="0.25">
      <c r="A106" s="100"/>
      <c r="B106" s="23"/>
      <c r="C106" s="34"/>
      <c r="D106" s="34"/>
    </row>
    <row r="107" spans="1:4" ht="20.25" x14ac:dyDescent="0.25">
      <c r="A107" s="100"/>
      <c r="B107" s="23"/>
      <c r="C107" s="34"/>
      <c r="D107" s="34"/>
    </row>
    <row r="108" spans="1:4" ht="20.25" x14ac:dyDescent="0.25">
      <c r="A108" s="100"/>
      <c r="B108" s="23"/>
      <c r="C108" s="34"/>
      <c r="D108" s="34"/>
    </row>
    <row r="109" spans="1:4" ht="20.25" x14ac:dyDescent="0.25">
      <c r="A109" s="100"/>
      <c r="B109" s="23"/>
      <c r="C109" s="34"/>
      <c r="D109" s="34"/>
    </row>
    <row r="110" spans="1:4" ht="20.25" x14ac:dyDescent="0.25">
      <c r="A110" s="100"/>
      <c r="B110" s="23"/>
      <c r="C110" s="34"/>
      <c r="D110" s="34"/>
    </row>
    <row r="111" spans="1:4" ht="20.25" x14ac:dyDescent="0.25">
      <c r="A111" s="100"/>
      <c r="B111" s="23"/>
      <c r="C111" s="34"/>
      <c r="D111" s="34"/>
    </row>
    <row r="112" spans="1:4" ht="20.25" x14ac:dyDescent="0.25">
      <c r="A112" s="100"/>
      <c r="B112" s="23"/>
      <c r="C112" s="34"/>
      <c r="D112" s="34"/>
    </row>
    <row r="113" spans="1:4" ht="20.25" x14ac:dyDescent="0.25">
      <c r="A113" s="100"/>
      <c r="B113" s="23"/>
      <c r="C113" s="34"/>
      <c r="D113" s="34"/>
    </row>
    <row r="114" spans="1:4" ht="20.25" x14ac:dyDescent="0.25">
      <c r="A114" s="100"/>
      <c r="B114" s="23"/>
      <c r="C114" s="34"/>
      <c r="D114" s="34"/>
    </row>
    <row r="115" spans="1:4" ht="20.25" x14ac:dyDescent="0.25">
      <c r="A115" s="100"/>
      <c r="B115" s="23"/>
      <c r="C115" s="34"/>
      <c r="D115" s="34"/>
    </row>
    <row r="116" spans="1:4" ht="20.25" x14ac:dyDescent="0.25">
      <c r="A116" s="100"/>
      <c r="B116" s="23"/>
      <c r="C116" s="34"/>
      <c r="D116" s="34"/>
    </row>
    <row r="117" spans="1:4" ht="20.25" x14ac:dyDescent="0.25">
      <c r="A117" s="100"/>
      <c r="B117" s="23"/>
      <c r="C117" s="34"/>
      <c r="D117" s="34"/>
    </row>
    <row r="118" spans="1:4" ht="20.25" x14ac:dyDescent="0.25">
      <c r="A118" s="100"/>
      <c r="B118" s="23"/>
      <c r="C118" s="34"/>
      <c r="D118" s="34"/>
    </row>
    <row r="119" spans="1:4" ht="20.25" x14ac:dyDescent="0.25">
      <c r="A119" s="100"/>
      <c r="B119" s="23"/>
      <c r="C119" s="34"/>
      <c r="D119" s="34"/>
    </row>
    <row r="120" spans="1:4" ht="20.25" x14ac:dyDescent="0.25">
      <c r="A120" s="100"/>
      <c r="B120" s="23"/>
      <c r="C120" s="34"/>
      <c r="D120" s="34"/>
    </row>
    <row r="121" spans="1:4" ht="20.25" x14ac:dyDescent="0.25">
      <c r="A121" s="100"/>
      <c r="B121" s="23"/>
      <c r="C121" s="34"/>
      <c r="D121" s="34"/>
    </row>
    <row r="122" spans="1:4" ht="20.25" x14ac:dyDescent="0.25">
      <c r="A122" s="100"/>
      <c r="B122" s="23"/>
      <c r="C122" s="34"/>
      <c r="D122" s="34"/>
    </row>
    <row r="123" spans="1:4" ht="20.25" x14ac:dyDescent="0.25">
      <c r="A123" s="100"/>
      <c r="B123" s="23"/>
      <c r="C123" s="34"/>
      <c r="D123" s="34"/>
    </row>
    <row r="124" spans="1:4" ht="20.25" x14ac:dyDescent="0.25">
      <c r="A124" s="100"/>
      <c r="B124" s="23"/>
      <c r="C124" s="34"/>
      <c r="D124" s="34"/>
    </row>
    <row r="125" spans="1:4" ht="20.25" x14ac:dyDescent="0.25">
      <c r="A125" s="100"/>
      <c r="B125" s="23"/>
      <c r="C125" s="34"/>
      <c r="D125" s="34"/>
    </row>
    <row r="126" spans="1:4" ht="20.25" x14ac:dyDescent="0.25">
      <c r="A126" s="100"/>
      <c r="B126" s="23"/>
      <c r="C126" s="34"/>
      <c r="D126" s="34"/>
    </row>
    <row r="127" spans="1:4" ht="20.25" x14ac:dyDescent="0.25">
      <c r="A127" s="100"/>
      <c r="B127" s="23"/>
      <c r="C127" s="34"/>
      <c r="D127" s="34"/>
    </row>
    <row r="128" spans="1:4" ht="20.25" x14ac:dyDescent="0.25">
      <c r="A128" s="100"/>
      <c r="B128" s="23"/>
      <c r="C128" s="34"/>
      <c r="D128" s="34"/>
    </row>
    <row r="129" spans="1:4" ht="20.25" x14ac:dyDescent="0.25">
      <c r="A129" s="100"/>
      <c r="B129" s="23"/>
      <c r="C129" s="34"/>
      <c r="D129" s="34"/>
    </row>
    <row r="130" spans="1:4" ht="20.25" x14ac:dyDescent="0.25">
      <c r="A130" s="100"/>
      <c r="B130" s="23"/>
      <c r="C130" s="34"/>
      <c r="D130" s="34"/>
    </row>
    <row r="131" spans="1:4" ht="20.25" x14ac:dyDescent="0.25">
      <c r="A131" s="100"/>
      <c r="B131" s="23"/>
      <c r="C131" s="34"/>
      <c r="D131" s="34"/>
    </row>
    <row r="132" spans="1:4" ht="20.25" x14ac:dyDescent="0.25">
      <c r="A132" s="100"/>
      <c r="B132" s="23"/>
      <c r="C132" s="34"/>
      <c r="D132" s="34"/>
    </row>
    <row r="133" spans="1:4" ht="20.25" x14ac:dyDescent="0.25">
      <c r="A133" s="100"/>
      <c r="B133" s="23"/>
      <c r="C133" s="34"/>
      <c r="D133" s="34"/>
    </row>
    <row r="134" spans="1:4" ht="20.25" x14ac:dyDescent="0.25">
      <c r="A134" s="100"/>
      <c r="B134" s="23"/>
      <c r="C134" s="34"/>
      <c r="D134" s="34"/>
    </row>
    <row r="135" spans="1:4" ht="20.25" x14ac:dyDescent="0.25">
      <c r="A135" s="100"/>
      <c r="B135" s="23"/>
      <c r="C135" s="34"/>
      <c r="D135" s="34"/>
    </row>
    <row r="136" spans="1:4" ht="20.25" x14ac:dyDescent="0.25">
      <c r="A136" s="100"/>
      <c r="B136" s="23"/>
      <c r="C136" s="34"/>
      <c r="D136" s="34"/>
    </row>
    <row r="137" spans="1:4" ht="20.25" x14ac:dyDescent="0.25">
      <c r="A137" s="100"/>
      <c r="B137" s="23"/>
      <c r="C137" s="34"/>
      <c r="D137" s="34"/>
    </row>
    <row r="138" spans="1:4" ht="20.25" x14ac:dyDescent="0.25">
      <c r="A138" s="100"/>
      <c r="B138" s="23"/>
      <c r="C138" s="34"/>
      <c r="D138" s="34"/>
    </row>
    <row r="139" spans="1:4" ht="20.25" x14ac:dyDescent="0.25">
      <c r="A139" s="100"/>
      <c r="B139" s="23"/>
      <c r="C139" s="34"/>
      <c r="D139" s="34"/>
    </row>
    <row r="140" spans="1:4" ht="20.25" x14ac:dyDescent="0.25">
      <c r="A140" s="100"/>
      <c r="B140" s="23"/>
      <c r="C140" s="34"/>
      <c r="D140" s="34"/>
    </row>
    <row r="141" spans="1:4" ht="20.25" x14ac:dyDescent="0.25">
      <c r="A141" s="100"/>
      <c r="B141" s="23"/>
      <c r="C141" s="34"/>
      <c r="D141" s="34"/>
    </row>
    <row r="142" spans="1:4" ht="20.25" x14ac:dyDescent="0.25">
      <c r="A142" s="100"/>
      <c r="B142" s="23"/>
      <c r="C142" s="34"/>
      <c r="D142" s="34"/>
    </row>
    <row r="143" spans="1:4" ht="20.25" x14ac:dyDescent="0.25">
      <c r="A143" s="100"/>
      <c r="B143" s="23"/>
      <c r="C143" s="34"/>
      <c r="D143" s="34"/>
    </row>
    <row r="144" spans="1:4" ht="20.25" x14ac:dyDescent="0.25">
      <c r="A144" s="100"/>
      <c r="B144" s="23"/>
      <c r="C144" s="34"/>
      <c r="D144" s="34"/>
    </row>
    <row r="145" spans="1:4" ht="20.25" x14ac:dyDescent="0.25">
      <c r="A145" s="100"/>
      <c r="B145" s="23"/>
      <c r="C145" s="34"/>
      <c r="D145" s="34"/>
    </row>
    <row r="146" spans="1:4" ht="20.25" x14ac:dyDescent="0.25">
      <c r="A146" s="100"/>
      <c r="B146" s="23"/>
      <c r="C146" s="34"/>
      <c r="D146" s="34"/>
    </row>
    <row r="147" spans="1:4" ht="20.25" x14ac:dyDescent="0.25">
      <c r="A147" s="100"/>
      <c r="B147" s="23"/>
      <c r="C147" s="34"/>
      <c r="D147" s="34"/>
    </row>
    <row r="148" spans="1:4" ht="20.25" x14ac:dyDescent="0.25">
      <c r="A148" s="100"/>
      <c r="B148" s="23"/>
      <c r="C148" s="34"/>
      <c r="D148" s="34"/>
    </row>
    <row r="149" spans="1:4" ht="20.25" x14ac:dyDescent="0.25">
      <c r="A149" s="100"/>
      <c r="B149" s="23"/>
      <c r="C149" s="34"/>
      <c r="D149" s="34"/>
    </row>
    <row r="150" spans="1:4" ht="20.25" x14ac:dyDescent="0.25">
      <c r="A150" s="100"/>
      <c r="B150" s="23"/>
      <c r="C150" s="34"/>
      <c r="D150" s="34"/>
    </row>
    <row r="151" spans="1:4" ht="20.25" x14ac:dyDescent="0.25">
      <c r="A151" s="100"/>
      <c r="B151" s="23"/>
      <c r="C151" s="34"/>
      <c r="D151" s="34"/>
    </row>
    <row r="152" spans="1:4" ht="20.25" x14ac:dyDescent="0.25">
      <c r="A152" s="100"/>
      <c r="B152" s="23"/>
      <c r="C152" s="34"/>
      <c r="D152" s="34"/>
    </row>
    <row r="153" spans="1:4" ht="20.25" x14ac:dyDescent="0.25">
      <c r="A153" s="100"/>
      <c r="B153" s="23"/>
      <c r="C153" s="34"/>
      <c r="D153" s="34"/>
    </row>
    <row r="154" spans="1:4" ht="20.25" x14ac:dyDescent="0.25">
      <c r="A154" s="100"/>
      <c r="B154" s="23"/>
      <c r="C154" s="34"/>
      <c r="D154" s="34"/>
    </row>
    <row r="155" spans="1:4" ht="20.25" x14ac:dyDescent="0.25">
      <c r="A155" s="100"/>
      <c r="B155" s="23"/>
      <c r="C155" s="34"/>
      <c r="D155" s="34"/>
    </row>
    <row r="156" spans="1:4" ht="20.25" x14ac:dyDescent="0.25">
      <c r="A156" s="100"/>
      <c r="B156" s="23"/>
      <c r="C156" s="34"/>
      <c r="D156" s="34"/>
    </row>
    <row r="157" spans="1:4" ht="20.25" x14ac:dyDescent="0.25">
      <c r="A157" s="100"/>
      <c r="B157" s="23"/>
      <c r="C157" s="34"/>
      <c r="D157" s="34"/>
    </row>
    <row r="158" spans="1:4" ht="20.25" x14ac:dyDescent="0.25">
      <c r="A158" s="100"/>
      <c r="B158" s="23"/>
      <c r="C158" s="34"/>
      <c r="D158" s="34"/>
    </row>
    <row r="159" spans="1:4" ht="20.25" x14ac:dyDescent="0.25">
      <c r="A159" s="100"/>
      <c r="B159" s="23"/>
      <c r="C159" s="34"/>
      <c r="D159" s="34"/>
    </row>
    <row r="160" spans="1:4" ht="20.25" x14ac:dyDescent="0.25">
      <c r="A160" s="100"/>
      <c r="B160" s="23"/>
      <c r="C160" s="34"/>
      <c r="D160" s="34"/>
    </row>
    <row r="161" spans="1:4" ht="20.25" x14ac:dyDescent="0.25">
      <c r="A161" s="100"/>
      <c r="B161" s="23"/>
      <c r="C161" s="34"/>
      <c r="D161" s="34"/>
    </row>
    <row r="162" spans="1:4" ht="20.25" x14ac:dyDescent="0.25">
      <c r="A162" s="100"/>
      <c r="B162" s="23"/>
      <c r="C162" s="34"/>
      <c r="D162" s="34"/>
    </row>
    <row r="163" spans="1:4" ht="20.25" x14ac:dyDescent="0.25">
      <c r="A163" s="100"/>
      <c r="B163" s="23"/>
      <c r="C163" s="34"/>
      <c r="D163" s="34"/>
    </row>
    <row r="164" spans="1:4" ht="20.25" x14ac:dyDescent="0.25">
      <c r="A164" s="100"/>
      <c r="B164" s="23"/>
      <c r="C164" s="34"/>
      <c r="D164" s="34"/>
    </row>
    <row r="165" spans="1:4" ht="20.25" x14ac:dyDescent="0.25">
      <c r="A165" s="100"/>
      <c r="B165" s="23"/>
      <c r="C165" s="34"/>
      <c r="D165" s="34"/>
    </row>
    <row r="166" spans="1:4" ht="20.25" x14ac:dyDescent="0.25">
      <c r="A166" s="100"/>
      <c r="B166" s="23"/>
      <c r="C166" s="34"/>
      <c r="D166" s="34"/>
    </row>
    <row r="167" spans="1:4" ht="20.25" x14ac:dyDescent="0.25">
      <c r="A167" s="100"/>
      <c r="B167" s="23"/>
      <c r="C167" s="34"/>
      <c r="D167" s="34"/>
    </row>
    <row r="168" spans="1:4" ht="20.25" x14ac:dyDescent="0.25">
      <c r="A168" s="100"/>
      <c r="B168" s="23"/>
      <c r="C168" s="34"/>
      <c r="D168" s="34"/>
    </row>
    <row r="169" spans="1:4" ht="20.25" x14ac:dyDescent="0.25">
      <c r="A169" s="100"/>
      <c r="B169" s="23"/>
      <c r="C169" s="34"/>
      <c r="D169" s="34"/>
    </row>
    <row r="170" spans="1:4" ht="20.25" x14ac:dyDescent="0.25">
      <c r="A170" s="100"/>
      <c r="B170" s="23"/>
      <c r="C170" s="34"/>
      <c r="D170" s="34"/>
    </row>
    <row r="171" spans="1:4" ht="20.25" x14ac:dyDescent="0.25">
      <c r="A171" s="100"/>
      <c r="B171" s="23"/>
      <c r="C171" s="34"/>
      <c r="D171" s="34"/>
    </row>
    <row r="172" spans="1:4" ht="20.25" x14ac:dyDescent="0.25">
      <c r="A172" s="100"/>
      <c r="B172" s="23"/>
      <c r="C172" s="34"/>
      <c r="D172" s="34"/>
    </row>
    <row r="173" spans="1:4" ht="20.25" x14ac:dyDescent="0.25">
      <c r="A173" s="100"/>
      <c r="B173" s="23"/>
      <c r="C173" s="34"/>
      <c r="D173" s="34"/>
    </row>
    <row r="174" spans="1:4" ht="20.25" x14ac:dyDescent="0.25">
      <c r="A174" s="100"/>
      <c r="B174" s="23"/>
      <c r="C174" s="34"/>
      <c r="D174" s="34"/>
    </row>
    <row r="175" spans="1:4" ht="20.25" x14ac:dyDescent="0.25">
      <c r="A175" s="100"/>
      <c r="B175" s="23"/>
      <c r="C175" s="34"/>
      <c r="D175" s="34"/>
    </row>
    <row r="176" spans="1:4" ht="20.25" x14ac:dyDescent="0.25">
      <c r="A176" s="100"/>
      <c r="B176" s="23"/>
      <c r="C176" s="34"/>
      <c r="D176" s="34"/>
    </row>
    <row r="177" spans="1:4" ht="20.25" x14ac:dyDescent="0.25">
      <c r="A177" s="100"/>
      <c r="B177" s="23"/>
      <c r="C177" s="34"/>
      <c r="D177" s="34"/>
    </row>
    <row r="178" spans="1:4" ht="20.25" x14ac:dyDescent="0.25">
      <c r="A178" s="100"/>
      <c r="B178" s="23"/>
      <c r="C178" s="34"/>
      <c r="D178" s="34"/>
    </row>
    <row r="179" spans="1:4" ht="20.25" x14ac:dyDescent="0.25">
      <c r="A179" s="100"/>
      <c r="B179" s="23"/>
      <c r="C179" s="34"/>
      <c r="D179" s="34"/>
    </row>
    <row r="180" spans="1:4" ht="20.25" x14ac:dyDescent="0.25">
      <c r="A180" s="100"/>
      <c r="B180" s="23"/>
      <c r="C180" s="34"/>
      <c r="D180" s="34"/>
    </row>
    <row r="181" spans="1:4" ht="20.25" x14ac:dyDescent="0.25">
      <c r="A181" s="100"/>
      <c r="B181" s="23"/>
      <c r="C181" s="34"/>
      <c r="D181" s="34"/>
    </row>
    <row r="182" spans="1:4" ht="20.25" x14ac:dyDescent="0.25">
      <c r="A182" s="100"/>
      <c r="B182" s="23"/>
      <c r="C182" s="34"/>
      <c r="D182" s="34"/>
    </row>
    <row r="183" spans="1:4" ht="20.25" x14ac:dyDescent="0.25">
      <c r="A183" s="100"/>
      <c r="B183" s="23"/>
      <c r="C183" s="34"/>
      <c r="D183" s="34"/>
    </row>
    <row r="184" spans="1:4" ht="20.25" x14ac:dyDescent="0.25">
      <c r="A184" s="100"/>
      <c r="B184" s="23"/>
      <c r="C184" s="34"/>
      <c r="D184" s="34"/>
    </row>
    <row r="185" spans="1:4" ht="20.25" x14ac:dyDescent="0.25">
      <c r="A185" s="100"/>
      <c r="B185" s="23"/>
      <c r="C185" s="34"/>
      <c r="D185" s="34"/>
    </row>
    <row r="186" spans="1:4" ht="20.25" x14ac:dyDescent="0.25">
      <c r="A186" s="100"/>
      <c r="B186" s="23"/>
      <c r="C186" s="34"/>
      <c r="D186" s="34"/>
    </row>
    <row r="187" spans="1:4" ht="20.25" x14ac:dyDescent="0.25">
      <c r="A187" s="100"/>
      <c r="B187" s="23"/>
      <c r="C187" s="34"/>
      <c r="D187" s="34"/>
    </row>
    <row r="188" spans="1:4" ht="20.25" x14ac:dyDescent="0.25">
      <c r="A188" s="100"/>
      <c r="B188" s="23"/>
      <c r="C188" s="34"/>
      <c r="D188" s="34"/>
    </row>
    <row r="189" spans="1:4" ht="20.25" x14ac:dyDescent="0.25">
      <c r="A189" s="100"/>
      <c r="B189" s="23"/>
      <c r="C189" s="34"/>
      <c r="D189" s="34"/>
    </row>
    <row r="190" spans="1:4" ht="20.25" x14ac:dyDescent="0.25">
      <c r="A190" s="100"/>
      <c r="B190" s="23"/>
      <c r="C190" s="34"/>
      <c r="D190" s="34"/>
    </row>
    <row r="191" spans="1:4" ht="20.25" x14ac:dyDescent="0.25">
      <c r="A191" s="100"/>
      <c r="B191" s="23"/>
      <c r="C191" s="34"/>
      <c r="D191" s="34"/>
    </row>
    <row r="192" spans="1:4" ht="20.25" x14ac:dyDescent="0.25">
      <c r="A192" s="100"/>
      <c r="B192" s="23"/>
      <c r="C192" s="34"/>
      <c r="D192" s="34"/>
    </row>
    <row r="193" spans="1:4" ht="20.25" x14ac:dyDescent="0.25">
      <c r="A193" s="100"/>
      <c r="B193" s="23"/>
      <c r="C193" s="34"/>
      <c r="D193" s="34"/>
    </row>
    <row r="194" spans="1:4" ht="20.25" x14ac:dyDescent="0.25">
      <c r="A194" s="100"/>
      <c r="B194" s="23"/>
      <c r="C194" s="34"/>
      <c r="D194" s="34"/>
    </row>
    <row r="195" spans="1:4" ht="20.25" x14ac:dyDescent="0.25">
      <c r="A195" s="100"/>
      <c r="B195" s="23"/>
      <c r="C195" s="34"/>
      <c r="D195" s="34"/>
    </row>
    <row r="196" spans="1:4" ht="20.25" x14ac:dyDescent="0.25">
      <c r="A196" s="100"/>
      <c r="B196" s="23"/>
      <c r="C196" s="34"/>
      <c r="D196" s="34"/>
    </row>
    <row r="197" spans="1:4" ht="20.25" x14ac:dyDescent="0.25">
      <c r="A197" s="100"/>
      <c r="B197" s="23"/>
      <c r="C197" s="34"/>
      <c r="D197" s="34"/>
    </row>
    <row r="198" spans="1:4" ht="20.25" x14ac:dyDescent="0.25">
      <c r="A198" s="100"/>
      <c r="B198" s="23"/>
      <c r="C198" s="34"/>
      <c r="D198" s="34"/>
    </row>
    <row r="199" spans="1:4" ht="20.25" x14ac:dyDescent="0.25">
      <c r="A199" s="100"/>
      <c r="B199" s="23"/>
      <c r="C199" s="34"/>
      <c r="D199" s="34"/>
    </row>
    <row r="200" spans="1:4" ht="20.25" x14ac:dyDescent="0.25">
      <c r="A200" s="100"/>
      <c r="B200" s="23"/>
      <c r="C200" s="34"/>
      <c r="D200" s="34"/>
    </row>
    <row r="201" spans="1:4" ht="20.25" x14ac:dyDescent="0.25">
      <c r="A201" s="100"/>
      <c r="B201" s="23"/>
      <c r="C201" s="34"/>
      <c r="D201" s="34"/>
    </row>
    <row r="202" spans="1:4" ht="20.25" x14ac:dyDescent="0.25">
      <c r="A202" s="100"/>
      <c r="B202" s="23"/>
      <c r="C202" s="34"/>
      <c r="D202" s="34"/>
    </row>
    <row r="203" spans="1:4" ht="20.25" x14ac:dyDescent="0.25">
      <c r="A203" s="100"/>
      <c r="B203" s="23"/>
      <c r="C203" s="34"/>
      <c r="D203" s="34"/>
    </row>
    <row r="204" spans="1:4" ht="20.25" x14ac:dyDescent="0.25">
      <c r="A204" s="100"/>
      <c r="B204" s="23"/>
      <c r="C204" s="34"/>
      <c r="D204" s="34"/>
    </row>
    <row r="205" spans="1:4" ht="20.25" x14ac:dyDescent="0.25">
      <c r="A205" s="100"/>
      <c r="B205" s="23"/>
      <c r="C205" s="34"/>
      <c r="D205" s="34"/>
    </row>
    <row r="206" spans="1:4" ht="20.25" x14ac:dyDescent="0.25">
      <c r="A206" s="100"/>
      <c r="B206" s="23"/>
      <c r="C206" s="34"/>
      <c r="D206" s="34"/>
    </row>
    <row r="207" spans="1:4" ht="20.25" x14ac:dyDescent="0.25">
      <c r="A207" s="100"/>
      <c r="B207" s="23"/>
      <c r="C207" s="34"/>
      <c r="D207" s="34"/>
    </row>
    <row r="208" spans="1:4" x14ac:dyDescent="0.25">
      <c r="A208" s="83"/>
      <c r="B208" s="23"/>
      <c r="C208" s="23"/>
      <c r="D208" s="23"/>
    </row>
    <row r="209" spans="1:8" ht="20.25" x14ac:dyDescent="0.25">
      <c r="A209" s="83"/>
      <c r="B209" s="30" t="s">
        <v>208</v>
      </c>
      <c r="C209" s="30" t="s">
        <v>209</v>
      </c>
      <c r="D209" s="33" t="s">
        <v>208</v>
      </c>
      <c r="E209" s="33" t="s">
        <v>209</v>
      </c>
    </row>
    <row r="210" spans="1:8" ht="21" x14ac:dyDescent="0.35">
      <c r="A210" s="83"/>
      <c r="B210" s="31" t="s">
        <v>210</v>
      </c>
      <c r="C210" s="31" t="s">
        <v>211</v>
      </c>
      <c r="D210" t="s">
        <v>210</v>
      </c>
      <c r="F210" t="str">
        <f>IF(NOT(ISBLANK(D210)),D210,IF(NOT(ISBLANK(E210)),"     "&amp;E210,FALSE))</f>
        <v>Afectación Económica o presupuestal</v>
      </c>
      <c r="G210" t="s">
        <v>210</v>
      </c>
      <c r="H210" t="str">
        <f>IF(NOT(ISERROR(MATCH(G210,_xlfn.ANCHORARRAY(B221),0))),F223&amp;"Por favor no seleccionar los criterios de impacto",G210)</f>
        <v>❌Por favor no seleccionar los criterios de impacto</v>
      </c>
    </row>
    <row r="211" spans="1:8" ht="21" x14ac:dyDescent="0.35">
      <c r="A211" s="83"/>
      <c r="B211" s="31" t="s">
        <v>210</v>
      </c>
      <c r="C211" s="31" t="s">
        <v>184</v>
      </c>
      <c r="E211" t="s">
        <v>211</v>
      </c>
      <c r="F211" t="str">
        <f t="shared" ref="F211:F221" si="0">IF(NOT(ISBLANK(D211)),D211,IF(NOT(ISBLANK(E211)),"     "&amp;E211,FALSE))</f>
        <v xml:space="preserve">     Afectación menor a 10 SMLMV .</v>
      </c>
    </row>
    <row r="212" spans="1:8" ht="21" x14ac:dyDescent="0.35">
      <c r="A212" s="83"/>
      <c r="B212" s="31" t="s">
        <v>210</v>
      </c>
      <c r="C212" s="31" t="s">
        <v>187</v>
      </c>
      <c r="E212" t="s">
        <v>184</v>
      </c>
      <c r="F212" t="str">
        <f t="shared" si="0"/>
        <v xml:space="preserve">     Entre 10 y 50 SMLMV </v>
      </c>
    </row>
    <row r="213" spans="1:8" ht="21" x14ac:dyDescent="0.35">
      <c r="A213" s="83"/>
      <c r="B213" s="31" t="s">
        <v>210</v>
      </c>
      <c r="C213" s="31" t="s">
        <v>191</v>
      </c>
      <c r="E213" t="s">
        <v>187</v>
      </c>
      <c r="F213" t="str">
        <f t="shared" si="0"/>
        <v xml:space="preserve">     Entre 50 y 100 SMLMV </v>
      </c>
    </row>
    <row r="214" spans="1:8" ht="21" x14ac:dyDescent="0.35">
      <c r="A214" s="83"/>
      <c r="B214" s="31" t="s">
        <v>210</v>
      </c>
      <c r="C214" s="31" t="s">
        <v>195</v>
      </c>
      <c r="E214" t="s">
        <v>191</v>
      </c>
      <c r="F214" t="str">
        <f t="shared" si="0"/>
        <v xml:space="preserve">     Entre 100 y 500 SMLMV </v>
      </c>
    </row>
    <row r="215" spans="1:8" ht="21" x14ac:dyDescent="0.35">
      <c r="A215" s="83"/>
      <c r="B215" s="31" t="s">
        <v>177</v>
      </c>
      <c r="C215" s="31" t="s">
        <v>181</v>
      </c>
      <c r="E215" t="s">
        <v>195</v>
      </c>
      <c r="F215" t="str">
        <f t="shared" si="0"/>
        <v xml:space="preserve">     Mayor a 500 SMLMV </v>
      </c>
    </row>
    <row r="216" spans="1:8" ht="21" x14ac:dyDescent="0.35">
      <c r="A216" s="83"/>
      <c r="B216" s="31" t="s">
        <v>177</v>
      </c>
      <c r="C216" s="31" t="s">
        <v>185</v>
      </c>
      <c r="D216" t="s">
        <v>177</v>
      </c>
      <c r="F216" t="str">
        <f t="shared" si="0"/>
        <v>Pérdida Reputacional</v>
      </c>
    </row>
    <row r="217" spans="1:8" ht="21" x14ac:dyDescent="0.35">
      <c r="A217" s="83"/>
      <c r="B217" s="31" t="s">
        <v>177</v>
      </c>
      <c r="C217" s="31" t="s">
        <v>188</v>
      </c>
      <c r="E217" t="s">
        <v>181</v>
      </c>
      <c r="F217" t="str">
        <f t="shared" si="0"/>
        <v xml:space="preserve">     El riesgo afecta la imagen de alguna área de la organización</v>
      </c>
    </row>
    <row r="218" spans="1:8" ht="21" x14ac:dyDescent="0.35">
      <c r="A218" s="83"/>
      <c r="B218" s="31" t="s">
        <v>177</v>
      </c>
      <c r="C218" s="31" t="s">
        <v>192</v>
      </c>
      <c r="E218" t="s">
        <v>185</v>
      </c>
      <c r="F218" t="str">
        <f t="shared" si="0"/>
        <v xml:space="preserve">     El riesgo afecta la imagen de la entidad internamente, de conocimiento general, nivel interno, de junta dircetiva y accionistas y/o de provedores</v>
      </c>
    </row>
    <row r="219" spans="1:8" ht="21" x14ac:dyDescent="0.35">
      <c r="A219" s="83"/>
      <c r="B219" s="31" t="s">
        <v>177</v>
      </c>
      <c r="C219" s="31" t="s">
        <v>196</v>
      </c>
      <c r="E219" t="s">
        <v>188</v>
      </c>
      <c r="F219" t="str">
        <f t="shared" si="0"/>
        <v xml:space="preserve">     El riesgo afecta la imagen de la entidad con algunos usuarios de relevancia frente al logro de los objetivos</v>
      </c>
    </row>
    <row r="220" spans="1:8" x14ac:dyDescent="0.25">
      <c r="A220" s="83"/>
      <c r="B220" s="32"/>
      <c r="C220" s="32"/>
      <c r="E220" t="s">
        <v>192</v>
      </c>
      <c r="F220" t="str">
        <f t="shared" si="0"/>
        <v xml:space="preserve">     El riesgo afecta la imagen de de la entidad con efecto publicitario sostenido a nivel de sector administrativo, nivel departamental o municipal</v>
      </c>
    </row>
    <row r="221" spans="1:8" x14ac:dyDescent="0.25">
      <c r="A221" s="83"/>
      <c r="B221" s="32" t="str" cm="1">
        <f t="array" ref="B221:B223">_xlfn.UNIQUE(Tabla1[[#All],[Criterios]])</f>
        <v>Criterios</v>
      </c>
      <c r="C221" s="32"/>
      <c r="E221" t="s">
        <v>196</v>
      </c>
      <c r="F221" t="str">
        <f t="shared" si="0"/>
        <v xml:space="preserve">     El riesgo afecta la imagen de la entidad a nivel nacional, con efecto publicitarios sostenible a nivel país</v>
      </c>
    </row>
    <row r="222" spans="1:8" x14ac:dyDescent="0.25">
      <c r="A222" s="83"/>
      <c r="B222" s="32" t="str">
        <v>Afectación Económica o presupuestal</v>
      </c>
      <c r="C222" s="32"/>
    </row>
    <row r="223" spans="1:8" x14ac:dyDescent="0.25">
      <c r="B223" s="32" t="str">
        <v>Pérdida Reputacional</v>
      </c>
      <c r="C223" s="32"/>
      <c r="F223" s="35" t="s">
        <v>212</v>
      </c>
    </row>
    <row r="224" spans="1:8" x14ac:dyDescent="0.25">
      <c r="B224" s="22"/>
      <c r="C224" s="22"/>
      <c r="F224" s="35" t="s">
        <v>213</v>
      </c>
    </row>
    <row r="225" spans="2:4" x14ac:dyDescent="0.25">
      <c r="B225" s="22"/>
      <c r="C225" s="22"/>
    </row>
    <row r="226" spans="2:4" x14ac:dyDescent="0.25">
      <c r="B226" s="22"/>
      <c r="C226" s="22"/>
    </row>
    <row r="227" spans="2:4" x14ac:dyDescent="0.25">
      <c r="B227" s="22"/>
      <c r="C227" s="22"/>
      <c r="D227" s="22"/>
    </row>
    <row r="228" spans="2:4" x14ac:dyDescent="0.25">
      <c r="B228" s="22"/>
      <c r="C228" s="22"/>
      <c r="D228" s="22"/>
    </row>
    <row r="229" spans="2:4" x14ac:dyDescent="0.25">
      <c r="B229" s="22"/>
      <c r="C229" s="22"/>
      <c r="D229" s="22"/>
    </row>
    <row r="230" spans="2:4" x14ac:dyDescent="0.25">
      <c r="B230" s="22"/>
      <c r="C230" s="22"/>
      <c r="D230" s="22"/>
    </row>
    <row r="231" spans="2:4" x14ac:dyDescent="0.25">
      <c r="B231" s="22"/>
      <c r="C231" s="22"/>
      <c r="D231" s="22"/>
    </row>
    <row r="232" spans="2:4" x14ac:dyDescent="0.25">
      <c r="B232" s="22"/>
      <c r="C232" s="22"/>
      <c r="D232" s="22"/>
    </row>
  </sheetData>
  <mergeCells count="1">
    <mergeCell ref="B1:D1"/>
  </mergeCells>
  <dataValidations disablePrompts="1" count="1">
    <dataValidation type="list" allowBlank="1" showInputMessage="1" showErrorMessage="1" sqref="G210" xr:uid="{00000000-0002-0000-06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249977111117893"/>
  </sheetPr>
  <dimension ref="B1:F16"/>
  <sheetViews>
    <sheetView workbookViewId="0">
      <selection activeCell="D9" sqref="D9:D10"/>
    </sheetView>
  </sheetViews>
  <sheetFormatPr baseColWidth="10" defaultColWidth="14.28515625" defaultRowHeight="12.75" x14ac:dyDescent="0.2"/>
  <cols>
    <col min="1" max="2" width="14.28515625" style="85"/>
    <col min="3" max="3" width="17" style="85" customWidth="1"/>
    <col min="4" max="4" width="14.28515625" style="85"/>
    <col min="5" max="5" width="46" style="85" customWidth="1"/>
    <col min="6" max="16384" width="14.28515625" style="85"/>
  </cols>
  <sheetData>
    <row r="1" spans="2:6" ht="24" customHeight="1" thickBot="1" x14ac:dyDescent="0.25">
      <c r="B1" s="534" t="s">
        <v>214</v>
      </c>
      <c r="C1" s="535"/>
      <c r="D1" s="535"/>
      <c r="E1" s="535"/>
      <c r="F1" s="536"/>
    </row>
    <row r="2" spans="2:6" ht="16.5" thickBot="1" x14ac:dyDescent="0.3">
      <c r="B2" s="86"/>
      <c r="C2" s="86"/>
      <c r="D2" s="86"/>
      <c r="E2" s="86"/>
      <c r="F2" s="86"/>
    </row>
    <row r="3" spans="2:6" ht="16.5" thickBot="1" x14ac:dyDescent="0.25">
      <c r="B3" s="538" t="s">
        <v>215</v>
      </c>
      <c r="C3" s="539"/>
      <c r="D3" s="539"/>
      <c r="E3" s="98" t="s">
        <v>216</v>
      </c>
      <c r="F3" s="99" t="s">
        <v>217</v>
      </c>
    </row>
    <row r="4" spans="2:6" ht="31.5" x14ac:dyDescent="0.2">
      <c r="B4" s="540" t="s">
        <v>218</v>
      </c>
      <c r="C4" s="542" t="s">
        <v>126</v>
      </c>
      <c r="D4" s="87" t="s">
        <v>137</v>
      </c>
      <c r="E4" s="88" t="s">
        <v>219</v>
      </c>
      <c r="F4" s="89">
        <v>0.25</v>
      </c>
    </row>
    <row r="5" spans="2:6" ht="47.25" x14ac:dyDescent="0.2">
      <c r="B5" s="541"/>
      <c r="C5" s="543"/>
      <c r="D5" s="90" t="s">
        <v>220</v>
      </c>
      <c r="E5" s="91" t="s">
        <v>221</v>
      </c>
      <c r="F5" s="92">
        <v>0.15</v>
      </c>
    </row>
    <row r="6" spans="2:6" ht="47.25" x14ac:dyDescent="0.2">
      <c r="B6" s="541"/>
      <c r="C6" s="543"/>
      <c r="D6" s="90" t="s">
        <v>222</v>
      </c>
      <c r="E6" s="91" t="s">
        <v>223</v>
      </c>
      <c r="F6" s="92">
        <v>0.1</v>
      </c>
    </row>
    <row r="7" spans="2:6" ht="63" x14ac:dyDescent="0.2">
      <c r="B7" s="541"/>
      <c r="C7" s="543" t="s">
        <v>127</v>
      </c>
      <c r="D7" s="90" t="s">
        <v>224</v>
      </c>
      <c r="E7" s="91" t="s">
        <v>225</v>
      </c>
      <c r="F7" s="92">
        <v>0.25</v>
      </c>
    </row>
    <row r="8" spans="2:6" ht="31.5" x14ac:dyDescent="0.2">
      <c r="B8" s="541"/>
      <c r="C8" s="543"/>
      <c r="D8" s="90" t="s">
        <v>138</v>
      </c>
      <c r="E8" s="91" t="s">
        <v>226</v>
      </c>
      <c r="F8" s="92">
        <v>0.15</v>
      </c>
    </row>
    <row r="9" spans="2:6" ht="47.25" x14ac:dyDescent="0.2">
      <c r="B9" s="541" t="s">
        <v>227</v>
      </c>
      <c r="C9" s="543" t="s">
        <v>129</v>
      </c>
      <c r="D9" s="90" t="s">
        <v>139</v>
      </c>
      <c r="E9" s="91" t="s">
        <v>228</v>
      </c>
      <c r="F9" s="93" t="s">
        <v>229</v>
      </c>
    </row>
    <row r="10" spans="2:6" ht="63" x14ac:dyDescent="0.2">
      <c r="B10" s="541"/>
      <c r="C10" s="543"/>
      <c r="D10" s="90" t="s">
        <v>230</v>
      </c>
      <c r="E10" s="91" t="s">
        <v>231</v>
      </c>
      <c r="F10" s="93" t="s">
        <v>229</v>
      </c>
    </row>
    <row r="11" spans="2:6" ht="47.25" x14ac:dyDescent="0.2">
      <c r="B11" s="541"/>
      <c r="C11" s="543" t="s">
        <v>130</v>
      </c>
      <c r="D11" s="90" t="s">
        <v>140</v>
      </c>
      <c r="E11" s="91" t="s">
        <v>232</v>
      </c>
      <c r="F11" s="93" t="s">
        <v>229</v>
      </c>
    </row>
    <row r="12" spans="2:6" ht="47.25" x14ac:dyDescent="0.2">
      <c r="B12" s="541"/>
      <c r="C12" s="543"/>
      <c r="D12" s="90" t="s">
        <v>233</v>
      </c>
      <c r="E12" s="91" t="s">
        <v>234</v>
      </c>
      <c r="F12" s="93" t="s">
        <v>229</v>
      </c>
    </row>
    <row r="13" spans="2:6" ht="31.5" x14ac:dyDescent="0.2">
      <c r="B13" s="541"/>
      <c r="C13" s="543" t="s">
        <v>131</v>
      </c>
      <c r="D13" s="90" t="s">
        <v>141</v>
      </c>
      <c r="E13" s="91" t="s">
        <v>235</v>
      </c>
      <c r="F13" s="93" t="s">
        <v>229</v>
      </c>
    </row>
    <row r="14" spans="2:6" ht="32.25" thickBot="1" x14ac:dyDescent="0.25">
      <c r="B14" s="544"/>
      <c r="C14" s="545"/>
      <c r="D14" s="94" t="s">
        <v>236</v>
      </c>
      <c r="E14" s="95" t="s">
        <v>237</v>
      </c>
      <c r="F14" s="96" t="s">
        <v>229</v>
      </c>
    </row>
    <row r="15" spans="2:6" ht="49.5" customHeight="1" x14ac:dyDescent="0.2">
      <c r="B15" s="537" t="s">
        <v>238</v>
      </c>
      <c r="C15" s="537"/>
      <c r="D15" s="537"/>
      <c r="E15" s="537"/>
      <c r="F15" s="537"/>
    </row>
    <row r="16" spans="2:6" ht="27" customHeight="1" x14ac:dyDescent="0.25">
      <c r="B16" s="97"/>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E19"/>
  <sheetViews>
    <sheetView topLeftCell="A4" workbookViewId="0">
      <selection activeCell="B13" sqref="B13:B19"/>
    </sheetView>
  </sheetViews>
  <sheetFormatPr baseColWidth="10" defaultColWidth="11.42578125" defaultRowHeight="15" x14ac:dyDescent="0.25"/>
  <sheetData>
    <row r="2" spans="2:5" x14ac:dyDescent="0.25">
      <c r="B2" t="s">
        <v>239</v>
      </c>
      <c r="E2" t="s">
        <v>240</v>
      </c>
    </row>
    <row r="3" spans="2:5" x14ac:dyDescent="0.25">
      <c r="B3" t="s">
        <v>241</v>
      </c>
      <c r="E3" t="s">
        <v>242</v>
      </c>
    </row>
    <row r="4" spans="2:5" x14ac:dyDescent="0.25">
      <c r="B4" t="s">
        <v>243</v>
      </c>
      <c r="E4" t="s">
        <v>132</v>
      </c>
    </row>
    <row r="5" spans="2:5" x14ac:dyDescent="0.25">
      <c r="B5" t="s">
        <v>142</v>
      </c>
    </row>
    <row r="8" spans="2:5" x14ac:dyDescent="0.25">
      <c r="B8" t="s">
        <v>244</v>
      </c>
    </row>
    <row r="9" spans="2:5" x14ac:dyDescent="0.25">
      <c r="B9" t="s">
        <v>245</v>
      </c>
    </row>
    <row r="10" spans="2:5" x14ac:dyDescent="0.25">
      <c r="B10" t="s">
        <v>246</v>
      </c>
    </row>
    <row r="13" spans="2:5" x14ac:dyDescent="0.25">
      <c r="B13" t="s">
        <v>247</v>
      </c>
    </row>
    <row r="14" spans="2:5" x14ac:dyDescent="0.25">
      <c r="B14" t="s">
        <v>135</v>
      </c>
    </row>
    <row r="15" spans="2:5" x14ac:dyDescent="0.25">
      <c r="B15" t="s">
        <v>248</v>
      </c>
    </row>
    <row r="16" spans="2:5" x14ac:dyDescent="0.25">
      <c r="B16" t="s">
        <v>249</v>
      </c>
    </row>
    <row r="17" spans="2:2" x14ac:dyDescent="0.25">
      <c r="B17" t="s">
        <v>250</v>
      </c>
    </row>
    <row r="18" spans="2:2" x14ac:dyDescent="0.25">
      <c r="B18" t="s">
        <v>251</v>
      </c>
    </row>
    <row r="19" spans="2:2" x14ac:dyDescent="0.25">
      <c r="B19" t="s">
        <v>252</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 </vt:lpstr>
      <vt:lpstr>CONTEXTO</vt:lpstr>
      <vt:lpstr>Mapa de Riesgos</vt:lpstr>
      <vt:lpstr>Matriz Calor Inherente</vt:lpstr>
      <vt:lpstr>Matriz Calor Residual</vt:lpstr>
      <vt:lpstr>Tabla probabilidad</vt:lpstr>
      <vt:lpstr>Tabla Impacto</vt:lpstr>
      <vt:lpstr>Tabla Valoración controles</vt:lpstr>
      <vt:lpstr>Opciones Tratamiento</vt:lpstr>
      <vt:lpstr>Hoja1</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SANDRA HOLGUIN</cp:lastModifiedBy>
  <cp:revision/>
  <dcterms:created xsi:type="dcterms:W3CDTF">2020-03-24T23:12:47Z</dcterms:created>
  <dcterms:modified xsi:type="dcterms:W3CDTF">2022-03-25T21:18:22Z</dcterms:modified>
  <cp:category/>
  <cp:contentStatus/>
</cp:coreProperties>
</file>