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24226"/>
  <mc:AlternateContent xmlns:mc="http://schemas.openxmlformats.org/markup-compatibility/2006">
    <mc:Choice Requires="x15">
      <x15ac:absPath xmlns:x15ac="http://schemas.microsoft.com/office/spreadsheetml/2010/11/ac" url="D:\ALCALDIA 2022\CONTRUCCION MRG 2022\MAPAS RIESGOS DE GESTION 2022 - inicio 25022022\"/>
    </mc:Choice>
  </mc:AlternateContent>
  <xr:revisionPtr revIDLastSave="0" documentId="13_ncr:1_{642C798F-30C3-4DC1-922E-78E6D9D81143}"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39" i="1" l="1"/>
  <c r="T40" i="1"/>
  <c r="T41" i="1"/>
  <c r="T42" i="1"/>
  <c r="T43" i="1"/>
  <c r="T44" i="1"/>
  <c r="T45" i="1"/>
  <c r="T46" i="1"/>
  <c r="T47" i="1"/>
  <c r="Q39" i="1"/>
  <c r="Q40" i="1"/>
  <c r="Q41" i="1"/>
  <c r="Q42" i="1"/>
  <c r="Q43" i="1"/>
  <c r="Q44" i="1"/>
  <c r="Q45" i="1"/>
  <c r="Q46" i="1"/>
  <c r="Q47" i="1"/>
  <c r="Q48" i="1"/>
  <c r="Q49" i="1"/>
  <c r="T33" i="1"/>
  <c r="T34" i="1"/>
  <c r="T35" i="1"/>
  <c r="T36" i="1"/>
  <c r="T37" i="1"/>
  <c r="T38" i="1"/>
  <c r="Q33" i="1"/>
  <c r="Q34" i="1"/>
  <c r="Q35" i="1"/>
  <c r="Q36" i="1"/>
  <c r="Q37" i="1"/>
  <c r="Q38" i="1"/>
  <c r="H38" i="1"/>
  <c r="T27" i="1"/>
  <c r="T28" i="1"/>
  <c r="T29" i="1"/>
  <c r="T30" i="1"/>
  <c r="T31" i="1"/>
  <c r="T32" i="1"/>
  <c r="Z12" i="1" l="1"/>
  <c r="H62" i="1"/>
  <c r="I62" i="1" s="1"/>
  <c r="T68" i="1"/>
  <c r="T62" i="1"/>
  <c r="K63" i="1"/>
  <c r="Q63" i="1"/>
  <c r="T63" i="1"/>
  <c r="K64" i="1"/>
  <c r="Q64" i="1"/>
  <c r="T64" i="1"/>
  <c r="K65" i="1"/>
  <c r="Q65" i="1"/>
  <c r="T65" i="1"/>
  <c r="K66" i="1"/>
  <c r="Q66" i="1"/>
  <c r="T66" i="1"/>
  <c r="K67" i="1"/>
  <c r="Q67" i="1"/>
  <c r="T67" i="1"/>
  <c r="H68" i="1"/>
  <c r="I68" i="1" s="1"/>
  <c r="K69" i="1"/>
  <c r="Q69" i="1"/>
  <c r="T69" i="1"/>
  <c r="K70" i="1"/>
  <c r="Q70" i="1"/>
  <c r="T70" i="1"/>
  <c r="K71" i="1"/>
  <c r="Q71" i="1"/>
  <c r="T71" i="1"/>
  <c r="K72" i="1"/>
  <c r="Q72" i="1"/>
  <c r="T72" i="1"/>
  <c r="K73" i="1"/>
  <c r="Q73" i="1"/>
  <c r="T73" i="1"/>
  <c r="AB66" i="1" l="1"/>
  <c r="AA66" i="1" s="1"/>
  <c r="X70" i="1"/>
  <c r="Y70" i="1" s="1"/>
  <c r="AB65" i="1"/>
  <c r="AA65" i="1" s="1"/>
  <c r="AB69" i="1"/>
  <c r="AA69" i="1" s="1"/>
  <c r="AB68" i="1"/>
  <c r="AA68" i="1" s="1"/>
  <c r="X68" i="1"/>
  <c r="Z68" i="1" s="1"/>
  <c r="X64" i="1"/>
  <c r="Z64" i="1" s="1"/>
  <c r="X73" i="1"/>
  <c r="Z73" i="1" s="1"/>
  <c r="X69" i="1"/>
  <c r="Z69" i="1" s="1"/>
  <c r="X67" i="1"/>
  <c r="Y67" i="1" s="1"/>
  <c r="X65" i="1"/>
  <c r="Z65" i="1" s="1"/>
  <c r="X72" i="1"/>
  <c r="Y72" i="1" s="1"/>
  <c r="AB70" i="1"/>
  <c r="AA70" i="1" s="1"/>
  <c r="X66" i="1"/>
  <c r="Y66" i="1" s="1"/>
  <c r="X71" i="1"/>
  <c r="Z71" i="1" s="1"/>
  <c r="X62" i="1"/>
  <c r="AB72" i="1"/>
  <c r="AA72" i="1" s="1"/>
  <c r="AB64" i="1"/>
  <c r="AA64" i="1" s="1"/>
  <c r="AB73" i="1"/>
  <c r="AA73" i="1" s="1"/>
  <c r="AB71" i="1"/>
  <c r="AA71" i="1" s="1"/>
  <c r="AB63" i="1"/>
  <c r="AA63" i="1" s="1"/>
  <c r="AB67" i="1"/>
  <c r="AA67" i="1" s="1"/>
  <c r="X63" i="1"/>
  <c r="Z70" i="1" l="1"/>
  <c r="AC67" i="1"/>
  <c r="AC70" i="1"/>
  <c r="Y65" i="1"/>
  <c r="AC65" i="1" s="1"/>
  <c r="AC66" i="1"/>
  <c r="Y64" i="1"/>
  <c r="AC64" i="1" s="1"/>
  <c r="Z67" i="1"/>
  <c r="Y71" i="1"/>
  <c r="AC71" i="1" s="1"/>
  <c r="Y68" i="1"/>
  <c r="AC68" i="1" s="1"/>
  <c r="Y73" i="1"/>
  <c r="AC73" i="1" s="1"/>
  <c r="Y69" i="1"/>
  <c r="AC69" i="1" s="1"/>
  <c r="Z66" i="1"/>
  <c r="Z72" i="1"/>
  <c r="Y62" i="1"/>
  <c r="Z62" i="1"/>
  <c r="AC72" i="1"/>
  <c r="Y63" i="1"/>
  <c r="AC63" i="1" s="1"/>
  <c r="Z63" i="1"/>
  <c r="T26" i="1" l="1"/>
  <c r="T12" i="1" l="1"/>
  <c r="Q12" i="1"/>
  <c r="H12" i="1" l="1"/>
  <c r="I12" i="1" s="1"/>
  <c r="K61" i="1"/>
  <c r="K35" i="1"/>
  <c r="K21" i="1"/>
  <c r="K33" i="1"/>
  <c r="K53" i="1"/>
  <c r="K58" i="1"/>
  <c r="K34" i="1"/>
  <c r="K42" i="1"/>
  <c r="K52" i="1"/>
  <c r="K31" i="1"/>
  <c r="K39" i="1"/>
  <c r="K51" i="1"/>
  <c r="K60" i="1"/>
  <c r="K43" i="1"/>
  <c r="K28" i="1"/>
  <c r="K54" i="1"/>
  <c r="K41" i="1"/>
  <c r="K45" i="1"/>
  <c r="K25" i="1"/>
  <c r="K23" i="1"/>
  <c r="K59" i="1"/>
  <c r="K22" i="1"/>
  <c r="K36" i="1"/>
  <c r="K30" i="1"/>
  <c r="K37" i="1"/>
  <c r="K46" i="1"/>
  <c r="K24" i="1"/>
  <c r="K40" i="1"/>
  <c r="K27" i="1"/>
  <c r="K57" i="1"/>
  <c r="K47" i="1"/>
  <c r="K29" i="1"/>
  <c r="K55" i="1"/>
  <c r="K48" i="1"/>
  <c r="K49" i="1"/>
  <c r="F221" i="13" l="1"/>
  <c r="F211" i="13"/>
  <c r="F212" i="13"/>
  <c r="F213" i="13"/>
  <c r="F214" i="13"/>
  <c r="F215" i="13"/>
  <c r="F216" i="13"/>
  <c r="F217" i="13"/>
  <c r="F218" i="13"/>
  <c r="F219" i="13"/>
  <c r="F220" i="13"/>
  <c r="F210" i="13"/>
  <c r="K19" i="1"/>
  <c r="K18" i="1"/>
  <c r="K15" i="1"/>
  <c r="K16" i="1"/>
  <c r="B221" i="13" a="1"/>
  <c r="K17" i="1"/>
  <c r="B221" i="13" l="1"/>
  <c r="Q51" i="1"/>
  <c r="K62" i="1" l="1"/>
  <c r="L62" i="1" s="1"/>
  <c r="K68" i="1"/>
  <c r="L68"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8" i="1" l="1"/>
  <c r="N68" i="1"/>
  <c r="N62" i="1"/>
  <c r="M62" i="1"/>
  <c r="AB62" i="1" s="1"/>
  <c r="AA62" i="1" s="1"/>
  <c r="AC62" i="1" s="1"/>
  <c r="T61" i="1"/>
  <c r="Q61" i="1"/>
  <c r="T60" i="1"/>
  <c r="Q60" i="1"/>
  <c r="T59" i="1"/>
  <c r="Q59" i="1"/>
  <c r="T58" i="1"/>
  <c r="Q58" i="1"/>
  <c r="T57" i="1"/>
  <c r="Q57" i="1"/>
  <c r="T56" i="1"/>
  <c r="H56" i="1"/>
  <c r="I56" i="1" s="1"/>
  <c r="T55" i="1"/>
  <c r="Q55" i="1"/>
  <c r="T54" i="1"/>
  <c r="Q54" i="1"/>
  <c r="T53" i="1"/>
  <c r="Q53" i="1"/>
  <c r="T52" i="1"/>
  <c r="Q52" i="1"/>
  <c r="T51" i="1"/>
  <c r="T50" i="1"/>
  <c r="Q50" i="1"/>
  <c r="H50" i="1"/>
  <c r="I50" i="1" s="1"/>
  <c r="T49" i="1"/>
  <c r="T48" i="1"/>
  <c r="H44" i="1"/>
  <c r="I44" i="1" s="1"/>
  <c r="I38" i="1"/>
  <c r="Q32" i="1"/>
  <c r="H32" i="1"/>
  <c r="I32" i="1" s="1"/>
  <c r="Q31" i="1"/>
  <c r="Q30" i="1"/>
  <c r="Q29" i="1"/>
  <c r="Q28" i="1"/>
  <c r="Q27" i="1"/>
  <c r="Q26" i="1"/>
  <c r="H26" i="1"/>
  <c r="I26" i="1" s="1"/>
  <c r="H20" i="1"/>
  <c r="Q19" i="1"/>
  <c r="Q18" i="1"/>
  <c r="T25" i="1"/>
  <c r="Q25" i="1"/>
  <c r="T24" i="1"/>
  <c r="Q24" i="1"/>
  <c r="T23" i="1"/>
  <c r="Q23" i="1"/>
  <c r="T22" i="1"/>
  <c r="Q22" i="1"/>
  <c r="T21" i="1"/>
  <c r="Q21" i="1"/>
  <c r="T20" i="1"/>
  <c r="Q20" i="1"/>
  <c r="X56" i="1" l="1"/>
  <c r="X29" i="1"/>
  <c r="X40" i="1"/>
  <c r="X48" i="1"/>
  <c r="X60" i="1"/>
  <c r="X34" i="1"/>
  <c r="X31" i="1"/>
  <c r="X42" i="1"/>
  <c r="X54" i="1"/>
  <c r="X37" i="1"/>
  <c r="X36" i="1"/>
  <c r="X35" i="1"/>
  <c r="AB57" i="1"/>
  <c r="X58" i="1"/>
  <c r="X57" i="1"/>
  <c r="X33" i="1"/>
  <c r="X32" i="1"/>
  <c r="X53" i="1"/>
  <c r="X52" i="1"/>
  <c r="X55" i="1"/>
  <c r="X59" i="1"/>
  <c r="X61" i="1"/>
  <c r="X26" i="1"/>
  <c r="X28" i="1"/>
  <c r="X30" i="1"/>
  <c r="X39" i="1"/>
  <c r="X38" i="1"/>
  <c r="X41" i="1"/>
  <c r="X43" i="1"/>
  <c r="X47" i="1"/>
  <c r="X46" i="1"/>
  <c r="X49" i="1"/>
  <c r="AB45" i="1"/>
  <c r="X45" i="1"/>
  <c r="X44" i="1"/>
  <c r="X50" i="1"/>
  <c r="AB33" i="1"/>
  <c r="AB39" i="1"/>
  <c r="AB54" i="1"/>
  <c r="AA54" i="1" s="1"/>
  <c r="AB55" i="1"/>
  <c r="AA55" i="1" s="1"/>
  <c r="I20" i="1"/>
  <c r="X20" i="1" s="1"/>
  <c r="Y56" i="1" l="1"/>
  <c r="Z56" i="1"/>
  <c r="Z57" i="1" s="1"/>
  <c r="Y55" i="1"/>
  <c r="Z55" i="1"/>
  <c r="Y54" i="1"/>
  <c r="Z54" i="1"/>
  <c r="Y50" i="1"/>
  <c r="Z50" i="1"/>
  <c r="X51" i="1" s="1"/>
  <c r="Y44" i="1"/>
  <c r="Z44" i="1"/>
  <c r="Z45" i="1" s="1"/>
  <c r="Y38" i="1"/>
  <c r="Z38" i="1"/>
  <c r="Y32" i="1"/>
  <c r="Z32" i="1"/>
  <c r="Z33" i="1" s="1"/>
  <c r="Y34" i="1" s="1"/>
  <c r="Y26" i="1"/>
  <c r="Z26" i="1"/>
  <c r="Y20" i="1"/>
  <c r="Z20" i="1"/>
  <c r="X21" i="1" s="1"/>
  <c r="X27" i="1" l="1"/>
  <c r="Y27" i="1" s="1"/>
  <c r="Y57" i="1"/>
  <c r="Y45" i="1"/>
  <c r="Y33" i="1"/>
  <c r="Y46" i="1"/>
  <c r="Z46" i="1"/>
  <c r="Z58" i="1"/>
  <c r="Y58" i="1"/>
  <c r="Z3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4" i="1"/>
  <c r="AC55" i="1"/>
  <c r="T15" i="1"/>
  <c r="T18" i="1"/>
  <c r="T19" i="1"/>
  <c r="Z27" i="1" l="1"/>
  <c r="Y28" i="1" s="1"/>
  <c r="Y59" i="1"/>
  <c r="Z59" i="1"/>
  <c r="Z28" i="1"/>
  <c r="Z29" i="1" s="1"/>
  <c r="Y52" i="1"/>
  <c r="Z52" i="1"/>
  <c r="Y51" i="1"/>
  <c r="Z51" i="1"/>
  <c r="Y39" i="1"/>
  <c r="Z39" i="1"/>
  <c r="Y40" i="1" s="1"/>
  <c r="Y36" i="1"/>
  <c r="Y21" i="1"/>
  <c r="Z21" i="1"/>
  <c r="X22" i="1" s="1"/>
  <c r="Y22" i="1" s="1"/>
  <c r="Z40" i="1" l="1"/>
  <c r="Z41" i="1" s="1"/>
  <c r="Y60" i="1"/>
  <c r="Z60" i="1"/>
  <c r="Y29" i="1"/>
  <c r="Y47" i="1"/>
  <c r="Z47" i="1"/>
  <c r="Y48" i="1" s="1"/>
  <c r="Y41" i="1"/>
  <c r="Y53" i="1"/>
  <c r="Z53" i="1"/>
  <c r="Y35" i="1"/>
  <c r="Z35" i="1"/>
  <c r="Z36" i="1"/>
  <c r="Z22" i="1"/>
  <c r="X23" i="1" s="1"/>
  <c r="Y23" i="1" s="1"/>
  <c r="Y61" i="1" l="1"/>
  <c r="Z61" i="1"/>
  <c r="Z48" i="1"/>
  <c r="Y49" i="1" s="1"/>
  <c r="Z42" i="1"/>
  <c r="Y42" i="1"/>
  <c r="Y30" i="1"/>
  <c r="Z30" i="1"/>
  <c r="Y31" i="1" s="1"/>
  <c r="Y37" i="1"/>
  <c r="Z37" i="1"/>
  <c r="Z23" i="1"/>
  <c r="X24" i="1" s="1"/>
  <c r="Z24" i="1" s="1"/>
  <c r="X25" i="1" s="1"/>
  <c r="X12" i="1"/>
  <c r="Y12" i="1" s="1"/>
  <c r="Y43" i="1" l="1"/>
  <c r="Z43" i="1"/>
  <c r="Z49" i="1"/>
  <c r="Z31" i="1"/>
  <c r="Y24" i="1"/>
  <c r="Y25" i="1"/>
  <c r="Z25" i="1"/>
  <c r="Q15" i="1"/>
  <c r="X15" i="1" l="1"/>
  <c r="Y15" i="1" l="1"/>
  <c r="Z15" i="1" l="1"/>
  <c r="X18" i="1" l="1"/>
  <c r="Y18" i="1" l="1"/>
  <c r="Z18" i="1"/>
  <c r="X19" i="1" s="1"/>
  <c r="Y19" i="1" l="1"/>
  <c r="Z19" i="1"/>
  <c r="K44" i="1" l="1"/>
  <c r="L44" i="1" s="1"/>
  <c r="K32" i="1"/>
  <c r="L32" i="1" s="1"/>
  <c r="K26" i="1"/>
  <c r="L26" i="1" s="1"/>
  <c r="K56" i="1"/>
  <c r="L56" i="1" s="1"/>
  <c r="K50" i="1"/>
  <c r="L50" i="1" s="1"/>
  <c r="K38" i="1"/>
  <c r="L38" i="1" s="1"/>
  <c r="K12" i="1"/>
  <c r="L12" i="1" s="1"/>
  <c r="K20" i="1"/>
  <c r="L20"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6" i="1"/>
  <c r="AJ42" i="18"/>
  <c r="AJ18" i="18"/>
  <c r="AD26" i="18"/>
  <c r="L10" i="18"/>
  <c r="AD10" i="18"/>
  <c r="X18" i="18"/>
  <c r="AD42" i="18"/>
  <c r="L18" i="18"/>
  <c r="R10" i="18"/>
  <c r="N56"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6" i="1"/>
  <c r="T14" i="18"/>
  <c r="T22" i="18"/>
  <c r="N6" i="18"/>
  <c r="AL30" i="18"/>
  <c r="Z22" i="18"/>
  <c r="Z14" i="18"/>
  <c r="M26" i="1"/>
  <c r="Z30" i="18"/>
  <c r="AL38" i="18"/>
  <c r="AL14" i="18"/>
  <c r="AF6" i="18"/>
  <c r="AL22" i="18"/>
  <c r="T30" i="18"/>
  <c r="Z38" i="18"/>
  <c r="AF14" i="18"/>
  <c r="N30" i="18"/>
  <c r="N14" i="18"/>
  <c r="N22" i="18"/>
  <c r="AF38" i="18"/>
  <c r="T6" i="18"/>
  <c r="M38" i="1"/>
  <c r="X32" i="18"/>
  <c r="AD32" i="18"/>
  <c r="AJ8" i="18"/>
  <c r="L16" i="18"/>
  <c r="R32" i="18"/>
  <c r="AJ32" i="18"/>
  <c r="N38" i="1"/>
  <c r="R40" i="18"/>
  <c r="AJ40" i="18"/>
  <c r="AD24" i="18"/>
  <c r="AJ24" i="18"/>
  <c r="R24" i="18"/>
  <c r="AJ16" i="18"/>
  <c r="AD8" i="18"/>
  <c r="L32" i="18"/>
  <c r="L40" i="18"/>
  <c r="R16" i="18"/>
  <c r="L24" i="18"/>
  <c r="AD16" i="18"/>
  <c r="L8" i="18"/>
  <c r="R8" i="18"/>
  <c r="X40" i="18"/>
  <c r="X8" i="18"/>
  <c r="X16" i="18"/>
  <c r="AD40" i="18"/>
  <c r="X24" i="18"/>
  <c r="M32" i="1"/>
  <c r="J40" i="18"/>
  <c r="J16" i="18"/>
  <c r="P16" i="18"/>
  <c r="V8" i="18"/>
  <c r="J8" i="18"/>
  <c r="J24" i="18"/>
  <c r="AH16" i="18"/>
  <c r="AB16" i="18"/>
  <c r="AB40" i="18"/>
  <c r="P32" i="18"/>
  <c r="P40" i="18"/>
  <c r="AH24" i="18"/>
  <c r="AB32" i="18"/>
  <c r="J32" i="18"/>
  <c r="V16" i="18"/>
  <c r="V40" i="18"/>
  <c r="AH32" i="18"/>
  <c r="V24" i="18"/>
  <c r="V32" i="18"/>
  <c r="AH8" i="18"/>
  <c r="AB8" i="18"/>
  <c r="P8" i="18"/>
  <c r="N32" i="1"/>
  <c r="AH40" i="18"/>
  <c r="AB24" i="18"/>
  <c r="P24" i="18"/>
  <c r="AD38" i="18"/>
  <c r="L30" i="18"/>
  <c r="AD30" i="18"/>
  <c r="AJ6" i="18"/>
  <c r="L14" i="18"/>
  <c r="L22" i="18"/>
  <c r="X6" i="18"/>
  <c r="L6" i="18"/>
  <c r="N20" i="1"/>
  <c r="R38" i="18"/>
  <c r="AJ38" i="18"/>
  <c r="L38" i="18"/>
  <c r="AD6" i="18"/>
  <c r="R6" i="18"/>
  <c r="AJ30" i="18"/>
  <c r="R30" i="18"/>
  <c r="AD22" i="18"/>
  <c r="AJ14" i="18"/>
  <c r="AJ22" i="18"/>
  <c r="AD14" i="18"/>
  <c r="X38" i="18"/>
  <c r="X14" i="18"/>
  <c r="R22" i="18"/>
  <c r="X22" i="18"/>
  <c r="M20"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5" i="1" s="1"/>
  <c r="N12" i="1"/>
  <c r="M50" i="1"/>
  <c r="AH34" i="18"/>
  <c r="AH42" i="18"/>
  <c r="AH18" i="18"/>
  <c r="AB10" i="18"/>
  <c r="J26" i="18"/>
  <c r="V18" i="18"/>
  <c r="V42" i="18"/>
  <c r="J42" i="18"/>
  <c r="P10" i="18"/>
  <c r="AB26" i="18"/>
  <c r="J34" i="18"/>
  <c r="J18" i="18"/>
  <c r="AH10" i="18"/>
  <c r="AB34" i="18"/>
  <c r="P26" i="18"/>
  <c r="P34" i="18"/>
  <c r="V34" i="18"/>
  <c r="AH26" i="18"/>
  <c r="J10" i="18"/>
  <c r="N50" i="1"/>
  <c r="P18" i="18"/>
  <c r="AB42" i="18"/>
  <c r="V10" i="18"/>
  <c r="AB18" i="18"/>
  <c r="P42" i="18"/>
  <c r="V26" i="18"/>
  <c r="Z32" i="18"/>
  <c r="N24" i="18"/>
  <c r="AL32" i="18"/>
  <c r="AL40" i="18"/>
  <c r="N8" i="18"/>
  <c r="AF24" i="18"/>
  <c r="Z40" i="18"/>
  <c r="Z16" i="18"/>
  <c r="N32" i="18"/>
  <c r="T32" i="18"/>
  <c r="N40" i="18"/>
  <c r="T8" i="18"/>
  <c r="M44" i="1"/>
  <c r="AF32" i="18"/>
  <c r="AL8" i="18"/>
  <c r="T24" i="18"/>
  <c r="N16" i="18"/>
  <c r="T16" i="18"/>
  <c r="Z24" i="18"/>
  <c r="AF16" i="18"/>
  <c r="N44" i="1"/>
  <c r="T40" i="18"/>
  <c r="AF8" i="18"/>
  <c r="AL24" i="18"/>
  <c r="Z8" i="18"/>
  <c r="AF40" i="18"/>
  <c r="AL16" i="18"/>
  <c r="AB32" i="1" l="1"/>
  <c r="AA32" i="1" s="1"/>
  <c r="AB44" i="1"/>
  <c r="AA44" i="1" s="1"/>
  <c r="AB56" i="1"/>
  <c r="AA56" i="1" s="1"/>
  <c r="AA12" i="1"/>
  <c r="AB20" i="1"/>
  <c r="AB26" i="1"/>
  <c r="AB50" i="1"/>
  <c r="AB38" i="1"/>
  <c r="AA38" i="1" s="1"/>
  <c r="AA50" i="1" l="1"/>
  <c r="V22" i="19" s="1"/>
  <c r="AB51" i="1"/>
  <c r="AA26" i="1"/>
  <c r="AB27" i="1"/>
  <c r="AA27" i="1" s="1"/>
  <c r="AA20" i="1"/>
  <c r="J47" i="19" s="1"/>
  <c r="AB21" i="1"/>
  <c r="AB22" i="1" s="1"/>
  <c r="J40" i="19"/>
  <c r="V30" i="19"/>
  <c r="AH20" i="19"/>
  <c r="J30" i="19"/>
  <c r="V20" i="19"/>
  <c r="AH10" i="19"/>
  <c r="P10" i="19"/>
  <c r="AB50" i="19"/>
  <c r="J50" i="19"/>
  <c r="AB40" i="19"/>
  <c r="P30" i="19"/>
  <c r="V50" i="19"/>
  <c r="P50" i="19"/>
  <c r="AB10" i="19"/>
  <c r="AH30" i="19"/>
  <c r="AH40" i="19"/>
  <c r="J10" i="19"/>
  <c r="AB20" i="19"/>
  <c r="AH50" i="19"/>
  <c r="AC38" i="1"/>
  <c r="V10" i="19"/>
  <c r="P20" i="19"/>
  <c r="J20" i="19"/>
  <c r="P40" i="19"/>
  <c r="V40" i="19"/>
  <c r="AB30" i="19"/>
  <c r="J11" i="19"/>
  <c r="V11" i="19"/>
  <c r="AB21" i="19"/>
  <c r="P31" i="19"/>
  <c r="J31" i="19"/>
  <c r="AB41" i="19"/>
  <c r="AC44" i="1"/>
  <c r="AH41" i="19"/>
  <c r="P41" i="19"/>
  <c r="J21" i="19"/>
  <c r="AB31" i="19"/>
  <c r="AB51" i="19"/>
  <c r="P21" i="19"/>
  <c r="V41" i="19"/>
  <c r="V31" i="19"/>
  <c r="AH21" i="19"/>
  <c r="AB11" i="19"/>
  <c r="P51" i="19"/>
  <c r="V21" i="19"/>
  <c r="AH31" i="19"/>
  <c r="V51" i="19"/>
  <c r="J51" i="19"/>
  <c r="AH51" i="19"/>
  <c r="AH11" i="19"/>
  <c r="J41" i="19"/>
  <c r="P11" i="19"/>
  <c r="AB28"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6"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2"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6"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5" i="1"/>
  <c r="AB40" i="1"/>
  <c r="AA39" i="1"/>
  <c r="AA45" i="1"/>
  <c r="AB46" i="1"/>
  <c r="AA46" i="1" s="1"/>
  <c r="AB47" i="1"/>
  <c r="AB52" i="1"/>
  <c r="AA52" i="1" s="1"/>
  <c r="AB53" i="1"/>
  <c r="AA53" i="1" s="1"/>
  <c r="AA51" i="1"/>
  <c r="AA57" i="1"/>
  <c r="AB58" i="1"/>
  <c r="AA33" i="1"/>
  <c r="AB34" i="1"/>
  <c r="AH17" i="19" l="1"/>
  <c r="P47" i="19"/>
  <c r="P7" i="19"/>
  <c r="V27" i="19"/>
  <c r="V37" i="19"/>
  <c r="J7" i="19"/>
  <c r="AB17" i="19"/>
  <c r="P17" i="19"/>
  <c r="AH32" i="19"/>
  <c r="AB52" i="19"/>
  <c r="J32" i="19"/>
  <c r="V12" i="19"/>
  <c r="J42" i="19"/>
  <c r="J12" i="19"/>
  <c r="J22" i="19"/>
  <c r="AB12" i="19"/>
  <c r="AC50"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21" i="1"/>
  <c r="W27" i="19" s="1"/>
  <c r="P37" i="19"/>
  <c r="J27" i="19"/>
  <c r="AH7" i="19"/>
  <c r="AH27" i="19"/>
  <c r="V17" i="19"/>
  <c r="AC20"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5"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2" i="1"/>
  <c r="AD12" i="19"/>
  <c r="AD32" i="19"/>
  <c r="AD22" i="19"/>
  <c r="X52" i="19"/>
  <c r="AD52" i="19"/>
  <c r="L42" i="19"/>
  <c r="R42" i="19"/>
  <c r="AJ21" i="19"/>
  <c r="AD31" i="19"/>
  <c r="R21" i="19"/>
  <c r="AD41" i="19"/>
  <c r="AJ11" i="19"/>
  <c r="AJ51" i="19"/>
  <c r="AC46" i="1"/>
  <c r="L41" i="19"/>
  <c r="AD11" i="19"/>
  <c r="L21" i="19"/>
  <c r="L11" i="19"/>
  <c r="X51" i="19"/>
  <c r="X21" i="19"/>
  <c r="R11" i="19"/>
  <c r="R31" i="19"/>
  <c r="AJ41" i="19"/>
  <c r="L31" i="19"/>
  <c r="R51" i="19"/>
  <c r="X31" i="19"/>
  <c r="X11" i="19"/>
  <c r="X41" i="19"/>
  <c r="AJ31" i="19"/>
  <c r="AD51" i="19"/>
  <c r="R41" i="19"/>
  <c r="AD21" i="19"/>
  <c r="L51" i="19"/>
  <c r="AB23" i="1"/>
  <c r="AA22" i="1"/>
  <c r="AA34" i="1"/>
  <c r="AB35" i="1"/>
  <c r="AA58" i="1"/>
  <c r="AB59" i="1"/>
  <c r="K42" i="19"/>
  <c r="AC32" i="19"/>
  <c r="W42" i="19"/>
  <c r="AI52" i="19"/>
  <c r="K22" i="19"/>
  <c r="Q32" i="19"/>
  <c r="AI12" i="19"/>
  <c r="AC52" i="19"/>
  <c r="Q42" i="19"/>
  <c r="AC42" i="19"/>
  <c r="K12" i="19"/>
  <c r="Q22" i="19"/>
  <c r="W52" i="19"/>
  <c r="AI42" i="19"/>
  <c r="W32" i="19"/>
  <c r="AI22" i="19"/>
  <c r="W12" i="19"/>
  <c r="AI32" i="19"/>
  <c r="AC12" i="19"/>
  <c r="Q12" i="19"/>
  <c r="Q52" i="19"/>
  <c r="AC51" i="1"/>
  <c r="K32" i="19"/>
  <c r="W22" i="19"/>
  <c r="K52" i="19"/>
  <c r="AC22" i="19"/>
  <c r="AC40" i="19"/>
  <c r="W10" i="19"/>
  <c r="AC50" i="19"/>
  <c r="Q10" i="19"/>
  <c r="Q30" i="19"/>
  <c r="W50" i="19"/>
  <c r="K40" i="19"/>
  <c r="Q50" i="19"/>
  <c r="W20" i="19"/>
  <c r="AC39" i="1"/>
  <c r="K10" i="19"/>
  <c r="Q40" i="19"/>
  <c r="K30" i="19"/>
  <c r="AI50" i="19"/>
  <c r="AI20" i="19"/>
  <c r="K50" i="19"/>
  <c r="AI40" i="19"/>
  <c r="W40" i="19"/>
  <c r="K20" i="19"/>
  <c r="AC10" i="19"/>
  <c r="AI10" i="19"/>
  <c r="AC20" i="19"/>
  <c r="AI30" i="19"/>
  <c r="AC30" i="19"/>
  <c r="W30" i="19"/>
  <c r="Q20" i="19"/>
  <c r="AC15"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9" i="1"/>
  <c r="AA28" i="1"/>
  <c r="K39" i="19"/>
  <c r="AC39" i="19"/>
  <c r="W29" i="19"/>
  <c r="AI49" i="19"/>
  <c r="W9" i="19"/>
  <c r="AC19" i="19"/>
  <c r="Q49" i="19"/>
  <c r="W49" i="19"/>
  <c r="AC9" i="19"/>
  <c r="AI9" i="19"/>
  <c r="Q29" i="19"/>
  <c r="W39" i="19"/>
  <c r="Q39" i="19"/>
  <c r="AC33"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7" i="1"/>
  <c r="Q33" i="19"/>
  <c r="AI23" i="19"/>
  <c r="K53" i="19"/>
  <c r="AC23" i="19"/>
  <c r="AC13" i="19"/>
  <c r="W23" i="19"/>
  <c r="W33" i="19"/>
  <c r="Q13" i="19"/>
  <c r="W13" i="19"/>
  <c r="AI13" i="19"/>
  <c r="Q43" i="19"/>
  <c r="Q23" i="19"/>
  <c r="W53" i="19"/>
  <c r="M12" i="19"/>
  <c r="AK42" i="19"/>
  <c r="AE32" i="19"/>
  <c r="AC53" i="1"/>
  <c r="M52" i="19"/>
  <c r="S12" i="19"/>
  <c r="M32" i="19"/>
  <c r="S52" i="19"/>
  <c r="Y52" i="19"/>
  <c r="Y42" i="19"/>
  <c r="AK12" i="19"/>
  <c r="S22" i="19"/>
  <c r="AE12" i="19"/>
  <c r="Y22" i="19"/>
  <c r="S32" i="19"/>
  <c r="AK52" i="19"/>
  <c r="M22" i="19"/>
  <c r="AK32" i="19"/>
  <c r="AE22" i="19"/>
  <c r="AE42" i="19"/>
  <c r="Y32" i="19"/>
  <c r="M42" i="19"/>
  <c r="Y12" i="19"/>
  <c r="AE52" i="19"/>
  <c r="AK22" i="19"/>
  <c r="S42" i="19"/>
  <c r="AA47" i="1"/>
  <c r="AB49" i="1"/>
  <c r="AA49" i="1" s="1"/>
  <c r="AB48" i="1"/>
  <c r="AA48" i="1" s="1"/>
  <c r="AA40" i="1"/>
  <c r="AB41" i="1"/>
  <c r="AB18"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7" i="1"/>
  <c r="K7" i="19" l="1"/>
  <c r="Q7" i="19"/>
  <c r="AI37" i="19"/>
  <c r="AC17" i="19"/>
  <c r="AC27" i="19"/>
  <c r="Q27" i="19"/>
  <c r="AI7" i="19"/>
  <c r="K17" i="19"/>
  <c r="W37" i="19"/>
  <c r="AI27" i="19"/>
  <c r="K27" i="19"/>
  <c r="AC37" i="19"/>
  <c r="W47" i="19"/>
  <c r="AI47" i="19"/>
  <c r="AC7" i="19"/>
  <c r="K47" i="19"/>
  <c r="Q17" i="19"/>
  <c r="K37" i="19"/>
  <c r="AI17" i="19"/>
  <c r="AC21" i="1"/>
  <c r="W7" i="19"/>
  <c r="Q47" i="19"/>
  <c r="Q37" i="19"/>
  <c r="AC47" i="19"/>
  <c r="W17" i="19"/>
  <c r="AA18" i="1"/>
  <c r="AB19" i="1"/>
  <c r="AA19" i="1" s="1"/>
  <c r="R40" i="19"/>
  <c r="AD10" i="19"/>
  <c r="X40" i="19"/>
  <c r="AJ10" i="19"/>
  <c r="R50" i="19"/>
  <c r="X10" i="19"/>
  <c r="R30" i="19"/>
  <c r="AC40" i="1"/>
  <c r="L10" i="19"/>
  <c r="L50" i="19"/>
  <c r="AJ20" i="19"/>
  <c r="AJ40" i="19"/>
  <c r="AD30" i="19"/>
  <c r="R20" i="19"/>
  <c r="AD50" i="19"/>
  <c r="AJ30" i="19"/>
  <c r="AJ50" i="19"/>
  <c r="X30" i="19"/>
  <c r="AD20" i="19"/>
  <c r="L40" i="19"/>
  <c r="X50" i="19"/>
  <c r="X20" i="19"/>
  <c r="AD40" i="19"/>
  <c r="R10" i="19"/>
  <c r="L30" i="19"/>
  <c r="L20" i="19"/>
  <c r="AA59" i="1"/>
  <c r="AB60" i="1"/>
  <c r="AD47" i="19"/>
  <c r="AJ27" i="19"/>
  <c r="AD27" i="19"/>
  <c r="AJ7" i="19"/>
  <c r="AJ37" i="19"/>
  <c r="L27" i="19"/>
  <c r="AD17" i="19"/>
  <c r="L37" i="19"/>
  <c r="R17" i="19"/>
  <c r="AJ17" i="19"/>
  <c r="X7" i="19"/>
  <c r="X47" i="19"/>
  <c r="L7" i="19"/>
  <c r="L17" i="19"/>
  <c r="R27" i="19"/>
  <c r="X27" i="19"/>
  <c r="R7" i="19"/>
  <c r="X17" i="19"/>
  <c r="AJ47" i="19"/>
  <c r="L47" i="19"/>
  <c r="R37" i="19"/>
  <c r="AD7" i="19"/>
  <c r="X37" i="19"/>
  <c r="AC22" i="1"/>
  <c r="R47" i="19"/>
  <c r="AD37" i="19"/>
  <c r="AB30" i="1"/>
  <c r="AA30" i="1" s="1"/>
  <c r="AA29" i="1"/>
  <c r="AB31" i="1"/>
  <c r="AA31" i="1" s="1"/>
  <c r="AJ43" i="19"/>
  <c r="AD33" i="19"/>
  <c r="X33" i="19"/>
  <c r="X13" i="19"/>
  <c r="AD43" i="19"/>
  <c r="L43" i="19"/>
  <c r="AC58" i="1"/>
  <c r="X23" i="19"/>
  <c r="R33" i="19"/>
  <c r="R43" i="19"/>
  <c r="AD53" i="19"/>
  <c r="AJ13" i="19"/>
  <c r="R23" i="19"/>
  <c r="R13" i="19"/>
  <c r="AJ53" i="19"/>
  <c r="L33" i="19"/>
  <c r="L23" i="19"/>
  <c r="X43" i="19"/>
  <c r="X53" i="19"/>
  <c r="AD13" i="19"/>
  <c r="L53" i="19"/>
  <c r="L13" i="19"/>
  <c r="AD23" i="19"/>
  <c r="AJ33" i="19"/>
  <c r="AJ23" i="19"/>
  <c r="R53" i="19"/>
  <c r="AA23" i="1"/>
  <c r="AB24"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8"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8"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9" i="1"/>
  <c r="AG11" i="19"/>
  <c r="AM41" i="19"/>
  <c r="AA21" i="19"/>
  <c r="AA51" i="19"/>
  <c r="U51" i="19"/>
  <c r="U31" i="19"/>
  <c r="AA11" i="19"/>
  <c r="AG21" i="19"/>
  <c r="O31" i="19"/>
  <c r="AA35" i="1"/>
  <c r="AB36" i="1"/>
  <c r="AA36" i="1" s="1"/>
  <c r="AB37" i="1"/>
  <c r="AA37"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1" i="1"/>
  <c r="AB42" i="1"/>
  <c r="AE11" i="19"/>
  <c r="Y41" i="19"/>
  <c r="M41" i="19"/>
  <c r="Y21" i="19"/>
  <c r="AK41" i="19"/>
  <c r="S31" i="19"/>
  <c r="M31" i="19"/>
  <c r="M51" i="19"/>
  <c r="Y51" i="19"/>
  <c r="AK21" i="19"/>
  <c r="AK31" i="19"/>
  <c r="Y11" i="19"/>
  <c r="AE41" i="19"/>
  <c r="AE21" i="19"/>
  <c r="S51" i="19"/>
  <c r="AE51" i="19"/>
  <c r="AK51" i="19"/>
  <c r="M21" i="19"/>
  <c r="AE31" i="19"/>
  <c r="AC47"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4" i="1"/>
  <c r="AD9" i="19"/>
  <c r="AJ49" i="19"/>
  <c r="L39" i="19"/>
  <c r="R19" i="19"/>
  <c r="AJ39" i="19"/>
  <c r="AJ29" i="19"/>
  <c r="AJ19" i="19"/>
  <c r="AJ9" i="19"/>
  <c r="AD49" i="19"/>
  <c r="L19" i="19"/>
  <c r="L29" i="19"/>
  <c r="R49" i="19"/>
  <c r="AA42" i="1" l="1"/>
  <c r="AB43" i="1"/>
  <c r="AA43" i="1" s="1"/>
  <c r="AG39" i="19"/>
  <c r="AG29" i="19"/>
  <c r="AM19" i="19"/>
  <c r="O39" i="19"/>
  <c r="AC37"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3"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9"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1"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6" i="1"/>
  <c r="T19" i="19"/>
  <c r="AL49" i="19"/>
  <c r="T29" i="19"/>
  <c r="AF29" i="19"/>
  <c r="T18" i="19"/>
  <c r="N48" i="19"/>
  <c r="N8" i="19"/>
  <c r="T28" i="19"/>
  <c r="AF38" i="19"/>
  <c r="Z28" i="19"/>
  <c r="Z18" i="19"/>
  <c r="AF8" i="19"/>
  <c r="AC30"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5" i="1"/>
  <c r="M9" i="19"/>
  <c r="Y29" i="19"/>
  <c r="AA60" i="1"/>
  <c r="AB61" i="1"/>
  <c r="AA61" i="1" s="1"/>
  <c r="AM46" i="19"/>
  <c r="U36" i="19"/>
  <c r="AG16" i="19"/>
  <c r="O6" i="19"/>
  <c r="AA36" i="19"/>
  <c r="AM16" i="19"/>
  <c r="U6" i="19"/>
  <c r="AG46" i="19"/>
  <c r="AA16" i="19"/>
  <c r="AC19" i="1"/>
  <c r="AA6" i="19"/>
  <c r="AG6" i="19"/>
  <c r="AA46" i="19"/>
  <c r="AM26" i="19"/>
  <c r="U16" i="19"/>
  <c r="O36" i="19"/>
  <c r="U26" i="19"/>
  <c r="O46" i="19"/>
  <c r="AA26" i="19"/>
  <c r="AM6" i="19"/>
  <c r="U46" i="19"/>
  <c r="AG26" i="19"/>
  <c r="O16" i="19"/>
  <c r="AG36" i="19"/>
  <c r="O26" i="19"/>
  <c r="AM36" i="19"/>
  <c r="AB25" i="1"/>
  <c r="AA25" i="1" s="1"/>
  <c r="AA24" i="1"/>
  <c r="O8" i="19"/>
  <c r="AA48" i="19"/>
  <c r="AM38" i="19"/>
  <c r="U48" i="19"/>
  <c r="AA18" i="19"/>
  <c r="AG18" i="19"/>
  <c r="AG48" i="19"/>
  <c r="AM18" i="19"/>
  <c r="AA28" i="19"/>
  <c r="AG28" i="19"/>
  <c r="AA8" i="19"/>
  <c r="U18" i="19"/>
  <c r="AG38" i="19"/>
  <c r="U38" i="19"/>
  <c r="AM8" i="19"/>
  <c r="AA38" i="19"/>
  <c r="AM48" i="19"/>
  <c r="U28" i="19"/>
  <c r="O38" i="19"/>
  <c r="U8" i="19"/>
  <c r="AG8" i="19"/>
  <c r="AC31"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9" i="1"/>
  <c r="M33" i="19"/>
  <c r="AF6" i="19"/>
  <c r="N46" i="19"/>
  <c r="Z26" i="19"/>
  <c r="AL6" i="19"/>
  <c r="AL36" i="19"/>
  <c r="AF26" i="19"/>
  <c r="Z6" i="19"/>
  <c r="T26" i="19"/>
  <c r="Z46" i="19"/>
  <c r="AF46" i="19"/>
  <c r="T46" i="19"/>
  <c r="T6" i="19"/>
  <c r="AF36" i="19"/>
  <c r="N26" i="19"/>
  <c r="Z16" i="19"/>
  <c r="AL26" i="19"/>
  <c r="Z36" i="19"/>
  <c r="N36" i="19"/>
  <c r="AL46" i="19"/>
  <c r="T36" i="19"/>
  <c r="AF16" i="19"/>
  <c r="N6" i="19"/>
  <c r="N16" i="19"/>
  <c r="AC18"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1"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60" i="1"/>
  <c r="T53" i="19"/>
  <c r="AL33" i="19"/>
  <c r="T13" i="19"/>
  <c r="Z33" i="19"/>
  <c r="Z47" i="19"/>
  <c r="T7" i="19"/>
  <c r="AL37" i="19"/>
  <c r="T17" i="19"/>
  <c r="Z17" i="19"/>
  <c r="AF7" i="19"/>
  <c r="AF37" i="19"/>
  <c r="N17" i="19"/>
  <c r="AF27" i="19"/>
  <c r="AC24"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3"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5" i="1"/>
  <c r="AA17" i="19"/>
  <c r="O7" i="19"/>
  <c r="AA37" i="19"/>
  <c r="AA27" i="19"/>
  <c r="AM27" i="19"/>
  <c r="U17" i="19"/>
  <c r="U47" i="19"/>
  <c r="AG17" i="19"/>
  <c r="O47" i="19"/>
  <c r="Z40" i="19"/>
  <c r="AC42"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<sst xmlns="http://schemas.openxmlformats.org/spreadsheetml/2006/main" count="501" uniqueCount="325">
  <si>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</si>
  <si>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</si>
  <si>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</si>
  <si>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</si>
  <si>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</si>
  <si>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</si>
  <si>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</si>
  <si>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</si>
  <si>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</si>
  <si>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</si>
  <si>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</si>
  <si>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</si>
  <si>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</si>
  <si>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</si>
  <si>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</si>
  <si>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</si>
  <si>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</si>
  <si>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</si>
  <si>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</si>
  <si>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</si>
  <si>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</si>
  <si>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</si>
  <si>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</si>
  <si>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</si>
  <si>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</si>
  <si>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</si>
  <si>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</si>
  <si>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</si>
  <si>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</si>
  <si>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</si>
  <si>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</si>
  <si>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</si>
  <si>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</si>
  <si>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</si>
  <si>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</si>
  <si>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</si>
  <si>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</si>
  <si>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</si>
  <si>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</si>
  <si>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</si>
  <si>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</si>
  <si>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</si>
  <si>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</si>
  <si>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</si>
  <si>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</si>
  <si>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</si>
  <si>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</si>
  <si>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</si>
  <si>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</si>
  <si>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</si>
  <si>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</si>
  <si>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</si>
  <si>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</si>
  <si>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</si>
  <si>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</si>
  <si>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</si>
  <si>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</si>
  <si>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</si>
  <si>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</si>
  <si>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</si>
  <si>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</si>
  <si>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</si>
  <si>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</si>
  <si>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</si>
  <si>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</si>
  <si>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</si>
  <si>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</si>
  <si>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</si>
  <si>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</si>
  <si>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</si>
  <si>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</si>
  <si>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</si>
  <si>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</si>
  <si>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</si>
  <si>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</si>
  <si>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</si>
  <si>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</si>
  <si>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</si>
  <si>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</si>
  <si>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</si>
  <si>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</si>
  <si>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</si>
  <si>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</si>
  <si>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</si>
  <si>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</si>
  <si>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</si>
  <si>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</si>
  <si>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</si>
  <si>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</si>
  <si>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</si>
  <si>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</si>
  <si>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</si>
  <si>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</si>
  <si>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</si>
  <si>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</si>
  <si>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</si>
  <si>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</si>
  <si>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</si>
  <si>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</si>
  <si>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</si>
  <si>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</si>
  <si>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</si>
  <si>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</si>
  <si>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</si>
  <si>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</si>
  <si>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</si>
  <si>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</si>
  <si>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</si>
  <si>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</si>
  <si>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</si>
  <si>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</si>
  <si>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</si>
  <si>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</si>
  <si>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</si>
  <si>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</si>
  <si>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</si>
  <si>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</si>
  <si>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</si>
  <si>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</si>
  <si>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</si>
  <si>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</si>
  <si>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</si>
  <si>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</si>
  <si>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</si>
  <si>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</si>
  <si>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</si>
  <si>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</si>
  <si>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</si>
  <si>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</si>
  <si>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</si>
  <si>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</si>
  <si>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</si>
  <si>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</si>
  <si>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</si>
  <si>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</si>
  <si>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</si>
  <si>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</si>
  <si>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</si>
  <si>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</si>
  <si>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</si>
  <si>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</si>
  <si>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</si>
  <si>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</si>
  <si>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</si>
  <si>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</si>
  <si>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</si>
  <si>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</si>
  <si>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</si>
  <si>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</si>
  <si>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</si>
  <si>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</si>
  <si>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</si>
  <si>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</si>
  <si>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</si>
  <si>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</si>
  <si>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</si>
  <si>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</si>
  <si>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</si>
  <si>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</si>
  <si>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</si>
  <si>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</si>
  <si>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</si>
  <si>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</si>
  <si>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</si>
  <si>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</si>
  <si>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</si>
  <si>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</si>
  <si>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</si>
  <si>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</si>
  <si>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</si>
  <si>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</si>
  <si>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</si>
  <si>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</si>
  <si>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</si>
  <si>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</si>
  <si>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</si>
  <si>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</si>
  <si>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</si>
  <si>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</si>
  <si>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</si>
  <si>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</si>
  <si>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</si>
  <si>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</si>
  <si>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</si>
  <si>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</si>
  <si>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</si>
  <si>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</si>
  <si>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</si>
  <si>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</si>
  <si>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</si>
  <si>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</si>
  <si>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</si>
  <si>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</si>
  <si>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</si>
  <si>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</si>
  <si>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</si>
  <si>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</si>
  <si>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</si>
  <si>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</si>
  <si>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</si>
  <si>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</si>
  <si>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</si>
  <si>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</si>
  <si>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</si>
  <si>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</si>
  <si>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</si>
  <si>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Objetivos estratégicos</t>
  </si>
  <si>
    <t>Utilice la lista de despligue que se encuentra parametrizada, le aparecerán los cuatro objetivos estratégicos de la entidad, seleccione el de su proceso.</t>
  </si>
  <si>
    <t>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</si>
  <si>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</si>
  <si>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</si>
  <si>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</si>
  <si>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</si>
  <si>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</si>
  <si>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</si>
  <si>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</si>
  <si>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</si>
  <si>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</si>
  <si>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</si>
  <si>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</si>
  <si>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</si>
  <si>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</si>
  <si>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</si>
  <si>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</si>
  <si>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</si>
  <si>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</si>
  <si>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</si>
  <si>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</si>
  <si>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</si>
  <si>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</si>
  <si>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</si>
  <si>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</si>
  <si>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</si>
  <si>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</si>
  <si>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</si>
  <si>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</si>
  <si>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</si>
  <si>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</si>
  <si>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</si>
  <si>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Fecha de inicio</t>
  </si>
  <si>
    <t>Fecha de terminación</t>
  </si>
  <si>
    <t>Código: F-DPM-1210-238,37-013</t>
  </si>
  <si>
    <t xml:space="preserve">Página: 1 de 1 </t>
  </si>
  <si>
    <t>Matriz Mapa Riesgos de Gestión</t>
  </si>
  <si>
    <r>
      <t xml:space="preserve">Plan de Acción
</t>
    </r>
    <r>
      <rPr>
        <sz val="9"/>
        <rFont val="Arial Narrow"/>
        <family val="2"/>
      </rPr>
      <t xml:space="preserve">Responsable, fecha de inicio, fecha de terminación, fecha seguimiento, seguimiento. </t>
    </r>
  </si>
  <si>
    <t>Versión: 3.0</t>
  </si>
  <si>
    <t>Fecha Aprobación: Octubre-19-2021</t>
  </si>
  <si>
    <t>GESTIÓN DE LAS TIC</t>
  </si>
  <si>
    <t>A través de la adecuada planeación en la implementación de tecnologías de la información basada en la identificación de necesidades de la entidad ,  la oficina TIC busca definir y ejecutar acciones  tanto preventivas como correctivas que permitan aplicar estrategias de mejora continua a través de la correcta trazabilidad y mantenimiento de un modelo de Gestión y Operación que integre estrategias de gobierno digital  y normatividad vigente asociada al sector TIC que apoyen los procesos internos y  la optimización de la gestión institucional y la atención a los ciudadanos.</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</si>
  <si>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</si>
  <si>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Liderar la gestión estratégica de las tecnologías de la información y lascomunicaciones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t>
  </si>
  <si>
    <t>Formulación, ejecución y seguimiento de las políticas, planes, procesos y procedimientos definidos en el proceso de gestión de las TIC</t>
  </si>
  <si>
    <t>PETI
Documento arquitectura empresarial
Plan de mantenimiento de equipos
Procedimiento sistemas de información
 Plan tratamiento de riesgos de seguridad digital
 Política de seguridad y privacidad de la información
Solicitud activos de información v1
 Política de uso de los activos de información
Res 0340: Política de tratamiento de datos personales
Plan copias de seguridad del centro de datos
Plan de recuperación de desastres - DRP</t>
  </si>
  <si>
    <t>Perdida de la curva de aprendizaje por la no continuidad del personal contratista</t>
  </si>
  <si>
    <t>Insuficiencia de recurso humano y financiero para atender toda la problemática del Municipio</t>
  </si>
  <si>
    <t>Deficiencia en la claridad por parte de cada área de sus competencias</t>
  </si>
  <si>
    <t>Pérdida de confianza por parte de la comunidad hacia la institución</t>
  </si>
  <si>
    <t>Limitados recursos tecnológicos para atender las necesidades de la entidad y de la ciudadanía</t>
  </si>
  <si>
    <t>Inestabilidad cambiaria</t>
  </si>
  <si>
    <t>Crisis económica</t>
  </si>
  <si>
    <t>Alta tasa de informalidad</t>
  </si>
  <si>
    <t>Crisis política y humanitaria en Venezuela</t>
  </si>
  <si>
    <t>Crisis política y Social en el país</t>
  </si>
  <si>
    <t>Recortes presupuestales del orden Nacional y Departamental</t>
  </si>
  <si>
    <t>Cambios Normativos frecuentes en temas de contratación</t>
  </si>
  <si>
    <t>Desconocimiento de contratación estatal en relación a las TIC</t>
  </si>
  <si>
    <t>Emergencia Sanitaria a causa del COVID-19</t>
  </si>
  <si>
    <t xml:space="preserve">Complejidad logistica para la importacion de equipos e infraestrucutura tecnologica </t>
  </si>
  <si>
    <t>Experiencia y compromiso de los servidores públicos vinculados al proceso</t>
  </si>
  <si>
    <t>Adecuada planeación del desarrollo territorial</t>
  </si>
  <si>
    <t>Cumplimiento en el seguimiento al Plan de Desarrollo en sus líneas de acción</t>
  </si>
  <si>
    <t>Implementación y mejoramiento del Modelo Integrado de Planeación y Gestión - MIPG</t>
  </si>
  <si>
    <t>Política de Administración de Riesgos actualizada</t>
  </si>
  <si>
    <t>Empoderamiento, responsabilidad y compromiso por el líder del proceso Planeación Estratégica</t>
  </si>
  <si>
    <t>Conocimiento del desarrollo de los procesos</t>
  </si>
  <si>
    <t>Identificación del patrimonio inmobiliario del municipio.</t>
  </si>
  <si>
    <t>Trabajo en equipo y excelentes relaciones interpersonales</t>
  </si>
  <si>
    <t>La participación de la comunidad en los procesos de planificación</t>
  </si>
  <si>
    <t>La gestión preventiva que realiza la Oficina de Control Interno de Gestión</t>
  </si>
  <si>
    <t>Vías de acceso</t>
  </si>
  <si>
    <t>Situación Geopolítica de la entidad territorial</t>
  </si>
  <si>
    <t>Políticas de transferencia de recursos</t>
  </si>
  <si>
    <t>Reconocimiento de la atención de calidad brindada por los servidores públicos</t>
  </si>
  <si>
    <t>Buena posición en el ranking de ciudades prósperas de Colombia</t>
  </si>
  <si>
    <t>Desarrollo e implementación de plataformas tecnológicas que facilitan las actividades laborales</t>
  </si>
  <si>
    <t>Buenas prácticas bajo lineamientos del Departamento Nacional de Planeación y Departamento Administrativo de la Función Pública.</t>
  </si>
  <si>
    <t>Liderar la gestión estratégica de las tecnologías de la información y las comunicaciones en la Administración Municipal mediante la definición, implementación y mantenimiento de un modelo de Gestión y Operación, integrando las estrategias de gobierno digital y normatividad vigente asociada al sector TIC, para el cumplimiento del Plan de Desarrollo y la optimización de la gestión institucional y atención a los ciudadanos.</t>
  </si>
  <si>
    <t>A través de la adecuada planeación en la implementación de tecnologías de la información basada en la identificación de necesidades de la entidad ,  la oficina TIC busca definir y ejecutar acciones  tanto preventivas como correctivas que permitan aplicar estrategias de mejora continua a través de la correcta trazabilidad y mantenimiento de un modelo de Gestión y Operación que integre estrategias de gobierno digital  y normatividad vigente asociada al sector TIC que apoyen los procesos internos y  la optimización de la gestión institucional y la atención a los ciudadanos</t>
  </si>
  <si>
    <t>Sanciones por parte de la Superintendencia de Industria y Comercio y entes de control</t>
  </si>
  <si>
    <t>No registro y/o actualización de la información de datos personales ante la Superintendencia de Industria y Comercio por reportes extemporaneos de las áreas involucradas</t>
  </si>
  <si>
    <t>Posibilidad de afectación reputacional a causa de sanciones por parte de la superintendencia de industria y comercio y entes de control debido al no registro y/o actualización de la información de datos personales ante la superintendencia de industria y comercio por reportes extemporáneos de las áreas involucradas</t>
  </si>
  <si>
    <t>El profesional encargado revisa o verifica el registro y/o actualización de las bases de datos reportadas ante la SIC solicitadas a las dependencias involucradas por medio de una lista de chequeo.</t>
  </si>
  <si>
    <t>Asesor TIC</t>
  </si>
  <si>
    <t>Remitir una (1) circular que contenga los lineamientos y términos de publicación a las áreas involucradas en el registro y/o actualización de bases de datos que deban ser reportadas a la SIC.</t>
  </si>
  <si>
    <t>Profesional Encargado</t>
  </si>
  <si>
    <t>Realizar un (1) seguimiento semestral al registro y/o actualización de las bases de datos reportadas ante la SIC.</t>
  </si>
  <si>
    <t xml:space="preserve">Sanciones por parte de las entidades de control </t>
  </si>
  <si>
    <t>Tratamiento no adecuado de la  información que gestiona la entidad por falta de la implementación de estandares y buenas practicas de seguridad de la información en el desarrollo de software al interior de la entidad.</t>
  </si>
  <si>
    <t>El profesional encargado de Seguridad de la informacion verifica el  aseguramiento de aplicaciones usando  conceptos de OWASP Projects aplicados por el  equipo de desarrollo de software.</t>
  </si>
  <si>
    <t>Realizar un (1) informe de la revisión de las políticas de acceso a la información que se encuentren vigentes y actualizarlas de ser necesario.</t>
  </si>
  <si>
    <t>Investigaciones y sanciones por entes de control.</t>
  </si>
  <si>
    <t>Toma de decisiones no adecuadas por la mala implementación del proceso de extracción, transformación, carga y visualización realizados con las herramientas tecnologícas que se utilizan como apoyo a al proceso de analítica de datos que realiza la entidad.</t>
  </si>
  <si>
    <t>Elaborar e implementar un (1) procedimiento para la extracción, transformación, carga y visualización de los datos en las herramientas tecnologícas que se utilizan como apoyo al proceso de analítica de datos que realiza la entidad</t>
  </si>
  <si>
    <t>Insuficiente cultura organizacional en seguridad de la información generando incumplimiento del Modelo de Seguridad y Privacidad de la Información del MINTIC en los procesos de la entidad.</t>
  </si>
  <si>
    <t xml:space="preserve">Posibilidad de afectación económica y reputacional por investigaciones y sanciones por entes de control debido a una insuficiente cultura organizacional en seguridad de la información generando incumplimiento del Modelo de Seguridad y Privacidad de la Información del MINTIC en los procesos de la entidad. </t>
  </si>
  <si>
    <t>Disminucion en los niveles de servicio y satisfaccion de los usuarios internos de la entidad.</t>
  </si>
  <si>
    <t xml:space="preserve">No atención oportuna de soporte a los requerimientos técnicos surgidos por las distintas dependencias de la administración municipal. </t>
  </si>
  <si>
    <t>Posibilidad de afectación reputacional por disminución en los niveles de servicio y satisfacción de los usuarios internos de la entidad debido a la no atención oportuna de soporte a los requerimientos técnicos surgidos por las distintas dependencias de la administración municipal.</t>
  </si>
  <si>
    <t>Realizar un (1) informe semestral del nivel de cumplimiento de las solicitudes de soporte técnico y  requerimientos de sistemas de información.</t>
  </si>
  <si>
    <t>Sanciones por entes de control.</t>
  </si>
  <si>
    <t>Incumplimiento de directrices  legales e institucionales de proteccion de datos personales por insuficientes controles  y desconocimiento de las politicas de tratamiento de datos personales de la entidad.</t>
  </si>
  <si>
    <t>Asignar y socializar en una (1) reunión junto con el profesional que sea designado como responsable, el proceso de publicación de las bases de datos correspondientes a datos personales de la entidad, de acuerdo con la guía de responsabilidad demostrada establecida por la SIC, evidenciado en el acta de reunión</t>
  </si>
  <si>
    <t>Posibilidad de afectación económica y reputacional a causa de sanciones por parte de las entidades de control debido al tratamiento no adecuado de la información que gestiona la entidad por falta de la implementación de estándares y buenas prácticas de seguridad de la información en el desarrollo de software al interior de la entidad.</t>
  </si>
  <si>
    <t>Realizar un (1) informe semestral que permita verificar el uso de las buenas prácticas relacionadas con OWASP Projects para el aseguramiento en los sistemas implementados por el equipo de desarrollo de software</t>
  </si>
  <si>
    <t xml:space="preserve">El profesional encargado de Seguridad de la información valida que las políticas de acceso a la información se encuentren actualizadas a las necesidades de la entidad y acorde a la normatividad legal vigente. </t>
  </si>
  <si>
    <t>El profesional encargado facilita que los servidores públicos y contratistas de la entidad conozcan y apliquen los aspectos referentes a la seguridad de los datos incluidos en la política de tratamiento de datos personales de la entidad.</t>
  </si>
  <si>
    <t>Realizar dos (2)  capacitaciones,  una a nivel directivo y otra a nivel de usuarios con respecto a las políticas de tratamiento de datos personales y seguridad de la información.</t>
  </si>
  <si>
    <t>Posibilidad de afectación económica y reputacional por investigaciones y sanciones por entes de control debido a la toma de decisiones no adecuadas por la mala implementación del proceso de extracción, transformación, carga y visualización realizados con las herramientas tecnológicas que se utilizan como apoyo a al proceso de analítica de datos que realiza la entidad.</t>
  </si>
  <si>
    <t>El profesional encargado realiza la extracción, transformación, carga y visualización de los datos en las herramientas tecnológicas que se utilizan como apoyo al proceso de analítica de datos que realiza la entidad, a través de un procedimiento establecido</t>
  </si>
  <si>
    <t>El profesional encargado de seguridad de la información  valida el avance al cumplimiento de los controles aplicables a nivel de seguridad de la información contemplados en el anexo A de la norma ISO 27001 por parte de la entidad.</t>
  </si>
  <si>
    <t xml:space="preserve">Realizar un (1) análisis GAP a los sistemas de información de la entidad usando los controles del Anexo A de la norma ISO27001 </t>
  </si>
  <si>
    <t>El profesional encargado de la mesa de ayuda verifica que los requerimientos de soporte técnico y de sistemas de información se realicen de manera oportuna y en los tiempos establecidos a través de la generación de  indicadores de atención.</t>
  </si>
  <si>
    <t>Posibilidad de afectación reputacional por sanciones de entes de control debido al incumplimiento de directrices legales e institucionales de protección de datos personales por insuficientes controles y desconocimiento de las políticas de tratamiento de datos personales de la entidad.</t>
  </si>
  <si>
    <t>El profesional encargado de seguridad de la información facilita que los servidores públicos y contratistas de la entidad conozcan la importancia de la aplicación de la política de tratamiento de datos personales de la entidad.</t>
  </si>
  <si>
    <t>Realizar una (1) socialización a los servidores públicos y contratistas de la entidad que contemple los conceptos de políticas de tratamiento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</si>
</sst>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3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6"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50" fillId="0" borderId="2" xfId="0" applyFont="1" applyBorder="1" applyAlignment="1" applyProtection="1">
      <alignment horizontal="justify" vertical="center" wrapText="1"/>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33" xfId="0" applyFont="1" applyBorder="1" applyAlignment="1">
      <alignment horizontal="left" vertical="center" wrapText="1"/>
    </xf>
    <xf numFmtId="0" fontId="1" fillId="0" borderId="37" xfId="0" applyFont="1" applyBorder="1" applyAlignment="1">
      <alignment horizontal="justify" vertical="center" wrapText="1"/>
    </xf>
    <xf numFmtId="0" fontId="1" fillId="0" borderId="38" xfId="0" applyFont="1" applyBorder="1" applyAlignment="1">
      <alignment horizontal="justify"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3"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10" xfId="0" applyFont="1" applyBorder="1" applyAlignment="1">
      <alignment horizontal="left" vertical="center" wrapText="1"/>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59" fillId="0" borderId="13" xfId="0" applyFont="1" applyBorder="1" applyAlignment="1">
      <alignment horizontal="center" vertical="center" wrapText="1"/>
    </xf>
    <xf numFmtId="0" fontId="59" fillId="0" borderId="17" xfId="0" applyFont="1" applyBorder="1" applyAlignment="1">
      <alignment horizontal="center" vertical="center"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59" fillId="0" borderId="94" xfId="0" applyFont="1" applyBorder="1" applyAlignment="1">
      <alignment horizontal="center" vertical="center" wrapText="1"/>
    </xf>
    <xf numFmtId="0" fontId="59" fillId="0" borderId="97" xfId="0" applyFont="1" applyBorder="1" applyAlignment="1">
      <alignment horizontal="center"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justify" vertical="center" wrapText="1"/>
      <protection locked="0"/>
    </xf>
    <xf numFmtId="0" fontId="8" fillId="3" borderId="10" xfId="0" applyFont="1" applyFill="1" applyBorder="1" applyAlignment="1" applyProtection="1">
      <alignment horizontal="justify" vertical="center" wrapText="1"/>
      <protection locked="0"/>
    </xf>
    <xf numFmtId="0" fontId="8" fillId="3" borderId="7" xfId="0" applyFont="1" applyFill="1" applyBorder="1" applyAlignment="1" applyProtection="1">
      <alignment horizontal="justify"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8" fillId="0" borderId="4" xfId="0" applyFont="1" applyFill="1" applyBorder="1" applyAlignment="1" applyProtection="1">
      <alignment horizontal="center" vertical="center" textRotation="90" wrapText="1"/>
      <protection hidden="1"/>
    </xf>
    <xf numFmtId="0" fontId="58" fillId="0" borderId="8" xfId="0" applyFont="1" applyFill="1" applyBorder="1" applyAlignment="1" applyProtection="1">
      <alignment horizontal="center" vertical="center" textRotation="90" wrapText="1"/>
      <protection hidden="1"/>
    </xf>
    <xf numFmtId="0" fontId="58" fillId="0" borderId="5"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9" fontId="36" fillId="0" borderId="8" xfId="0" applyNumberFormat="1" applyFont="1" applyBorder="1" applyAlignment="1" applyProtection="1">
      <alignment horizontal="center" vertical="center"/>
      <protection hidden="1"/>
    </xf>
    <xf numFmtId="9" fontId="36" fillId="0" borderId="5" xfId="0" applyNumberFormat="1" applyFont="1" applyBorder="1" applyAlignment="1" applyProtection="1">
      <alignment horizontal="center" vertical="center"/>
      <protection hidden="1"/>
    </xf>
    <xf numFmtId="164" fontId="1" fillId="0" borderId="4" xfId="1" applyNumberFormat="1" applyFont="1" applyBorder="1" applyAlignment="1">
      <alignment horizontal="center" vertical="center"/>
    </xf>
    <xf numFmtId="164" fontId="1" fillId="0" borderId="8"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58" fillId="0" borderId="4" xfId="0" applyFont="1" applyBorder="1" applyAlignment="1" applyProtection="1">
      <alignment horizontal="center" vertical="center" textRotation="90"/>
      <protection hidden="1"/>
    </xf>
    <xf numFmtId="0" fontId="58" fillId="0" borderId="8"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0" fontId="36" fillId="0" borderId="4" xfId="0" applyFont="1" applyBorder="1" applyAlignment="1" applyProtection="1">
      <alignment horizontal="center" vertical="center" textRotation="90"/>
      <protection locked="0"/>
    </xf>
    <xf numFmtId="0" fontId="36" fillId="0" borderId="8" xfId="0" applyFont="1" applyBorder="1" applyAlignment="1" applyProtection="1">
      <alignment horizontal="center" vertical="center" textRotation="90"/>
      <protection locked="0"/>
    </xf>
    <xf numFmtId="0" fontId="36" fillId="0" borderId="5" xfId="0" applyFont="1" applyBorder="1" applyAlignment="1" applyProtection="1">
      <alignment horizontal="center" vertical="center" textRotation="90"/>
      <protection locked="0"/>
    </xf>
    <xf numFmtId="0" fontId="6" fillId="0" borderId="4" xfId="0" applyFont="1" applyBorder="1" applyAlignment="1" applyProtection="1">
      <alignment horizontal="justify" vertical="center" wrapText="1"/>
      <protection locked="0"/>
    </xf>
    <xf numFmtId="0" fontId="6" fillId="0" borderId="8"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6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x14ac:dyDescent="0.3"/>
    <row r="2" spans="1:8" ht="18" x14ac:dyDescent="0.25">
      <c r="B2" s="232" t="s">
        <v>164</v>
      </c>
      <c r="C2" s="233"/>
      <c r="D2" s="233"/>
      <c r="E2" s="233"/>
      <c r="F2" s="233"/>
      <c r="G2" s="233"/>
      <c r="H2" s="234"/>
    </row>
    <row r="3" spans="1:8" x14ac:dyDescent="0.25">
      <c r="B3" s="122"/>
      <c r="C3" s="123"/>
      <c r="D3" s="123"/>
      <c r="E3" s="123"/>
      <c r="F3" s="123"/>
      <c r="G3" s="123"/>
      <c r="H3" s="124"/>
    </row>
    <row r="4" spans="1:8" ht="63" customHeight="1" x14ac:dyDescent="0.25">
      <c r="B4" s="235" t="s">
        <v>204</v>
      </c>
      <c r="C4" s="236"/>
      <c r="D4" s="236"/>
      <c r="E4" s="236"/>
      <c r="F4" s="236"/>
      <c r="G4" s="236"/>
      <c r="H4" s="237"/>
    </row>
    <row r="5" spans="1:8" ht="63" customHeight="1" x14ac:dyDescent="0.25">
      <c r="B5" s="238"/>
      <c r="C5" s="239"/>
      <c r="D5" s="239"/>
      <c r="E5" s="239"/>
      <c r="F5" s="239"/>
      <c r="G5" s="239"/>
      <c r="H5" s="240"/>
    </row>
    <row r="6" spans="1:8" ht="16.5" x14ac:dyDescent="0.25">
      <c r="A6" s="125"/>
      <c r="B6" s="241" t="s">
        <v>162</v>
      </c>
      <c r="C6" s="242"/>
      <c r="D6" s="242"/>
      <c r="E6" s="242"/>
      <c r="F6" s="242"/>
      <c r="G6" s="242"/>
      <c r="H6" s="243"/>
    </row>
    <row r="7" spans="1:8" ht="95.25" customHeight="1" x14ac:dyDescent="0.25">
      <c r="A7" s="125"/>
      <c r="B7" s="244" t="s">
        <v>167</v>
      </c>
      <c r="C7" s="244"/>
      <c r="D7" s="244"/>
      <c r="E7" s="244"/>
      <c r="F7" s="244"/>
      <c r="G7" s="244"/>
      <c r="H7" s="245"/>
    </row>
    <row r="8" spans="1:8" ht="16.5" x14ac:dyDescent="0.25">
      <c r="A8" s="125"/>
      <c r="B8" s="126"/>
      <c r="C8" s="127"/>
      <c r="D8" s="127"/>
      <c r="E8" s="127"/>
      <c r="F8" s="127"/>
      <c r="G8" s="127"/>
      <c r="H8" s="128"/>
    </row>
    <row r="9" spans="1:8" ht="16.5" customHeight="1" x14ac:dyDescent="0.25">
      <c r="A9" s="125"/>
      <c r="B9" s="246" t="s">
        <v>205</v>
      </c>
      <c r="C9" s="246"/>
      <c r="D9" s="246"/>
      <c r="E9" s="246"/>
      <c r="F9" s="246"/>
      <c r="G9" s="246"/>
      <c r="H9" s="247"/>
    </row>
    <row r="10" spans="1:8" ht="16.5" customHeight="1" x14ac:dyDescent="0.25">
      <c r="A10" s="125"/>
      <c r="B10" s="246"/>
      <c r="C10" s="246"/>
      <c r="D10" s="246"/>
      <c r="E10" s="246"/>
      <c r="F10" s="246"/>
      <c r="G10" s="246"/>
      <c r="H10" s="247"/>
    </row>
    <row r="11" spans="1:8" ht="11.65" customHeight="1" x14ac:dyDescent="0.25">
      <c r="A11" s="125"/>
      <c r="B11" s="246"/>
      <c r="C11" s="246"/>
      <c r="D11" s="246"/>
      <c r="E11" s="246"/>
      <c r="F11" s="246"/>
      <c r="G11" s="246"/>
      <c r="H11" s="247"/>
    </row>
    <row r="12" spans="1:8" ht="11.65" customHeight="1" thickBot="1" x14ac:dyDescent="0.3">
      <c r="A12" s="125"/>
      <c r="B12" s="129"/>
      <c r="C12" s="129"/>
      <c r="D12" s="129"/>
      <c r="E12" s="129"/>
      <c r="F12" s="129"/>
      <c r="G12" s="129"/>
      <c r="H12" s="130"/>
    </row>
    <row r="13" spans="1:8" ht="15.4" customHeight="1" thickTop="1" x14ac:dyDescent="0.25">
      <c r="A13" s="125"/>
      <c r="B13" s="129"/>
      <c r="C13" s="231" t="s">
        <v>163</v>
      </c>
      <c r="D13" s="224"/>
      <c r="E13" s="225" t="s">
        <v>199</v>
      </c>
      <c r="F13" s="226"/>
      <c r="G13" s="129"/>
      <c r="H13" s="130"/>
    </row>
    <row r="14" spans="1:8" ht="11.65" customHeight="1" x14ac:dyDescent="0.25">
      <c r="A14" s="125"/>
      <c r="B14" s="129"/>
      <c r="C14" s="212" t="s">
        <v>193</v>
      </c>
      <c r="D14" s="213"/>
      <c r="E14" s="214" t="s">
        <v>198</v>
      </c>
      <c r="F14" s="209"/>
      <c r="G14" s="129"/>
      <c r="H14" s="130"/>
    </row>
    <row r="15" spans="1:8" ht="11.65" customHeight="1" x14ac:dyDescent="0.25">
      <c r="A15" s="125"/>
      <c r="B15" s="129"/>
      <c r="C15" s="212" t="s">
        <v>195</v>
      </c>
      <c r="D15" s="213"/>
      <c r="E15" s="214" t="s">
        <v>197</v>
      </c>
      <c r="F15" s="209"/>
      <c r="G15" s="129"/>
      <c r="H15" s="130"/>
    </row>
    <row r="16" spans="1:8" ht="11.65" customHeight="1" x14ac:dyDescent="0.25">
      <c r="A16" s="125"/>
      <c r="B16" s="129"/>
      <c r="C16" s="212" t="s">
        <v>206</v>
      </c>
      <c r="D16" s="213"/>
      <c r="E16" s="214" t="s">
        <v>207</v>
      </c>
      <c r="F16" s="209"/>
      <c r="G16" s="129"/>
      <c r="H16" s="130"/>
    </row>
    <row r="17" spans="1:8" ht="13.5" customHeight="1" x14ac:dyDescent="0.25">
      <c r="A17" s="125"/>
      <c r="B17" s="129"/>
      <c r="C17" s="212" t="s">
        <v>208</v>
      </c>
      <c r="D17" s="213"/>
      <c r="E17" s="214" t="s">
        <v>196</v>
      </c>
      <c r="F17" s="209"/>
      <c r="G17" s="129"/>
      <c r="H17" s="131"/>
    </row>
    <row r="18" spans="1:8" ht="12.4" customHeight="1" x14ac:dyDescent="0.25">
      <c r="A18" s="125"/>
      <c r="B18" s="129"/>
      <c r="C18" s="212" t="s">
        <v>209</v>
      </c>
      <c r="D18" s="213"/>
      <c r="E18" s="215" t="s">
        <v>210</v>
      </c>
      <c r="F18" s="209"/>
      <c r="G18" s="129"/>
      <c r="H18" s="130"/>
    </row>
    <row r="19" spans="1:8" ht="24" customHeight="1" thickBot="1" x14ac:dyDescent="0.3">
      <c r="A19" s="125"/>
      <c r="B19" s="129"/>
      <c r="C19" s="216" t="s">
        <v>211</v>
      </c>
      <c r="D19" s="217"/>
      <c r="E19" s="218" t="s">
        <v>212</v>
      </c>
      <c r="F19" s="219"/>
      <c r="G19" s="129"/>
      <c r="H19" s="130"/>
    </row>
    <row r="20" spans="1:8" ht="11.65" customHeight="1" thickTop="1" x14ac:dyDescent="0.25">
      <c r="A20" s="125"/>
      <c r="B20" s="129"/>
      <c r="C20" s="132"/>
      <c r="D20" s="132"/>
      <c r="E20" s="132"/>
      <c r="F20" s="132"/>
      <c r="G20" s="129"/>
      <c r="H20" s="130"/>
    </row>
    <row r="21" spans="1:8" ht="27.4" customHeight="1" thickBot="1" x14ac:dyDescent="0.3">
      <c r="A21" s="125"/>
      <c r="B21" s="220" t="s">
        <v>213</v>
      </c>
      <c r="C21" s="221"/>
      <c r="D21" s="221"/>
      <c r="E21" s="221"/>
      <c r="F21" s="221"/>
      <c r="G21" s="221"/>
      <c r="H21" s="222"/>
    </row>
    <row r="22" spans="1:8" ht="15.75" thickTop="1" x14ac:dyDescent="0.25">
      <c r="A22" s="125"/>
      <c r="B22" s="133"/>
      <c r="C22" s="223" t="s">
        <v>163</v>
      </c>
      <c r="D22" s="224"/>
      <c r="E22" s="225" t="s">
        <v>199</v>
      </c>
      <c r="F22" s="226"/>
      <c r="G22" s="132"/>
      <c r="H22" s="134"/>
    </row>
    <row r="23" spans="1:8" ht="13.5" customHeight="1" x14ac:dyDescent="0.25">
      <c r="A23" s="125"/>
      <c r="B23" s="135"/>
      <c r="C23" s="227" t="s">
        <v>193</v>
      </c>
      <c r="D23" s="228"/>
      <c r="E23" s="229" t="s">
        <v>198</v>
      </c>
      <c r="F23" s="230"/>
      <c r="G23" s="136"/>
      <c r="H23" s="137"/>
    </row>
    <row r="24" spans="1:8" ht="13.5" customHeight="1" x14ac:dyDescent="0.25">
      <c r="A24" s="125"/>
      <c r="B24" s="135"/>
      <c r="C24" s="206" t="s">
        <v>194</v>
      </c>
      <c r="D24" s="207"/>
      <c r="E24" s="208" t="s">
        <v>196</v>
      </c>
      <c r="F24" s="209"/>
      <c r="G24" s="136"/>
      <c r="H24" s="137"/>
    </row>
    <row r="25" spans="1:8" ht="13.5" customHeight="1" x14ac:dyDescent="0.25">
      <c r="A25" s="125"/>
      <c r="B25" s="135"/>
      <c r="C25" s="206" t="s">
        <v>195</v>
      </c>
      <c r="D25" s="207"/>
      <c r="E25" s="208" t="s">
        <v>197</v>
      </c>
      <c r="F25" s="209"/>
      <c r="G25" s="136"/>
      <c r="H25" s="137"/>
    </row>
    <row r="26" spans="1:8" ht="22.9" customHeight="1" x14ac:dyDescent="0.25">
      <c r="A26" s="125"/>
      <c r="B26" s="135"/>
      <c r="C26" s="206" t="s">
        <v>165</v>
      </c>
      <c r="D26" s="207"/>
      <c r="E26" s="210" t="s">
        <v>166</v>
      </c>
      <c r="F26" s="211"/>
      <c r="G26" s="136"/>
      <c r="H26" s="137"/>
    </row>
    <row r="27" spans="1:8" ht="69.75" customHeight="1" x14ac:dyDescent="0.25">
      <c r="A27" s="125"/>
      <c r="B27" s="135"/>
      <c r="C27" s="197" t="s">
        <v>2</v>
      </c>
      <c r="D27" s="205"/>
      <c r="E27" s="198" t="s">
        <v>200</v>
      </c>
      <c r="F27" s="199"/>
      <c r="G27" s="136"/>
      <c r="H27" s="138"/>
    </row>
    <row r="28" spans="1:8" ht="34.5" customHeight="1" x14ac:dyDescent="0.25">
      <c r="B28" s="139"/>
      <c r="C28" s="204" t="s">
        <v>3</v>
      </c>
      <c r="D28" s="205"/>
      <c r="E28" s="198" t="s">
        <v>201</v>
      </c>
      <c r="F28" s="199"/>
      <c r="G28" s="136"/>
      <c r="H28" s="138"/>
    </row>
    <row r="29" spans="1:8" ht="27.75" customHeight="1" x14ac:dyDescent="0.25">
      <c r="B29" s="139"/>
      <c r="C29" s="204" t="s">
        <v>41</v>
      </c>
      <c r="D29" s="205"/>
      <c r="E29" s="198" t="s">
        <v>202</v>
      </c>
      <c r="F29" s="199"/>
      <c r="G29" s="136"/>
      <c r="H29" s="138"/>
    </row>
    <row r="30" spans="1:8" ht="28.5" customHeight="1" x14ac:dyDescent="0.25">
      <c r="B30" s="139"/>
      <c r="C30" s="204" t="s">
        <v>1</v>
      </c>
      <c r="D30" s="205"/>
      <c r="E30" s="198" t="s">
        <v>203</v>
      </c>
      <c r="F30" s="199"/>
      <c r="G30" s="136"/>
      <c r="H30" s="138"/>
    </row>
    <row r="31" spans="1:8" ht="72.75" customHeight="1" x14ac:dyDescent="0.25">
      <c r="B31" s="139"/>
      <c r="C31" s="204" t="s">
        <v>49</v>
      </c>
      <c r="D31" s="205"/>
      <c r="E31" s="198" t="s">
        <v>169</v>
      </c>
      <c r="F31" s="199"/>
      <c r="G31" s="136"/>
      <c r="H31" s="138"/>
    </row>
    <row r="32" spans="1:8" ht="64.5" customHeight="1" x14ac:dyDescent="0.25">
      <c r="B32" s="139"/>
      <c r="C32" s="204" t="s">
        <v>168</v>
      </c>
      <c r="D32" s="205"/>
      <c r="E32" s="198" t="s">
        <v>170</v>
      </c>
      <c r="F32" s="199"/>
      <c r="G32" s="136"/>
      <c r="H32" s="138"/>
    </row>
    <row r="33" spans="2:8" ht="71.25" customHeight="1" x14ac:dyDescent="0.25">
      <c r="B33" s="139"/>
      <c r="C33" s="196" t="s">
        <v>171</v>
      </c>
      <c r="D33" s="197"/>
      <c r="E33" s="198" t="s">
        <v>172</v>
      </c>
      <c r="F33" s="199"/>
      <c r="G33" s="136"/>
      <c r="H33" s="138"/>
    </row>
    <row r="34" spans="2:8" ht="55.5" customHeight="1" x14ac:dyDescent="0.25">
      <c r="B34" s="139"/>
      <c r="C34" s="196" t="s">
        <v>47</v>
      </c>
      <c r="D34" s="197"/>
      <c r="E34" s="198" t="s">
        <v>173</v>
      </c>
      <c r="F34" s="199"/>
      <c r="G34" s="136"/>
      <c r="H34" s="138"/>
    </row>
    <row r="35" spans="2:8" ht="42" customHeight="1" x14ac:dyDescent="0.25">
      <c r="B35" s="139"/>
      <c r="C35" s="196" t="s">
        <v>161</v>
      </c>
      <c r="D35" s="197"/>
      <c r="E35" s="198" t="s">
        <v>174</v>
      </c>
      <c r="F35" s="199"/>
      <c r="G35" s="136"/>
      <c r="H35" s="138"/>
    </row>
    <row r="36" spans="2:8" ht="59.25" customHeight="1" x14ac:dyDescent="0.25">
      <c r="B36" s="139"/>
      <c r="C36" s="196" t="s">
        <v>12</v>
      </c>
      <c r="D36" s="197"/>
      <c r="E36" s="198" t="s">
        <v>175</v>
      </c>
      <c r="F36" s="199"/>
      <c r="G36" s="136"/>
      <c r="H36" s="138"/>
    </row>
    <row r="37" spans="2:8" ht="23.25" customHeight="1" x14ac:dyDescent="0.25">
      <c r="B37" s="139"/>
      <c r="C37" s="196" t="s">
        <v>179</v>
      </c>
      <c r="D37" s="197"/>
      <c r="E37" s="198" t="s">
        <v>176</v>
      </c>
      <c r="F37" s="199"/>
      <c r="G37" s="136"/>
      <c r="H37" s="138"/>
    </row>
    <row r="38" spans="2:8" ht="30.75" customHeight="1" x14ac:dyDescent="0.25">
      <c r="B38" s="139"/>
      <c r="C38" s="196" t="s">
        <v>180</v>
      </c>
      <c r="D38" s="197"/>
      <c r="E38" s="198" t="s">
        <v>177</v>
      </c>
      <c r="F38" s="199"/>
      <c r="G38" s="136"/>
      <c r="H38" s="138"/>
    </row>
    <row r="39" spans="2:8" ht="35.25" customHeight="1" x14ac:dyDescent="0.25">
      <c r="B39" s="139"/>
      <c r="C39" s="196" t="s">
        <v>180</v>
      </c>
      <c r="D39" s="197"/>
      <c r="E39" s="198" t="s">
        <v>177</v>
      </c>
      <c r="F39" s="199"/>
      <c r="G39" s="136"/>
      <c r="H39" s="138"/>
    </row>
    <row r="40" spans="2:8" ht="33" customHeight="1" x14ac:dyDescent="0.25">
      <c r="B40" s="139"/>
      <c r="C40" s="196" t="s">
        <v>181</v>
      </c>
      <c r="D40" s="197"/>
      <c r="E40" s="198" t="s">
        <v>178</v>
      </c>
      <c r="F40" s="199"/>
      <c r="G40" s="136"/>
      <c r="H40" s="138"/>
    </row>
    <row r="41" spans="2:8" ht="30" customHeight="1" x14ac:dyDescent="0.25">
      <c r="B41" s="139"/>
      <c r="C41" s="196" t="s">
        <v>182</v>
      </c>
      <c r="D41" s="197"/>
      <c r="E41" s="198" t="s">
        <v>183</v>
      </c>
      <c r="F41" s="199"/>
      <c r="G41" s="136"/>
      <c r="H41" s="138"/>
    </row>
    <row r="42" spans="2:8" ht="35.25" customHeight="1" x14ac:dyDescent="0.25">
      <c r="B42" s="139"/>
      <c r="C42" s="196" t="s">
        <v>184</v>
      </c>
      <c r="D42" s="197"/>
      <c r="E42" s="198" t="s">
        <v>185</v>
      </c>
      <c r="F42" s="199"/>
      <c r="G42" s="136"/>
      <c r="H42" s="138"/>
    </row>
    <row r="43" spans="2:8" ht="31.5" customHeight="1" x14ac:dyDescent="0.25">
      <c r="B43" s="139"/>
      <c r="C43" s="196" t="s">
        <v>186</v>
      </c>
      <c r="D43" s="197"/>
      <c r="E43" s="198" t="s">
        <v>187</v>
      </c>
      <c r="F43" s="199"/>
      <c r="G43" s="136"/>
      <c r="H43" s="138"/>
    </row>
    <row r="44" spans="2:8" ht="54" customHeight="1" x14ac:dyDescent="0.25">
      <c r="B44" s="139"/>
      <c r="C44" s="196" t="s">
        <v>188</v>
      </c>
      <c r="D44" s="197"/>
      <c r="E44" s="198" t="s">
        <v>189</v>
      </c>
      <c r="F44" s="199"/>
      <c r="G44" s="136"/>
      <c r="H44" s="138"/>
    </row>
    <row r="45" spans="2:8" ht="59.25" customHeight="1" x14ac:dyDescent="0.25">
      <c r="B45" s="139"/>
      <c r="C45" s="196" t="s">
        <v>29</v>
      </c>
      <c r="D45" s="197"/>
      <c r="E45" s="198" t="s">
        <v>190</v>
      </c>
      <c r="F45" s="199"/>
      <c r="G45" s="136"/>
      <c r="H45" s="138"/>
    </row>
    <row r="46" spans="2:8" ht="84" customHeight="1" x14ac:dyDescent="0.25">
      <c r="B46" s="139"/>
      <c r="C46" s="196" t="s">
        <v>244</v>
      </c>
      <c r="D46" s="197"/>
      <c r="E46" s="198" t="s">
        <v>191</v>
      </c>
      <c r="F46" s="199"/>
      <c r="G46" s="136"/>
      <c r="H46" s="138"/>
    </row>
    <row r="47" spans="2:8" ht="82.5" customHeight="1" x14ac:dyDescent="0.25">
      <c r="B47" s="139"/>
      <c r="C47" s="196" t="s">
        <v>38</v>
      </c>
      <c r="D47" s="197"/>
      <c r="E47" s="198" t="s">
        <v>192</v>
      </c>
      <c r="F47" s="199"/>
      <c r="G47" s="136"/>
      <c r="H47" s="138"/>
    </row>
    <row r="48" spans="2:8" ht="46.5" customHeight="1" thickBot="1" x14ac:dyDescent="0.3">
      <c r="B48" s="139"/>
      <c r="C48" s="200"/>
      <c r="D48" s="201"/>
      <c r="E48" s="202"/>
      <c r="F48" s="203"/>
      <c r="G48" s="136"/>
      <c r="H48" s="138"/>
    </row>
    <row r="49" spans="2:8" ht="6.75" customHeight="1" thickTop="1" x14ac:dyDescent="0.25">
      <c r="B49" s="139"/>
      <c r="C49" s="140"/>
      <c r="D49" s="140"/>
      <c r="E49" s="141"/>
      <c r="F49" s="141"/>
      <c r="G49" s="136"/>
      <c r="H49" s="138"/>
    </row>
    <row r="50" spans="2:8" x14ac:dyDescent="0.25">
      <c r="B50" s="139"/>
      <c r="C50" s="142"/>
      <c r="D50" s="142"/>
      <c r="E50" s="142"/>
      <c r="F50" s="142"/>
      <c r="G50" s="136"/>
      <c r="H50" s="138"/>
    </row>
    <row r="51" spans="2:8" ht="21" customHeight="1" x14ac:dyDescent="0.25">
      <c r="B51" s="143" t="s">
        <v>214</v>
      </c>
      <c r="C51" s="142"/>
      <c r="D51" s="142"/>
      <c r="E51" s="142"/>
      <c r="F51" s="142"/>
      <c r="G51" s="142"/>
      <c r="H51" s="144"/>
    </row>
    <row r="52" spans="2:8" ht="20.25" customHeight="1" x14ac:dyDescent="0.25">
      <c r="B52" s="143" t="s">
        <v>215</v>
      </c>
      <c r="C52" s="142"/>
      <c r="D52" s="142"/>
      <c r="E52" s="142"/>
      <c r="F52" s="142"/>
      <c r="G52" s="142"/>
      <c r="H52" s="144"/>
    </row>
    <row r="53" spans="2:8" ht="20.25" customHeight="1" x14ac:dyDescent="0.25">
      <c r="B53" s="143" t="s">
        <v>216</v>
      </c>
      <c r="C53" s="142"/>
      <c r="D53" s="142"/>
      <c r="E53" s="142"/>
      <c r="F53" s="142"/>
      <c r="G53" s="142"/>
      <c r="H53" s="144"/>
    </row>
    <row r="54" spans="2:8" ht="20.25" customHeight="1" x14ac:dyDescent="0.25">
      <c r="B54" s="143" t="s">
        <v>217</v>
      </c>
      <c r="C54" s="142"/>
      <c r="D54" s="142"/>
      <c r="E54" s="142"/>
      <c r="F54" s="142"/>
      <c r="G54" s="142"/>
      <c r="H54" s="144"/>
    </row>
    <row r="55" spans="2:8" ht="14.65" customHeight="1" x14ac:dyDescent="0.25">
      <c r="B55" s="143" t="s">
        <v>218</v>
      </c>
      <c r="C55" s="142"/>
      <c r="D55" s="142"/>
      <c r="E55" s="142"/>
      <c r="F55" s="142"/>
      <c r="G55" s="142"/>
      <c r="H55" s="144"/>
    </row>
    <row r="56" spans="2:8" ht="15.75" thickBot="1" x14ac:dyDescent="0.3">
      <c r="B56" s="145"/>
      <c r="C56" s="146"/>
      <c r="D56" s="146"/>
      <c r="E56" s="146"/>
      <c r="F56" s="146"/>
      <c r="G56" s="146"/>
      <c r="H56" s="147"/>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4"/>
  <sheetViews>
    <sheetView showGridLines="0" topLeftCell="A25" zoomScale="91" zoomScaleNormal="91" workbookViewId="0">
      <selection activeCell="E37" sqref="E37:F37"/>
    </sheetView>
  </sheetViews>
  <sheetFormatPr baseColWidth="10" defaultRowHeight="15" x14ac:dyDescent="0.25"/>
  <cols>
    <col min="1" max="1" width="7.5703125" customWidth="1"/>
    <col min="2" max="2" width="16.7109375" customWidth="1" collapsed="1"/>
    <col min="3" max="3" width="29.7109375" customWidth="1" collapsed="1"/>
    <col min="4" max="4" width="38" customWidth="1" collapsed="1"/>
    <col min="5" max="5" width="42.425781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8" t="s">
        <v>219</v>
      </c>
    </row>
    <row r="2" spans="2:52" ht="18" customHeight="1" thickBot="1" x14ac:dyDescent="0.3">
      <c r="B2" s="312"/>
      <c r="C2" s="315" t="s">
        <v>220</v>
      </c>
      <c r="D2" s="316"/>
      <c r="E2" s="316"/>
      <c r="F2" s="149" t="s">
        <v>221</v>
      </c>
      <c r="AZ2" s="148" t="s">
        <v>222</v>
      </c>
    </row>
    <row r="3" spans="2:52" ht="18" customHeight="1" thickBot="1" x14ac:dyDescent="0.3">
      <c r="B3" s="313"/>
      <c r="C3" s="317"/>
      <c r="D3" s="318"/>
      <c r="E3" s="318"/>
      <c r="F3" s="150" t="s">
        <v>223</v>
      </c>
      <c r="AZ3" s="148" t="s">
        <v>224</v>
      </c>
    </row>
    <row r="4" spans="2:52" ht="18" customHeight="1" thickBot="1" x14ac:dyDescent="0.3">
      <c r="B4" s="313"/>
      <c r="C4" s="317"/>
      <c r="D4" s="318"/>
      <c r="E4" s="318"/>
      <c r="F4" s="150" t="s">
        <v>225</v>
      </c>
      <c r="AZ4" s="148" t="s">
        <v>226</v>
      </c>
    </row>
    <row r="5" spans="2:52" ht="18" customHeight="1" thickBot="1" x14ac:dyDescent="0.3">
      <c r="B5" s="314"/>
      <c r="C5" s="319"/>
      <c r="D5" s="320"/>
      <c r="E5" s="320"/>
      <c r="F5" s="150" t="s">
        <v>227</v>
      </c>
      <c r="AZ5" s="151"/>
    </row>
    <row r="6" spans="2:52" ht="18" customHeight="1" thickBot="1" x14ac:dyDescent="0.3">
      <c r="B6" s="152"/>
      <c r="C6" s="153"/>
      <c r="D6" s="153"/>
      <c r="E6" s="153"/>
      <c r="F6" s="154"/>
      <c r="AZ6" s="151"/>
    </row>
    <row r="7" spans="2:52" ht="33.4" customHeight="1" x14ac:dyDescent="0.25">
      <c r="B7" s="155" t="s">
        <v>228</v>
      </c>
      <c r="C7" s="321" t="s">
        <v>247</v>
      </c>
      <c r="D7" s="322"/>
      <c r="E7" s="322"/>
      <c r="F7" s="323"/>
      <c r="AZ7" s="151"/>
    </row>
    <row r="8" spans="2:52" ht="66.75" customHeight="1" thickBot="1" x14ac:dyDescent="0.3">
      <c r="B8" s="156" t="s">
        <v>229</v>
      </c>
      <c r="C8" s="324" t="s">
        <v>248</v>
      </c>
      <c r="D8" s="325"/>
      <c r="E8" s="325"/>
      <c r="F8" s="326"/>
      <c r="AZ8" s="151"/>
    </row>
    <row r="9" spans="2:52" ht="16.5" thickBot="1" x14ac:dyDescent="0.3">
      <c r="B9" s="327"/>
      <c r="C9" s="327"/>
      <c r="D9" s="327"/>
      <c r="E9" s="327"/>
      <c r="F9" s="327"/>
    </row>
    <row r="10" spans="2:52" ht="15.6" customHeight="1" thickBot="1" x14ac:dyDescent="0.3">
      <c r="B10" s="328" t="s">
        <v>220</v>
      </c>
      <c r="C10" s="329"/>
      <c r="D10" s="329"/>
      <c r="E10" s="329"/>
      <c r="F10" s="330"/>
    </row>
    <row r="11" spans="2:52" ht="32.25" thickBot="1" x14ac:dyDescent="0.3">
      <c r="B11" s="331" t="s">
        <v>230</v>
      </c>
      <c r="C11" s="332"/>
      <c r="D11" s="157" t="s">
        <v>231</v>
      </c>
      <c r="E11" s="157" t="s">
        <v>232</v>
      </c>
      <c r="F11" s="158" t="s">
        <v>233</v>
      </c>
    </row>
    <row r="12" spans="2:52" ht="188.25" customHeight="1" thickBot="1" x14ac:dyDescent="0.3">
      <c r="B12" s="333" t="s">
        <v>249</v>
      </c>
      <c r="C12" s="334"/>
      <c r="D12" s="305" t="s">
        <v>250</v>
      </c>
      <c r="E12" s="300" t="s">
        <v>252</v>
      </c>
      <c r="F12" s="305" t="s">
        <v>251</v>
      </c>
    </row>
    <row r="13" spans="2:52" ht="123.75" customHeight="1" thickBot="1" x14ac:dyDescent="0.3">
      <c r="B13" s="333" t="s">
        <v>222</v>
      </c>
      <c r="C13" s="334"/>
      <c r="D13" s="306"/>
      <c r="E13" s="301"/>
      <c r="F13" s="306"/>
    </row>
    <row r="15" spans="2:52" ht="18" x14ac:dyDescent="0.25">
      <c r="B15" s="335" t="s">
        <v>234</v>
      </c>
      <c r="C15" s="335"/>
      <c r="D15" s="335"/>
      <c r="E15" s="335"/>
      <c r="F15" s="335"/>
    </row>
    <row r="16" spans="2:52" ht="15.75" x14ac:dyDescent="0.25">
      <c r="B16" s="159"/>
    </row>
    <row r="17" spans="2:6" ht="15.75" thickBot="1" x14ac:dyDescent="0.3">
      <c r="B17" s="160"/>
    </row>
    <row r="18" spans="2:6" ht="16.5" thickBot="1" x14ac:dyDescent="0.3">
      <c r="B18" s="336" t="s">
        <v>235</v>
      </c>
      <c r="C18" s="337"/>
      <c r="D18" s="338"/>
      <c r="E18" s="336" t="s">
        <v>236</v>
      </c>
      <c r="F18" s="338"/>
    </row>
    <row r="19" spans="2:6" ht="15" customHeight="1" x14ac:dyDescent="0.25">
      <c r="B19" s="307" t="s">
        <v>253</v>
      </c>
      <c r="C19" s="308"/>
      <c r="D19" s="309"/>
      <c r="E19" s="310" t="s">
        <v>258</v>
      </c>
      <c r="F19" s="311"/>
    </row>
    <row r="20" spans="2:6" ht="15" customHeight="1" x14ac:dyDescent="0.25">
      <c r="B20" s="302" t="s">
        <v>254</v>
      </c>
      <c r="C20" s="303"/>
      <c r="D20" s="304"/>
      <c r="E20" s="293" t="s">
        <v>259</v>
      </c>
      <c r="F20" s="250"/>
    </row>
    <row r="21" spans="2:6" ht="15" customHeight="1" x14ac:dyDescent="0.25">
      <c r="B21" s="288" t="s">
        <v>255</v>
      </c>
      <c r="C21" s="289"/>
      <c r="D21" s="290"/>
      <c r="E21" s="293" t="s">
        <v>260</v>
      </c>
      <c r="F21" s="250"/>
    </row>
    <row r="22" spans="2:6" ht="15" customHeight="1" x14ac:dyDescent="0.25">
      <c r="B22" s="288" t="s">
        <v>256</v>
      </c>
      <c r="C22" s="289"/>
      <c r="D22" s="290"/>
      <c r="E22" s="295" t="s">
        <v>261</v>
      </c>
      <c r="F22" s="296"/>
    </row>
    <row r="23" spans="2:6" ht="15" customHeight="1" x14ac:dyDescent="0.3">
      <c r="B23" s="297" t="s">
        <v>257</v>
      </c>
      <c r="C23" s="298"/>
      <c r="D23" s="299"/>
      <c r="E23" s="294" t="s">
        <v>262</v>
      </c>
      <c r="F23" s="252"/>
    </row>
    <row r="24" spans="2:6" ht="15" customHeight="1" x14ac:dyDescent="0.3">
      <c r="B24" s="297"/>
      <c r="C24" s="298"/>
      <c r="D24" s="299"/>
      <c r="E24" s="294" t="s">
        <v>263</v>
      </c>
      <c r="F24" s="252"/>
    </row>
    <row r="25" spans="2:6" ht="15" customHeight="1" x14ac:dyDescent="0.25">
      <c r="B25" s="274"/>
      <c r="C25" s="275"/>
      <c r="D25" s="276"/>
      <c r="E25" s="293" t="s">
        <v>264</v>
      </c>
      <c r="F25" s="250"/>
    </row>
    <row r="26" spans="2:6" ht="15.75" customHeight="1" x14ac:dyDescent="0.25">
      <c r="B26" s="251"/>
      <c r="C26" s="258"/>
      <c r="D26" s="252"/>
      <c r="E26" s="294" t="s">
        <v>265</v>
      </c>
      <c r="F26" s="252"/>
    </row>
    <row r="27" spans="2:6" ht="16.5" x14ac:dyDescent="0.25">
      <c r="B27" s="274"/>
      <c r="C27" s="275"/>
      <c r="D27" s="276"/>
      <c r="E27" s="295" t="s">
        <v>266</v>
      </c>
      <c r="F27" s="296"/>
    </row>
    <row r="28" spans="2:6" ht="15" customHeight="1" x14ac:dyDescent="0.25">
      <c r="B28" s="288"/>
      <c r="C28" s="289"/>
      <c r="D28" s="290"/>
      <c r="E28" s="291" t="s">
        <v>267</v>
      </c>
      <c r="F28" s="292"/>
    </row>
    <row r="29" spans="2:6" ht="15" customHeight="1" x14ac:dyDescent="0.25">
      <c r="B29" s="274"/>
      <c r="C29" s="275"/>
      <c r="D29" s="276"/>
      <c r="E29" s="291"/>
      <c r="F29" s="292"/>
    </row>
    <row r="30" spans="2:6" ht="15" customHeight="1" x14ac:dyDescent="0.25">
      <c r="B30" s="274"/>
      <c r="C30" s="275"/>
      <c r="D30" s="276"/>
      <c r="E30" s="291"/>
      <c r="F30" s="292"/>
    </row>
    <row r="31" spans="2:6" ht="15" customHeight="1" x14ac:dyDescent="0.25">
      <c r="B31" s="274"/>
      <c r="C31" s="275"/>
      <c r="D31" s="276"/>
      <c r="E31" s="277"/>
      <c r="F31" s="278"/>
    </row>
    <row r="32" spans="2:6" ht="15" customHeight="1" thickBot="1" x14ac:dyDescent="0.35">
      <c r="B32" s="279"/>
      <c r="C32" s="280"/>
      <c r="D32" s="281"/>
      <c r="E32" s="282"/>
      <c r="F32" s="283"/>
    </row>
    <row r="33" spans="2:6" ht="15" customHeight="1" thickBot="1" x14ac:dyDescent="0.3">
      <c r="B33" s="284" t="s">
        <v>237</v>
      </c>
      <c r="C33" s="285"/>
      <c r="D33" s="285"/>
      <c r="E33" s="286" t="s">
        <v>238</v>
      </c>
      <c r="F33" s="287"/>
    </row>
    <row r="34" spans="2:6" ht="15.75" customHeight="1" x14ac:dyDescent="0.3">
      <c r="B34" s="268" t="s">
        <v>268</v>
      </c>
      <c r="C34" s="269"/>
      <c r="D34" s="270"/>
      <c r="E34" s="271" t="s">
        <v>277</v>
      </c>
      <c r="F34" s="272"/>
    </row>
    <row r="35" spans="2:6" ht="16.5" x14ac:dyDescent="0.3">
      <c r="B35" s="266" t="s">
        <v>269</v>
      </c>
      <c r="C35" s="273"/>
      <c r="D35" s="267"/>
      <c r="E35" s="251" t="s">
        <v>278</v>
      </c>
      <c r="F35" s="252"/>
    </row>
    <row r="36" spans="2:6" ht="16.5" x14ac:dyDescent="0.25">
      <c r="B36" s="251" t="s">
        <v>270</v>
      </c>
      <c r="C36" s="258"/>
      <c r="D36" s="252"/>
      <c r="E36" s="248" t="s">
        <v>279</v>
      </c>
      <c r="F36" s="250"/>
    </row>
    <row r="37" spans="2:6" ht="16.5" x14ac:dyDescent="0.3">
      <c r="B37" s="248" t="s">
        <v>271</v>
      </c>
      <c r="C37" s="249"/>
      <c r="D37" s="250"/>
      <c r="E37" s="264" t="s">
        <v>280</v>
      </c>
      <c r="F37" s="265"/>
    </row>
    <row r="38" spans="2:6" ht="16.5" x14ac:dyDescent="0.3">
      <c r="B38" s="248" t="s">
        <v>272</v>
      </c>
      <c r="C38" s="249"/>
      <c r="D38" s="250"/>
      <c r="E38" s="266" t="s">
        <v>281</v>
      </c>
      <c r="F38" s="267"/>
    </row>
    <row r="39" spans="2:6" ht="16.5" x14ac:dyDescent="0.25">
      <c r="B39" s="248" t="s">
        <v>273</v>
      </c>
      <c r="C39" s="249"/>
      <c r="D39" s="250"/>
      <c r="E39" s="248" t="s">
        <v>282</v>
      </c>
      <c r="F39" s="250"/>
    </row>
    <row r="40" spans="2:6" ht="16.5" x14ac:dyDescent="0.25">
      <c r="B40" s="248" t="s">
        <v>274</v>
      </c>
      <c r="C40" s="249"/>
      <c r="D40" s="250"/>
      <c r="E40" s="251" t="s">
        <v>283</v>
      </c>
      <c r="F40" s="252"/>
    </row>
    <row r="41" spans="2:6" ht="16.5" x14ac:dyDescent="0.25">
      <c r="B41" s="248" t="s">
        <v>275</v>
      </c>
      <c r="C41" s="249"/>
      <c r="D41" s="250"/>
      <c r="E41" s="251" t="s">
        <v>284</v>
      </c>
      <c r="F41" s="252"/>
    </row>
    <row r="42" spans="2:6" ht="31.5" customHeight="1" x14ac:dyDescent="0.25">
      <c r="B42" s="251" t="s">
        <v>276</v>
      </c>
      <c r="C42" s="258"/>
      <c r="D42" s="252"/>
      <c r="E42" s="259" t="s">
        <v>285</v>
      </c>
      <c r="F42" s="260"/>
    </row>
    <row r="43" spans="2:6" ht="16.5" x14ac:dyDescent="0.3">
      <c r="B43" s="261"/>
      <c r="C43" s="262"/>
      <c r="D43" s="263"/>
      <c r="E43" s="261"/>
      <c r="F43" s="263"/>
    </row>
    <row r="44" spans="2:6" ht="17.25" thickBot="1" x14ac:dyDescent="0.35">
      <c r="B44" s="253"/>
      <c r="C44" s="254"/>
      <c r="D44" s="255"/>
      <c r="E44" s="256"/>
      <c r="F44" s="257"/>
    </row>
  </sheetData>
  <mergeCells count="67">
    <mergeCell ref="B10:F10"/>
    <mergeCell ref="B11:C11"/>
    <mergeCell ref="B12:C12"/>
    <mergeCell ref="B15:F15"/>
    <mergeCell ref="B18:D18"/>
    <mergeCell ref="E18:F18"/>
    <mergeCell ref="B13:C13"/>
    <mergeCell ref="D12:D13"/>
    <mergeCell ref="B2:B5"/>
    <mergeCell ref="C2:E5"/>
    <mergeCell ref="C7:F7"/>
    <mergeCell ref="C8:F8"/>
    <mergeCell ref="B9:F9"/>
    <mergeCell ref="E12:E13"/>
    <mergeCell ref="B20:D20"/>
    <mergeCell ref="E20:F20"/>
    <mergeCell ref="B21:D21"/>
    <mergeCell ref="E21:F21"/>
    <mergeCell ref="F12:F13"/>
    <mergeCell ref="B19:D19"/>
    <mergeCell ref="E19:F19"/>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4:D44"/>
    <mergeCell ref="E44:F44"/>
    <mergeCell ref="B41:D41"/>
    <mergeCell ref="E41:F41"/>
    <mergeCell ref="B42:D42"/>
    <mergeCell ref="E42:F42"/>
    <mergeCell ref="B43:D43"/>
    <mergeCell ref="E43:F43"/>
  </mergeCells>
  <dataValidations count="1">
    <dataValidation type="list" allowBlank="1" showInputMessage="1" showErrorMessage="1" sqref="B12:B13 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6"/>
  <sheetViews>
    <sheetView tabSelected="1" topLeftCell="B39" zoomScale="110" zoomScaleNormal="110" workbookViewId="0">
      <selection activeCell="B74" sqref="B74:AK74"/>
    </sheetView>
  </sheetViews>
  <sheetFormatPr baseColWidth="10" defaultColWidth="11.42578125" defaultRowHeight="16.5" x14ac:dyDescent="0.3"/>
  <cols>
    <col min="1" max="1" width="4" style="2" bestFit="1" customWidth="1"/>
    <col min="2" max="2" width="14.140625" style="2" customWidth="1"/>
    <col min="3" max="3" width="17.28515625" style="2" customWidth="1"/>
    <col min="4" max="4" width="29.140625" style="2" customWidth="1"/>
    <col min="5" max="5" width="37.1406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9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7.710937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7.710937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95"/>
      <c r="B1" s="396"/>
      <c r="C1" s="396"/>
      <c r="D1" s="397"/>
      <c r="E1" s="362" t="s">
        <v>243</v>
      </c>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4"/>
      <c r="AJ1" s="357" t="s">
        <v>241</v>
      </c>
      <c r="AK1" s="358"/>
    </row>
    <row r="2" spans="1:69" ht="15" customHeight="1" x14ac:dyDescent="0.3">
      <c r="A2" s="398"/>
      <c r="B2" s="399"/>
      <c r="C2" s="399"/>
      <c r="D2" s="400"/>
      <c r="E2" s="365"/>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7"/>
      <c r="AJ2" s="359" t="s">
        <v>245</v>
      </c>
      <c r="AK2" s="360"/>
    </row>
    <row r="3" spans="1:69" ht="15" customHeight="1" x14ac:dyDescent="0.3">
      <c r="A3" s="398"/>
      <c r="B3" s="399"/>
      <c r="C3" s="399"/>
      <c r="D3" s="400"/>
      <c r="E3" s="365"/>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7"/>
      <c r="AJ3" s="359" t="s">
        <v>246</v>
      </c>
      <c r="AK3" s="361"/>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01"/>
      <c r="B4" s="402"/>
      <c r="C4" s="402"/>
      <c r="D4" s="403"/>
      <c r="E4" s="368"/>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70"/>
      <c r="AJ4" s="357" t="s">
        <v>242</v>
      </c>
      <c r="AK4" s="35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90"/>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420" t="s">
        <v>42</v>
      </c>
      <c r="B6" s="421"/>
      <c r="C6" s="404" t="s">
        <v>247</v>
      </c>
      <c r="D6" s="405"/>
      <c r="E6" s="405"/>
      <c r="F6" s="405"/>
      <c r="G6" s="405"/>
      <c r="H6" s="405"/>
      <c r="I6" s="405"/>
      <c r="J6" s="405"/>
      <c r="K6" s="405"/>
      <c r="L6" s="405"/>
      <c r="M6" s="405"/>
      <c r="N6" s="406"/>
      <c r="O6" s="379"/>
      <c r="P6" s="379"/>
      <c r="Q6" s="379"/>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62.25" customHeight="1" x14ac:dyDescent="0.3">
      <c r="A7" s="420" t="s">
        <v>129</v>
      </c>
      <c r="B7" s="421"/>
      <c r="C7" s="428" t="s">
        <v>286</v>
      </c>
      <c r="D7" s="429"/>
      <c r="E7" s="429"/>
      <c r="F7" s="429"/>
      <c r="G7" s="429"/>
      <c r="H7" s="429"/>
      <c r="I7" s="429"/>
      <c r="J7" s="429"/>
      <c r="K7" s="429"/>
      <c r="L7" s="429"/>
      <c r="M7" s="429"/>
      <c r="N7" s="430"/>
      <c r="O7" s="8"/>
      <c r="P7" s="190"/>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74.25" customHeight="1" x14ac:dyDescent="0.3">
      <c r="A8" s="420" t="s">
        <v>43</v>
      </c>
      <c r="B8" s="421"/>
      <c r="C8" s="431" t="s">
        <v>287</v>
      </c>
      <c r="D8" s="432"/>
      <c r="E8" s="432"/>
      <c r="F8" s="432"/>
      <c r="G8" s="432"/>
      <c r="H8" s="432"/>
      <c r="I8" s="432"/>
      <c r="J8" s="432"/>
      <c r="K8" s="432"/>
      <c r="L8" s="432"/>
      <c r="M8" s="432"/>
      <c r="N8" s="433"/>
      <c r="O8" s="8"/>
      <c r="P8" s="190"/>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380" t="s">
        <v>138</v>
      </c>
      <c r="B9" s="381"/>
      <c r="C9" s="381"/>
      <c r="D9" s="381"/>
      <c r="E9" s="381"/>
      <c r="F9" s="381"/>
      <c r="G9" s="382"/>
      <c r="H9" s="380" t="s">
        <v>139</v>
      </c>
      <c r="I9" s="381"/>
      <c r="J9" s="381"/>
      <c r="K9" s="381"/>
      <c r="L9" s="381"/>
      <c r="M9" s="381"/>
      <c r="N9" s="382"/>
      <c r="O9" s="380" t="s">
        <v>140</v>
      </c>
      <c r="P9" s="381"/>
      <c r="Q9" s="381"/>
      <c r="R9" s="381"/>
      <c r="S9" s="381"/>
      <c r="T9" s="381"/>
      <c r="U9" s="381"/>
      <c r="V9" s="381"/>
      <c r="W9" s="382"/>
      <c r="X9" s="380" t="s">
        <v>141</v>
      </c>
      <c r="Y9" s="381"/>
      <c r="Z9" s="381"/>
      <c r="AA9" s="381"/>
      <c r="AB9" s="381"/>
      <c r="AC9" s="381"/>
      <c r="AD9" s="382"/>
      <c r="AE9" s="380" t="s">
        <v>34</v>
      </c>
      <c r="AF9" s="381"/>
      <c r="AG9" s="381"/>
      <c r="AH9" s="381"/>
      <c r="AI9" s="381"/>
      <c r="AJ9" s="381"/>
      <c r="AK9" s="38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422" t="s">
        <v>0</v>
      </c>
      <c r="B10" s="425" t="s">
        <v>2</v>
      </c>
      <c r="C10" s="378" t="s">
        <v>3</v>
      </c>
      <c r="D10" s="378" t="s">
        <v>41</v>
      </c>
      <c r="E10" s="424" t="s">
        <v>1</v>
      </c>
      <c r="F10" s="377" t="s">
        <v>49</v>
      </c>
      <c r="G10" s="378" t="s">
        <v>134</v>
      </c>
      <c r="H10" s="435" t="s">
        <v>33</v>
      </c>
      <c r="I10" s="436" t="s">
        <v>5</v>
      </c>
      <c r="J10" s="377" t="s">
        <v>86</v>
      </c>
      <c r="K10" s="377" t="s">
        <v>91</v>
      </c>
      <c r="L10" s="438" t="s">
        <v>44</v>
      </c>
      <c r="M10" s="436" t="s">
        <v>5</v>
      </c>
      <c r="N10" s="378" t="s">
        <v>47</v>
      </c>
      <c r="O10" s="426" t="s">
        <v>11</v>
      </c>
      <c r="P10" s="419" t="s">
        <v>161</v>
      </c>
      <c r="Q10" s="377" t="s">
        <v>12</v>
      </c>
      <c r="R10" s="419" t="s">
        <v>8</v>
      </c>
      <c r="S10" s="419"/>
      <c r="T10" s="419"/>
      <c r="U10" s="419"/>
      <c r="V10" s="419"/>
      <c r="W10" s="419"/>
      <c r="X10" s="434" t="s">
        <v>137</v>
      </c>
      <c r="Y10" s="434" t="s">
        <v>45</v>
      </c>
      <c r="Z10" s="434" t="s">
        <v>5</v>
      </c>
      <c r="AA10" s="434" t="s">
        <v>46</v>
      </c>
      <c r="AB10" s="434" t="s">
        <v>5</v>
      </c>
      <c r="AC10" s="434" t="s">
        <v>48</v>
      </c>
      <c r="AD10" s="426" t="s">
        <v>29</v>
      </c>
      <c r="AE10" s="419" t="s">
        <v>34</v>
      </c>
      <c r="AF10" s="419" t="s">
        <v>35</v>
      </c>
      <c r="AG10" s="419" t="s">
        <v>239</v>
      </c>
      <c r="AH10" s="377" t="s">
        <v>240</v>
      </c>
      <c r="AI10" s="419" t="s">
        <v>37</v>
      </c>
      <c r="AJ10" s="419" t="s">
        <v>36</v>
      </c>
      <c r="AK10" s="419" t="s">
        <v>38</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423"/>
      <c r="B11" s="425"/>
      <c r="C11" s="419"/>
      <c r="D11" s="419"/>
      <c r="E11" s="425"/>
      <c r="F11" s="378"/>
      <c r="G11" s="419"/>
      <c r="H11" s="378"/>
      <c r="I11" s="437"/>
      <c r="J11" s="378"/>
      <c r="K11" s="378"/>
      <c r="L11" s="437"/>
      <c r="M11" s="437"/>
      <c r="N11" s="419"/>
      <c r="O11" s="427"/>
      <c r="P11" s="419"/>
      <c r="Q11" s="378"/>
      <c r="R11" s="7" t="s">
        <v>13</v>
      </c>
      <c r="S11" s="7" t="s">
        <v>17</v>
      </c>
      <c r="T11" s="7" t="s">
        <v>28</v>
      </c>
      <c r="U11" s="7" t="s">
        <v>18</v>
      </c>
      <c r="V11" s="7" t="s">
        <v>21</v>
      </c>
      <c r="W11" s="7" t="s">
        <v>24</v>
      </c>
      <c r="X11" s="434"/>
      <c r="Y11" s="434"/>
      <c r="Z11" s="434"/>
      <c r="AA11" s="434"/>
      <c r="AB11" s="434"/>
      <c r="AC11" s="434"/>
      <c r="AD11" s="427"/>
      <c r="AE11" s="419"/>
      <c r="AF11" s="419"/>
      <c r="AG11" s="419"/>
      <c r="AH11" s="378"/>
      <c r="AI11" s="419"/>
      <c r="AJ11" s="419"/>
      <c r="AK11" s="419"/>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19.25" customHeight="1" x14ac:dyDescent="0.25">
      <c r="A12" s="339">
        <v>1</v>
      </c>
      <c r="B12" s="439" t="s">
        <v>131</v>
      </c>
      <c r="C12" s="439" t="s">
        <v>288</v>
      </c>
      <c r="D12" s="439" t="s">
        <v>289</v>
      </c>
      <c r="E12" s="448" t="s">
        <v>290</v>
      </c>
      <c r="F12" s="439" t="s">
        <v>122</v>
      </c>
      <c r="G12" s="442">
        <v>40</v>
      </c>
      <c r="H12" s="445" t="str">
        <f>IF(G12&lt;=0,"",IF(G12&lt;=2,"Muy Baja",IF(G12&lt;=24,"Baja",IF(G12&lt;=500,"Media",IF(G12&lt;=5000,"Alta","Muy Alta")))))</f>
        <v>Media</v>
      </c>
      <c r="I12" s="454">
        <f>IF(H12="","",IF(H12="Muy Baja",0.2,IF(H12="Baja",0.4,IF(H12="Media",0.6,IF(H12="Alta",0.8,IF(H12="Muy Alta",1,))))))</f>
        <v>0.6</v>
      </c>
      <c r="J12" s="457" t="s">
        <v>153</v>
      </c>
      <c r="K12" s="454"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45" t="str">
        <f>IF(OR(K12='Tabla Impacto'!$C$11,K12='Tabla Impacto'!$D$11),"Leve",IF(OR(K12='Tabla Impacto'!$C$12,K12='Tabla Impacto'!$D$12),"Menor",IF(OR(K12='Tabla Impacto'!$C$13,K12='Tabla Impacto'!$D$13),"Moderado",IF(OR(K12='Tabla Impacto'!$C$14,K12='Tabla Impacto'!$D$14),"Mayor",IF(OR(K12='Tabla Impacto'!$C$15,K12='Tabla Impacto'!$D$15),"Catastrófico","")))))</f>
        <v>Moderado</v>
      </c>
      <c r="M12" s="454">
        <f>IF(L12="","",IF(L12="Leve",0.2,IF(L12="Menor",0.4,IF(L12="Moderado",0.6,IF(L12="Mayor",0.8,IF(L12="Catastrófico",1,))))))</f>
        <v>0.6</v>
      </c>
      <c r="N12" s="451"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339">
        <v>1</v>
      </c>
      <c r="P12" s="475" t="s">
        <v>291</v>
      </c>
      <c r="Q12" s="478" t="str">
        <f>IF(OR(R12="Preventivo",R12="Detectivo"),"Probabilidad",IF(R12="Correctivo","Impacto",""))</f>
        <v>Probabilidad</v>
      </c>
      <c r="R12" s="472" t="s">
        <v>14</v>
      </c>
      <c r="S12" s="472" t="s">
        <v>9</v>
      </c>
      <c r="T12" s="463" t="str">
        <f>IF(AND(R12="Preventivo",S12="Automático"),"50%",IF(AND(R12="Preventivo",S12="Manual"),"40%",IF(AND(R12="Detectivo",S12="Automático"),"40%",IF(AND(R12="Detectivo",S12="Manual"),"30%",IF(AND(R12="Correctivo",S12="Automático"),"35%",IF(AND(R12="Correctivo",S12="Manual"),"25%",""))))))</f>
        <v>40%</v>
      </c>
      <c r="U12" s="472" t="s">
        <v>19</v>
      </c>
      <c r="V12" s="472" t="s">
        <v>22</v>
      </c>
      <c r="W12" s="472" t="s">
        <v>118</v>
      </c>
      <c r="X12" s="466">
        <f>IFERROR(IF(Q12="Probabilidad",(I12-(+I12*T12)),IF(Q12="Impacto",I12,"")),"")</f>
        <v>0.36</v>
      </c>
      <c r="Y12" s="460" t="str">
        <f>IFERROR(IF(X12="","",IF(X12&lt;=0.2,"Muy Baja",IF(X12&lt;=0.4,"Baja",IF(X12&lt;=0.6,"Media",IF(X12&lt;=0.8,"Alta","Muy Alta"))))),"")</f>
        <v>Baja</v>
      </c>
      <c r="Z12" s="463">
        <f>+X12</f>
        <v>0.36</v>
      </c>
      <c r="AA12" s="460" t="str">
        <f>IFERROR(IF(AB12="","",IF(AB12&lt;=0.2,"Leve",IF(AB12&lt;=0.4,"Menor",IF(AB12&lt;=0.6,"Moderado",IF(AB12&lt;=0.8,"Mayor","Catastrófico"))))),"")</f>
        <v>Moderado</v>
      </c>
      <c r="AB12" s="463">
        <f>IFERROR(IF(Q12="Impacto",(M12-(+M12*T12)),IF(Q12="Probabilidad",M12,"")),"")</f>
        <v>0.6</v>
      </c>
      <c r="AC12" s="469"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472" t="s">
        <v>135</v>
      </c>
      <c r="AE12" s="192" t="s">
        <v>311</v>
      </c>
      <c r="AF12" s="193" t="s">
        <v>292</v>
      </c>
      <c r="AG12" s="194">
        <v>44617</v>
      </c>
      <c r="AH12" s="194">
        <v>44681</v>
      </c>
      <c r="AI12" s="169"/>
      <c r="AJ12" s="121"/>
      <c r="AK12" s="168"/>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s="3" customFormat="1" ht="82.5" customHeight="1" x14ac:dyDescent="0.25">
      <c r="A13" s="340"/>
      <c r="B13" s="440"/>
      <c r="C13" s="440"/>
      <c r="D13" s="440"/>
      <c r="E13" s="449"/>
      <c r="F13" s="440"/>
      <c r="G13" s="443"/>
      <c r="H13" s="446"/>
      <c r="I13" s="455"/>
      <c r="J13" s="458"/>
      <c r="K13" s="455"/>
      <c r="L13" s="446"/>
      <c r="M13" s="455"/>
      <c r="N13" s="452"/>
      <c r="O13" s="340"/>
      <c r="P13" s="476"/>
      <c r="Q13" s="479"/>
      <c r="R13" s="473"/>
      <c r="S13" s="473"/>
      <c r="T13" s="464"/>
      <c r="U13" s="473"/>
      <c r="V13" s="473"/>
      <c r="W13" s="473"/>
      <c r="X13" s="467"/>
      <c r="Y13" s="461"/>
      <c r="Z13" s="464"/>
      <c r="AA13" s="461"/>
      <c r="AB13" s="464"/>
      <c r="AC13" s="470"/>
      <c r="AD13" s="473"/>
      <c r="AE13" s="192" t="s">
        <v>293</v>
      </c>
      <c r="AF13" s="193" t="s">
        <v>294</v>
      </c>
      <c r="AG13" s="194">
        <v>44617</v>
      </c>
      <c r="AH13" s="194">
        <v>44681</v>
      </c>
      <c r="AI13" s="169"/>
      <c r="AJ13" s="121"/>
      <c r="AK13" s="168"/>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s="3" customFormat="1" ht="69" customHeight="1" x14ac:dyDescent="0.25">
      <c r="A14" s="340"/>
      <c r="B14" s="440"/>
      <c r="C14" s="440"/>
      <c r="D14" s="440"/>
      <c r="E14" s="449"/>
      <c r="F14" s="440"/>
      <c r="G14" s="443"/>
      <c r="H14" s="446"/>
      <c r="I14" s="455"/>
      <c r="J14" s="458"/>
      <c r="K14" s="455"/>
      <c r="L14" s="446"/>
      <c r="M14" s="455"/>
      <c r="N14" s="452"/>
      <c r="O14" s="341"/>
      <c r="P14" s="477"/>
      <c r="Q14" s="480"/>
      <c r="R14" s="474"/>
      <c r="S14" s="474"/>
      <c r="T14" s="465"/>
      <c r="U14" s="474"/>
      <c r="V14" s="474"/>
      <c r="W14" s="474"/>
      <c r="X14" s="468"/>
      <c r="Y14" s="462"/>
      <c r="Z14" s="465"/>
      <c r="AA14" s="462"/>
      <c r="AB14" s="465"/>
      <c r="AC14" s="471"/>
      <c r="AD14" s="474"/>
      <c r="AE14" s="183" t="s">
        <v>295</v>
      </c>
      <c r="AF14" s="185" t="s">
        <v>294</v>
      </c>
      <c r="AG14" s="194">
        <v>44617</v>
      </c>
      <c r="AH14" s="194">
        <v>44926</v>
      </c>
      <c r="AI14" s="169"/>
      <c r="AJ14" s="121"/>
      <c r="AK14" s="168"/>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8" customHeight="1" x14ac:dyDescent="0.3">
      <c r="A15" s="340"/>
      <c r="B15" s="440"/>
      <c r="C15" s="440"/>
      <c r="D15" s="440"/>
      <c r="E15" s="449"/>
      <c r="F15" s="440"/>
      <c r="G15" s="443"/>
      <c r="H15" s="446"/>
      <c r="I15" s="455"/>
      <c r="J15" s="458"/>
      <c r="K15" s="455">
        <f>IF(NOT(ISERROR(MATCH(J15,_xlfn.ANCHORARRAY(E26),0))),I28&amp;"Por favor no seleccionar los criterios de impacto",J15)</f>
        <v>0</v>
      </c>
      <c r="L15" s="446"/>
      <c r="M15" s="455"/>
      <c r="N15" s="452"/>
      <c r="O15" s="189">
        <v>2</v>
      </c>
      <c r="P15" s="186"/>
      <c r="Q15" s="166" t="str">
        <f>IF(OR(R15="Preventivo",R15="Detectivo"),"Probabilidad",IF(R15="Correctivo","Impacto",""))</f>
        <v/>
      </c>
      <c r="R15" s="161"/>
      <c r="S15" s="161"/>
      <c r="T15" s="162" t="str">
        <f t="shared" ref="T15:T19" si="0">IF(AND(R15="Preventivo",S15="Automático"),"50%",IF(AND(R15="Preventivo",S15="Manual"),"40%",IF(AND(R15="Detectivo",S15="Automático"),"40%",IF(AND(R15="Detectivo",S15="Manual"),"30%",IF(AND(R15="Correctivo",S15="Automático"),"35%",IF(AND(R15="Correctivo",S15="Manual"),"25%",""))))))</f>
        <v/>
      </c>
      <c r="U15" s="161"/>
      <c r="V15" s="161"/>
      <c r="W15" s="161"/>
      <c r="X15" s="163" t="str">
        <f>IFERROR(IF(AND(Q12="Probabilidad",Q15="Probabilidad"),(Z12-(+Z12*T15)),IF(Q15="Probabilidad",(I12-(+I12*T15)),IF(Q15="Impacto",Z12,""))),"")</f>
        <v/>
      </c>
      <c r="Y15" s="164" t="str">
        <f t="shared" ref="Y15:Y73" si="1">IFERROR(IF(X15="","",IF(X15&lt;=0.2,"Muy Baja",IF(X15&lt;=0.4,"Baja",IF(X15&lt;=0.6,"Media",IF(X15&lt;=0.8,"Alta","Muy Alta"))))),"")</f>
        <v/>
      </c>
      <c r="Z15" s="165" t="str">
        <f t="shared" ref="Z15:Z19" si="2">+X15</f>
        <v/>
      </c>
      <c r="AA15" s="164" t="str">
        <f t="shared" ref="AA15:AA73" si="3">IFERROR(IF(AB15="","",IF(AB15&lt;=0.2,"Leve",IF(AB15&lt;=0.4,"Menor",IF(AB15&lt;=0.6,"Moderado",IF(AB15&lt;=0.8,"Mayor","Catastrófico"))))),"")</f>
        <v/>
      </c>
      <c r="AB15" s="171" t="str">
        <f>IFERROR(IF(AND(Q12="Impacto",Q15="Impacto"),(AB12-(+AB12*T15)),IF(Q15="Impacto",(M12-(+M12*T15)),IF(Q15="Probabilidad",AB12,""))),"")</f>
        <v/>
      </c>
      <c r="AC15" s="170" t="str">
        <f t="shared" ref="AC15:AC19" si="4">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67"/>
      <c r="AE15" s="183"/>
      <c r="AF15" s="183"/>
      <c r="AG15" s="184"/>
      <c r="AH15" s="184"/>
      <c r="AI15" s="174"/>
      <c r="AJ15" s="116"/>
      <c r="AK15" s="173"/>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x14ac:dyDescent="0.3">
      <c r="A16" s="340"/>
      <c r="B16" s="440"/>
      <c r="C16" s="440"/>
      <c r="D16" s="440"/>
      <c r="E16" s="449"/>
      <c r="F16" s="440"/>
      <c r="G16" s="443"/>
      <c r="H16" s="446"/>
      <c r="I16" s="455"/>
      <c r="J16" s="458"/>
      <c r="K16" s="455">
        <f>IF(NOT(ISERROR(MATCH(J16,_xlfn.ANCHORARRAY(E27),0))),I29&amp;"Por favor no seleccionar los criterios de impacto",J16)</f>
        <v>0</v>
      </c>
      <c r="L16" s="446"/>
      <c r="M16" s="455"/>
      <c r="N16" s="452"/>
      <c r="O16" s="107">
        <v>3</v>
      </c>
      <c r="P16" s="187"/>
      <c r="Q16" s="108"/>
      <c r="R16" s="109"/>
      <c r="S16" s="109"/>
      <c r="T16" s="110"/>
      <c r="U16" s="120"/>
      <c r="V16" s="120"/>
      <c r="W16" s="120"/>
      <c r="X16" s="111"/>
      <c r="Y16" s="112"/>
      <c r="Z16" s="113"/>
      <c r="AA16" s="112"/>
      <c r="AB16" s="119"/>
      <c r="AC16" s="114"/>
      <c r="AD16" s="115"/>
      <c r="AE16" s="116"/>
      <c r="AF16" s="117"/>
      <c r="AG16" s="118"/>
      <c r="AH16" s="118"/>
      <c r="AI16" s="118"/>
      <c r="AJ16" s="116"/>
      <c r="AK16" s="11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x14ac:dyDescent="0.3">
      <c r="A17" s="340"/>
      <c r="B17" s="440"/>
      <c r="C17" s="440"/>
      <c r="D17" s="440"/>
      <c r="E17" s="449"/>
      <c r="F17" s="440"/>
      <c r="G17" s="443"/>
      <c r="H17" s="446"/>
      <c r="I17" s="455"/>
      <c r="J17" s="458"/>
      <c r="K17" s="455">
        <f>IF(NOT(ISERROR(MATCH(J17,_xlfn.ANCHORARRAY(E28),0))),I30&amp;"Por favor no seleccionar los criterios de impacto",J17)</f>
        <v>0</v>
      </c>
      <c r="L17" s="446"/>
      <c r="M17" s="455"/>
      <c r="N17" s="452"/>
      <c r="O17" s="107">
        <v>4</v>
      </c>
      <c r="P17" s="186"/>
      <c r="Q17" s="108"/>
      <c r="R17" s="109"/>
      <c r="S17" s="109"/>
      <c r="T17" s="110"/>
      <c r="U17" s="109"/>
      <c r="V17" s="109"/>
      <c r="W17" s="109"/>
      <c r="X17" s="111"/>
      <c r="Y17" s="112"/>
      <c r="Z17" s="113"/>
      <c r="AA17" s="112"/>
      <c r="AB17" s="119"/>
      <c r="AC17" s="114"/>
      <c r="AD17" s="115"/>
      <c r="AE17" s="116"/>
      <c r="AF17" s="117"/>
      <c r="AG17" s="118"/>
      <c r="AH17" s="118"/>
      <c r="AI17" s="118"/>
      <c r="AJ17" s="116"/>
      <c r="AK17" s="11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8" customHeight="1" x14ac:dyDescent="0.3">
      <c r="A18" s="340"/>
      <c r="B18" s="440"/>
      <c r="C18" s="440"/>
      <c r="D18" s="440"/>
      <c r="E18" s="449"/>
      <c r="F18" s="440"/>
      <c r="G18" s="443"/>
      <c r="H18" s="446"/>
      <c r="I18" s="455"/>
      <c r="J18" s="458"/>
      <c r="K18" s="455">
        <f>IF(NOT(ISERROR(MATCH(J18,_xlfn.ANCHORARRAY(E29),0))),I31&amp;"Por favor no seleccionar los criterios de impacto",J18)</f>
        <v>0</v>
      </c>
      <c r="L18" s="446"/>
      <c r="M18" s="455"/>
      <c r="N18" s="452"/>
      <c r="O18" s="107">
        <v>5</v>
      </c>
      <c r="P18" s="186"/>
      <c r="Q18" s="108" t="str">
        <f t="shared" ref="Q18:Q19" si="5">IF(OR(R18="Preventivo",R18="Detectivo"),"Probabilidad",IF(R18="Correctivo","Impacto",""))</f>
        <v/>
      </c>
      <c r="R18" s="109"/>
      <c r="S18" s="109"/>
      <c r="T18" s="110" t="str">
        <f t="shared" si="0"/>
        <v/>
      </c>
      <c r="U18" s="109"/>
      <c r="V18" s="109"/>
      <c r="W18" s="109"/>
      <c r="X18" s="111" t="str">
        <f t="shared" ref="X18:X19" si="6">IFERROR(IF(AND(Q17="Probabilidad",Q18="Probabilidad"),(Z17-(+Z17*T18)),IF(AND(Q17="Impacto",Q18="Probabilidad"),(Z16-(+Z16*T18)),IF(Q18="Impacto",Z17,""))),"")</f>
        <v/>
      </c>
      <c r="Y18" s="112" t="str">
        <f t="shared" si="1"/>
        <v/>
      </c>
      <c r="Z18" s="113" t="str">
        <f t="shared" si="2"/>
        <v/>
      </c>
      <c r="AA18" s="112" t="str">
        <f t="shared" si="3"/>
        <v/>
      </c>
      <c r="AB18" s="119" t="str">
        <f t="shared" ref="AB18:AB19" si="7">IFERROR(IF(AND(Q17="Impacto",Q18="Impacto"),(AB17-(+AB17*T18)),IF(AND(Q17="Probabilidad",Q18="Impacto"),(AB16-(+AB16*T18)),IF(Q18="Probabilidad",AB17,""))),"")</f>
        <v/>
      </c>
      <c r="AC18" s="114" t="str">
        <f t="shared" si="4"/>
        <v/>
      </c>
      <c r="AD18" s="115"/>
      <c r="AE18" s="116"/>
      <c r="AF18" s="117"/>
      <c r="AG18" s="118"/>
      <c r="AH18" s="118"/>
      <c r="AI18" s="118"/>
      <c r="AJ18" s="116"/>
      <c r="AK18" s="11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x14ac:dyDescent="0.3">
      <c r="A19" s="341"/>
      <c r="B19" s="441"/>
      <c r="C19" s="441"/>
      <c r="D19" s="441"/>
      <c r="E19" s="450"/>
      <c r="F19" s="441"/>
      <c r="G19" s="444"/>
      <c r="H19" s="447"/>
      <c r="I19" s="456"/>
      <c r="J19" s="459"/>
      <c r="K19" s="456">
        <f>IF(NOT(ISERROR(MATCH(J19,_xlfn.ANCHORARRAY(E30),0))),I32&amp;"Por favor no seleccionar los criterios de impacto",J19)</f>
        <v>0</v>
      </c>
      <c r="L19" s="447"/>
      <c r="M19" s="456"/>
      <c r="N19" s="453"/>
      <c r="O19" s="107">
        <v>6</v>
      </c>
      <c r="P19" s="186"/>
      <c r="Q19" s="108" t="str">
        <f t="shared" si="5"/>
        <v/>
      </c>
      <c r="R19" s="109"/>
      <c r="S19" s="109"/>
      <c r="T19" s="110" t="str">
        <f t="shared" si="0"/>
        <v/>
      </c>
      <c r="U19" s="109"/>
      <c r="V19" s="109"/>
      <c r="W19" s="109"/>
      <c r="X19" s="111" t="str">
        <f t="shared" si="6"/>
        <v/>
      </c>
      <c r="Y19" s="112" t="str">
        <f t="shared" si="1"/>
        <v/>
      </c>
      <c r="Z19" s="113" t="str">
        <f t="shared" si="2"/>
        <v/>
      </c>
      <c r="AA19" s="112" t="str">
        <f t="shared" si="3"/>
        <v/>
      </c>
      <c r="AB19" s="119" t="str">
        <f t="shared" si="7"/>
        <v/>
      </c>
      <c r="AC19" s="114" t="str">
        <f t="shared" si="4"/>
        <v/>
      </c>
      <c r="AD19" s="115"/>
      <c r="AE19" s="116"/>
      <c r="AF19" s="117"/>
      <c r="AG19" s="118"/>
      <c r="AH19" s="118"/>
      <c r="AI19" s="118"/>
      <c r="AJ19" s="116"/>
      <c r="AK19" s="117"/>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84" customHeight="1" x14ac:dyDescent="0.3">
      <c r="A20" s="339">
        <v>2</v>
      </c>
      <c r="B20" s="413" t="s">
        <v>133</v>
      </c>
      <c r="C20" s="413" t="s">
        <v>296</v>
      </c>
      <c r="D20" s="413" t="s">
        <v>297</v>
      </c>
      <c r="E20" s="416" t="s">
        <v>312</v>
      </c>
      <c r="F20" s="413" t="s">
        <v>127</v>
      </c>
      <c r="G20" s="407">
        <v>20</v>
      </c>
      <c r="H20" s="392" t="str">
        <f>IF(G20&lt;=0,"",IF(G20&lt;=2,"Muy Baja",IF(G20&lt;=24,"Baja",IF(G20&lt;=500,"Media",IF(G20&lt;=5000,"Alta","Muy Alta")))))</f>
        <v>Baja</v>
      </c>
      <c r="I20" s="383">
        <f>IF(H20="","",IF(H20="Muy Baja",0.2,IF(H20="Baja",0.4,IF(H20="Media",0.6,IF(H20="Alta",0.8,IF(H20="Muy Alta",1,))))))</f>
        <v>0.4</v>
      </c>
      <c r="J20" s="389" t="s">
        <v>154</v>
      </c>
      <c r="K20" s="383" t="str">
        <f>IF(NOT(ISERROR(MATCH(J20,'Tabla Impacto'!$B$221:$B$223,0))),'Tabla Impacto'!$F$223&amp;"Por favor no seleccionar los criterios de impacto(Afectación Económica o presupuestal y Pérdida Reputacional)",J20)</f>
        <v xml:space="preserve">     El riesgo afecta la imagen de de la entidad con efecto publicitario sostenido a nivel de sector administrativo, nivel departamental o municipal</v>
      </c>
      <c r="L20" s="392" t="str">
        <f>IF(OR(K20='Tabla Impacto'!$C$11,K20='Tabla Impacto'!$D$11),"Leve",IF(OR(K20='Tabla Impacto'!$C$12,K20='Tabla Impacto'!$D$12),"Menor",IF(OR(K20='Tabla Impacto'!$C$13,K20='Tabla Impacto'!$D$13),"Moderado",IF(OR(K20='Tabla Impacto'!$C$14,K20='Tabla Impacto'!$D$14),"Mayor",IF(OR(K20='Tabla Impacto'!$C$15,K20='Tabla Impacto'!$D$15),"Catastrófico","")))))</f>
        <v>Mayor</v>
      </c>
      <c r="M20" s="383">
        <f>IF(L20="","",IF(L20="Leve",0.2,IF(L20="Menor",0.4,IF(L20="Moderado",0.6,IF(L20="Mayor",0.8,IF(L20="Catastrófico",1,))))))</f>
        <v>0.8</v>
      </c>
      <c r="N20" s="386"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Alto</v>
      </c>
      <c r="O20" s="107">
        <v>1</v>
      </c>
      <c r="P20" s="188" t="s">
        <v>298</v>
      </c>
      <c r="Q20" s="166" t="str">
        <f>IF(OR(R20="Preventivo",R20="Detectivo"),"Probabilidad",IF(R20="Correctivo","Impacto",""))</f>
        <v>Probabilidad</v>
      </c>
      <c r="R20" s="175" t="s">
        <v>15</v>
      </c>
      <c r="S20" s="175" t="s">
        <v>9</v>
      </c>
      <c r="T20" s="176" t="str">
        <f>IF(AND(R20="Preventivo",S20="Automático"),"50%",IF(AND(R20="Preventivo",S20="Manual"),"40%",IF(AND(R20="Detectivo",S20="Automático"),"40%",IF(AND(R20="Detectivo",S20="Manual"),"30%",IF(AND(R20="Correctivo",S20="Automático"),"35%",IF(AND(R20="Correctivo",S20="Manual"),"25%",""))))))</f>
        <v>30%</v>
      </c>
      <c r="U20" s="175" t="s">
        <v>19</v>
      </c>
      <c r="V20" s="175" t="s">
        <v>22</v>
      </c>
      <c r="W20" s="175" t="s">
        <v>118</v>
      </c>
      <c r="X20" s="163">
        <f>IFERROR(IF(Q20="Probabilidad",(I20-(+I20*T20)),IF(Q20="Impacto",I20,"")),"")</f>
        <v>0.28000000000000003</v>
      </c>
      <c r="Y20" s="177" t="str">
        <f>IFERROR(IF(X20="","",IF(X20&lt;=0.2,"Muy Baja",IF(X20&lt;=0.4,"Baja",IF(X20&lt;=0.6,"Media",IF(X20&lt;=0.8,"Alta","Muy Alta"))))),"")</f>
        <v>Baja</v>
      </c>
      <c r="Z20" s="178">
        <f>+X20</f>
        <v>0.28000000000000003</v>
      </c>
      <c r="AA20" s="177" t="str">
        <f>IFERROR(IF(AB20="","",IF(AB20&lt;=0.2,"Leve",IF(AB20&lt;=0.4,"Menor",IF(AB20&lt;=0.6,"Moderado",IF(AB20&lt;=0.8,"Mayor","Catastrófico"))))),"")</f>
        <v>Mayor</v>
      </c>
      <c r="AB20" s="179">
        <f>IFERROR(IF(Q20="Impacto",(M20-(+M20*T20)),IF(Q20="Probabilidad",M20,"")),"")</f>
        <v>0.8</v>
      </c>
      <c r="AC20" s="180"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Alto</v>
      </c>
      <c r="AD20" s="181" t="s">
        <v>135</v>
      </c>
      <c r="AE20" s="183" t="s">
        <v>313</v>
      </c>
      <c r="AF20" s="185" t="s">
        <v>294</v>
      </c>
      <c r="AG20" s="194">
        <v>44617</v>
      </c>
      <c r="AH20" s="184">
        <v>44926</v>
      </c>
      <c r="AI20" s="118"/>
      <c r="AJ20" s="116"/>
      <c r="AK20" s="117"/>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67.5" customHeight="1" x14ac:dyDescent="0.3">
      <c r="A21" s="340"/>
      <c r="B21" s="414"/>
      <c r="C21" s="414"/>
      <c r="D21" s="414"/>
      <c r="E21" s="417"/>
      <c r="F21" s="414"/>
      <c r="G21" s="408"/>
      <c r="H21" s="393"/>
      <c r="I21" s="384"/>
      <c r="J21" s="390"/>
      <c r="K21" s="384">
        <f>IF(NOT(ISERROR(MATCH(J21,_xlfn.ANCHORARRAY(E32),0))),I34&amp;"Por favor no seleccionar los criterios de impacto",J21)</f>
        <v>0</v>
      </c>
      <c r="L21" s="393"/>
      <c r="M21" s="384"/>
      <c r="N21" s="387"/>
      <c r="O21" s="107">
        <v>2</v>
      </c>
      <c r="P21" s="186" t="s">
        <v>314</v>
      </c>
      <c r="Q21" s="166" t="str">
        <f>IF(OR(R21="Preventivo",R21="Detectivo"),"Probabilidad",IF(R21="Correctivo","Impacto",""))</f>
        <v>Probabilidad</v>
      </c>
      <c r="R21" s="175" t="s">
        <v>14</v>
      </c>
      <c r="S21" s="175" t="s">
        <v>9</v>
      </c>
      <c r="T21" s="176" t="str">
        <f t="shared" ref="T21:T25" si="8">IF(AND(R21="Preventivo",S21="Automático"),"50%",IF(AND(R21="Preventivo",S21="Manual"),"40%",IF(AND(R21="Detectivo",S21="Automático"),"40%",IF(AND(R21="Detectivo",S21="Manual"),"30%",IF(AND(R21="Correctivo",S21="Automático"),"35%",IF(AND(R21="Correctivo",S21="Manual"),"25%",""))))))</f>
        <v>40%</v>
      </c>
      <c r="U21" s="175" t="s">
        <v>19</v>
      </c>
      <c r="V21" s="175" t="s">
        <v>22</v>
      </c>
      <c r="W21" s="175" t="s">
        <v>118</v>
      </c>
      <c r="X21" s="163">
        <f>IFERROR(IF(AND(Q20="Probabilidad",Q21="Probabilidad"),(Z20-(+Z20*T21)),IF(Q21="Probabilidad",(I20-(+I20*T21)),IF(Q21="Impacto",Z20,""))),"")</f>
        <v>0.16800000000000001</v>
      </c>
      <c r="Y21" s="177" t="str">
        <f t="shared" si="1"/>
        <v>Muy Baja</v>
      </c>
      <c r="Z21" s="178">
        <f t="shared" ref="Z21:Z25" si="9">+X21</f>
        <v>0.16800000000000001</v>
      </c>
      <c r="AA21" s="177" t="str">
        <f t="shared" si="3"/>
        <v>Mayor</v>
      </c>
      <c r="AB21" s="179">
        <f>IFERROR(IF(AND(Q20="Impacto",Q21="Impacto"),(AB20-(+AB20*T21)),IF(Q21="Impacto",(M20-(+M20*T21)),IF(Q21="Probabilidad",AB20,""))),"")</f>
        <v>0.8</v>
      </c>
      <c r="AC21" s="180" t="str">
        <f t="shared" ref="AC21:AC22" si="10">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Alto</v>
      </c>
      <c r="AD21" s="181" t="s">
        <v>135</v>
      </c>
      <c r="AE21" s="183" t="s">
        <v>299</v>
      </c>
      <c r="AF21" s="173" t="s">
        <v>294</v>
      </c>
      <c r="AG21" s="194">
        <v>44617</v>
      </c>
      <c r="AH21" s="184">
        <v>44926</v>
      </c>
      <c r="AI21" s="118"/>
      <c r="AJ21" s="116"/>
      <c r="AK21" s="117"/>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78" customHeight="1" x14ac:dyDescent="0.3">
      <c r="A22" s="340"/>
      <c r="B22" s="414"/>
      <c r="C22" s="414"/>
      <c r="D22" s="414"/>
      <c r="E22" s="417"/>
      <c r="F22" s="414"/>
      <c r="G22" s="408"/>
      <c r="H22" s="393"/>
      <c r="I22" s="384"/>
      <c r="J22" s="390"/>
      <c r="K22" s="384">
        <f>IF(NOT(ISERROR(MATCH(J22,_xlfn.ANCHORARRAY(E33),0))),I35&amp;"Por favor no seleccionar los criterios de impacto",J22)</f>
        <v>0</v>
      </c>
      <c r="L22" s="393"/>
      <c r="M22" s="384"/>
      <c r="N22" s="387"/>
      <c r="O22" s="107">
        <v>3</v>
      </c>
      <c r="P22" s="186" t="s">
        <v>315</v>
      </c>
      <c r="Q22" s="166" t="str">
        <f>IF(OR(R22="Preventivo",R22="Detectivo"),"Probabilidad",IF(R22="Correctivo","Impacto",""))</f>
        <v>Probabilidad</v>
      </c>
      <c r="R22" s="175" t="s">
        <v>14</v>
      </c>
      <c r="S22" s="175" t="s">
        <v>9</v>
      </c>
      <c r="T22" s="176" t="str">
        <f t="shared" si="8"/>
        <v>40%</v>
      </c>
      <c r="U22" s="175" t="s">
        <v>19</v>
      </c>
      <c r="V22" s="175" t="s">
        <v>22</v>
      </c>
      <c r="W22" s="175" t="s">
        <v>118</v>
      </c>
      <c r="X22" s="163">
        <f>IFERROR(IF(AND(Q21="Probabilidad",Q22="Probabilidad"),(Z21-(+Z21*T22)),IF(AND(Q21="Impacto",Q22="Probabilidad"),(Z20-(+Z20*T22)),IF(Q22="Impacto",Z21,""))),"")</f>
        <v>0.1008</v>
      </c>
      <c r="Y22" s="177" t="str">
        <f t="shared" si="1"/>
        <v>Muy Baja</v>
      </c>
      <c r="Z22" s="178">
        <f t="shared" si="9"/>
        <v>0.1008</v>
      </c>
      <c r="AA22" s="177" t="str">
        <f t="shared" si="3"/>
        <v>Mayor</v>
      </c>
      <c r="AB22" s="179">
        <f>IFERROR(IF(AND(Q21="Impacto",Q22="Impacto"),(AB21-(+AB21*T22)),IF(AND(Q21="Probabilidad",Q22="Impacto"),(AB20-(+AB20*T22)),IF(Q22="Probabilidad",AB21,""))),"")</f>
        <v>0.8</v>
      </c>
      <c r="AC22" s="180" t="str">
        <f t="shared" si="10"/>
        <v>Alto</v>
      </c>
      <c r="AD22" s="181" t="s">
        <v>135</v>
      </c>
      <c r="AE22" s="183" t="s">
        <v>316</v>
      </c>
      <c r="AF22" s="173" t="s">
        <v>294</v>
      </c>
      <c r="AG22" s="194">
        <v>44617</v>
      </c>
      <c r="AH22" s="184">
        <v>44926</v>
      </c>
      <c r="AI22" s="118"/>
      <c r="AJ22" s="116"/>
      <c r="AK22" s="117"/>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x14ac:dyDescent="0.3">
      <c r="A23" s="340"/>
      <c r="B23" s="414"/>
      <c r="C23" s="414"/>
      <c r="D23" s="414"/>
      <c r="E23" s="417"/>
      <c r="F23" s="414"/>
      <c r="G23" s="408"/>
      <c r="H23" s="393"/>
      <c r="I23" s="384"/>
      <c r="J23" s="390"/>
      <c r="K23" s="384">
        <f>IF(NOT(ISERROR(MATCH(J23,_xlfn.ANCHORARRAY(E34),0))),I36&amp;"Por favor no seleccionar los criterios de impacto",J23)</f>
        <v>0</v>
      </c>
      <c r="L23" s="393"/>
      <c r="M23" s="384"/>
      <c r="N23" s="387"/>
      <c r="O23" s="107">
        <v>4</v>
      </c>
      <c r="P23" s="186"/>
      <c r="Q23" s="108" t="str">
        <f t="shared" ref="Q23:Q25" si="11">IF(OR(R23="Preventivo",R23="Detectivo"),"Probabilidad",IF(R23="Correctivo","Impacto",""))</f>
        <v/>
      </c>
      <c r="R23" s="109"/>
      <c r="S23" s="109"/>
      <c r="T23" s="110" t="str">
        <f t="shared" si="8"/>
        <v/>
      </c>
      <c r="U23" s="109"/>
      <c r="V23" s="109"/>
      <c r="W23" s="109"/>
      <c r="X23" s="111" t="str">
        <f t="shared" ref="X23:X25" si="12">IFERROR(IF(AND(Q22="Probabilidad",Q23="Probabilidad"),(Z22-(+Z22*T23)),IF(AND(Q22="Impacto",Q23="Probabilidad"),(Z21-(+Z21*T23)),IF(Q23="Impacto",Z22,""))),"")</f>
        <v/>
      </c>
      <c r="Y23" s="112" t="str">
        <f t="shared" si="1"/>
        <v/>
      </c>
      <c r="Z23" s="113" t="str">
        <f t="shared" si="9"/>
        <v/>
      </c>
      <c r="AA23" s="112" t="str">
        <f t="shared" si="3"/>
        <v/>
      </c>
      <c r="AB23" s="119" t="str">
        <f t="shared" ref="AB23:AB25" si="13">IFERROR(IF(AND(Q22="Impacto",Q23="Impacto"),(AB22-(+AB22*T23)),IF(AND(Q22="Probabilidad",Q23="Impacto"),(AB21-(+AB21*T23)),IF(Q23="Probabilidad",AB22,""))),"")</f>
        <v/>
      </c>
      <c r="AC23" s="114"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5"/>
      <c r="AE23" s="116"/>
      <c r="AF23" s="117"/>
      <c r="AG23" s="118"/>
      <c r="AH23" s="118"/>
      <c r="AI23" s="118"/>
      <c r="AJ23" s="116"/>
      <c r="AK23" s="117"/>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customHeight="1" x14ac:dyDescent="0.3">
      <c r="A24" s="340"/>
      <c r="B24" s="414"/>
      <c r="C24" s="414"/>
      <c r="D24" s="414"/>
      <c r="E24" s="417"/>
      <c r="F24" s="414"/>
      <c r="G24" s="408"/>
      <c r="H24" s="393"/>
      <c r="I24" s="384"/>
      <c r="J24" s="390"/>
      <c r="K24" s="384">
        <f>IF(NOT(ISERROR(MATCH(J24,_xlfn.ANCHORARRAY(E35),0))),I37&amp;"Por favor no seleccionar los criterios de impacto",J24)</f>
        <v>0</v>
      </c>
      <c r="L24" s="393"/>
      <c r="M24" s="384"/>
      <c r="N24" s="387"/>
      <c r="O24" s="107">
        <v>5</v>
      </c>
      <c r="P24" s="186"/>
      <c r="Q24" s="108" t="str">
        <f t="shared" si="11"/>
        <v/>
      </c>
      <c r="R24" s="109"/>
      <c r="S24" s="109"/>
      <c r="T24" s="110" t="str">
        <f t="shared" si="8"/>
        <v/>
      </c>
      <c r="U24" s="109"/>
      <c r="V24" s="109"/>
      <c r="W24" s="109"/>
      <c r="X24" s="111" t="str">
        <f t="shared" si="12"/>
        <v/>
      </c>
      <c r="Y24" s="112" t="str">
        <f t="shared" si="1"/>
        <v/>
      </c>
      <c r="Z24" s="113" t="str">
        <f t="shared" si="9"/>
        <v/>
      </c>
      <c r="AA24" s="112" t="str">
        <f t="shared" si="3"/>
        <v/>
      </c>
      <c r="AB24" s="119" t="str">
        <f t="shared" si="13"/>
        <v/>
      </c>
      <c r="AC24" s="114" t="str">
        <f t="shared" ref="AC24:AC25" si="14">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15"/>
      <c r="AE24" s="116"/>
      <c r="AF24" s="117"/>
      <c r="AG24" s="118"/>
      <c r="AH24" s="118"/>
      <c r="AI24" s="118"/>
      <c r="AJ24" s="116"/>
      <c r="AK24" s="117"/>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customHeight="1" x14ac:dyDescent="0.3">
      <c r="A25" s="341"/>
      <c r="B25" s="415"/>
      <c r="C25" s="415"/>
      <c r="D25" s="415"/>
      <c r="E25" s="418"/>
      <c r="F25" s="415"/>
      <c r="G25" s="409"/>
      <c r="H25" s="394"/>
      <c r="I25" s="385"/>
      <c r="J25" s="391"/>
      <c r="K25" s="385">
        <f>IF(NOT(ISERROR(MATCH(J25,_xlfn.ANCHORARRAY(E36),0))),I38&amp;"Por favor no seleccionar los criterios de impacto",J25)</f>
        <v>0</v>
      </c>
      <c r="L25" s="394"/>
      <c r="M25" s="385"/>
      <c r="N25" s="388"/>
      <c r="O25" s="107">
        <v>6</v>
      </c>
      <c r="P25" s="186"/>
      <c r="Q25" s="108" t="str">
        <f t="shared" si="11"/>
        <v/>
      </c>
      <c r="R25" s="109"/>
      <c r="S25" s="109"/>
      <c r="T25" s="110" t="str">
        <f t="shared" si="8"/>
        <v/>
      </c>
      <c r="U25" s="109"/>
      <c r="V25" s="109"/>
      <c r="W25" s="109"/>
      <c r="X25" s="111" t="str">
        <f t="shared" si="12"/>
        <v/>
      </c>
      <c r="Y25" s="112" t="str">
        <f t="shared" si="1"/>
        <v/>
      </c>
      <c r="Z25" s="113" t="str">
        <f t="shared" si="9"/>
        <v/>
      </c>
      <c r="AA25" s="112" t="str">
        <f t="shared" si="3"/>
        <v/>
      </c>
      <c r="AB25" s="119" t="str">
        <f t="shared" si="13"/>
        <v/>
      </c>
      <c r="AC25" s="114" t="str">
        <f t="shared" si="14"/>
        <v/>
      </c>
      <c r="AD25" s="115"/>
      <c r="AE25" s="116"/>
      <c r="AF25" s="117"/>
      <c r="AG25" s="118"/>
      <c r="AH25" s="118"/>
      <c r="AI25" s="118"/>
      <c r="AJ25" s="116"/>
      <c r="AK25" s="117"/>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09.5" customHeight="1" x14ac:dyDescent="0.3">
      <c r="A26" s="339">
        <v>3</v>
      </c>
      <c r="B26" s="413" t="s">
        <v>133</v>
      </c>
      <c r="C26" s="413" t="s">
        <v>300</v>
      </c>
      <c r="D26" s="413" t="s">
        <v>301</v>
      </c>
      <c r="E26" s="416" t="s">
        <v>317</v>
      </c>
      <c r="F26" s="413" t="s">
        <v>122</v>
      </c>
      <c r="G26" s="407">
        <v>10</v>
      </c>
      <c r="H26" s="392" t="str">
        <f>IF(G26&lt;=0,"",IF(G26&lt;=2,"Muy Baja",IF(G26&lt;=24,"Baja",IF(G26&lt;=500,"Media",IF(G26&lt;=5000,"Alta","Muy Alta")))))</f>
        <v>Baja</v>
      </c>
      <c r="I26" s="383">
        <f>IF(H26="","",IF(H26="Muy Baja",0.2,IF(H26="Baja",0.4,IF(H26="Media",0.6,IF(H26="Alta",0.8,IF(H26="Muy Alta",1,))))))</f>
        <v>0.4</v>
      </c>
      <c r="J26" s="389" t="s">
        <v>154</v>
      </c>
      <c r="K26" s="383" t="str">
        <f>IF(NOT(ISERROR(MATCH(J26,'Tabla Impacto'!$B$221:$B$223,0))),'Tabla Impacto'!$F$223&amp;"Por favor no seleccionar los criterios de impacto(Afectación Económica o presupuestal y Pérdida Reputacional)",J26)</f>
        <v xml:space="preserve">     El riesgo afecta la imagen de de la entidad con efecto publicitario sostenido a nivel de sector administrativo, nivel departamental o municipal</v>
      </c>
      <c r="L26" s="392" t="str">
        <f>IF(OR(K26='Tabla Impacto'!$C$11,K26='Tabla Impacto'!$D$11),"Leve",IF(OR(K26='Tabla Impacto'!$C$12,K26='Tabla Impacto'!$D$12),"Menor",IF(OR(K26='Tabla Impacto'!$C$13,K26='Tabla Impacto'!$D$13),"Moderado",IF(OR(K26='Tabla Impacto'!$C$14,K26='Tabla Impacto'!$D$14),"Mayor",IF(OR(K26='Tabla Impacto'!$C$15,K26='Tabla Impacto'!$D$15),"Catastrófico","")))))</f>
        <v>Mayor</v>
      </c>
      <c r="M26" s="383">
        <f>IF(L26="","",IF(L26="Leve",0.2,IF(L26="Menor",0.4,IF(L26="Moderado",0.6,IF(L26="Mayor",0.8,IF(L26="Catastrófico",1,))))))</f>
        <v>0.8</v>
      </c>
      <c r="N26" s="386"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Alto</v>
      </c>
      <c r="O26" s="107">
        <v>1</v>
      </c>
      <c r="P26" s="195" t="s">
        <v>318</v>
      </c>
      <c r="Q26" s="166" t="str">
        <f>IF(OR(R26="Preventivo",R26="Detectivo"),"Probabilidad",IF(R26="Correctivo","Impacto",""))</f>
        <v>Probabilidad</v>
      </c>
      <c r="R26" s="175" t="s">
        <v>14</v>
      </c>
      <c r="S26" s="175" t="s">
        <v>9</v>
      </c>
      <c r="T26" s="176" t="str">
        <f>IF(AND(R26="Preventivo",S26="Automático"),"50%",IF(AND(R26="Preventivo",S26="Manual"),"40%",IF(AND(R26="Detectivo",S26="Automático"),"40%",IF(AND(R26="Detectivo",S26="Manual"),"30%",IF(AND(R26="Correctivo",S26="Automático"),"35%",IF(AND(R26="Correctivo",S26="Manual"),"25%",""))))))</f>
        <v>40%</v>
      </c>
      <c r="U26" s="175" t="s">
        <v>19</v>
      </c>
      <c r="V26" s="175" t="s">
        <v>22</v>
      </c>
      <c r="W26" s="175" t="s">
        <v>118</v>
      </c>
      <c r="X26" s="163">
        <f>IFERROR(IF(Q26="Probabilidad",(I26-(+I26*T26)),IF(Q26="Impacto",I26,"")),"")</f>
        <v>0.24</v>
      </c>
      <c r="Y26" s="177" t="str">
        <f>IFERROR(IF(X26="","",IF(X26&lt;=0.2,"Muy Baja",IF(X26&lt;=0.4,"Baja",IF(X26&lt;=0.6,"Media",IF(X26&lt;=0.8,"Alta","Muy Alta"))))),"")</f>
        <v>Baja</v>
      </c>
      <c r="Z26" s="178">
        <f>+X26</f>
        <v>0.24</v>
      </c>
      <c r="AA26" s="177" t="str">
        <f>IFERROR(IF(AB26="","",IF(AB26&lt;=0.2,"Leve",IF(AB26&lt;=0.4,"Menor",IF(AB26&lt;=0.6,"Moderado",IF(AB26&lt;=0.8,"Mayor","Catastrófico"))))),"")</f>
        <v>Mayor</v>
      </c>
      <c r="AB26" s="179">
        <f>IFERROR(IF(Q26="Impacto",(M26-(+M26*T26)),IF(Q26="Probabilidad",M26,"")),"")</f>
        <v>0.8</v>
      </c>
      <c r="AC26" s="180"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Alto</v>
      </c>
      <c r="AD26" s="181" t="s">
        <v>135</v>
      </c>
      <c r="AE26" s="183" t="s">
        <v>302</v>
      </c>
      <c r="AF26" s="183" t="s">
        <v>294</v>
      </c>
      <c r="AG26" s="194">
        <v>44617</v>
      </c>
      <c r="AH26" s="184">
        <v>44926</v>
      </c>
      <c r="AI26" s="118"/>
      <c r="AJ26" s="116"/>
      <c r="AK26" s="117"/>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x14ac:dyDescent="0.3">
      <c r="A27" s="340"/>
      <c r="B27" s="414"/>
      <c r="C27" s="414"/>
      <c r="D27" s="414"/>
      <c r="E27" s="417"/>
      <c r="F27" s="414"/>
      <c r="G27" s="408"/>
      <c r="H27" s="393"/>
      <c r="I27" s="384"/>
      <c r="J27" s="390"/>
      <c r="K27" s="384">
        <f>IF(NOT(ISERROR(MATCH(J27,_xlfn.ANCHORARRAY(E38),0))),I40&amp;"Por favor no seleccionar los criterios de impacto",J27)</f>
        <v>0</v>
      </c>
      <c r="L27" s="393"/>
      <c r="M27" s="384"/>
      <c r="N27" s="387"/>
      <c r="O27" s="107">
        <v>2</v>
      </c>
      <c r="P27" s="186"/>
      <c r="Q27" s="108" t="str">
        <f>IF(OR(R27="Preventivo",R27="Detectivo"),"Probabilidad",IF(R27="Correctivo","Impacto",""))</f>
        <v/>
      </c>
      <c r="R27" s="175"/>
      <c r="S27" s="175"/>
      <c r="T27" s="176" t="str">
        <f t="shared" ref="T27:T47" si="15">IF(AND(R27="Preventivo",S27="Automático"),"50%",IF(AND(R27="Preventivo",S27="Manual"),"40%",IF(AND(R27="Detectivo",S27="Automático"),"40%",IF(AND(R27="Detectivo",S27="Manual"),"30%",IF(AND(R27="Correctivo",S27="Automático"),"35%",IF(AND(R27="Correctivo",S27="Manual"),"25%",""))))))</f>
        <v/>
      </c>
      <c r="U27" s="175"/>
      <c r="V27" s="175"/>
      <c r="W27" s="175"/>
      <c r="X27" s="163" t="str">
        <f>IFERROR(IF(AND(Q26="Probabilidad",Q27="Probabilidad"),(Z26-(+Z26*T27)),IF(Q27="Probabilidad",(I26-(+I26*T27)),IF(Q27="Impacto",Z26,""))),"")</f>
        <v/>
      </c>
      <c r="Y27" s="177" t="str">
        <f t="shared" si="1"/>
        <v/>
      </c>
      <c r="Z27" s="178" t="str">
        <f t="shared" ref="Z27:Z31" si="16">+X27</f>
        <v/>
      </c>
      <c r="AA27" s="177" t="str">
        <f t="shared" si="3"/>
        <v/>
      </c>
      <c r="AB27" s="179" t="str">
        <f>IFERROR(IF(AND(Q26="Impacto",Q27="Impacto"),(AB26-(+AB26*T27)),IF(Q27="Impacto",(M26-(+M26*T27)),IF(Q27="Probabilidad",AB26,""))),"")</f>
        <v/>
      </c>
      <c r="AC27" s="180" t="str">
        <f t="shared" ref="AC27:AC28" si="17">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81"/>
      <c r="AE27" s="183"/>
      <c r="AF27" s="182"/>
      <c r="AG27" s="118"/>
      <c r="AH27" s="118"/>
      <c r="AI27" s="118"/>
      <c r="AJ27" s="116"/>
      <c r="AK27" s="117"/>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x14ac:dyDescent="0.3">
      <c r="A28" s="340"/>
      <c r="B28" s="414"/>
      <c r="C28" s="414"/>
      <c r="D28" s="414"/>
      <c r="E28" s="417"/>
      <c r="F28" s="414"/>
      <c r="G28" s="408"/>
      <c r="H28" s="393"/>
      <c r="I28" s="384"/>
      <c r="J28" s="390"/>
      <c r="K28" s="384">
        <f>IF(NOT(ISERROR(MATCH(J28,_xlfn.ANCHORARRAY(E39),0))),I41&amp;"Por favor no seleccionar los criterios de impacto",J28)</f>
        <v>0</v>
      </c>
      <c r="L28" s="393"/>
      <c r="M28" s="384"/>
      <c r="N28" s="387"/>
      <c r="O28" s="107">
        <v>3</v>
      </c>
      <c r="P28" s="187"/>
      <c r="Q28" s="108" t="str">
        <f>IF(OR(R28="Preventivo",R28="Detectivo"),"Probabilidad",IF(R28="Correctivo","Impacto",""))</f>
        <v/>
      </c>
      <c r="R28" s="109"/>
      <c r="S28" s="109"/>
      <c r="T28" s="176" t="str">
        <f t="shared" si="15"/>
        <v/>
      </c>
      <c r="U28" s="109"/>
      <c r="V28" s="109"/>
      <c r="W28" s="109"/>
      <c r="X28" s="111" t="str">
        <f>IFERROR(IF(AND(Q27="Probabilidad",Q28="Probabilidad"),(Z27-(+Z27*T28)),IF(AND(Q27="Impacto",Q28="Probabilidad"),(Z26-(+Z26*T28)),IF(Q28="Impacto",Z27,""))),"")</f>
        <v/>
      </c>
      <c r="Y28" s="112" t="str">
        <f t="shared" si="1"/>
        <v/>
      </c>
      <c r="Z28" s="113" t="str">
        <f t="shared" si="16"/>
        <v/>
      </c>
      <c r="AA28" s="112" t="str">
        <f t="shared" si="3"/>
        <v/>
      </c>
      <c r="AB28" s="119" t="str">
        <f>IFERROR(IF(AND(Q27="Impacto",Q28="Impacto"),(AB27-(+AB27*T28)),IF(AND(Q27="Probabilidad",Q28="Impacto"),(AB26-(+AB26*T28)),IF(Q28="Probabilidad",AB27,""))),"")</f>
        <v/>
      </c>
      <c r="AC28" s="114" t="str">
        <f t="shared" si="17"/>
        <v/>
      </c>
      <c r="AD28" s="115"/>
      <c r="AE28" s="116"/>
      <c r="AF28" s="117"/>
      <c r="AG28" s="118"/>
      <c r="AH28" s="118"/>
      <c r="AI28" s="118"/>
      <c r="AJ28" s="116"/>
      <c r="AK28" s="117"/>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x14ac:dyDescent="0.3">
      <c r="A29" s="340"/>
      <c r="B29" s="414"/>
      <c r="C29" s="414"/>
      <c r="D29" s="414"/>
      <c r="E29" s="417"/>
      <c r="F29" s="414"/>
      <c r="G29" s="408"/>
      <c r="H29" s="393"/>
      <c r="I29" s="384"/>
      <c r="J29" s="390"/>
      <c r="K29" s="384">
        <f>IF(NOT(ISERROR(MATCH(J29,_xlfn.ANCHORARRAY(E40),0))),I42&amp;"Por favor no seleccionar los criterios de impacto",J29)</f>
        <v>0</v>
      </c>
      <c r="L29" s="393"/>
      <c r="M29" s="384"/>
      <c r="N29" s="387"/>
      <c r="O29" s="107">
        <v>4</v>
      </c>
      <c r="P29" s="186"/>
      <c r="Q29" s="108" t="str">
        <f t="shared" ref="Q29:Q31" si="18">IF(OR(R29="Preventivo",R29="Detectivo"),"Probabilidad",IF(R29="Correctivo","Impacto",""))</f>
        <v/>
      </c>
      <c r="R29" s="109"/>
      <c r="S29" s="109"/>
      <c r="T29" s="176" t="str">
        <f t="shared" si="15"/>
        <v/>
      </c>
      <c r="U29" s="109"/>
      <c r="V29" s="109"/>
      <c r="W29" s="109"/>
      <c r="X29" s="111" t="str">
        <f t="shared" ref="X29:X31" si="19">IFERROR(IF(AND(Q28="Probabilidad",Q29="Probabilidad"),(Z28-(+Z28*T29)),IF(AND(Q28="Impacto",Q29="Probabilidad"),(Z27-(+Z27*T29)),IF(Q29="Impacto",Z28,""))),"")</f>
        <v/>
      </c>
      <c r="Y29" s="112" t="str">
        <f t="shared" si="1"/>
        <v/>
      </c>
      <c r="Z29" s="113" t="str">
        <f t="shared" si="16"/>
        <v/>
      </c>
      <c r="AA29" s="112" t="str">
        <f t="shared" si="3"/>
        <v/>
      </c>
      <c r="AB29" s="119" t="str">
        <f t="shared" ref="AB29:AB31" si="20">IFERROR(IF(AND(Q28="Impacto",Q29="Impacto"),(AB28-(+AB28*T29)),IF(AND(Q28="Probabilidad",Q29="Impacto"),(AB27-(+AB27*T29)),IF(Q29="Probabilidad",AB28,""))),"")</f>
        <v/>
      </c>
      <c r="AC29" s="114"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5"/>
      <c r="AE29" s="116"/>
      <c r="AF29" s="117"/>
      <c r="AG29" s="118"/>
      <c r="AH29" s="118"/>
      <c r="AI29" s="118"/>
      <c r="AJ29" s="116"/>
      <c r="AK29" s="117"/>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customHeight="1" x14ac:dyDescent="0.3">
      <c r="A30" s="340"/>
      <c r="B30" s="414"/>
      <c r="C30" s="414"/>
      <c r="D30" s="414"/>
      <c r="E30" s="417"/>
      <c r="F30" s="414"/>
      <c r="G30" s="408"/>
      <c r="H30" s="393"/>
      <c r="I30" s="384"/>
      <c r="J30" s="390"/>
      <c r="K30" s="384">
        <f>IF(NOT(ISERROR(MATCH(J30,_xlfn.ANCHORARRAY(E41),0))),I43&amp;"Por favor no seleccionar los criterios de impacto",J30)</f>
        <v>0</v>
      </c>
      <c r="L30" s="393"/>
      <c r="M30" s="384"/>
      <c r="N30" s="387"/>
      <c r="O30" s="107">
        <v>5</v>
      </c>
      <c r="P30" s="186"/>
      <c r="Q30" s="108" t="str">
        <f t="shared" si="18"/>
        <v/>
      </c>
      <c r="R30" s="109"/>
      <c r="S30" s="109"/>
      <c r="T30" s="176" t="str">
        <f t="shared" si="15"/>
        <v/>
      </c>
      <c r="U30" s="109"/>
      <c r="V30" s="109"/>
      <c r="W30" s="109"/>
      <c r="X30" s="111" t="str">
        <f t="shared" si="19"/>
        <v/>
      </c>
      <c r="Y30" s="112" t="str">
        <f t="shared" si="1"/>
        <v/>
      </c>
      <c r="Z30" s="113" t="str">
        <f t="shared" si="16"/>
        <v/>
      </c>
      <c r="AA30" s="112" t="str">
        <f t="shared" si="3"/>
        <v/>
      </c>
      <c r="AB30" s="119" t="str">
        <f t="shared" si="20"/>
        <v/>
      </c>
      <c r="AC30" s="114" t="str">
        <f t="shared" ref="AC30:AC31" si="21">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15"/>
      <c r="AE30" s="116"/>
      <c r="AF30" s="117"/>
      <c r="AG30" s="118"/>
      <c r="AH30" s="118"/>
      <c r="AI30" s="118"/>
      <c r="AJ30" s="116"/>
      <c r="AK30" s="117"/>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customHeight="1" x14ac:dyDescent="0.3">
      <c r="A31" s="341"/>
      <c r="B31" s="415"/>
      <c r="C31" s="415"/>
      <c r="D31" s="415"/>
      <c r="E31" s="418"/>
      <c r="F31" s="415"/>
      <c r="G31" s="409"/>
      <c r="H31" s="394"/>
      <c r="I31" s="385"/>
      <c r="J31" s="391"/>
      <c r="K31" s="385">
        <f>IF(NOT(ISERROR(MATCH(J31,_xlfn.ANCHORARRAY(E42),0))),I44&amp;"Por favor no seleccionar los criterios de impacto",J31)</f>
        <v>0</v>
      </c>
      <c r="L31" s="394"/>
      <c r="M31" s="385"/>
      <c r="N31" s="388"/>
      <c r="O31" s="107">
        <v>6</v>
      </c>
      <c r="P31" s="186"/>
      <c r="Q31" s="108" t="str">
        <f t="shared" si="18"/>
        <v/>
      </c>
      <c r="R31" s="109"/>
      <c r="S31" s="109"/>
      <c r="T31" s="176" t="str">
        <f t="shared" si="15"/>
        <v/>
      </c>
      <c r="U31" s="109"/>
      <c r="V31" s="109"/>
      <c r="W31" s="109"/>
      <c r="X31" s="111" t="str">
        <f t="shared" si="19"/>
        <v/>
      </c>
      <c r="Y31" s="112" t="str">
        <f t="shared" si="1"/>
        <v/>
      </c>
      <c r="Z31" s="113" t="str">
        <f t="shared" si="16"/>
        <v/>
      </c>
      <c r="AA31" s="112" t="str">
        <f t="shared" si="3"/>
        <v/>
      </c>
      <c r="AB31" s="119" t="str">
        <f t="shared" si="20"/>
        <v/>
      </c>
      <c r="AC31" s="114" t="str">
        <f t="shared" si="21"/>
        <v/>
      </c>
      <c r="AD31" s="115"/>
      <c r="AE31" s="116"/>
      <c r="AF31" s="117"/>
      <c r="AG31" s="118"/>
      <c r="AH31" s="118"/>
      <c r="AI31" s="118"/>
      <c r="AJ31" s="116"/>
      <c r="AK31" s="117"/>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84" customHeight="1" x14ac:dyDescent="0.3">
      <c r="A32" s="339">
        <v>4</v>
      </c>
      <c r="B32" s="413" t="s">
        <v>133</v>
      </c>
      <c r="C32" s="413" t="s">
        <v>300</v>
      </c>
      <c r="D32" s="413" t="s">
        <v>303</v>
      </c>
      <c r="E32" s="416" t="s">
        <v>304</v>
      </c>
      <c r="F32" s="413" t="s">
        <v>122</v>
      </c>
      <c r="G32" s="407">
        <v>25</v>
      </c>
      <c r="H32" s="392" t="str">
        <f>IF(G32&lt;=0,"",IF(G32&lt;=2,"Muy Baja",IF(G32&lt;=24,"Baja",IF(G32&lt;=500,"Media",IF(G32&lt;=5000,"Alta","Muy Alta")))))</f>
        <v>Media</v>
      </c>
      <c r="I32" s="383">
        <f>IF(H32="","",IF(H32="Muy Baja",0.2,IF(H32="Baja",0.4,IF(H32="Media",0.6,IF(H32="Alta",0.8,IF(H32="Muy Alta",1,))))))</f>
        <v>0.6</v>
      </c>
      <c r="J32" s="389" t="s">
        <v>154</v>
      </c>
      <c r="K32" s="383" t="str">
        <f>IF(NOT(ISERROR(MATCH(J32,'Tabla Impacto'!$B$221:$B$223,0))),'Tabla Impacto'!$F$223&amp;"Por favor no seleccionar los criterios de impacto(Afectación Económica o presupuestal y Pérdida Reputacional)",J32)</f>
        <v xml:space="preserve">     El riesgo afecta la imagen de de la entidad con efecto publicitario sostenido a nivel de sector administrativo, nivel departamental o municipal</v>
      </c>
      <c r="L32" s="392" t="str">
        <f>IF(OR(K32='Tabla Impacto'!$C$11,K32='Tabla Impacto'!$D$11),"Leve",IF(OR(K32='Tabla Impacto'!$C$12,K32='Tabla Impacto'!$D$12),"Menor",IF(OR(K32='Tabla Impacto'!$C$13,K32='Tabla Impacto'!$D$13),"Moderado",IF(OR(K32='Tabla Impacto'!$C$14,K32='Tabla Impacto'!$D$14),"Mayor",IF(OR(K32='Tabla Impacto'!$C$15,K32='Tabla Impacto'!$D$15),"Catastrófico","")))))</f>
        <v>Mayor</v>
      </c>
      <c r="M32" s="383">
        <f>IF(L32="","",IF(L32="Leve",0.2,IF(L32="Menor",0.4,IF(L32="Moderado",0.6,IF(L32="Mayor",0.8,IF(L32="Catastrófico",1,))))))</f>
        <v>0.8</v>
      </c>
      <c r="N32" s="386"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Alto</v>
      </c>
      <c r="O32" s="107">
        <v>1</v>
      </c>
      <c r="P32" s="186" t="s">
        <v>319</v>
      </c>
      <c r="Q32" s="166" t="str">
        <f>IF(OR(R32="Preventivo",R32="Detectivo"),"Probabilidad",IF(R32="Correctivo","Impacto",""))</f>
        <v>Probabilidad</v>
      </c>
      <c r="R32" s="175" t="s">
        <v>15</v>
      </c>
      <c r="S32" s="175" t="s">
        <v>9</v>
      </c>
      <c r="T32" s="176" t="str">
        <f t="shared" si="15"/>
        <v>30%</v>
      </c>
      <c r="U32" s="175" t="s">
        <v>19</v>
      </c>
      <c r="V32" s="175" t="s">
        <v>22</v>
      </c>
      <c r="W32" s="175" t="s">
        <v>118</v>
      </c>
      <c r="X32" s="163">
        <f>IFERROR(IF(Q32="Probabilidad",(I32-(+I32*T32)),IF(Q32="Impacto",I32,"")),"")</f>
        <v>0.42</v>
      </c>
      <c r="Y32" s="177" t="str">
        <f>IFERROR(IF(X32="","",IF(X32&lt;=0.2,"Muy Baja",IF(X32&lt;=0.4,"Baja",IF(X32&lt;=0.6,"Media",IF(X32&lt;=0.8,"Alta","Muy Alta"))))),"")</f>
        <v>Media</v>
      </c>
      <c r="Z32" s="178">
        <f>+X32</f>
        <v>0.42</v>
      </c>
      <c r="AA32" s="177" t="str">
        <f>IFERROR(IF(AB32="","",IF(AB32&lt;=0.2,"Leve",IF(AB32&lt;=0.4,"Menor",IF(AB32&lt;=0.6,"Moderado",IF(AB32&lt;=0.8,"Mayor","Catastrófico"))))),"")</f>
        <v>Mayor</v>
      </c>
      <c r="AB32" s="179">
        <f>IFERROR(IF(Q32="Impacto",(M32-(+M32*T32)),IF(Q32="Probabilidad",M32,"")),"")</f>
        <v>0.8</v>
      </c>
      <c r="AC32" s="180"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Alto</v>
      </c>
      <c r="AD32" s="181" t="s">
        <v>135</v>
      </c>
      <c r="AE32" s="183" t="s">
        <v>320</v>
      </c>
      <c r="AF32" s="172" t="s">
        <v>294</v>
      </c>
      <c r="AG32" s="194">
        <v>44617</v>
      </c>
      <c r="AH32" s="174">
        <v>44926</v>
      </c>
      <c r="AI32" s="118"/>
      <c r="AJ32" s="116"/>
      <c r="AK32" s="117"/>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customHeight="1" x14ac:dyDescent="0.3">
      <c r="A33" s="340"/>
      <c r="B33" s="414"/>
      <c r="C33" s="414"/>
      <c r="D33" s="414"/>
      <c r="E33" s="417"/>
      <c r="F33" s="414"/>
      <c r="G33" s="408"/>
      <c r="H33" s="393"/>
      <c r="I33" s="384"/>
      <c r="J33" s="390"/>
      <c r="K33" s="384">
        <f>IF(NOT(ISERROR(MATCH(J33,_xlfn.ANCHORARRAY(E44),0))),I46&amp;"Por favor no seleccionar los criterios de impacto",J33)</f>
        <v>0</v>
      </c>
      <c r="L33" s="393"/>
      <c r="M33" s="384"/>
      <c r="N33" s="387"/>
      <c r="O33" s="107">
        <v>2</v>
      </c>
      <c r="P33" s="186"/>
      <c r="Q33" s="166" t="str">
        <f t="shared" ref="Q33:Q49" si="22">IF(OR(R33="Preventivo",R33="Detectivo"),"Probabilidad",IF(R33="Correctivo","Impacto",""))</f>
        <v/>
      </c>
      <c r="R33" s="109"/>
      <c r="S33" s="109"/>
      <c r="T33" s="176" t="str">
        <f t="shared" si="15"/>
        <v/>
      </c>
      <c r="U33" s="109"/>
      <c r="V33" s="109"/>
      <c r="W33" s="109"/>
      <c r="X33" s="111" t="str">
        <f>IFERROR(IF(AND(Q32="Probabilidad",Q33="Probabilidad"),(Z32-(+Z32*T33)),IF(Q33="Probabilidad",(I32-(+I32*T33)),IF(Q33="Impacto",Z32,""))),"")</f>
        <v/>
      </c>
      <c r="Y33" s="112" t="str">
        <f t="shared" si="1"/>
        <v/>
      </c>
      <c r="Z33" s="113" t="str">
        <f t="shared" ref="Z33:Z37" si="23">+X33</f>
        <v/>
      </c>
      <c r="AA33" s="112" t="str">
        <f t="shared" si="3"/>
        <v/>
      </c>
      <c r="AB33" s="119" t="str">
        <f>IFERROR(IF(AND(Q32="Impacto",Q33="Impacto"),(AB32-(+AB32*T33)),IF(Q33="Impacto",(M32-(+M32*T33)),IF(Q33="Probabilidad",AB32,""))),"")</f>
        <v/>
      </c>
      <c r="AC33" s="114" t="str">
        <f t="shared" ref="AC33:AC34" si="24">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5"/>
      <c r="AE33" s="116"/>
      <c r="AF33" s="117"/>
      <c r="AG33" s="118"/>
      <c r="AH33" s="118"/>
      <c r="AI33" s="118"/>
      <c r="AJ33" s="116"/>
      <c r="AK33" s="117"/>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x14ac:dyDescent="0.3">
      <c r="A34" s="340"/>
      <c r="B34" s="414"/>
      <c r="C34" s="414"/>
      <c r="D34" s="414"/>
      <c r="E34" s="417"/>
      <c r="F34" s="414"/>
      <c r="G34" s="408"/>
      <c r="H34" s="393"/>
      <c r="I34" s="384"/>
      <c r="J34" s="390"/>
      <c r="K34" s="384">
        <f>IF(NOT(ISERROR(MATCH(J34,_xlfn.ANCHORARRAY(E45),0))),I47&amp;"Por favor no seleccionar los criterios de impacto",J34)</f>
        <v>0</v>
      </c>
      <c r="L34" s="393"/>
      <c r="M34" s="384"/>
      <c r="N34" s="387"/>
      <c r="O34" s="107">
        <v>3</v>
      </c>
      <c r="P34" s="187"/>
      <c r="Q34" s="166" t="str">
        <f t="shared" si="22"/>
        <v/>
      </c>
      <c r="R34" s="109"/>
      <c r="S34" s="109"/>
      <c r="T34" s="176" t="str">
        <f t="shared" si="15"/>
        <v/>
      </c>
      <c r="U34" s="109"/>
      <c r="V34" s="109"/>
      <c r="W34" s="109"/>
      <c r="X34" s="111" t="str">
        <f>IFERROR(IF(AND(Q33="Probabilidad",Q34="Probabilidad"),(Z33-(+Z33*T34)),IF(AND(Q33="Impacto",Q34="Probabilidad"),(Z32-(+Z32*T34)),IF(Q34="Impacto",Z33,""))),"")</f>
        <v/>
      </c>
      <c r="Y34" s="112" t="str">
        <f t="shared" si="1"/>
        <v/>
      </c>
      <c r="Z34" s="113" t="str">
        <f t="shared" si="23"/>
        <v/>
      </c>
      <c r="AA34" s="112" t="str">
        <f t="shared" si="3"/>
        <v/>
      </c>
      <c r="AB34" s="119" t="str">
        <f>IFERROR(IF(AND(Q33="Impacto",Q34="Impacto"),(AB33-(+AB33*T34)),IF(AND(Q33="Probabilidad",Q34="Impacto"),(AB32-(+AB32*T34)),IF(Q34="Probabilidad",AB33,""))),"")</f>
        <v/>
      </c>
      <c r="AC34" s="114" t="str">
        <f t="shared" si="24"/>
        <v/>
      </c>
      <c r="AD34" s="115"/>
      <c r="AE34" s="116"/>
      <c r="AF34" s="117"/>
      <c r="AG34" s="118"/>
      <c r="AH34" s="118"/>
      <c r="AI34" s="118"/>
      <c r="AJ34" s="116"/>
      <c r="AK34" s="117"/>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x14ac:dyDescent="0.3">
      <c r="A35" s="340"/>
      <c r="B35" s="414"/>
      <c r="C35" s="414"/>
      <c r="D35" s="414"/>
      <c r="E35" s="417"/>
      <c r="F35" s="414"/>
      <c r="G35" s="408"/>
      <c r="H35" s="393"/>
      <c r="I35" s="384"/>
      <c r="J35" s="390"/>
      <c r="K35" s="384">
        <f>IF(NOT(ISERROR(MATCH(J35,_xlfn.ANCHORARRAY(E46),0))),I48&amp;"Por favor no seleccionar los criterios de impacto",J35)</f>
        <v>0</v>
      </c>
      <c r="L35" s="393"/>
      <c r="M35" s="384"/>
      <c r="N35" s="387"/>
      <c r="O35" s="107">
        <v>4</v>
      </c>
      <c r="P35" s="186"/>
      <c r="Q35" s="166" t="str">
        <f t="shared" si="22"/>
        <v/>
      </c>
      <c r="R35" s="109"/>
      <c r="S35" s="109"/>
      <c r="T35" s="176" t="str">
        <f t="shared" si="15"/>
        <v/>
      </c>
      <c r="U35" s="109"/>
      <c r="V35" s="109"/>
      <c r="W35" s="109"/>
      <c r="X35" s="111" t="str">
        <f t="shared" ref="X35:X37" si="25">IFERROR(IF(AND(Q34="Probabilidad",Q35="Probabilidad"),(Z34-(+Z34*T35)),IF(AND(Q34="Impacto",Q35="Probabilidad"),(Z33-(+Z33*T35)),IF(Q35="Impacto",Z34,""))),"")</f>
        <v/>
      </c>
      <c r="Y35" s="112" t="str">
        <f t="shared" si="1"/>
        <v/>
      </c>
      <c r="Z35" s="113" t="str">
        <f t="shared" si="23"/>
        <v/>
      </c>
      <c r="AA35" s="112" t="str">
        <f t="shared" si="3"/>
        <v/>
      </c>
      <c r="AB35" s="119" t="str">
        <f t="shared" ref="AB35:AB37" si="26">IFERROR(IF(AND(Q34="Impacto",Q35="Impacto"),(AB34-(+AB34*T35)),IF(AND(Q34="Probabilidad",Q35="Impacto"),(AB33-(+AB33*T35)),IF(Q35="Probabilidad",AB34,""))),"")</f>
        <v/>
      </c>
      <c r="AC35" s="114"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5"/>
      <c r="AE35" s="116"/>
      <c r="AF35" s="117"/>
      <c r="AG35" s="118"/>
      <c r="AH35" s="118"/>
      <c r="AI35" s="118"/>
      <c r="AJ35" s="116"/>
      <c r="AK35" s="117"/>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customHeight="1" x14ac:dyDescent="0.3">
      <c r="A36" s="340"/>
      <c r="B36" s="414"/>
      <c r="C36" s="414"/>
      <c r="D36" s="414"/>
      <c r="E36" s="417"/>
      <c r="F36" s="414"/>
      <c r="G36" s="408"/>
      <c r="H36" s="393"/>
      <c r="I36" s="384"/>
      <c r="J36" s="390"/>
      <c r="K36" s="384">
        <f>IF(NOT(ISERROR(MATCH(J36,_xlfn.ANCHORARRAY(E47),0))),I49&amp;"Por favor no seleccionar los criterios de impacto",J36)</f>
        <v>0</v>
      </c>
      <c r="L36" s="393"/>
      <c r="M36" s="384"/>
      <c r="N36" s="387"/>
      <c r="O36" s="107">
        <v>5</v>
      </c>
      <c r="P36" s="186"/>
      <c r="Q36" s="166" t="str">
        <f t="shared" si="22"/>
        <v/>
      </c>
      <c r="R36" s="109"/>
      <c r="S36" s="109"/>
      <c r="T36" s="176" t="str">
        <f t="shared" si="15"/>
        <v/>
      </c>
      <c r="U36" s="109"/>
      <c r="V36" s="109"/>
      <c r="W36" s="109"/>
      <c r="X36" s="111" t="str">
        <f t="shared" si="25"/>
        <v/>
      </c>
      <c r="Y36" s="112" t="str">
        <f>IFERROR(IF(X36="","",IF(X36&lt;=0.2,"Muy Baja",IF(X36&lt;=0.4,"Baja",IF(X36&lt;=0.6,"Media",IF(X36&lt;=0.8,"Alta","Muy Alta"))))),"")</f>
        <v/>
      </c>
      <c r="Z36" s="113" t="str">
        <f t="shared" si="23"/>
        <v/>
      </c>
      <c r="AA36" s="112" t="str">
        <f t="shared" si="3"/>
        <v/>
      </c>
      <c r="AB36" s="119" t="str">
        <f t="shared" si="26"/>
        <v/>
      </c>
      <c r="AC36" s="114" t="str">
        <f t="shared" ref="AC36:AC37" si="27">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15"/>
      <c r="AE36" s="116"/>
      <c r="AF36" s="117"/>
      <c r="AG36" s="118"/>
      <c r="AH36" s="118"/>
      <c r="AI36" s="118"/>
      <c r="AJ36" s="116"/>
      <c r="AK36" s="117"/>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customHeight="1" x14ac:dyDescent="0.3">
      <c r="A37" s="341"/>
      <c r="B37" s="415"/>
      <c r="C37" s="415"/>
      <c r="D37" s="415"/>
      <c r="E37" s="418"/>
      <c r="F37" s="415"/>
      <c r="G37" s="409"/>
      <c r="H37" s="394"/>
      <c r="I37" s="385"/>
      <c r="J37" s="391"/>
      <c r="K37" s="385">
        <f>IF(NOT(ISERROR(MATCH(J37,_xlfn.ANCHORARRAY(E48),0))),I50&amp;"Por favor no seleccionar los criterios de impacto",J37)</f>
        <v>0</v>
      </c>
      <c r="L37" s="394"/>
      <c r="M37" s="385"/>
      <c r="N37" s="388"/>
      <c r="O37" s="107">
        <v>6</v>
      </c>
      <c r="P37" s="186"/>
      <c r="Q37" s="166" t="str">
        <f t="shared" si="22"/>
        <v/>
      </c>
      <c r="R37" s="109"/>
      <c r="S37" s="109"/>
      <c r="T37" s="176" t="str">
        <f t="shared" si="15"/>
        <v/>
      </c>
      <c r="U37" s="109"/>
      <c r="V37" s="109"/>
      <c r="W37" s="109"/>
      <c r="X37" s="111" t="str">
        <f t="shared" si="25"/>
        <v/>
      </c>
      <c r="Y37" s="112" t="str">
        <f t="shared" si="1"/>
        <v/>
      </c>
      <c r="Z37" s="113" t="str">
        <f t="shared" si="23"/>
        <v/>
      </c>
      <c r="AA37" s="112" t="str">
        <f t="shared" si="3"/>
        <v/>
      </c>
      <c r="AB37" s="119" t="str">
        <f t="shared" si="26"/>
        <v/>
      </c>
      <c r="AC37" s="114" t="str">
        <f t="shared" si="27"/>
        <v/>
      </c>
      <c r="AD37" s="115"/>
      <c r="AE37" s="116"/>
      <c r="AF37" s="117"/>
      <c r="AG37" s="118"/>
      <c r="AH37" s="118"/>
      <c r="AI37" s="118"/>
      <c r="AJ37" s="116"/>
      <c r="AK37" s="117"/>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87.75" customHeight="1" x14ac:dyDescent="0.3">
      <c r="A38" s="339">
        <v>5</v>
      </c>
      <c r="B38" s="413" t="s">
        <v>131</v>
      </c>
      <c r="C38" s="413" t="s">
        <v>305</v>
      </c>
      <c r="D38" s="413" t="s">
        <v>306</v>
      </c>
      <c r="E38" s="416" t="s">
        <v>307</v>
      </c>
      <c r="F38" s="413" t="s">
        <v>122</v>
      </c>
      <c r="G38" s="407">
        <v>5916</v>
      </c>
      <c r="H38" s="392" t="str">
        <f>IF(G38&lt;=0,"",IF(G38&lt;=2,"Muy Baja",IF(G38&lt;=24,"Baja",IF(G38&lt;=500,"Media",IF(G38&lt;=5000,"Alta","Muy Alta")))))</f>
        <v>Muy Alta</v>
      </c>
      <c r="I38" s="383">
        <f>IF(H38="","",IF(H38="Muy Baja",0.2,IF(H38="Baja",0.4,IF(H38="Media",0.6,IF(H38="Alta",0.8,IF(H38="Muy Alta",1,))))))</f>
        <v>1</v>
      </c>
      <c r="J38" s="389" t="s">
        <v>152</v>
      </c>
      <c r="K38" s="383" t="str">
        <f>IF(NOT(ISERROR(MATCH(J38,'Tabla Impacto'!$B$221:$B$223,0))),'Tabla Impacto'!$F$223&amp;"Por favor no seleccionar los criterios de impacto(Afectación Económica o presupuestal y Pérdida Reputacional)",J38)</f>
        <v xml:space="preserve">     El riesgo afecta la imagen de la entidad internamente, de conocimiento general, nivel interno, de junta dircetiva y accionistas y/o de provedores</v>
      </c>
      <c r="L38" s="392" t="str">
        <f>IF(OR(K38='Tabla Impacto'!$C$11,K38='Tabla Impacto'!$D$11),"Leve",IF(OR(K38='Tabla Impacto'!$C$12,K38='Tabla Impacto'!$D$12),"Menor",IF(OR(K38='Tabla Impacto'!$C$13,K38='Tabla Impacto'!$D$13),"Moderado",IF(OR(K38='Tabla Impacto'!$C$14,K38='Tabla Impacto'!$D$14),"Mayor",IF(OR(K38='Tabla Impacto'!$C$15,K38='Tabla Impacto'!$D$15),"Catastrófico","")))))</f>
        <v>Menor</v>
      </c>
      <c r="M38" s="383">
        <f>IF(L38="","",IF(L38="Leve",0.2,IF(L38="Menor",0.4,IF(L38="Moderado",0.6,IF(L38="Mayor",0.8,IF(L38="Catastrófico",1,))))))</f>
        <v>0.4</v>
      </c>
      <c r="N38" s="386" t="str">
        <f>IF(OR(AND(H38="Muy Baja",L38="Leve"),AND(H38="Muy Baja",L38="Menor"),AND(H38="Baja",L38="Leve")),"Bajo",IF(OR(AND(H38="Muy baja",L38="Moderado"),AND(H38="Baja",L38="Menor"),AND(H38="Baja",L38="Moderado"),AND(H38="Media",L38="Leve"),AND(H38="Media",L38="Menor"),AND(H38="Media",L38="Moderado"),AND(H38="Alta",L38="Leve"),AND(H38="Alta",L38="Menor")),"Moderado",IF(OR(AND(H38="Muy Baja",L38="Mayor"),AND(H38="Baja",L38="Mayor"),AND(H38="Media",L38="Mayor"),AND(H38="Alta",L38="Moderado"),AND(H38="Alta",L38="Mayor"),AND(H38="Muy Alta",L38="Leve"),AND(H38="Muy Alta",L38="Menor"),AND(H38="Muy Alta",L38="Moderado"),AND(H38="Muy Alta",L38="Mayor")),"Alto",IF(OR(AND(H38="Muy Baja",L38="Catastrófico"),AND(H38="Baja",L38="Catastrófico"),AND(H38="Media",L38="Catastrófico"),AND(H38="Alta",L38="Catastrófico"),AND(H38="Muy Alta",L38="Catastrófico")),"Extremo",""))))</f>
        <v>Alto</v>
      </c>
      <c r="O38" s="107">
        <v>1</v>
      </c>
      <c r="P38" s="186" t="s">
        <v>321</v>
      </c>
      <c r="Q38" s="166" t="str">
        <f t="shared" si="22"/>
        <v>Probabilidad</v>
      </c>
      <c r="R38" s="175" t="s">
        <v>14</v>
      </c>
      <c r="S38" s="175" t="s">
        <v>9</v>
      </c>
      <c r="T38" s="176" t="str">
        <f t="shared" si="15"/>
        <v>40%</v>
      </c>
      <c r="U38" s="175" t="s">
        <v>19</v>
      </c>
      <c r="V38" s="175" t="s">
        <v>22</v>
      </c>
      <c r="W38" s="175" t="s">
        <v>118</v>
      </c>
      <c r="X38" s="163">
        <f>IFERROR(IF(Q38="Probabilidad",(I38-(+I38*T38)),IF(Q38="Impacto",I38,"")),"")</f>
        <v>0.6</v>
      </c>
      <c r="Y38" s="177" t="str">
        <f>IFERROR(IF(X38="","",IF(X38&lt;=0.2,"Muy Baja",IF(X38&lt;=0.4,"Baja",IF(X38&lt;=0.6,"Media",IF(X38&lt;=0.8,"Alta","Muy Alta"))))),"")</f>
        <v>Media</v>
      </c>
      <c r="Z38" s="178">
        <f>+X38</f>
        <v>0.6</v>
      </c>
      <c r="AA38" s="177" t="str">
        <f>IFERROR(IF(AB38="","",IF(AB38&lt;=0.2,"Leve",IF(AB38&lt;=0.4,"Menor",IF(AB38&lt;=0.6,"Moderado",IF(AB38&lt;=0.8,"Mayor","Catastrófico"))))),"")</f>
        <v>Menor</v>
      </c>
      <c r="AB38" s="179">
        <f>IFERROR(IF(Q38="Impacto",(M38-(+M38*T38)),IF(Q38="Probabilidad",M38,"")),"")</f>
        <v>0.4</v>
      </c>
      <c r="AC38" s="180"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Moderado</v>
      </c>
      <c r="AD38" s="181" t="s">
        <v>135</v>
      </c>
      <c r="AE38" s="183" t="s">
        <v>308</v>
      </c>
      <c r="AF38" s="172" t="s">
        <v>294</v>
      </c>
      <c r="AG38" s="194">
        <v>44617</v>
      </c>
      <c r="AH38" s="174">
        <v>44926</v>
      </c>
      <c r="AI38" s="118"/>
      <c r="AJ38" s="116"/>
      <c r="AK38" s="117"/>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customHeight="1" x14ac:dyDescent="0.3">
      <c r="A39" s="340"/>
      <c r="B39" s="414"/>
      <c r="C39" s="414"/>
      <c r="D39" s="414"/>
      <c r="E39" s="417"/>
      <c r="F39" s="414"/>
      <c r="G39" s="408"/>
      <c r="H39" s="393"/>
      <c r="I39" s="384"/>
      <c r="J39" s="390"/>
      <c r="K39" s="384">
        <f>IF(NOT(ISERROR(MATCH(J39,_xlfn.ANCHORARRAY(E50),0))),I52&amp;"Por favor no seleccionar los criterios de impacto",J39)</f>
        <v>0</v>
      </c>
      <c r="L39" s="393"/>
      <c r="M39" s="384"/>
      <c r="N39" s="387"/>
      <c r="O39" s="107">
        <v>2</v>
      </c>
      <c r="P39" s="186"/>
      <c r="Q39" s="166" t="str">
        <f t="shared" si="22"/>
        <v/>
      </c>
      <c r="R39" s="109"/>
      <c r="S39" s="109"/>
      <c r="T39" s="176" t="str">
        <f t="shared" si="15"/>
        <v/>
      </c>
      <c r="U39" s="109"/>
      <c r="V39" s="109"/>
      <c r="W39" s="109"/>
      <c r="X39" s="111" t="str">
        <f>IFERROR(IF(AND(Q38="Probabilidad",Q39="Probabilidad"),(Z38-(+Z38*T39)),IF(Q39="Probabilidad",(I38-(+I38*T39)),IF(Q39="Impacto",Z38,""))),"")</f>
        <v/>
      </c>
      <c r="Y39" s="112" t="str">
        <f t="shared" si="1"/>
        <v/>
      </c>
      <c r="Z39" s="113" t="str">
        <f t="shared" ref="Z39:Z43" si="28">+X39</f>
        <v/>
      </c>
      <c r="AA39" s="112" t="str">
        <f t="shared" si="3"/>
        <v/>
      </c>
      <c r="AB39" s="119" t="str">
        <f>IFERROR(IF(AND(Q38="Impacto",Q39="Impacto"),(AB38-(+AB38*T39)),IF(Q39="Impacto",(M38-(+M38*T39)),IF(Q39="Probabilidad",AB38,""))),"")</f>
        <v/>
      </c>
      <c r="AC39" s="114" t="str">
        <f t="shared" ref="AC39:AC40" si="29">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5"/>
      <c r="AE39" s="116"/>
      <c r="AF39" s="117"/>
      <c r="AG39" s="118"/>
      <c r="AH39" s="118"/>
      <c r="AI39" s="118"/>
      <c r="AJ39" s="116"/>
      <c r="AK39" s="117"/>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customHeight="1" x14ac:dyDescent="0.3">
      <c r="A40" s="340"/>
      <c r="B40" s="414"/>
      <c r="C40" s="414"/>
      <c r="D40" s="414"/>
      <c r="E40" s="417"/>
      <c r="F40" s="414"/>
      <c r="G40" s="408"/>
      <c r="H40" s="393"/>
      <c r="I40" s="384"/>
      <c r="J40" s="390"/>
      <c r="K40" s="384">
        <f>IF(NOT(ISERROR(MATCH(J40,_xlfn.ANCHORARRAY(E51),0))),I53&amp;"Por favor no seleccionar los criterios de impacto",J40)</f>
        <v>0</v>
      </c>
      <c r="L40" s="393"/>
      <c r="M40" s="384"/>
      <c r="N40" s="387"/>
      <c r="O40" s="107">
        <v>3</v>
      </c>
      <c r="P40" s="187"/>
      <c r="Q40" s="166" t="str">
        <f t="shared" si="22"/>
        <v/>
      </c>
      <c r="R40" s="109"/>
      <c r="S40" s="109"/>
      <c r="T40" s="176" t="str">
        <f t="shared" si="15"/>
        <v/>
      </c>
      <c r="U40" s="109"/>
      <c r="V40" s="109"/>
      <c r="W40" s="109"/>
      <c r="X40" s="111" t="str">
        <f>IFERROR(IF(AND(Q39="Probabilidad",Q40="Probabilidad"),(Z39-(+Z39*T40)),IF(AND(Q39="Impacto",Q40="Probabilidad"),(Z38-(+Z38*T40)),IF(Q40="Impacto",Z39,""))),"")</f>
        <v/>
      </c>
      <c r="Y40" s="112" t="str">
        <f t="shared" si="1"/>
        <v/>
      </c>
      <c r="Z40" s="113" t="str">
        <f t="shared" si="28"/>
        <v/>
      </c>
      <c r="AA40" s="112" t="str">
        <f t="shared" si="3"/>
        <v/>
      </c>
      <c r="AB40" s="119" t="str">
        <f>IFERROR(IF(AND(Q39="Impacto",Q40="Impacto"),(AB39-(+AB39*T40)),IF(AND(Q39="Probabilidad",Q40="Impacto"),(AB38-(+AB38*T40)),IF(Q40="Probabilidad",AB39,""))),"")</f>
        <v/>
      </c>
      <c r="AC40" s="114" t="str">
        <f t="shared" si="29"/>
        <v/>
      </c>
      <c r="AD40" s="115"/>
      <c r="AE40" s="116"/>
      <c r="AF40" s="117"/>
      <c r="AG40" s="118"/>
      <c r="AH40" s="118"/>
      <c r="AI40" s="118"/>
      <c r="AJ40" s="116"/>
      <c r="AK40" s="117"/>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customHeight="1" x14ac:dyDescent="0.3">
      <c r="A41" s="340"/>
      <c r="B41" s="414"/>
      <c r="C41" s="414"/>
      <c r="D41" s="414"/>
      <c r="E41" s="417"/>
      <c r="F41" s="414"/>
      <c r="G41" s="408"/>
      <c r="H41" s="393"/>
      <c r="I41" s="384"/>
      <c r="J41" s="390"/>
      <c r="K41" s="384">
        <f>IF(NOT(ISERROR(MATCH(J41,_xlfn.ANCHORARRAY(E52),0))),I54&amp;"Por favor no seleccionar los criterios de impacto",J41)</f>
        <v>0</v>
      </c>
      <c r="L41" s="393"/>
      <c r="M41" s="384"/>
      <c r="N41" s="387"/>
      <c r="O41" s="107">
        <v>4</v>
      </c>
      <c r="P41" s="186"/>
      <c r="Q41" s="166" t="str">
        <f t="shared" si="22"/>
        <v/>
      </c>
      <c r="R41" s="109"/>
      <c r="S41" s="109"/>
      <c r="T41" s="176" t="str">
        <f t="shared" si="15"/>
        <v/>
      </c>
      <c r="U41" s="109"/>
      <c r="V41" s="109"/>
      <c r="W41" s="109"/>
      <c r="X41" s="111" t="str">
        <f t="shared" ref="X41:X43" si="30">IFERROR(IF(AND(Q40="Probabilidad",Q41="Probabilidad"),(Z40-(+Z40*T41)),IF(AND(Q40="Impacto",Q41="Probabilidad"),(Z39-(+Z39*T41)),IF(Q41="Impacto",Z40,""))),"")</f>
        <v/>
      </c>
      <c r="Y41" s="112" t="str">
        <f t="shared" si="1"/>
        <v/>
      </c>
      <c r="Z41" s="113" t="str">
        <f t="shared" si="28"/>
        <v/>
      </c>
      <c r="AA41" s="112" t="str">
        <f t="shared" si="3"/>
        <v/>
      </c>
      <c r="AB41" s="119" t="str">
        <f t="shared" ref="AB41:AB43" si="31">IFERROR(IF(AND(Q40="Impacto",Q41="Impacto"),(AB40-(+AB40*T41)),IF(AND(Q40="Probabilidad",Q41="Impacto"),(AB39-(+AB39*T41)),IF(Q41="Probabilidad",AB40,""))),"")</f>
        <v/>
      </c>
      <c r="AC41" s="114"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15"/>
      <c r="AE41" s="116"/>
      <c r="AF41" s="117"/>
      <c r="AG41" s="118"/>
      <c r="AH41" s="118"/>
      <c r="AI41" s="118"/>
      <c r="AJ41" s="116"/>
      <c r="AK41" s="117"/>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customHeight="1" x14ac:dyDescent="0.3">
      <c r="A42" s="340"/>
      <c r="B42" s="414"/>
      <c r="C42" s="414"/>
      <c r="D42" s="414"/>
      <c r="E42" s="417"/>
      <c r="F42" s="414"/>
      <c r="G42" s="408"/>
      <c r="H42" s="393"/>
      <c r="I42" s="384"/>
      <c r="J42" s="390"/>
      <c r="K42" s="384">
        <f>IF(NOT(ISERROR(MATCH(J42,_xlfn.ANCHORARRAY(E53),0))),I55&amp;"Por favor no seleccionar los criterios de impacto",J42)</f>
        <v>0</v>
      </c>
      <c r="L42" s="393"/>
      <c r="M42" s="384"/>
      <c r="N42" s="387"/>
      <c r="O42" s="107">
        <v>5</v>
      </c>
      <c r="P42" s="186"/>
      <c r="Q42" s="166" t="str">
        <f t="shared" si="22"/>
        <v/>
      </c>
      <c r="R42" s="109"/>
      <c r="S42" s="109"/>
      <c r="T42" s="176" t="str">
        <f t="shared" si="15"/>
        <v/>
      </c>
      <c r="U42" s="109"/>
      <c r="V42" s="109"/>
      <c r="W42" s="109"/>
      <c r="X42" s="111" t="str">
        <f t="shared" si="30"/>
        <v/>
      </c>
      <c r="Y42" s="112" t="str">
        <f t="shared" si="1"/>
        <v/>
      </c>
      <c r="Z42" s="113" t="str">
        <f t="shared" si="28"/>
        <v/>
      </c>
      <c r="AA42" s="112" t="str">
        <f t="shared" si="3"/>
        <v/>
      </c>
      <c r="AB42" s="119" t="str">
        <f t="shared" si="31"/>
        <v/>
      </c>
      <c r="AC42" s="114" t="str">
        <f t="shared" ref="AC42:AC43" si="32">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5"/>
      <c r="AE42" s="116"/>
      <c r="AF42" s="117"/>
      <c r="AG42" s="118"/>
      <c r="AH42" s="118"/>
      <c r="AI42" s="118"/>
      <c r="AJ42" s="116"/>
      <c r="AK42" s="117"/>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customHeight="1" x14ac:dyDescent="0.3">
      <c r="A43" s="341"/>
      <c r="B43" s="415"/>
      <c r="C43" s="415"/>
      <c r="D43" s="415"/>
      <c r="E43" s="418"/>
      <c r="F43" s="415"/>
      <c r="G43" s="409"/>
      <c r="H43" s="394"/>
      <c r="I43" s="385"/>
      <c r="J43" s="391"/>
      <c r="K43" s="385">
        <f>IF(NOT(ISERROR(MATCH(J43,_xlfn.ANCHORARRAY(E54),0))),I56&amp;"Por favor no seleccionar los criterios de impacto",J43)</f>
        <v>0</v>
      </c>
      <c r="L43" s="394"/>
      <c r="M43" s="385"/>
      <c r="N43" s="388"/>
      <c r="O43" s="107">
        <v>6</v>
      </c>
      <c r="P43" s="186"/>
      <c r="Q43" s="166" t="str">
        <f t="shared" si="22"/>
        <v/>
      </c>
      <c r="R43" s="109"/>
      <c r="S43" s="109"/>
      <c r="T43" s="176" t="str">
        <f t="shared" si="15"/>
        <v/>
      </c>
      <c r="U43" s="109"/>
      <c r="V43" s="109"/>
      <c r="W43" s="109"/>
      <c r="X43" s="111" t="str">
        <f t="shared" si="30"/>
        <v/>
      </c>
      <c r="Y43" s="112" t="str">
        <f t="shared" si="1"/>
        <v/>
      </c>
      <c r="Z43" s="113" t="str">
        <f t="shared" si="28"/>
        <v/>
      </c>
      <c r="AA43" s="112" t="str">
        <f t="shared" si="3"/>
        <v/>
      </c>
      <c r="AB43" s="119" t="str">
        <f t="shared" si="31"/>
        <v/>
      </c>
      <c r="AC43" s="114" t="str">
        <f t="shared" si="32"/>
        <v/>
      </c>
      <c r="AD43" s="115"/>
      <c r="AE43" s="116"/>
      <c r="AF43" s="117"/>
      <c r="AG43" s="118"/>
      <c r="AH43" s="118"/>
      <c r="AI43" s="118"/>
      <c r="AJ43" s="116"/>
      <c r="AK43" s="117"/>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77.25" customHeight="1" x14ac:dyDescent="0.3">
      <c r="A44" s="339">
        <v>6</v>
      </c>
      <c r="B44" s="413" t="s">
        <v>131</v>
      </c>
      <c r="C44" s="413" t="s">
        <v>309</v>
      </c>
      <c r="D44" s="413" t="s">
        <v>310</v>
      </c>
      <c r="E44" s="416" t="s">
        <v>322</v>
      </c>
      <c r="F44" s="413" t="s">
        <v>122</v>
      </c>
      <c r="G44" s="407">
        <v>40</v>
      </c>
      <c r="H44" s="392" t="str">
        <f>IF(G44&lt;=0,"",IF(G44&lt;=2,"Muy Baja",IF(G44&lt;=24,"Baja",IF(G44&lt;=500,"Media",IF(G44&lt;=5000,"Alta","Muy Alta")))))</f>
        <v>Media</v>
      </c>
      <c r="I44" s="383">
        <f>IF(H44="","",IF(H44="Muy Baja",0.2,IF(H44="Baja",0.4,IF(H44="Media",0.6,IF(H44="Alta",0.8,IF(H44="Muy Alta",1,))))))</f>
        <v>0.6</v>
      </c>
      <c r="J44" s="389" t="s">
        <v>154</v>
      </c>
      <c r="K44" s="383" t="str">
        <f>IF(NOT(ISERROR(MATCH(J44,'Tabla Impacto'!$B$221:$B$223,0))),'Tabla Impacto'!$F$223&amp;"Por favor no seleccionar los criterios de impacto(Afectación Económica o presupuestal y Pérdida Reputacional)",J44)</f>
        <v xml:space="preserve">     El riesgo afecta la imagen de de la entidad con efecto publicitario sostenido a nivel de sector administrativo, nivel departamental o municipal</v>
      </c>
      <c r="L44" s="392" t="str">
        <f>IF(OR(K44='Tabla Impacto'!$C$11,K44='Tabla Impacto'!$D$11),"Leve",IF(OR(K44='Tabla Impacto'!$C$12,K44='Tabla Impacto'!$D$12),"Menor",IF(OR(K44='Tabla Impacto'!$C$13,K44='Tabla Impacto'!$D$13),"Moderado",IF(OR(K44='Tabla Impacto'!$C$14,K44='Tabla Impacto'!$D$14),"Mayor",IF(OR(K44='Tabla Impacto'!$C$15,K44='Tabla Impacto'!$D$15),"Catastrófico","")))))</f>
        <v>Mayor</v>
      </c>
      <c r="M44" s="383">
        <f>IF(L44="","",IF(L44="Leve",0.2,IF(L44="Menor",0.4,IF(L44="Moderado",0.6,IF(L44="Mayor",0.8,IF(L44="Catastrófico",1,))))))</f>
        <v>0.8</v>
      </c>
      <c r="N44" s="386" t="str">
        <f>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Alto</v>
      </c>
      <c r="O44" s="107">
        <v>1</v>
      </c>
      <c r="P44" s="186" t="s">
        <v>323</v>
      </c>
      <c r="Q44" s="166" t="str">
        <f t="shared" si="22"/>
        <v>Probabilidad</v>
      </c>
      <c r="R44" s="175" t="s">
        <v>14</v>
      </c>
      <c r="S44" s="175" t="s">
        <v>9</v>
      </c>
      <c r="T44" s="176" t="str">
        <f t="shared" si="15"/>
        <v>40%</v>
      </c>
      <c r="U44" s="175" t="s">
        <v>19</v>
      </c>
      <c r="V44" s="175" t="s">
        <v>22</v>
      </c>
      <c r="W44" s="175" t="s">
        <v>118</v>
      </c>
      <c r="X44" s="163">
        <f>IFERROR(IF(Q44="Probabilidad",(I44-(+I44*T44)),IF(Q44="Impacto",I44,"")),"")</f>
        <v>0.36</v>
      </c>
      <c r="Y44" s="177" t="str">
        <f>IFERROR(IF(X44="","",IF(X44&lt;=0.2,"Muy Baja",IF(X44&lt;=0.4,"Baja",IF(X44&lt;=0.6,"Media",IF(X44&lt;=0.8,"Alta","Muy Alta"))))),"")</f>
        <v>Baja</v>
      </c>
      <c r="Z44" s="178">
        <f>+X44</f>
        <v>0.36</v>
      </c>
      <c r="AA44" s="177" t="str">
        <f>IFERROR(IF(AB44="","",IF(AB44&lt;=0.2,"Leve",IF(AB44&lt;=0.4,"Menor",IF(AB44&lt;=0.6,"Moderado",IF(AB44&lt;=0.8,"Mayor","Catastrófico"))))),"")</f>
        <v>Mayor</v>
      </c>
      <c r="AB44" s="179">
        <f>IFERROR(IF(Q44="Impacto",(M44-(+M44*T44)),IF(Q44="Probabilidad",M44,"")),"")</f>
        <v>0.8</v>
      </c>
      <c r="AC44" s="180"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Alto</v>
      </c>
      <c r="AD44" s="181" t="s">
        <v>135</v>
      </c>
      <c r="AE44" s="183" t="s">
        <v>324</v>
      </c>
      <c r="AF44" s="183" t="s">
        <v>294</v>
      </c>
      <c r="AG44" s="194">
        <v>44617</v>
      </c>
      <c r="AH44" s="184">
        <v>44895</v>
      </c>
      <c r="AI44" s="118"/>
      <c r="AJ44" s="116"/>
      <c r="AK44" s="117"/>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customHeight="1" x14ac:dyDescent="0.3">
      <c r="A45" s="340"/>
      <c r="B45" s="414"/>
      <c r="C45" s="414"/>
      <c r="D45" s="414"/>
      <c r="E45" s="417"/>
      <c r="F45" s="414"/>
      <c r="G45" s="408"/>
      <c r="H45" s="393"/>
      <c r="I45" s="384"/>
      <c r="J45" s="390"/>
      <c r="K45" s="384">
        <f>IF(NOT(ISERROR(MATCH(J45,_xlfn.ANCHORARRAY(E56),0))),I58&amp;"Por favor no seleccionar los criterios de impacto",J45)</f>
        <v>0</v>
      </c>
      <c r="L45" s="393"/>
      <c r="M45" s="384"/>
      <c r="N45" s="387"/>
      <c r="O45" s="107">
        <v>2</v>
      </c>
      <c r="P45" s="186"/>
      <c r="Q45" s="166" t="str">
        <f t="shared" si="22"/>
        <v/>
      </c>
      <c r="R45" s="109"/>
      <c r="S45" s="109"/>
      <c r="T45" s="176" t="str">
        <f t="shared" si="15"/>
        <v/>
      </c>
      <c r="U45" s="109"/>
      <c r="V45" s="109"/>
      <c r="W45" s="109"/>
      <c r="X45" s="111" t="str">
        <f>IFERROR(IF(AND(Q44="Probabilidad",Q45="Probabilidad"),(Z44-(+Z44*T45)),IF(Q45="Probabilidad",(I44-(+I44*T45)),IF(Q45="Impacto",Z44,""))),"")</f>
        <v/>
      </c>
      <c r="Y45" s="112" t="str">
        <f t="shared" si="1"/>
        <v/>
      </c>
      <c r="Z45" s="113" t="str">
        <f t="shared" ref="Z45:Z49" si="33">+X45</f>
        <v/>
      </c>
      <c r="AA45" s="112" t="str">
        <f t="shared" si="3"/>
        <v/>
      </c>
      <c r="AB45" s="119" t="str">
        <f>IFERROR(IF(AND(Q44="Impacto",Q45="Impacto"),(AB44-(+AB44*T45)),IF(Q45="Impacto",(M44-(+M44*T45)),IF(Q45="Probabilidad",AB44,""))),"")</f>
        <v/>
      </c>
      <c r="AC45" s="114" t="str">
        <f t="shared" ref="AC45:AC46" si="34">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5"/>
      <c r="AE45" s="116"/>
      <c r="AF45" s="117"/>
      <c r="AG45" s="118"/>
      <c r="AH45" s="118"/>
      <c r="AI45" s="118"/>
      <c r="AJ45" s="116"/>
      <c r="AK45" s="117"/>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customHeight="1" x14ac:dyDescent="0.3">
      <c r="A46" s="340"/>
      <c r="B46" s="414"/>
      <c r="C46" s="414"/>
      <c r="D46" s="414"/>
      <c r="E46" s="417"/>
      <c r="F46" s="414"/>
      <c r="G46" s="408"/>
      <c r="H46" s="393"/>
      <c r="I46" s="384"/>
      <c r="J46" s="390"/>
      <c r="K46" s="384">
        <f>IF(NOT(ISERROR(MATCH(J46,_xlfn.ANCHORARRAY(E57),0))),I59&amp;"Por favor no seleccionar los criterios de impacto",J46)</f>
        <v>0</v>
      </c>
      <c r="L46" s="393"/>
      <c r="M46" s="384"/>
      <c r="N46" s="387"/>
      <c r="O46" s="107">
        <v>3</v>
      </c>
      <c r="P46" s="187"/>
      <c r="Q46" s="166" t="str">
        <f t="shared" si="22"/>
        <v/>
      </c>
      <c r="R46" s="109"/>
      <c r="S46" s="109"/>
      <c r="T46" s="176" t="str">
        <f t="shared" si="15"/>
        <v/>
      </c>
      <c r="U46" s="109"/>
      <c r="V46" s="109"/>
      <c r="W46" s="109"/>
      <c r="X46" s="111" t="str">
        <f>IFERROR(IF(AND(Q45="Probabilidad",Q46="Probabilidad"),(Z45-(+Z45*T46)),IF(AND(Q45="Impacto",Q46="Probabilidad"),(Z44-(+Z44*T46)),IF(Q46="Impacto",Z45,""))),"")</f>
        <v/>
      </c>
      <c r="Y46" s="112" t="str">
        <f t="shared" si="1"/>
        <v/>
      </c>
      <c r="Z46" s="113" t="str">
        <f t="shared" si="33"/>
        <v/>
      </c>
      <c r="AA46" s="112" t="str">
        <f t="shared" si="3"/>
        <v/>
      </c>
      <c r="AB46" s="119" t="str">
        <f>IFERROR(IF(AND(Q45="Impacto",Q46="Impacto"),(AB45-(+AB45*T46)),IF(AND(Q45="Probabilidad",Q46="Impacto"),(AB44-(+AB44*T46)),IF(Q46="Probabilidad",AB45,""))),"")</f>
        <v/>
      </c>
      <c r="AC46" s="114" t="str">
        <f t="shared" si="34"/>
        <v/>
      </c>
      <c r="AD46" s="115"/>
      <c r="AE46" s="116"/>
      <c r="AF46" s="117"/>
      <c r="AG46" s="118"/>
      <c r="AH46" s="118"/>
      <c r="AI46" s="118"/>
      <c r="AJ46" s="116"/>
      <c r="AK46" s="117"/>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customHeight="1" x14ac:dyDescent="0.3">
      <c r="A47" s="340"/>
      <c r="B47" s="414"/>
      <c r="C47" s="414"/>
      <c r="D47" s="414"/>
      <c r="E47" s="417"/>
      <c r="F47" s="414"/>
      <c r="G47" s="408"/>
      <c r="H47" s="393"/>
      <c r="I47" s="384"/>
      <c r="J47" s="390"/>
      <c r="K47" s="384">
        <f>IF(NOT(ISERROR(MATCH(J47,_xlfn.ANCHORARRAY(E58),0))),I60&amp;"Por favor no seleccionar los criterios de impacto",J47)</f>
        <v>0</v>
      </c>
      <c r="L47" s="393"/>
      <c r="M47" s="384"/>
      <c r="N47" s="387"/>
      <c r="O47" s="107">
        <v>4</v>
      </c>
      <c r="P47" s="186"/>
      <c r="Q47" s="166" t="str">
        <f t="shared" si="22"/>
        <v/>
      </c>
      <c r="R47" s="109"/>
      <c r="S47" s="109"/>
      <c r="T47" s="176" t="str">
        <f t="shared" si="15"/>
        <v/>
      </c>
      <c r="U47" s="109"/>
      <c r="V47" s="109"/>
      <c r="W47" s="109"/>
      <c r="X47" s="111" t="str">
        <f t="shared" ref="X47:X49" si="35">IFERROR(IF(AND(Q46="Probabilidad",Q47="Probabilidad"),(Z46-(+Z46*T47)),IF(AND(Q46="Impacto",Q47="Probabilidad"),(Z45-(+Z45*T47)),IF(Q47="Impacto",Z46,""))),"")</f>
        <v/>
      </c>
      <c r="Y47" s="112" t="str">
        <f t="shared" si="1"/>
        <v/>
      </c>
      <c r="Z47" s="113" t="str">
        <f t="shared" si="33"/>
        <v/>
      </c>
      <c r="AA47" s="112" t="str">
        <f t="shared" si="3"/>
        <v/>
      </c>
      <c r="AB47" s="119" t="str">
        <f t="shared" ref="AB47:AB49" si="36">IFERROR(IF(AND(Q46="Impacto",Q47="Impacto"),(AB46-(+AB46*T47)),IF(AND(Q46="Probabilidad",Q47="Impacto"),(AB45-(+AB45*T47)),IF(Q47="Probabilidad",AB46,""))),"")</f>
        <v/>
      </c>
      <c r="AC47" s="114"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5"/>
      <c r="AE47" s="116"/>
      <c r="AF47" s="117"/>
      <c r="AG47" s="118"/>
      <c r="AH47" s="118"/>
      <c r="AI47" s="118"/>
      <c r="AJ47" s="116"/>
      <c r="AK47" s="117"/>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customHeight="1" x14ac:dyDescent="0.3">
      <c r="A48" s="340"/>
      <c r="B48" s="414"/>
      <c r="C48" s="414"/>
      <c r="D48" s="414"/>
      <c r="E48" s="417"/>
      <c r="F48" s="414"/>
      <c r="G48" s="408"/>
      <c r="H48" s="393"/>
      <c r="I48" s="384"/>
      <c r="J48" s="390"/>
      <c r="K48" s="384">
        <f>IF(NOT(ISERROR(MATCH(J48,_xlfn.ANCHORARRAY(E59),0))),I61&amp;"Por favor no seleccionar los criterios de impacto",J48)</f>
        <v>0</v>
      </c>
      <c r="L48" s="393"/>
      <c r="M48" s="384"/>
      <c r="N48" s="387"/>
      <c r="O48" s="107">
        <v>5</v>
      </c>
      <c r="P48" s="186"/>
      <c r="Q48" s="166" t="str">
        <f t="shared" si="22"/>
        <v/>
      </c>
      <c r="R48" s="109"/>
      <c r="S48" s="109"/>
      <c r="T48" s="110" t="str">
        <f t="shared" ref="T48:T49" si="37">IF(AND(R48="Preventivo",S48="Automático"),"50%",IF(AND(R48="Preventivo",S48="Manual"),"40%",IF(AND(R48="Detectivo",S48="Automático"),"40%",IF(AND(R48="Detectivo",S48="Manual"),"30%",IF(AND(R48="Correctivo",S48="Automático"),"35%",IF(AND(R48="Correctivo",S48="Manual"),"25%",""))))))</f>
        <v/>
      </c>
      <c r="U48" s="109"/>
      <c r="V48" s="109"/>
      <c r="W48" s="109"/>
      <c r="X48" s="111" t="str">
        <f t="shared" si="35"/>
        <v/>
      </c>
      <c r="Y48" s="112" t="str">
        <f t="shared" si="1"/>
        <v/>
      </c>
      <c r="Z48" s="113" t="str">
        <f t="shared" si="33"/>
        <v/>
      </c>
      <c r="AA48" s="112" t="str">
        <f t="shared" si="3"/>
        <v/>
      </c>
      <c r="AB48" s="119" t="str">
        <f t="shared" si="36"/>
        <v/>
      </c>
      <c r="AC48" s="114" t="str">
        <f t="shared" ref="AC48" si="38">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5"/>
      <c r="AE48" s="116"/>
      <c r="AF48" s="117"/>
      <c r="AG48" s="118"/>
      <c r="AH48" s="118"/>
      <c r="AI48" s="118"/>
      <c r="AJ48" s="116"/>
      <c r="AK48" s="117"/>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customHeight="1" x14ac:dyDescent="0.3">
      <c r="A49" s="341"/>
      <c r="B49" s="415"/>
      <c r="C49" s="415"/>
      <c r="D49" s="415"/>
      <c r="E49" s="418"/>
      <c r="F49" s="415"/>
      <c r="G49" s="409"/>
      <c r="H49" s="394"/>
      <c r="I49" s="385"/>
      <c r="J49" s="391"/>
      <c r="K49" s="385">
        <f>IF(NOT(ISERROR(MATCH(J49,_xlfn.ANCHORARRAY(E60),0))),I62&amp;"Por favor no seleccionar los criterios de impacto",J49)</f>
        <v>0</v>
      </c>
      <c r="L49" s="394"/>
      <c r="M49" s="385"/>
      <c r="N49" s="388"/>
      <c r="O49" s="107">
        <v>6</v>
      </c>
      <c r="P49" s="186"/>
      <c r="Q49" s="166" t="str">
        <f t="shared" si="22"/>
        <v/>
      </c>
      <c r="R49" s="109"/>
      <c r="S49" s="109"/>
      <c r="T49" s="110" t="str">
        <f t="shared" si="37"/>
        <v/>
      </c>
      <c r="U49" s="109"/>
      <c r="V49" s="109"/>
      <c r="W49" s="109"/>
      <c r="X49" s="111" t="str">
        <f t="shared" si="35"/>
        <v/>
      </c>
      <c r="Y49" s="112" t="str">
        <f t="shared" si="1"/>
        <v/>
      </c>
      <c r="Z49" s="113" t="str">
        <f t="shared" si="33"/>
        <v/>
      </c>
      <c r="AA49" s="112" t="str">
        <f>IFERROR(IF(AB49="","",IF(AB49&lt;=0.2,"Leve",IF(AB49&lt;=0.4,"Menor",IF(AB49&lt;=0.6,"Moderado",IF(AB49&lt;=0.8,"Mayor","Catastrófico"))))),"")</f>
        <v/>
      </c>
      <c r="AB49" s="119" t="str">
        <f t="shared" si="36"/>
        <v/>
      </c>
      <c r="AC49" s="114"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15"/>
      <c r="AE49" s="116"/>
      <c r="AF49" s="117"/>
      <c r="AG49" s="118"/>
      <c r="AH49" s="118"/>
      <c r="AI49" s="118"/>
      <c r="AJ49" s="116"/>
      <c r="AK49" s="117"/>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39">
        <v>7</v>
      </c>
      <c r="B50" s="342"/>
      <c r="C50" s="342"/>
      <c r="D50" s="342"/>
      <c r="E50" s="345"/>
      <c r="F50" s="342"/>
      <c r="G50" s="348"/>
      <c r="H50" s="351" t="str">
        <f>IF(G50&lt;=0,"",IF(G50&lt;=2,"Muy Baja",IF(G50&lt;=24,"Baja",IF(G50&lt;=500,"Media",IF(G50&lt;=5000,"Alta","Muy Alta")))))</f>
        <v/>
      </c>
      <c r="I50" s="354" t="str">
        <f>IF(H50="","",IF(H50="Muy Baja",0.2,IF(H50="Baja",0.4,IF(H50="Media",0.6,IF(H50="Alta",0.8,IF(H50="Muy Alta",1,))))))</f>
        <v/>
      </c>
      <c r="J50" s="371"/>
      <c r="K50" s="354">
        <f>IF(NOT(ISERROR(MATCH(J50,'Tabla Impacto'!$B$221:$B$223,0))),'Tabla Impacto'!$F$223&amp;"Por favor no seleccionar los criterios de impacto(Afectación Económica o presupuestal y Pérdida Reputacional)",J50)</f>
        <v>0</v>
      </c>
      <c r="L50" s="351" t="str">
        <f>IF(OR(K50='Tabla Impacto'!$C$11,K50='Tabla Impacto'!$D$11),"Leve",IF(OR(K50='Tabla Impacto'!$C$12,K50='Tabla Impacto'!$D$12),"Menor",IF(OR(K50='Tabla Impacto'!$C$13,K50='Tabla Impacto'!$D$13),"Moderado",IF(OR(K50='Tabla Impacto'!$C$14,K50='Tabla Impacto'!$D$14),"Mayor",IF(OR(K50='Tabla Impacto'!$C$15,K50='Tabla Impacto'!$D$15),"Catastrófico","")))))</f>
        <v/>
      </c>
      <c r="M50" s="354" t="str">
        <f>IF(L50="","",IF(L50="Leve",0.2,IF(L50="Menor",0.4,IF(L50="Moderado",0.6,IF(L50="Mayor",0.8,IF(L50="Catastrófico",1,))))))</f>
        <v/>
      </c>
      <c r="N50" s="374" t="str">
        <f>IF(OR(AND(H50="Muy Baja",L50="Leve"),AND(H50="Muy Baja",L50="Menor"),AND(H50="Baja",L50="Leve")),"Bajo",IF(OR(AND(H50="Muy baja",L50="Moderado"),AND(H50="Baja",L50="Menor"),AND(H50="Baja",L50="Moderado"),AND(H50="Media",L50="Leve"),AND(H50="Media",L50="Menor"),AND(H50="Media",L50="Moderado"),AND(H50="Alta",L50="Leve"),AND(H50="Alta",L50="Menor")),"Moderado",IF(OR(AND(H50="Muy Baja",L50="Mayor"),AND(H50="Baja",L50="Mayor"),AND(H50="Media",L50="Mayor"),AND(H50="Alta",L50="Moderado"),AND(H50="Alta",L50="Mayor"),AND(H50="Muy Alta",L50="Leve"),AND(H50="Muy Alta",L50="Menor"),AND(H50="Muy Alta",L50="Moderado"),AND(H50="Muy Alta",L50="Mayor")),"Alto",IF(OR(AND(H50="Muy Baja",L50="Catastrófico"),AND(H50="Baja",L50="Catastrófico"),AND(H50="Media",L50="Catastrófico"),AND(H50="Alta",L50="Catastrófico"),AND(H50="Muy Alta",L50="Catastrófico")),"Extremo",""))))</f>
        <v/>
      </c>
      <c r="O50" s="107">
        <v>1</v>
      </c>
      <c r="P50" s="186"/>
      <c r="Q50" s="166" t="str">
        <f>IF(OR(R50="Preventivo",R50="Detectivo"),"Probabilidad",IF(R50="Correctivo","Impacto",""))</f>
        <v/>
      </c>
      <c r="R50" s="175"/>
      <c r="S50" s="175"/>
      <c r="T50" s="176" t="str">
        <f>IF(AND(R50="Preventivo",S50="Automático"),"50%",IF(AND(R50="Preventivo",S50="Manual"),"40%",IF(AND(R50="Detectivo",S50="Automático"),"40%",IF(AND(R50="Detectivo",S50="Manual"),"30%",IF(AND(R50="Correctivo",S50="Automático"),"35%",IF(AND(R50="Correctivo",S50="Manual"),"25%",""))))))</f>
        <v/>
      </c>
      <c r="U50" s="175"/>
      <c r="V50" s="175"/>
      <c r="W50" s="175"/>
      <c r="X50" s="163" t="str">
        <f>IFERROR(IF(Q50="Probabilidad",(I50-(+I50*T50)),IF(Q50="Impacto",I50,"")),"")</f>
        <v/>
      </c>
      <c r="Y50" s="177" t="str">
        <f>IFERROR(IF(X50="","",IF(X50&lt;=0.2,"Muy Baja",IF(X50&lt;=0.4,"Baja",IF(X50&lt;=0.6,"Media",IF(X50&lt;=0.8,"Alta","Muy Alta"))))),"")</f>
        <v/>
      </c>
      <c r="Z50" s="178" t="str">
        <f>+X50</f>
        <v/>
      </c>
      <c r="AA50" s="177" t="str">
        <f>IFERROR(IF(AB50="","",IF(AB50&lt;=0.2,"Leve",IF(AB50&lt;=0.4,"Menor",IF(AB50&lt;=0.6,"Moderado",IF(AB50&lt;=0.8,"Mayor","Catastrófico"))))),"")</f>
        <v/>
      </c>
      <c r="AB50" s="179" t="str">
        <f>IFERROR(IF(Q50="Impacto",(M50-(+M50*T50)),IF(Q50="Probabilidad",M50,"")),"")</f>
        <v/>
      </c>
      <c r="AC50" s="180" t="str">
        <f>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81"/>
      <c r="AE50" s="116"/>
      <c r="AF50" s="116"/>
      <c r="AG50" s="118"/>
      <c r="AH50" s="118"/>
      <c r="AI50" s="118"/>
      <c r="AJ50" s="116"/>
      <c r="AK50" s="117"/>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40"/>
      <c r="B51" s="343"/>
      <c r="C51" s="343"/>
      <c r="D51" s="343"/>
      <c r="E51" s="346"/>
      <c r="F51" s="343"/>
      <c r="G51" s="349"/>
      <c r="H51" s="352"/>
      <c r="I51" s="355"/>
      <c r="J51" s="372"/>
      <c r="K51" s="355">
        <f>IF(NOT(ISERROR(MATCH(J51,_xlfn.ANCHORARRAY(E62),0))),I64&amp;"Por favor no seleccionar los criterios de impacto",J51)</f>
        <v>0</v>
      </c>
      <c r="L51" s="352"/>
      <c r="M51" s="355"/>
      <c r="N51" s="375"/>
      <c r="O51" s="107">
        <v>2</v>
      </c>
      <c r="P51" s="186"/>
      <c r="Q51" s="166" t="str">
        <f>IF(OR(R51="Preventivo",R51="Detectivo"),"Probabilidad",IF(R51="Correctivo","Impacto",""))</f>
        <v/>
      </c>
      <c r="R51" s="175"/>
      <c r="S51" s="175"/>
      <c r="T51" s="176" t="str">
        <f t="shared" ref="T51:T55" si="39">IF(AND(R51="Preventivo",S51="Automático"),"50%",IF(AND(R51="Preventivo",S51="Manual"),"40%",IF(AND(R51="Detectivo",S51="Automático"),"40%",IF(AND(R51="Detectivo",S51="Manual"),"30%",IF(AND(R51="Correctivo",S51="Automático"),"35%",IF(AND(R51="Correctivo",S51="Manual"),"25%",""))))))</f>
        <v/>
      </c>
      <c r="U51" s="175"/>
      <c r="V51" s="175"/>
      <c r="W51" s="175"/>
      <c r="X51" s="163" t="str">
        <f>IFERROR(IF(AND(Q50="Probabilidad",Q51="Probabilidad"),(Z50-(+Z50*T51)),IF(Q51="Probabilidad",(I50-(+I50*T51)),IF(Q51="Impacto",Z50,""))),"")</f>
        <v/>
      </c>
      <c r="Y51" s="177" t="str">
        <f t="shared" si="1"/>
        <v/>
      </c>
      <c r="Z51" s="178" t="str">
        <f t="shared" ref="Z51:Z55" si="40">+X51</f>
        <v/>
      </c>
      <c r="AA51" s="177" t="str">
        <f t="shared" si="3"/>
        <v/>
      </c>
      <c r="AB51" s="179" t="str">
        <f>IFERROR(IF(AND(Q50="Impacto",Q51="Impacto"),(AB50-(+AB50*T51)),IF(Q51="Impacto",(M50-(+M50*T51)),IF(Q51="Probabilidad",AB50,""))),"")</f>
        <v/>
      </c>
      <c r="AC51" s="180" t="str">
        <f t="shared" ref="AC51:AC52" si="41">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81"/>
      <c r="AE51" s="116"/>
      <c r="AF51" s="117"/>
      <c r="AG51" s="118"/>
      <c r="AH51" s="118"/>
      <c r="AI51" s="118"/>
      <c r="AJ51" s="116"/>
      <c r="AK51" s="117"/>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40"/>
      <c r="B52" s="343"/>
      <c r="C52" s="343"/>
      <c r="D52" s="343"/>
      <c r="E52" s="346"/>
      <c r="F52" s="343"/>
      <c r="G52" s="349"/>
      <c r="H52" s="352"/>
      <c r="I52" s="355"/>
      <c r="J52" s="372"/>
      <c r="K52" s="355">
        <f>IF(NOT(ISERROR(MATCH(J52,_xlfn.ANCHORARRAY(E63),0))),I65&amp;"Por favor no seleccionar los criterios de impacto",J52)</f>
        <v>0</v>
      </c>
      <c r="L52" s="352"/>
      <c r="M52" s="355"/>
      <c r="N52" s="375"/>
      <c r="O52" s="107">
        <v>3</v>
      </c>
      <c r="P52" s="187"/>
      <c r="Q52" s="108" t="str">
        <f>IF(OR(R52="Preventivo",R52="Detectivo"),"Probabilidad",IF(R52="Correctivo","Impacto",""))</f>
        <v/>
      </c>
      <c r="R52" s="109"/>
      <c r="S52" s="109"/>
      <c r="T52" s="110" t="str">
        <f t="shared" si="39"/>
        <v/>
      </c>
      <c r="U52" s="109"/>
      <c r="V52" s="109"/>
      <c r="W52" s="109"/>
      <c r="X52" s="111" t="str">
        <f>IFERROR(IF(AND(Q51="Probabilidad",Q52="Probabilidad"),(Z51-(+Z51*T52)),IF(AND(Q51="Impacto",Q52="Probabilidad"),(Z50-(+Z50*T52)),IF(Q52="Impacto",Z51,""))),"")</f>
        <v/>
      </c>
      <c r="Y52" s="112" t="str">
        <f t="shared" si="1"/>
        <v/>
      </c>
      <c r="Z52" s="113" t="str">
        <f t="shared" si="40"/>
        <v/>
      </c>
      <c r="AA52" s="112" t="str">
        <f t="shared" si="3"/>
        <v/>
      </c>
      <c r="AB52" s="119" t="str">
        <f>IFERROR(IF(AND(Q51="Impacto",Q52="Impacto"),(AB51-(+AB51*T52)),IF(AND(Q51="Probabilidad",Q52="Impacto"),(AB50-(+AB50*T52)),IF(Q52="Probabilidad",AB51,""))),"")</f>
        <v/>
      </c>
      <c r="AC52" s="114" t="str">
        <f t="shared" si="41"/>
        <v/>
      </c>
      <c r="AD52" s="115"/>
      <c r="AE52" s="116"/>
      <c r="AF52" s="117"/>
      <c r="AG52" s="118"/>
      <c r="AH52" s="118"/>
      <c r="AI52" s="118"/>
      <c r="AJ52" s="116"/>
      <c r="AK52" s="117"/>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40"/>
      <c r="B53" s="343"/>
      <c r="C53" s="343"/>
      <c r="D53" s="343"/>
      <c r="E53" s="346"/>
      <c r="F53" s="343"/>
      <c r="G53" s="349"/>
      <c r="H53" s="352"/>
      <c r="I53" s="355"/>
      <c r="J53" s="372"/>
      <c r="K53" s="355">
        <f>IF(NOT(ISERROR(MATCH(J53,_xlfn.ANCHORARRAY(E64),0))),I66&amp;"Por favor no seleccionar los criterios de impacto",J53)</f>
        <v>0</v>
      </c>
      <c r="L53" s="352"/>
      <c r="M53" s="355"/>
      <c r="N53" s="375"/>
      <c r="O53" s="107">
        <v>4</v>
      </c>
      <c r="P53" s="186"/>
      <c r="Q53" s="108" t="str">
        <f t="shared" ref="Q53:Q55" si="42">IF(OR(R53="Preventivo",R53="Detectivo"),"Probabilidad",IF(R53="Correctivo","Impacto",""))</f>
        <v/>
      </c>
      <c r="R53" s="109"/>
      <c r="S53" s="109"/>
      <c r="T53" s="110" t="str">
        <f t="shared" si="39"/>
        <v/>
      </c>
      <c r="U53" s="109"/>
      <c r="V53" s="109"/>
      <c r="W53" s="109"/>
      <c r="X53" s="111" t="str">
        <f t="shared" ref="X53:X55" si="43">IFERROR(IF(AND(Q52="Probabilidad",Q53="Probabilidad"),(Z52-(+Z52*T53)),IF(AND(Q52="Impacto",Q53="Probabilidad"),(Z51-(+Z51*T53)),IF(Q53="Impacto",Z52,""))),"")</f>
        <v/>
      </c>
      <c r="Y53" s="112" t="str">
        <f t="shared" si="1"/>
        <v/>
      </c>
      <c r="Z53" s="113" t="str">
        <f t="shared" si="40"/>
        <v/>
      </c>
      <c r="AA53" s="112" t="str">
        <f t="shared" si="3"/>
        <v/>
      </c>
      <c r="AB53" s="119" t="str">
        <f t="shared" ref="AB53:AB55" si="44">IFERROR(IF(AND(Q52="Impacto",Q53="Impacto"),(AB52-(+AB52*T53)),IF(AND(Q52="Probabilidad",Q53="Impacto"),(AB51-(+AB51*T53)),IF(Q53="Probabilidad",AB52,""))),"")</f>
        <v/>
      </c>
      <c r="AC53" s="114"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5"/>
      <c r="AE53" s="116"/>
      <c r="AF53" s="117"/>
      <c r="AG53" s="118"/>
      <c r="AH53" s="118"/>
      <c r="AI53" s="118"/>
      <c r="AJ53" s="116"/>
      <c r="AK53" s="117"/>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40"/>
      <c r="B54" s="343"/>
      <c r="C54" s="343"/>
      <c r="D54" s="343"/>
      <c r="E54" s="346"/>
      <c r="F54" s="343"/>
      <c r="G54" s="349"/>
      <c r="H54" s="352"/>
      <c r="I54" s="355"/>
      <c r="J54" s="372"/>
      <c r="K54" s="355">
        <f>IF(NOT(ISERROR(MATCH(J54,_xlfn.ANCHORARRAY(E65),0))),I67&amp;"Por favor no seleccionar los criterios de impacto",J54)</f>
        <v>0</v>
      </c>
      <c r="L54" s="352"/>
      <c r="M54" s="355"/>
      <c r="N54" s="375"/>
      <c r="O54" s="107">
        <v>5</v>
      </c>
      <c r="P54" s="186"/>
      <c r="Q54" s="108" t="str">
        <f t="shared" si="42"/>
        <v/>
      </c>
      <c r="R54" s="109"/>
      <c r="S54" s="109"/>
      <c r="T54" s="110" t="str">
        <f t="shared" si="39"/>
        <v/>
      </c>
      <c r="U54" s="109"/>
      <c r="V54" s="109"/>
      <c r="W54" s="109"/>
      <c r="X54" s="111" t="str">
        <f t="shared" si="43"/>
        <v/>
      </c>
      <c r="Y54" s="112" t="str">
        <f t="shared" si="1"/>
        <v/>
      </c>
      <c r="Z54" s="113" t="str">
        <f t="shared" si="40"/>
        <v/>
      </c>
      <c r="AA54" s="112" t="str">
        <f t="shared" si="3"/>
        <v/>
      </c>
      <c r="AB54" s="119" t="str">
        <f t="shared" si="44"/>
        <v/>
      </c>
      <c r="AC54" s="114" t="str">
        <f t="shared" ref="AC54:AC55" si="45">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15"/>
      <c r="AE54" s="116"/>
      <c r="AF54" s="117"/>
      <c r="AG54" s="118"/>
      <c r="AH54" s="118"/>
      <c r="AI54" s="118"/>
      <c r="AJ54" s="116"/>
      <c r="AK54" s="117"/>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41"/>
      <c r="B55" s="344"/>
      <c r="C55" s="344"/>
      <c r="D55" s="344"/>
      <c r="E55" s="347"/>
      <c r="F55" s="344"/>
      <c r="G55" s="350"/>
      <c r="H55" s="353"/>
      <c r="I55" s="356"/>
      <c r="J55" s="373"/>
      <c r="K55" s="356">
        <f>IF(NOT(ISERROR(MATCH(J55,_xlfn.ANCHORARRAY(E66),0))),I68&amp;"Por favor no seleccionar los criterios de impacto",J55)</f>
        <v>0</v>
      </c>
      <c r="L55" s="353"/>
      <c r="M55" s="356"/>
      <c r="N55" s="376"/>
      <c r="O55" s="107">
        <v>6</v>
      </c>
      <c r="P55" s="186"/>
      <c r="Q55" s="108" t="str">
        <f t="shared" si="42"/>
        <v/>
      </c>
      <c r="R55" s="109"/>
      <c r="S55" s="109"/>
      <c r="T55" s="110" t="str">
        <f t="shared" si="39"/>
        <v/>
      </c>
      <c r="U55" s="109"/>
      <c r="V55" s="109"/>
      <c r="W55" s="109"/>
      <c r="X55" s="111" t="str">
        <f t="shared" si="43"/>
        <v/>
      </c>
      <c r="Y55" s="112" t="str">
        <f t="shared" si="1"/>
        <v/>
      </c>
      <c r="Z55" s="113" t="str">
        <f t="shared" si="40"/>
        <v/>
      </c>
      <c r="AA55" s="112" t="str">
        <f t="shared" si="3"/>
        <v/>
      </c>
      <c r="AB55" s="119" t="str">
        <f t="shared" si="44"/>
        <v/>
      </c>
      <c r="AC55" s="114" t="str">
        <f t="shared" si="45"/>
        <v/>
      </c>
      <c r="AD55" s="115"/>
      <c r="AE55" s="116"/>
      <c r="AF55" s="117"/>
      <c r="AG55" s="118"/>
      <c r="AH55" s="118"/>
      <c r="AI55" s="118"/>
      <c r="AJ55" s="116"/>
      <c r="AK55" s="11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39">
        <v>8</v>
      </c>
      <c r="B56" s="342"/>
      <c r="C56" s="342"/>
      <c r="D56" s="342"/>
      <c r="E56" s="345"/>
      <c r="F56" s="342"/>
      <c r="G56" s="348"/>
      <c r="H56" s="351" t="str">
        <f>IF(G56&lt;=0,"",IF(G56&lt;=2,"Muy Baja",IF(G56&lt;=24,"Baja",IF(G56&lt;=500,"Media",IF(G56&lt;=5000,"Alta","Muy Alta")))))</f>
        <v/>
      </c>
      <c r="I56" s="354" t="str">
        <f>IF(H56="","",IF(H56="Muy Baja",0.2,IF(H56="Baja",0.4,IF(H56="Media",0.6,IF(H56="Alta",0.8,IF(H56="Muy Alta",1,))))))</f>
        <v/>
      </c>
      <c r="J56" s="371"/>
      <c r="K56" s="354">
        <f>IF(NOT(ISERROR(MATCH(J56,'Tabla Impacto'!$B$221:$B$223,0))),'Tabla Impacto'!$F$223&amp;"Por favor no seleccionar los criterios de impacto(Afectación Económica o presupuestal y Pérdida Reputacional)",J56)</f>
        <v>0</v>
      </c>
      <c r="L56" s="351" t="str">
        <f>IF(OR(K56='Tabla Impacto'!$C$11,K56='Tabla Impacto'!$D$11),"Leve",IF(OR(K56='Tabla Impacto'!$C$12,K56='Tabla Impacto'!$D$12),"Menor",IF(OR(K56='Tabla Impacto'!$C$13,K56='Tabla Impacto'!$D$13),"Moderado",IF(OR(K56='Tabla Impacto'!$C$14,K56='Tabla Impacto'!$D$14),"Mayor",IF(OR(K56='Tabla Impacto'!$C$15,K56='Tabla Impacto'!$D$15),"Catastrófico","")))))</f>
        <v/>
      </c>
      <c r="M56" s="354" t="str">
        <f>IF(L56="","",IF(L56="Leve",0.2,IF(L56="Menor",0.4,IF(L56="Moderado",0.6,IF(L56="Mayor",0.8,IF(L56="Catastrófico",1,))))))</f>
        <v/>
      </c>
      <c r="N56" s="374" t="str">
        <f>IF(OR(AND(H56="Muy Baja",L56="Leve"),AND(H56="Muy Baja",L56="Menor"),AND(H56="Baja",L56="Leve")),"Bajo",IF(OR(AND(H56="Muy baja",L56="Moderado"),AND(H56="Baja",L56="Menor"),AND(H56="Baja",L56="Moderado"),AND(H56="Media",L56="Leve"),AND(H56="Media",L56="Menor"),AND(H56="Media",L56="Moderado"),AND(H56="Alta",L56="Leve"),AND(H56="Alta",L56="Menor")),"Moderado",IF(OR(AND(H56="Muy Baja",L56="Mayor"),AND(H56="Baja",L56="Mayor"),AND(H56="Media",L56="Mayor"),AND(H56="Alta",L56="Moderado"),AND(H56="Alta",L56="Mayor"),AND(H56="Muy Alta",L56="Leve"),AND(H56="Muy Alta",L56="Menor"),AND(H56="Muy Alta",L56="Moderado"),AND(H56="Muy Alta",L56="Mayor")),"Alto",IF(OR(AND(H56="Muy Baja",L56="Catastrófico"),AND(H56="Baja",L56="Catastrófico"),AND(H56="Media",L56="Catastrófico"),AND(H56="Alta",L56="Catastrófico"),AND(H56="Muy Alta",L56="Catastrófico")),"Extremo",""))))</f>
        <v/>
      </c>
      <c r="O56" s="107">
        <v>1</v>
      </c>
      <c r="P56" s="186"/>
      <c r="Q56" s="166"/>
      <c r="R56" s="175"/>
      <c r="S56" s="175"/>
      <c r="T56" s="176" t="str">
        <f>IF(AND(R56="Preventivo",S56="Automático"),"50%",IF(AND(R56="Preventivo",S56="Manual"),"40%",IF(AND(R56="Detectivo",S56="Automático"),"40%",IF(AND(R56="Detectivo",S56="Manual"),"30%",IF(AND(R56="Correctivo",S56="Automático"),"35%",IF(AND(R56="Correctivo",S56="Manual"),"25%",""))))))</f>
        <v/>
      </c>
      <c r="U56" s="175"/>
      <c r="V56" s="175"/>
      <c r="W56" s="175"/>
      <c r="X56" s="163" t="str">
        <f>IFERROR(IF(Q56="Probabilidad",(I56-(+I56*T56)),IF(Q56="Impacto",I56,"")),"")</f>
        <v/>
      </c>
      <c r="Y56" s="177" t="str">
        <f>IFERROR(IF(X56="","",IF(X56&lt;=0.2,"Muy Baja",IF(X56&lt;=0.4,"Baja",IF(X56&lt;=0.6,"Media",IF(X56&lt;=0.8,"Alta","Muy Alta"))))),"")</f>
        <v/>
      </c>
      <c r="Z56" s="178" t="str">
        <f>+X56</f>
        <v/>
      </c>
      <c r="AA56" s="177" t="str">
        <f>IFERROR(IF(AB56="","",IF(AB56&lt;=0.2,"Leve",IF(AB56&lt;=0.4,"Menor",IF(AB56&lt;=0.6,"Moderado",IF(AB56&lt;=0.8,"Mayor","Catastrófico"))))),"")</f>
        <v/>
      </c>
      <c r="AB56" s="179" t="str">
        <f>IFERROR(IF(Q56="Impacto",(M56-(+M56*T56)),IF(Q56="Probabilidad",M56,"")),"")</f>
        <v/>
      </c>
      <c r="AC56" s="180"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81"/>
      <c r="AE56" s="116"/>
      <c r="AF56" s="116"/>
      <c r="AG56" s="118"/>
      <c r="AH56" s="118"/>
      <c r="AI56" s="118"/>
      <c r="AJ56" s="116"/>
      <c r="AK56" s="117"/>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40"/>
      <c r="B57" s="343"/>
      <c r="C57" s="343"/>
      <c r="D57" s="343"/>
      <c r="E57" s="346"/>
      <c r="F57" s="343"/>
      <c r="G57" s="349"/>
      <c r="H57" s="352"/>
      <c r="I57" s="355"/>
      <c r="J57" s="372"/>
      <c r="K57" s="355">
        <f>IF(NOT(ISERROR(MATCH(J57,_xlfn.ANCHORARRAY(E68),0))),I70&amp;"Por favor no seleccionar los criterios de impacto",J57)</f>
        <v>0</v>
      </c>
      <c r="L57" s="352"/>
      <c r="M57" s="355"/>
      <c r="N57" s="375"/>
      <c r="O57" s="107">
        <v>2</v>
      </c>
      <c r="P57" s="186"/>
      <c r="Q57" s="108" t="str">
        <f>IF(OR(R57="Preventivo",R57="Detectivo"),"Probabilidad",IF(R57="Correctivo","Impacto",""))</f>
        <v/>
      </c>
      <c r="R57" s="109"/>
      <c r="S57" s="109"/>
      <c r="T57" s="110" t="str">
        <f t="shared" ref="T57:T61" si="46">IF(AND(R57="Preventivo",S57="Automático"),"50%",IF(AND(R57="Preventivo",S57="Manual"),"40%",IF(AND(R57="Detectivo",S57="Automático"),"40%",IF(AND(R57="Detectivo",S57="Manual"),"30%",IF(AND(R57="Correctivo",S57="Automático"),"35%",IF(AND(R57="Correctivo",S57="Manual"),"25%",""))))))</f>
        <v/>
      </c>
      <c r="U57" s="109"/>
      <c r="V57" s="109"/>
      <c r="W57" s="109"/>
      <c r="X57" s="111" t="str">
        <f>IFERROR(IF(AND(Q56="Probabilidad",Q57="Probabilidad"),(Z56-(+Z56*T57)),IF(Q57="Probabilidad",(I56-(+I56*T57)),IF(Q57="Impacto",Z56,""))),"")</f>
        <v/>
      </c>
      <c r="Y57" s="112" t="str">
        <f t="shared" si="1"/>
        <v/>
      </c>
      <c r="Z57" s="113" t="str">
        <f t="shared" ref="Z57:Z61" si="47">+X57</f>
        <v/>
      </c>
      <c r="AA57" s="112" t="str">
        <f t="shared" si="3"/>
        <v/>
      </c>
      <c r="AB57" s="119" t="str">
        <f>IFERROR(IF(AND(Q56="Impacto",Q57="Impacto"),(AB56-(+AB56*T57)),IF(Q57="Impacto",(M56-(+M56*T57)),IF(Q57="Probabilidad",AB56,""))),"")</f>
        <v/>
      </c>
      <c r="AC57" s="114" t="str">
        <f t="shared" ref="AC57:AC58" si="48">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5"/>
      <c r="AE57" s="116"/>
      <c r="AF57" s="117"/>
      <c r="AG57" s="118"/>
      <c r="AH57" s="118"/>
      <c r="AI57" s="118"/>
      <c r="AJ57" s="116"/>
      <c r="AK57" s="117"/>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40"/>
      <c r="B58" s="343"/>
      <c r="C58" s="343"/>
      <c r="D58" s="343"/>
      <c r="E58" s="346"/>
      <c r="F58" s="343"/>
      <c r="G58" s="349"/>
      <c r="H58" s="352"/>
      <c r="I58" s="355"/>
      <c r="J58" s="372"/>
      <c r="K58" s="355">
        <f>IF(NOT(ISERROR(MATCH(J58,_xlfn.ANCHORARRAY(E69),0))),I71&amp;"Por favor no seleccionar los criterios de impacto",J58)</f>
        <v>0</v>
      </c>
      <c r="L58" s="352"/>
      <c r="M58" s="355"/>
      <c r="N58" s="375"/>
      <c r="O58" s="107">
        <v>3</v>
      </c>
      <c r="P58" s="187"/>
      <c r="Q58" s="108" t="str">
        <f>IF(OR(R58="Preventivo",R58="Detectivo"),"Probabilidad",IF(R58="Correctivo","Impacto",""))</f>
        <v/>
      </c>
      <c r="R58" s="109"/>
      <c r="S58" s="109"/>
      <c r="T58" s="110" t="str">
        <f t="shared" si="46"/>
        <v/>
      </c>
      <c r="U58" s="109"/>
      <c r="V58" s="109"/>
      <c r="W58" s="109"/>
      <c r="X58" s="111" t="str">
        <f>IFERROR(IF(AND(Q57="Probabilidad",Q58="Probabilidad"),(Z57-(+Z57*T58)),IF(AND(Q57="Impacto",Q58="Probabilidad"),(Z56-(+Z56*T58)),IF(Q58="Impacto",Z57,""))),"")</f>
        <v/>
      </c>
      <c r="Y58" s="112" t="str">
        <f t="shared" si="1"/>
        <v/>
      </c>
      <c r="Z58" s="113" t="str">
        <f t="shared" si="47"/>
        <v/>
      </c>
      <c r="AA58" s="112" t="str">
        <f t="shared" si="3"/>
        <v/>
      </c>
      <c r="AB58" s="119" t="str">
        <f>IFERROR(IF(AND(Q57="Impacto",Q58="Impacto"),(AB57-(+AB57*T58)),IF(AND(Q57="Probabilidad",Q58="Impacto"),(AB56-(+AB56*T58)),IF(Q58="Probabilidad",AB57,""))),"")</f>
        <v/>
      </c>
      <c r="AC58" s="114" t="str">
        <f t="shared" si="48"/>
        <v/>
      </c>
      <c r="AD58" s="115"/>
      <c r="AE58" s="116"/>
      <c r="AF58" s="117"/>
      <c r="AG58" s="118"/>
      <c r="AH58" s="118"/>
      <c r="AI58" s="118"/>
      <c r="AJ58" s="116"/>
      <c r="AK58" s="117"/>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40"/>
      <c r="B59" s="343"/>
      <c r="C59" s="343"/>
      <c r="D59" s="343"/>
      <c r="E59" s="346"/>
      <c r="F59" s="343"/>
      <c r="G59" s="349"/>
      <c r="H59" s="352"/>
      <c r="I59" s="355"/>
      <c r="J59" s="372"/>
      <c r="K59" s="355">
        <f>IF(NOT(ISERROR(MATCH(J59,_xlfn.ANCHORARRAY(E70),0))),I72&amp;"Por favor no seleccionar los criterios de impacto",J59)</f>
        <v>0</v>
      </c>
      <c r="L59" s="352"/>
      <c r="M59" s="355"/>
      <c r="N59" s="375"/>
      <c r="O59" s="107">
        <v>4</v>
      </c>
      <c r="P59" s="186"/>
      <c r="Q59" s="108" t="str">
        <f t="shared" ref="Q59:Q61" si="49">IF(OR(R59="Preventivo",R59="Detectivo"),"Probabilidad",IF(R59="Correctivo","Impacto",""))</f>
        <v/>
      </c>
      <c r="R59" s="109"/>
      <c r="S59" s="109"/>
      <c r="T59" s="110" t="str">
        <f t="shared" si="46"/>
        <v/>
      </c>
      <c r="U59" s="109"/>
      <c r="V59" s="109"/>
      <c r="W59" s="109"/>
      <c r="X59" s="111" t="str">
        <f t="shared" ref="X59:X61" si="50">IFERROR(IF(AND(Q58="Probabilidad",Q59="Probabilidad"),(Z58-(+Z58*T59)),IF(AND(Q58="Impacto",Q59="Probabilidad"),(Z57-(+Z57*T59)),IF(Q59="Impacto",Z58,""))),"")</f>
        <v/>
      </c>
      <c r="Y59" s="112" t="str">
        <f t="shared" si="1"/>
        <v/>
      </c>
      <c r="Z59" s="113" t="str">
        <f t="shared" si="47"/>
        <v/>
      </c>
      <c r="AA59" s="112" t="str">
        <f t="shared" si="3"/>
        <v/>
      </c>
      <c r="AB59" s="119" t="str">
        <f t="shared" ref="AB59:AB61" si="51">IFERROR(IF(AND(Q58="Impacto",Q59="Impacto"),(AB58-(+AB58*T59)),IF(AND(Q58="Probabilidad",Q59="Impacto"),(AB57-(+AB57*T59)),IF(Q59="Probabilidad",AB58,""))),"")</f>
        <v/>
      </c>
      <c r="AC59" s="114"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5"/>
      <c r="AE59" s="116"/>
      <c r="AF59" s="117"/>
      <c r="AG59" s="118"/>
      <c r="AH59" s="118"/>
      <c r="AI59" s="118"/>
      <c r="AJ59" s="116"/>
      <c r="AK59" s="117"/>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40"/>
      <c r="B60" s="343"/>
      <c r="C60" s="343"/>
      <c r="D60" s="343"/>
      <c r="E60" s="346"/>
      <c r="F60" s="343"/>
      <c r="G60" s="349"/>
      <c r="H60" s="352"/>
      <c r="I60" s="355"/>
      <c r="J60" s="372"/>
      <c r="K60" s="355">
        <f>IF(NOT(ISERROR(MATCH(J60,_xlfn.ANCHORARRAY(E71),0))),I73&amp;"Por favor no seleccionar los criterios de impacto",J60)</f>
        <v>0</v>
      </c>
      <c r="L60" s="352"/>
      <c r="M60" s="355"/>
      <c r="N60" s="375"/>
      <c r="O60" s="107">
        <v>5</v>
      </c>
      <c r="P60" s="186"/>
      <c r="Q60" s="108" t="str">
        <f t="shared" si="49"/>
        <v/>
      </c>
      <c r="R60" s="109"/>
      <c r="S60" s="109"/>
      <c r="T60" s="110" t="str">
        <f t="shared" si="46"/>
        <v/>
      </c>
      <c r="U60" s="109"/>
      <c r="V60" s="109"/>
      <c r="W60" s="109"/>
      <c r="X60" s="111" t="str">
        <f t="shared" si="50"/>
        <v/>
      </c>
      <c r="Y60" s="112" t="str">
        <f t="shared" si="1"/>
        <v/>
      </c>
      <c r="Z60" s="113" t="str">
        <f t="shared" si="47"/>
        <v/>
      </c>
      <c r="AA60" s="112" t="str">
        <f t="shared" si="3"/>
        <v/>
      </c>
      <c r="AB60" s="119" t="str">
        <f t="shared" si="51"/>
        <v/>
      </c>
      <c r="AC60" s="114" t="str">
        <f t="shared" ref="AC60:AC61" si="52">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15"/>
      <c r="AE60" s="116"/>
      <c r="AF60" s="117"/>
      <c r="AG60" s="118"/>
      <c r="AH60" s="118"/>
      <c r="AI60" s="118"/>
      <c r="AJ60" s="116"/>
      <c r="AK60" s="117"/>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41"/>
      <c r="B61" s="344"/>
      <c r="C61" s="344"/>
      <c r="D61" s="344"/>
      <c r="E61" s="347"/>
      <c r="F61" s="344"/>
      <c r="G61" s="350"/>
      <c r="H61" s="353"/>
      <c r="I61" s="356"/>
      <c r="J61" s="373"/>
      <c r="K61" s="356">
        <f>IF(NOT(ISERROR(MATCH(J61,_xlfn.ANCHORARRAY(E72),0))),I74&amp;"Por favor no seleccionar los criterios de impacto",J61)</f>
        <v>0</v>
      </c>
      <c r="L61" s="353"/>
      <c r="M61" s="356"/>
      <c r="N61" s="376"/>
      <c r="O61" s="107">
        <v>6</v>
      </c>
      <c r="P61" s="186"/>
      <c r="Q61" s="108" t="str">
        <f t="shared" si="49"/>
        <v/>
      </c>
      <c r="R61" s="109"/>
      <c r="S61" s="109"/>
      <c r="T61" s="110" t="str">
        <f t="shared" si="46"/>
        <v/>
      </c>
      <c r="U61" s="109"/>
      <c r="V61" s="109"/>
      <c r="W61" s="109"/>
      <c r="X61" s="111" t="str">
        <f t="shared" si="50"/>
        <v/>
      </c>
      <c r="Y61" s="112" t="str">
        <f t="shared" si="1"/>
        <v/>
      </c>
      <c r="Z61" s="113" t="str">
        <f t="shared" si="47"/>
        <v/>
      </c>
      <c r="AA61" s="112" t="str">
        <f t="shared" si="3"/>
        <v/>
      </c>
      <c r="AB61" s="119" t="str">
        <f t="shared" si="51"/>
        <v/>
      </c>
      <c r="AC61" s="114" t="str">
        <f t="shared" si="52"/>
        <v/>
      </c>
      <c r="AD61" s="115"/>
      <c r="AE61" s="116"/>
      <c r="AF61" s="117"/>
      <c r="AG61" s="118"/>
      <c r="AH61" s="118"/>
      <c r="AI61" s="118"/>
      <c r="AJ61" s="116"/>
      <c r="AK61" s="117"/>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39">
        <v>9</v>
      </c>
      <c r="B62" s="342"/>
      <c r="C62" s="342"/>
      <c r="D62" s="342"/>
      <c r="E62" s="345"/>
      <c r="F62" s="342"/>
      <c r="G62" s="348"/>
      <c r="H62" s="351" t="str">
        <f>IF(G62&lt;=0,"",IF(G62&lt;=2,"Muy Baja",IF(G62&lt;=24,"Baja",IF(G62&lt;=500,"Media",IF(G62&lt;=5000,"Alta","Muy Alta")))))</f>
        <v/>
      </c>
      <c r="I62" s="354" t="str">
        <f>IF(H62="","",IF(H62="Muy Baja",0.2,IF(H62="Baja",0.4,IF(H62="Media",0.6,IF(H62="Alta",0.8,IF(H62="Muy Alta",1,))))))</f>
        <v/>
      </c>
      <c r="J62" s="371"/>
      <c r="K62" s="354">
        <f>IF(NOT(ISERROR(MATCH(J62,'Tabla Impacto'!$B$221:$B$223,0))),'Tabla Impacto'!$F$223&amp;"Por favor no seleccionar los criterios de impacto(Afectación Económica o presupuestal y Pérdida Reputacional)",J62)</f>
        <v>0</v>
      </c>
      <c r="L62" s="351" t="str">
        <f>IF(OR(K62='Tabla Impacto'!$C$11,K62='Tabla Impacto'!$D$11),"Leve",IF(OR(K62='Tabla Impacto'!$C$12,K62='Tabla Impacto'!$D$12),"Menor",IF(OR(K62='Tabla Impacto'!$C$13,K62='Tabla Impacto'!$D$13),"Moderado",IF(OR(K62='Tabla Impacto'!$C$14,K62='Tabla Impacto'!$D$14),"Mayor",IF(OR(K62='Tabla Impacto'!$C$15,K62='Tabla Impacto'!$D$15),"Catastrófico","")))))</f>
        <v/>
      </c>
      <c r="M62" s="354" t="str">
        <f>IF(L62="","",IF(L62="Leve",0.2,IF(L62="Menor",0.4,IF(L62="Moderado",0.6,IF(L62="Mayor",0.8,IF(L62="Catastrófico",1,))))))</f>
        <v/>
      </c>
      <c r="N62" s="374" t="str">
        <f>IF(OR(AND(H62="Muy Baja",L62="Leve"),AND(H62="Muy Baja",L62="Menor"),AND(H62="Baja",L62="Leve")),"Bajo",IF(OR(AND(H62="Muy baja",L62="Moderado"),AND(H62="Baja",L62="Menor"),AND(H62="Baja",L62="Moderado"),AND(H62="Media",L62="Leve"),AND(H62="Media",L62="Menor"),AND(H62="Media",L62="Moderado"),AND(H62="Alta",L62="Leve"),AND(H62="Alta",L62="Menor")),"Moderado",IF(OR(AND(H62="Muy Baja",L62="Mayor"),AND(H62="Baja",L62="Mayor"),AND(H62="Media",L62="Mayor"),AND(H62="Alta",L62="Moderado"),AND(H62="Alta",L62="Mayor"),AND(H62="Muy Alta",L62="Leve"),AND(H62="Muy Alta",L62="Menor"),AND(H62="Muy Alta",L62="Moderado"),AND(H62="Muy Alta",L62="Mayor")),"Alto",IF(OR(AND(H62="Muy Baja",L62="Catastrófico"),AND(H62="Baja",L62="Catastrófico"),AND(H62="Media",L62="Catastrófico"),AND(H62="Alta",L62="Catastrófico"),AND(H62="Muy Alta",L62="Catastrófico")),"Extremo",""))))</f>
        <v/>
      </c>
      <c r="O62" s="107">
        <v>1</v>
      </c>
      <c r="P62" s="186"/>
      <c r="Q62" s="166"/>
      <c r="R62" s="175"/>
      <c r="S62" s="175"/>
      <c r="T62" s="176" t="str">
        <f>IF(AND(R62="Preventivo",S62="Automático"),"50%",IF(AND(R62="Preventivo",S62="Manual"),"40%",IF(AND(R62="Detectivo",S62="Automático"),"40%",IF(AND(R62="Detectivo",S62="Manual"),"30%",IF(AND(R62="Correctivo",S62="Automático"),"35%",IF(AND(R62="Correctivo",S62="Manual"),"25%",""))))))</f>
        <v/>
      </c>
      <c r="U62" s="175"/>
      <c r="V62" s="175"/>
      <c r="W62" s="175"/>
      <c r="X62" s="163" t="str">
        <f>IFERROR(IF(Q62="Probabilidad",(I62-(+I62*T62)),IF(Q62="Impacto",I62,"")),"")</f>
        <v/>
      </c>
      <c r="Y62" s="177" t="str">
        <f>IFERROR(IF(X62="","",IF(X62&lt;=0.2,"Muy Baja",IF(X62&lt;=0.4,"Baja",IF(X62&lt;=0.6,"Media",IF(X62&lt;=0.8,"Alta","Muy Alta"))))),"")</f>
        <v/>
      </c>
      <c r="Z62" s="178" t="str">
        <f>+X62</f>
        <v/>
      </c>
      <c r="AA62" s="177" t="str">
        <f>IFERROR(IF(AB62="","",IF(AB62&lt;=0.2,"Leve",IF(AB62&lt;=0.4,"Menor",IF(AB62&lt;=0.6,"Moderado",IF(AB62&lt;=0.8,"Mayor","Catastrófico"))))),"")</f>
        <v/>
      </c>
      <c r="AB62" s="179" t="str">
        <f>IFERROR(IF(Q62="Impacto",(M62-(+M62*T62)),IF(Q62="Probabilidad",M62,"")),"")</f>
        <v/>
      </c>
      <c r="AC62" s="180"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81"/>
      <c r="AE62" s="116"/>
      <c r="AF62" s="116"/>
      <c r="AG62" s="118"/>
      <c r="AH62" s="118"/>
      <c r="AI62" s="118"/>
      <c r="AJ62" s="116"/>
      <c r="AK62" s="117"/>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40"/>
      <c r="B63" s="343"/>
      <c r="C63" s="343"/>
      <c r="D63" s="343"/>
      <c r="E63" s="346"/>
      <c r="F63" s="343"/>
      <c r="G63" s="349"/>
      <c r="H63" s="352"/>
      <c r="I63" s="355"/>
      <c r="J63" s="372"/>
      <c r="K63" s="355">
        <f>IF(NOT(ISERROR(MATCH(J63,_xlfn.ANCHORARRAY(E74),0))),I76&amp;"Por favor no seleccionar los criterios de impacto",J63)</f>
        <v>0</v>
      </c>
      <c r="L63" s="352"/>
      <c r="M63" s="355"/>
      <c r="N63" s="375"/>
      <c r="O63" s="107">
        <v>2</v>
      </c>
      <c r="P63" s="186"/>
      <c r="Q63" s="108" t="str">
        <f>IF(OR(R63="Preventivo",R63="Detectivo"),"Probabilidad",IF(R63="Correctivo","Impacto",""))</f>
        <v/>
      </c>
      <c r="R63" s="109"/>
      <c r="S63" s="109"/>
      <c r="T63" s="110" t="str">
        <f t="shared" ref="T63:T67" si="53">IF(AND(R63="Preventivo",S63="Automático"),"50%",IF(AND(R63="Preventivo",S63="Manual"),"40%",IF(AND(R63="Detectivo",S63="Automático"),"40%",IF(AND(R63="Detectivo",S63="Manual"),"30%",IF(AND(R63="Correctivo",S63="Automático"),"35%",IF(AND(R63="Correctivo",S63="Manual"),"25%",""))))))</f>
        <v/>
      </c>
      <c r="U63" s="109"/>
      <c r="V63" s="109"/>
      <c r="W63" s="109"/>
      <c r="X63" s="111" t="str">
        <f>IFERROR(IF(AND(Q62="Probabilidad",Q63="Probabilidad"),(Z62-(+Z62*T63)),IF(Q63="Probabilidad",(I62-(+I62*T63)),IF(Q63="Impacto",Z62,""))),"")</f>
        <v/>
      </c>
      <c r="Y63" s="112" t="str">
        <f t="shared" si="1"/>
        <v/>
      </c>
      <c r="Z63" s="113" t="str">
        <f t="shared" ref="Z63:Z67" si="54">+X63</f>
        <v/>
      </c>
      <c r="AA63" s="112" t="str">
        <f t="shared" si="3"/>
        <v/>
      </c>
      <c r="AB63" s="119" t="str">
        <f>IFERROR(IF(AND(Q62="Impacto",Q63="Impacto"),(AB62-(+AB62*T63)),IF(Q63="Impacto",(M62-(+M62*T63)),IF(Q63="Probabilidad",AB62,""))),"")</f>
        <v/>
      </c>
      <c r="AC63" s="114" t="str">
        <f t="shared" ref="AC63:AC64" si="55">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5"/>
      <c r="AE63" s="116"/>
      <c r="AF63" s="117"/>
      <c r="AG63" s="118"/>
      <c r="AH63" s="118"/>
      <c r="AI63" s="118"/>
      <c r="AJ63" s="116"/>
      <c r="AK63" s="117"/>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40"/>
      <c r="B64" s="343"/>
      <c r="C64" s="343"/>
      <c r="D64" s="343"/>
      <c r="E64" s="346"/>
      <c r="F64" s="343"/>
      <c r="G64" s="349"/>
      <c r="H64" s="352"/>
      <c r="I64" s="355"/>
      <c r="J64" s="372"/>
      <c r="K64" s="355">
        <f>IF(NOT(ISERROR(MATCH(J64,_xlfn.ANCHORARRAY(E75),0))),I77&amp;"Por favor no seleccionar los criterios de impacto",J64)</f>
        <v>0</v>
      </c>
      <c r="L64" s="352"/>
      <c r="M64" s="355"/>
      <c r="N64" s="375"/>
      <c r="O64" s="107">
        <v>3</v>
      </c>
      <c r="P64" s="187"/>
      <c r="Q64" s="108" t="str">
        <f>IF(OR(R64="Preventivo",R64="Detectivo"),"Probabilidad",IF(R64="Correctivo","Impacto",""))</f>
        <v/>
      </c>
      <c r="R64" s="109"/>
      <c r="S64" s="109"/>
      <c r="T64" s="110" t="str">
        <f t="shared" si="53"/>
        <v/>
      </c>
      <c r="U64" s="109"/>
      <c r="V64" s="109"/>
      <c r="W64" s="109"/>
      <c r="X64" s="111" t="str">
        <f>IFERROR(IF(AND(Q63="Probabilidad",Q64="Probabilidad"),(Z63-(+Z63*T64)),IF(AND(Q63="Impacto",Q64="Probabilidad"),(Z62-(+Z62*T64)),IF(Q64="Impacto",Z63,""))),"")</f>
        <v/>
      </c>
      <c r="Y64" s="112" t="str">
        <f t="shared" si="1"/>
        <v/>
      </c>
      <c r="Z64" s="113" t="str">
        <f t="shared" si="54"/>
        <v/>
      </c>
      <c r="AA64" s="112" t="str">
        <f t="shared" si="3"/>
        <v/>
      </c>
      <c r="AB64" s="119" t="str">
        <f>IFERROR(IF(AND(Q63="Impacto",Q64="Impacto"),(AB63-(+AB63*T64)),IF(AND(Q63="Probabilidad",Q64="Impacto"),(AB62-(+AB62*T64)),IF(Q64="Probabilidad",AB63,""))),"")</f>
        <v/>
      </c>
      <c r="AC64" s="114" t="str">
        <f t="shared" si="55"/>
        <v/>
      </c>
      <c r="AD64" s="115"/>
      <c r="AE64" s="116"/>
      <c r="AF64" s="117"/>
      <c r="AG64" s="118"/>
      <c r="AH64" s="118"/>
      <c r="AI64" s="118"/>
      <c r="AJ64" s="116"/>
      <c r="AK64" s="117"/>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40"/>
      <c r="B65" s="343"/>
      <c r="C65" s="343"/>
      <c r="D65" s="343"/>
      <c r="E65" s="346"/>
      <c r="F65" s="343"/>
      <c r="G65" s="349"/>
      <c r="H65" s="352"/>
      <c r="I65" s="355"/>
      <c r="J65" s="372"/>
      <c r="K65" s="355">
        <f>IF(NOT(ISERROR(MATCH(J65,_xlfn.ANCHORARRAY(E76),0))),I78&amp;"Por favor no seleccionar los criterios de impacto",J65)</f>
        <v>0</v>
      </c>
      <c r="L65" s="352"/>
      <c r="M65" s="355"/>
      <c r="N65" s="375"/>
      <c r="O65" s="107">
        <v>4</v>
      </c>
      <c r="P65" s="186"/>
      <c r="Q65" s="108" t="str">
        <f t="shared" ref="Q65:Q67" si="56">IF(OR(R65="Preventivo",R65="Detectivo"),"Probabilidad",IF(R65="Correctivo","Impacto",""))</f>
        <v/>
      </c>
      <c r="R65" s="109"/>
      <c r="S65" s="109"/>
      <c r="T65" s="110" t="str">
        <f t="shared" si="53"/>
        <v/>
      </c>
      <c r="U65" s="109"/>
      <c r="V65" s="109"/>
      <c r="W65" s="109"/>
      <c r="X65" s="111" t="str">
        <f t="shared" ref="X65:X66" si="57">IFERROR(IF(AND(Q64="Probabilidad",Q65="Probabilidad"),(Z64-(+Z64*T65)),IF(AND(Q64="Impacto",Q65="Probabilidad"),(Z63-(+Z63*T65)),IF(Q65="Impacto",Z64,""))),"")</f>
        <v/>
      </c>
      <c r="Y65" s="112" t="str">
        <f t="shared" si="1"/>
        <v/>
      </c>
      <c r="Z65" s="113" t="str">
        <f t="shared" si="54"/>
        <v/>
      </c>
      <c r="AA65" s="112" t="str">
        <f t="shared" si="3"/>
        <v/>
      </c>
      <c r="AB65" s="119" t="str">
        <f t="shared" ref="AB65:AB66" si="58">IFERROR(IF(AND(Q64="Impacto",Q65="Impacto"),(AB64-(+AB64*T65)),IF(AND(Q64="Probabilidad",Q65="Impacto"),(AB63-(+AB63*T65)),IF(Q65="Probabilidad",AB64,""))),"")</f>
        <v/>
      </c>
      <c r="AC65" s="114" t="str">
        <f>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5"/>
      <c r="AE65" s="116"/>
      <c r="AF65" s="117"/>
      <c r="AG65" s="118"/>
      <c r="AH65" s="118"/>
      <c r="AI65" s="118"/>
      <c r="AJ65" s="116"/>
      <c r="AK65" s="117"/>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40"/>
      <c r="B66" s="343"/>
      <c r="C66" s="343"/>
      <c r="D66" s="343"/>
      <c r="E66" s="346"/>
      <c r="F66" s="343"/>
      <c r="G66" s="349"/>
      <c r="H66" s="352"/>
      <c r="I66" s="355"/>
      <c r="J66" s="372"/>
      <c r="K66" s="355">
        <f>IF(NOT(ISERROR(MATCH(J66,_xlfn.ANCHORARRAY(E77),0))),I79&amp;"Por favor no seleccionar los criterios de impacto",J66)</f>
        <v>0</v>
      </c>
      <c r="L66" s="352"/>
      <c r="M66" s="355"/>
      <c r="N66" s="375"/>
      <c r="O66" s="107">
        <v>5</v>
      </c>
      <c r="P66" s="186"/>
      <c r="Q66" s="108" t="str">
        <f t="shared" si="56"/>
        <v/>
      </c>
      <c r="R66" s="109"/>
      <c r="S66" s="109"/>
      <c r="T66" s="110" t="str">
        <f t="shared" si="53"/>
        <v/>
      </c>
      <c r="U66" s="109"/>
      <c r="V66" s="109"/>
      <c r="W66" s="109"/>
      <c r="X66" s="111" t="str">
        <f t="shared" si="57"/>
        <v/>
      </c>
      <c r="Y66" s="112" t="str">
        <f t="shared" si="1"/>
        <v/>
      </c>
      <c r="Z66" s="113" t="str">
        <f t="shared" si="54"/>
        <v/>
      </c>
      <c r="AA66" s="112" t="str">
        <f t="shared" si="3"/>
        <v/>
      </c>
      <c r="AB66" s="119" t="str">
        <f t="shared" si="58"/>
        <v/>
      </c>
      <c r="AC66" s="114" t="str">
        <f t="shared" ref="AC66:AC67" si="59">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15"/>
      <c r="AE66" s="116"/>
      <c r="AF66" s="117"/>
      <c r="AG66" s="118"/>
      <c r="AH66" s="118"/>
      <c r="AI66" s="118"/>
      <c r="AJ66" s="116"/>
      <c r="AK66" s="117"/>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41"/>
      <c r="B67" s="344"/>
      <c r="C67" s="344"/>
      <c r="D67" s="344"/>
      <c r="E67" s="347"/>
      <c r="F67" s="344"/>
      <c r="G67" s="350"/>
      <c r="H67" s="353"/>
      <c r="I67" s="356"/>
      <c r="J67" s="373"/>
      <c r="K67" s="356">
        <f>IF(NOT(ISERROR(MATCH(J67,_xlfn.ANCHORARRAY(E78),0))),I80&amp;"Por favor no seleccionar los criterios de impacto",J67)</f>
        <v>0</v>
      </c>
      <c r="L67" s="353"/>
      <c r="M67" s="356"/>
      <c r="N67" s="376"/>
      <c r="O67" s="107">
        <v>6</v>
      </c>
      <c r="P67" s="186"/>
      <c r="Q67" s="108" t="str">
        <f t="shared" si="56"/>
        <v/>
      </c>
      <c r="R67" s="109"/>
      <c r="S67" s="109"/>
      <c r="T67" s="110" t="str">
        <f t="shared" si="53"/>
        <v/>
      </c>
      <c r="U67" s="109"/>
      <c r="V67" s="109"/>
      <c r="W67" s="109"/>
      <c r="X67" s="111" t="str">
        <f>IFERROR(IF(AND(Q66="Probabilidad",Q67="Probabilidad"),(Z66-(+Z66*T67)),IF(AND(Q66="Impacto",Q67="Probabilidad"),(Z65-(+Z65*T67)),IF(Q67="Impacto",Z66,""))),"")</f>
        <v/>
      </c>
      <c r="Y67" s="112" t="str">
        <f t="shared" si="1"/>
        <v/>
      </c>
      <c r="Z67" s="113" t="str">
        <f t="shared" si="54"/>
        <v/>
      </c>
      <c r="AA67" s="112" t="str">
        <f t="shared" si="3"/>
        <v/>
      </c>
      <c r="AB67" s="119" t="str">
        <f>IFERROR(IF(AND(Q66="Impacto",Q67="Impacto"),(AB66-(+AB66*T67)),IF(AND(Q66="Probabilidad",Q67="Impacto"),(AB65-(+AB65*T67)),IF(Q67="Probabilidad",AB66,""))),"")</f>
        <v/>
      </c>
      <c r="AC67" s="114" t="str">
        <f t="shared" si="59"/>
        <v/>
      </c>
      <c r="AD67" s="115"/>
      <c r="AE67" s="116"/>
      <c r="AF67" s="117"/>
      <c r="AG67" s="118"/>
      <c r="AH67" s="118"/>
      <c r="AI67" s="118"/>
      <c r="AJ67" s="116"/>
      <c r="AK67" s="117"/>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hidden="1" customHeight="1" x14ac:dyDescent="0.3">
      <c r="A68" s="339">
        <v>10</v>
      </c>
      <c r="B68" s="342"/>
      <c r="C68" s="342"/>
      <c r="D68" s="342"/>
      <c r="E68" s="345"/>
      <c r="F68" s="342"/>
      <c r="G68" s="348"/>
      <c r="H68" s="351" t="str">
        <f>IF(G68&lt;=0,"",IF(G68&lt;=2,"Muy Baja",IF(G68&lt;=24,"Baja",IF(G68&lt;=500,"Media",IF(G68&lt;=5000,"Alta","Muy Alta")))))</f>
        <v/>
      </c>
      <c r="I68" s="354" t="str">
        <f>IF(H68="","",IF(H68="Muy Baja",0.2,IF(H68="Baja",0.4,IF(H68="Media",0.6,IF(H68="Alta",0.8,IF(H68="Muy Alta",1,))))))</f>
        <v/>
      </c>
      <c r="J68" s="371"/>
      <c r="K68" s="354">
        <f>IF(NOT(ISERROR(MATCH(J68,'Tabla Impacto'!$B$221:$B$223,0))),'Tabla Impacto'!$F$223&amp;"Por favor no seleccionar los criterios de impacto(Afectación Económica o presupuestal y Pérdida Reputacional)",J68)</f>
        <v>0</v>
      </c>
      <c r="L68" s="351" t="str">
        <f>IF(OR(K68='Tabla Impacto'!$C$11,K68='Tabla Impacto'!$D$11),"Leve",IF(OR(K68='Tabla Impacto'!$C$12,K68='Tabla Impacto'!$D$12),"Menor",IF(OR(K68='Tabla Impacto'!$C$13,K68='Tabla Impacto'!$D$13),"Moderado",IF(OR(K68='Tabla Impacto'!$C$14,K68='Tabla Impacto'!$D$14),"Mayor",IF(OR(K68='Tabla Impacto'!$C$15,K68='Tabla Impacto'!$D$15),"Catastrófico","")))))</f>
        <v/>
      </c>
      <c r="M68" s="354" t="str">
        <f>IF(L68="","",IF(L68="Leve",0.2,IF(L68="Menor",0.4,IF(L68="Moderado",0.6,IF(L68="Mayor",0.8,IF(L68="Catastrófico",1,))))))</f>
        <v/>
      </c>
      <c r="N68" s="374" t="str">
        <f>IF(OR(AND(H68="Muy Baja",L68="Leve"),AND(H68="Muy Baja",L68="Menor"),AND(H68="Baja",L68="Leve")),"Bajo",IF(OR(AND(H68="Muy baja",L68="Moderado"),AND(H68="Baja",L68="Menor"),AND(H68="Baja",L68="Moderado"),AND(H68="Media",L68="Leve"),AND(H68="Media",L68="Menor"),AND(H68="Media",L68="Moderado"),AND(H68="Alta",L68="Leve"),AND(H68="Alta",L68="Menor")),"Moderado",IF(OR(AND(H68="Muy Baja",L68="Mayor"),AND(H68="Baja",L68="Mayor"),AND(H68="Media",L68="Mayor"),AND(H68="Alta",L68="Moderado"),AND(H68="Alta",L68="Mayor"),AND(H68="Muy Alta",L68="Leve"),AND(H68="Muy Alta",L68="Menor"),AND(H68="Muy Alta",L68="Moderado"),AND(H68="Muy Alta",L68="Mayor")),"Alto",IF(OR(AND(H68="Muy Baja",L68="Catastrófico"),AND(H68="Baja",L68="Catastrófico"),AND(H68="Media",L68="Catastrófico"),AND(H68="Alta",L68="Catastrófico"),AND(H68="Muy Alta",L68="Catastrófico")),"Extremo",""))))</f>
        <v/>
      </c>
      <c r="O68" s="107">
        <v>1</v>
      </c>
      <c r="P68" s="186"/>
      <c r="Q68" s="166"/>
      <c r="R68" s="175"/>
      <c r="S68" s="175"/>
      <c r="T68" s="176" t="str">
        <f>IF(AND(R68="Preventivo",S68="Automático"),"50%",IF(AND(R68="Preventivo",S68="Manual"),"40%",IF(AND(R68="Detectivo",S68="Automático"),"40%",IF(AND(R68="Detectivo",S68="Manual"),"30%",IF(AND(R68="Correctivo",S68="Automático"),"35%",IF(AND(R68="Correctivo",S68="Manual"),"25%",""))))))</f>
        <v/>
      </c>
      <c r="U68" s="175"/>
      <c r="V68" s="175"/>
      <c r="W68" s="175"/>
      <c r="X68" s="163" t="str">
        <f>IFERROR(IF(Q68="Probabilidad",(I68-(+I68*T68)),IF(Q68="Impacto",I68,"")),"")</f>
        <v/>
      </c>
      <c r="Y68" s="177" t="str">
        <f>IFERROR(IF(X68="","",IF(X68&lt;=0.2,"Muy Baja",IF(X68&lt;=0.4,"Baja",IF(X68&lt;=0.6,"Media",IF(X68&lt;=0.8,"Alta","Muy Alta"))))),"")</f>
        <v/>
      </c>
      <c r="Z68" s="178" t="str">
        <f>+X68</f>
        <v/>
      </c>
      <c r="AA68" s="177" t="str">
        <f>IFERROR(IF(AB68="","",IF(AB68&lt;=0.2,"Leve",IF(AB68&lt;=0.4,"Menor",IF(AB68&lt;=0.6,"Moderado",IF(AB68&lt;=0.8,"Mayor","Catastrófico"))))),"")</f>
        <v/>
      </c>
      <c r="AB68" s="179" t="str">
        <f>IFERROR(IF(Q68="Impacto",(M68-(+M68*T68)),IF(Q68="Probabilidad",M68,"")),"")</f>
        <v/>
      </c>
      <c r="AC68" s="180" t="str">
        <f>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81"/>
      <c r="AE68" s="116"/>
      <c r="AF68" s="117"/>
      <c r="AG68" s="118"/>
      <c r="AH68" s="118"/>
      <c r="AI68" s="118"/>
      <c r="AJ68" s="116"/>
      <c r="AK68" s="117"/>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ht="18" hidden="1" customHeight="1" x14ac:dyDescent="0.3">
      <c r="A69" s="340"/>
      <c r="B69" s="343"/>
      <c r="C69" s="343"/>
      <c r="D69" s="343"/>
      <c r="E69" s="346"/>
      <c r="F69" s="343"/>
      <c r="G69" s="349"/>
      <c r="H69" s="352"/>
      <c r="I69" s="355"/>
      <c r="J69" s="372"/>
      <c r="K69" s="355">
        <f>IF(NOT(ISERROR(MATCH(J69,_xlfn.ANCHORARRAY(E80),0))),I82&amp;"Por favor no seleccionar los criterios de impacto",J69)</f>
        <v>0</v>
      </c>
      <c r="L69" s="352"/>
      <c r="M69" s="355"/>
      <c r="N69" s="375"/>
      <c r="O69" s="107">
        <v>2</v>
      </c>
      <c r="P69" s="186"/>
      <c r="Q69" s="108" t="str">
        <f>IF(OR(R69="Preventivo",R69="Detectivo"),"Probabilidad",IF(R69="Correctivo","Impacto",""))</f>
        <v/>
      </c>
      <c r="R69" s="109"/>
      <c r="S69" s="109"/>
      <c r="T69" s="110" t="str">
        <f t="shared" ref="T69:T73" si="60">IF(AND(R69="Preventivo",S69="Automático"),"50%",IF(AND(R69="Preventivo",S69="Manual"),"40%",IF(AND(R69="Detectivo",S69="Automático"),"40%",IF(AND(R69="Detectivo",S69="Manual"),"30%",IF(AND(R69="Correctivo",S69="Automático"),"35%",IF(AND(R69="Correctivo",S69="Manual"),"25%",""))))))</f>
        <v/>
      </c>
      <c r="U69" s="109"/>
      <c r="V69" s="109"/>
      <c r="W69" s="109"/>
      <c r="X69" s="111" t="str">
        <f>IFERROR(IF(AND(Q68="Probabilidad",Q69="Probabilidad"),(Z68-(+Z68*T69)),IF(Q69="Probabilidad",(I68-(+I68*T69)),IF(Q69="Impacto",Z68,""))),"")</f>
        <v/>
      </c>
      <c r="Y69" s="112" t="str">
        <f t="shared" si="1"/>
        <v/>
      </c>
      <c r="Z69" s="113" t="str">
        <f t="shared" ref="Z69:Z73" si="61">+X69</f>
        <v/>
      </c>
      <c r="AA69" s="112" t="str">
        <f t="shared" si="3"/>
        <v/>
      </c>
      <c r="AB69" s="119" t="str">
        <f>IFERROR(IF(AND(Q68="Impacto",Q69="Impacto"),(AB68-(+AB68*T69)),IF(Q69="Impacto",(M68-(+M68*T69)),IF(Q69="Probabilidad",AB68,""))),"")</f>
        <v/>
      </c>
      <c r="AC69" s="114" t="str">
        <f t="shared" ref="AC69:AC70" si="62">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5"/>
      <c r="AE69" s="116"/>
      <c r="AF69" s="117"/>
      <c r="AG69" s="118"/>
      <c r="AH69" s="118"/>
      <c r="AI69" s="118"/>
      <c r="AJ69" s="116"/>
      <c r="AK69" s="117"/>
    </row>
    <row r="70" spans="1:69" ht="18" hidden="1" customHeight="1" x14ac:dyDescent="0.3">
      <c r="A70" s="340"/>
      <c r="B70" s="343"/>
      <c r="C70" s="343"/>
      <c r="D70" s="343"/>
      <c r="E70" s="346"/>
      <c r="F70" s="343"/>
      <c r="G70" s="349"/>
      <c r="H70" s="352"/>
      <c r="I70" s="355"/>
      <c r="J70" s="372"/>
      <c r="K70" s="355">
        <f>IF(NOT(ISERROR(MATCH(J70,_xlfn.ANCHORARRAY(E81),0))),I83&amp;"Por favor no seleccionar los criterios de impacto",J70)</f>
        <v>0</v>
      </c>
      <c r="L70" s="352"/>
      <c r="M70" s="355"/>
      <c r="N70" s="375"/>
      <c r="O70" s="107">
        <v>3</v>
      </c>
      <c r="P70" s="187"/>
      <c r="Q70" s="108" t="str">
        <f>IF(OR(R70="Preventivo",R70="Detectivo"),"Probabilidad",IF(R70="Correctivo","Impacto",""))</f>
        <v/>
      </c>
      <c r="R70" s="109"/>
      <c r="S70" s="109"/>
      <c r="T70" s="110" t="str">
        <f t="shared" si="60"/>
        <v/>
      </c>
      <c r="U70" s="109"/>
      <c r="V70" s="109"/>
      <c r="W70" s="109"/>
      <c r="X70" s="111" t="str">
        <f>IFERROR(IF(AND(Q69="Probabilidad",Q70="Probabilidad"),(Z69-(+Z69*T70)),IF(AND(Q69="Impacto",Q70="Probabilidad"),(Z68-(+Z68*T70)),IF(Q70="Impacto",Z69,""))),"")</f>
        <v/>
      </c>
      <c r="Y70" s="112" t="str">
        <f t="shared" si="1"/>
        <v/>
      </c>
      <c r="Z70" s="113" t="str">
        <f t="shared" si="61"/>
        <v/>
      </c>
      <c r="AA70" s="112" t="str">
        <f t="shared" si="3"/>
        <v/>
      </c>
      <c r="AB70" s="119" t="str">
        <f>IFERROR(IF(AND(Q69="Impacto",Q70="Impacto"),(AB69-(+AB69*T70)),IF(AND(Q69="Probabilidad",Q70="Impacto"),(AB68-(+AB68*T70)),IF(Q70="Probabilidad",AB69,""))),"")</f>
        <v/>
      </c>
      <c r="AC70" s="114" t="str">
        <f t="shared" si="62"/>
        <v/>
      </c>
      <c r="AD70" s="115"/>
      <c r="AE70" s="116"/>
      <c r="AF70" s="117"/>
      <c r="AG70" s="118"/>
      <c r="AH70" s="118"/>
      <c r="AI70" s="118"/>
      <c r="AJ70" s="116"/>
      <c r="AK70" s="117"/>
    </row>
    <row r="71" spans="1:69" ht="18" hidden="1" customHeight="1" x14ac:dyDescent="0.3">
      <c r="A71" s="340"/>
      <c r="B71" s="343"/>
      <c r="C71" s="343"/>
      <c r="D71" s="343"/>
      <c r="E71" s="346"/>
      <c r="F71" s="343"/>
      <c r="G71" s="349"/>
      <c r="H71" s="352"/>
      <c r="I71" s="355"/>
      <c r="J71" s="372"/>
      <c r="K71" s="355">
        <f>IF(NOT(ISERROR(MATCH(J71,_xlfn.ANCHORARRAY(E82),0))),I84&amp;"Por favor no seleccionar los criterios de impacto",J71)</f>
        <v>0</v>
      </c>
      <c r="L71" s="352"/>
      <c r="M71" s="355"/>
      <c r="N71" s="375"/>
      <c r="O71" s="107">
        <v>4</v>
      </c>
      <c r="P71" s="186"/>
      <c r="Q71" s="108" t="str">
        <f t="shared" ref="Q71:Q73" si="63">IF(OR(R71="Preventivo",R71="Detectivo"),"Probabilidad",IF(R71="Correctivo","Impacto",""))</f>
        <v/>
      </c>
      <c r="R71" s="109"/>
      <c r="S71" s="109"/>
      <c r="T71" s="110" t="str">
        <f t="shared" si="60"/>
        <v/>
      </c>
      <c r="U71" s="109"/>
      <c r="V71" s="109"/>
      <c r="W71" s="109"/>
      <c r="X71" s="111" t="str">
        <f t="shared" ref="X71:X72" si="64">IFERROR(IF(AND(Q70="Probabilidad",Q71="Probabilidad"),(Z70-(+Z70*T71)),IF(AND(Q70="Impacto",Q71="Probabilidad"),(Z69-(+Z69*T71)),IF(Q71="Impacto",Z70,""))),"")</f>
        <v/>
      </c>
      <c r="Y71" s="112" t="str">
        <f t="shared" si="1"/>
        <v/>
      </c>
      <c r="Z71" s="113" t="str">
        <f t="shared" si="61"/>
        <v/>
      </c>
      <c r="AA71" s="112" t="str">
        <f t="shared" si="3"/>
        <v/>
      </c>
      <c r="AB71" s="119" t="str">
        <f t="shared" ref="AB71:AB72" si="65">IFERROR(IF(AND(Q70="Impacto",Q71="Impacto"),(AB70-(+AB70*T71)),IF(AND(Q70="Probabilidad",Q71="Impacto"),(AB69-(+AB69*T71)),IF(Q71="Probabilidad",AB70,""))),"")</f>
        <v/>
      </c>
      <c r="AC71" s="114" t="str">
        <f>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5"/>
      <c r="AE71" s="116"/>
      <c r="AF71" s="117"/>
      <c r="AG71" s="118"/>
      <c r="AH71" s="118"/>
      <c r="AI71" s="118"/>
      <c r="AJ71" s="116"/>
      <c r="AK71" s="117"/>
    </row>
    <row r="72" spans="1:69" ht="18" hidden="1" customHeight="1" x14ac:dyDescent="0.3">
      <c r="A72" s="340"/>
      <c r="B72" s="343"/>
      <c r="C72" s="343"/>
      <c r="D72" s="343"/>
      <c r="E72" s="346"/>
      <c r="F72" s="343"/>
      <c r="G72" s="349"/>
      <c r="H72" s="352"/>
      <c r="I72" s="355"/>
      <c r="J72" s="372"/>
      <c r="K72" s="355">
        <f>IF(NOT(ISERROR(MATCH(J72,_xlfn.ANCHORARRAY(E83),0))),I85&amp;"Por favor no seleccionar los criterios de impacto",J72)</f>
        <v>0</v>
      </c>
      <c r="L72" s="352"/>
      <c r="M72" s="355"/>
      <c r="N72" s="375"/>
      <c r="O72" s="107">
        <v>5</v>
      </c>
      <c r="P72" s="186"/>
      <c r="Q72" s="108" t="str">
        <f t="shared" si="63"/>
        <v/>
      </c>
      <c r="R72" s="109"/>
      <c r="S72" s="109"/>
      <c r="T72" s="110" t="str">
        <f t="shared" si="60"/>
        <v/>
      </c>
      <c r="U72" s="109"/>
      <c r="V72" s="109"/>
      <c r="W72" s="109"/>
      <c r="X72" s="111" t="str">
        <f t="shared" si="64"/>
        <v/>
      </c>
      <c r="Y72" s="112" t="str">
        <f t="shared" si="1"/>
        <v/>
      </c>
      <c r="Z72" s="113" t="str">
        <f t="shared" si="61"/>
        <v/>
      </c>
      <c r="AA72" s="112" t="str">
        <f t="shared" si="3"/>
        <v/>
      </c>
      <c r="AB72" s="119" t="str">
        <f t="shared" si="65"/>
        <v/>
      </c>
      <c r="AC72" s="114" t="str">
        <f t="shared" ref="AC72:AC73" si="66">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15"/>
      <c r="AE72" s="116"/>
      <c r="AF72" s="117"/>
      <c r="AG72" s="118"/>
      <c r="AH72" s="118"/>
      <c r="AI72" s="118"/>
      <c r="AJ72" s="116"/>
      <c r="AK72" s="117"/>
    </row>
    <row r="73" spans="1:69" ht="18" hidden="1" customHeight="1" x14ac:dyDescent="0.3">
      <c r="A73" s="341"/>
      <c r="B73" s="344"/>
      <c r="C73" s="344"/>
      <c r="D73" s="344"/>
      <c r="E73" s="347"/>
      <c r="F73" s="344"/>
      <c r="G73" s="350"/>
      <c r="H73" s="353"/>
      <c r="I73" s="356"/>
      <c r="J73" s="373"/>
      <c r="K73" s="356">
        <f>IF(NOT(ISERROR(MATCH(J73,_xlfn.ANCHORARRAY(E84),0))),I86&amp;"Por favor no seleccionar los criterios de impacto",J73)</f>
        <v>0</v>
      </c>
      <c r="L73" s="353"/>
      <c r="M73" s="356"/>
      <c r="N73" s="376"/>
      <c r="O73" s="107">
        <v>6</v>
      </c>
      <c r="P73" s="186"/>
      <c r="Q73" s="108" t="str">
        <f t="shared" si="63"/>
        <v/>
      </c>
      <c r="R73" s="109"/>
      <c r="S73" s="109"/>
      <c r="T73" s="110" t="str">
        <f t="shared" si="60"/>
        <v/>
      </c>
      <c r="U73" s="109"/>
      <c r="V73" s="109"/>
      <c r="W73" s="109"/>
      <c r="X73" s="111" t="str">
        <f>IFERROR(IF(AND(Q72="Probabilidad",Q73="Probabilidad"),(Z72-(+Z72*T73)),IF(AND(Q72="Impacto",Q73="Probabilidad"),(Z71-(+Z71*T73)),IF(Q73="Impacto",Z72,""))),"")</f>
        <v/>
      </c>
      <c r="Y73" s="112" t="str">
        <f t="shared" si="1"/>
        <v/>
      </c>
      <c r="Z73" s="113" t="str">
        <f t="shared" si="61"/>
        <v/>
      </c>
      <c r="AA73" s="112" t="str">
        <f t="shared" si="3"/>
        <v/>
      </c>
      <c r="AB73" s="119" t="str">
        <f>IFERROR(IF(AND(Q72="Impacto",Q73="Impacto"),(AB72-(+AB72*T73)),IF(AND(Q72="Probabilidad",Q73="Impacto"),(AB71-(+AB71*T73)),IF(Q73="Probabilidad",AB72,""))),"")</f>
        <v/>
      </c>
      <c r="AC73" s="114" t="str">
        <f t="shared" si="66"/>
        <v/>
      </c>
      <c r="AD73" s="115"/>
      <c r="AE73" s="116"/>
      <c r="AF73" s="117"/>
      <c r="AG73" s="118"/>
      <c r="AH73" s="118"/>
      <c r="AI73" s="118"/>
      <c r="AJ73" s="116"/>
      <c r="AK73" s="117"/>
    </row>
    <row r="74" spans="1:69" ht="34.5" customHeight="1" x14ac:dyDescent="0.3">
      <c r="A74" s="6"/>
      <c r="B74" s="410" t="s">
        <v>130</v>
      </c>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2"/>
    </row>
    <row r="76" spans="1:69" x14ac:dyDescent="0.3">
      <c r="A76" s="1"/>
      <c r="B76" s="24" t="s">
        <v>142</v>
      </c>
      <c r="C76" s="1"/>
      <c r="D76" s="1"/>
      <c r="F76" s="1"/>
    </row>
  </sheetData>
  <dataConsolidate/>
  <mergeCells count="207">
    <mergeCell ref="Y12:Y14"/>
    <mergeCell ref="Z12:Z14"/>
    <mergeCell ref="X12:X14"/>
    <mergeCell ref="AA12:AA14"/>
    <mergeCell ref="AB12:AB14"/>
    <mergeCell ref="AC12:AC14"/>
    <mergeCell ref="AD12:AD14"/>
    <mergeCell ref="P12:P14"/>
    <mergeCell ref="O12:O14"/>
    <mergeCell ref="Q12:Q14"/>
    <mergeCell ref="R12:R14"/>
    <mergeCell ref="S12:S14"/>
    <mergeCell ref="T12:T14"/>
    <mergeCell ref="U12:U14"/>
    <mergeCell ref="V12:V14"/>
    <mergeCell ref="W12:W14"/>
    <mergeCell ref="F12:F19"/>
    <mergeCell ref="G12:G19"/>
    <mergeCell ref="H12:H19"/>
    <mergeCell ref="A12:A19"/>
    <mergeCell ref="B12:B19"/>
    <mergeCell ref="C12:C19"/>
    <mergeCell ref="D12:D19"/>
    <mergeCell ref="E12:E19"/>
    <mergeCell ref="N12:N19"/>
    <mergeCell ref="I12:I19"/>
    <mergeCell ref="J12:J19"/>
    <mergeCell ref="K12:K19"/>
    <mergeCell ref="L12:L19"/>
    <mergeCell ref="M12:M19"/>
    <mergeCell ref="Y10:Y11"/>
    <mergeCell ref="Z10:Z11"/>
    <mergeCell ref="G10:G11"/>
    <mergeCell ref="H10:H11"/>
    <mergeCell ref="I10:I11"/>
    <mergeCell ref="L10:L11"/>
    <mergeCell ref="M10:M11"/>
    <mergeCell ref="B10:B11"/>
    <mergeCell ref="N10:N11"/>
    <mergeCell ref="J10:J11"/>
    <mergeCell ref="K10:K11"/>
    <mergeCell ref="Q10:Q11"/>
    <mergeCell ref="R10:W10"/>
    <mergeCell ref="E20:E25"/>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20:L25"/>
    <mergeCell ref="M20:M25"/>
    <mergeCell ref="N20:N25"/>
    <mergeCell ref="A26:A31"/>
    <mergeCell ref="B26:B31"/>
    <mergeCell ref="C26:C31"/>
    <mergeCell ref="D26:D31"/>
    <mergeCell ref="E26:E31"/>
    <mergeCell ref="F26:F31"/>
    <mergeCell ref="G26:G31"/>
    <mergeCell ref="H26:H31"/>
    <mergeCell ref="I26:I31"/>
    <mergeCell ref="J26:J31"/>
    <mergeCell ref="K26:K31"/>
    <mergeCell ref="L26:L31"/>
    <mergeCell ref="F20:F25"/>
    <mergeCell ref="G20:G25"/>
    <mergeCell ref="H20:H25"/>
    <mergeCell ref="I20:I25"/>
    <mergeCell ref="J20:J25"/>
    <mergeCell ref="A20:A25"/>
    <mergeCell ref="B20:B25"/>
    <mergeCell ref="C20:C25"/>
    <mergeCell ref="D20:D25"/>
    <mergeCell ref="A32:A37"/>
    <mergeCell ref="B32:B37"/>
    <mergeCell ref="C32:C37"/>
    <mergeCell ref="D32:D37"/>
    <mergeCell ref="E32:E37"/>
    <mergeCell ref="F32:F37"/>
    <mergeCell ref="G32:G37"/>
    <mergeCell ref="H32:H37"/>
    <mergeCell ref="I32:I37"/>
    <mergeCell ref="A38:A43"/>
    <mergeCell ref="B38:B43"/>
    <mergeCell ref="C38:C43"/>
    <mergeCell ref="A44:A49"/>
    <mergeCell ref="B44:B49"/>
    <mergeCell ref="C44:C49"/>
    <mergeCell ref="D44:D49"/>
    <mergeCell ref="E44:E49"/>
    <mergeCell ref="F44:F49"/>
    <mergeCell ref="D38:D43"/>
    <mergeCell ref="E38:E43"/>
    <mergeCell ref="F38:F43"/>
    <mergeCell ref="D50:D55"/>
    <mergeCell ref="E50:E55"/>
    <mergeCell ref="M38:M43"/>
    <mergeCell ref="N38:N43"/>
    <mergeCell ref="M44:M49"/>
    <mergeCell ref="N44:N49"/>
    <mergeCell ref="J50:J55"/>
    <mergeCell ref="K50:K55"/>
    <mergeCell ref="L50:L55"/>
    <mergeCell ref="J44:J49"/>
    <mergeCell ref="K44:K49"/>
    <mergeCell ref="L44:L49"/>
    <mergeCell ref="G38:G43"/>
    <mergeCell ref="H38:H43"/>
    <mergeCell ref="B74:AK74"/>
    <mergeCell ref="M62:M67"/>
    <mergeCell ref="N62:N67"/>
    <mergeCell ref="J62:J67"/>
    <mergeCell ref="K62:K67"/>
    <mergeCell ref="L62:L67"/>
    <mergeCell ref="M50:M55"/>
    <mergeCell ref="N50:N55"/>
    <mergeCell ref="F56:F61"/>
    <mergeCell ref="G56:G61"/>
    <mergeCell ref="H56:H61"/>
    <mergeCell ref="I56:I61"/>
    <mergeCell ref="J56:J61"/>
    <mergeCell ref="F50:F55"/>
    <mergeCell ref="G50:G55"/>
    <mergeCell ref="H50:H55"/>
    <mergeCell ref="I50:I55"/>
    <mergeCell ref="K56:K61"/>
    <mergeCell ref="L56:L61"/>
    <mergeCell ref="M56:M61"/>
    <mergeCell ref="N56:N61"/>
    <mergeCell ref="B56:B61"/>
    <mergeCell ref="C56:C61"/>
    <mergeCell ref="D56:D61"/>
    <mergeCell ref="A1:D4"/>
    <mergeCell ref="A68:A73"/>
    <mergeCell ref="B68:B73"/>
    <mergeCell ref="C68:C73"/>
    <mergeCell ref="D68:D73"/>
    <mergeCell ref="E68:E73"/>
    <mergeCell ref="F68:F73"/>
    <mergeCell ref="G68:G73"/>
    <mergeCell ref="H68:H73"/>
    <mergeCell ref="C6:N6"/>
    <mergeCell ref="A9:G9"/>
    <mergeCell ref="H9:N9"/>
    <mergeCell ref="I38:I43"/>
    <mergeCell ref="J38:J43"/>
    <mergeCell ref="G44:G49"/>
    <mergeCell ref="H44:H49"/>
    <mergeCell ref="I44:I49"/>
    <mergeCell ref="K38:K43"/>
    <mergeCell ref="L38:L43"/>
    <mergeCell ref="A56:A61"/>
    <mergeCell ref="E56:E61"/>
    <mergeCell ref="A50:A55"/>
    <mergeCell ref="B50:B55"/>
    <mergeCell ref="C50:C55"/>
    <mergeCell ref="AJ1:AK1"/>
    <mergeCell ref="AJ2:AK2"/>
    <mergeCell ref="AJ3:AK3"/>
    <mergeCell ref="AJ4:AK4"/>
    <mergeCell ref="E1:AI4"/>
    <mergeCell ref="J68:J73"/>
    <mergeCell ref="K68:K73"/>
    <mergeCell ref="L68:L73"/>
    <mergeCell ref="M68:M73"/>
    <mergeCell ref="N68:N73"/>
    <mergeCell ref="I68:I73"/>
    <mergeCell ref="AH10:AH11"/>
    <mergeCell ref="O6:Q6"/>
    <mergeCell ref="O9:W9"/>
    <mergeCell ref="X9:AD9"/>
    <mergeCell ref="AE9:AK9"/>
    <mergeCell ref="M26:M31"/>
    <mergeCell ref="N26:N31"/>
    <mergeCell ref="J32:J37"/>
    <mergeCell ref="K32:K37"/>
    <mergeCell ref="L32:L37"/>
    <mergeCell ref="M32:M37"/>
    <mergeCell ref="N32:N37"/>
    <mergeCell ref="K20:K25"/>
    <mergeCell ref="A62:A67"/>
    <mergeCell ref="B62:B67"/>
    <mergeCell ref="C62:C67"/>
    <mergeCell ref="D62:D67"/>
    <mergeCell ref="E62:E67"/>
    <mergeCell ref="F62:F67"/>
    <mergeCell ref="G62:G67"/>
    <mergeCell ref="H62:H67"/>
    <mergeCell ref="I62:I67"/>
  </mergeCells>
  <conditionalFormatting sqref="H12 H20">
    <cfRule type="cellIs" dxfId="259" priority="551" operator="equal">
      <formula>"Muy Alta"</formula>
    </cfRule>
    <cfRule type="cellIs" dxfId="258" priority="552" operator="equal">
      <formula>"Alta"</formula>
    </cfRule>
    <cfRule type="cellIs" dxfId="257" priority="553" operator="equal">
      <formula>"Media"</formula>
    </cfRule>
    <cfRule type="cellIs" dxfId="256" priority="554" operator="equal">
      <formula>"Baja"</formula>
    </cfRule>
    <cfRule type="cellIs" dxfId="255" priority="555" operator="equal">
      <formula>"Muy Baja"</formula>
    </cfRule>
  </conditionalFormatting>
  <conditionalFormatting sqref="L12 L20 L26 L32 L38 L44 L50 L56 L62 L68">
    <cfRule type="cellIs" dxfId="254" priority="546" operator="equal">
      <formula>"Catastrófico"</formula>
    </cfRule>
    <cfRule type="cellIs" dxfId="253" priority="547" operator="equal">
      <formula>"Mayor"</formula>
    </cfRule>
    <cfRule type="cellIs" dxfId="252" priority="548" operator="equal">
      <formula>"Moderado"</formula>
    </cfRule>
    <cfRule type="cellIs" dxfId="251" priority="549" operator="equal">
      <formula>"Menor"</formula>
    </cfRule>
    <cfRule type="cellIs" dxfId="250" priority="550" operator="equal">
      <formula>"Leve"</formula>
    </cfRule>
  </conditionalFormatting>
  <conditionalFormatting sqref="N12">
    <cfRule type="cellIs" dxfId="249" priority="542" operator="equal">
      <formula>"Extremo"</formula>
    </cfRule>
    <cfRule type="cellIs" dxfId="248" priority="543" operator="equal">
      <formula>"Alto"</formula>
    </cfRule>
    <cfRule type="cellIs" dxfId="247" priority="544" operator="equal">
      <formula>"Moderado"</formula>
    </cfRule>
    <cfRule type="cellIs" dxfId="246" priority="545" operator="equal">
      <formula>"Bajo"</formula>
    </cfRule>
  </conditionalFormatting>
  <conditionalFormatting sqref="Y12 Y15:Y19">
    <cfRule type="cellIs" dxfId="245" priority="537" operator="equal">
      <formula>"Muy Alta"</formula>
    </cfRule>
    <cfRule type="cellIs" dxfId="244" priority="538" operator="equal">
      <formula>"Alta"</formula>
    </cfRule>
    <cfRule type="cellIs" dxfId="243" priority="539" operator="equal">
      <formula>"Media"</formula>
    </cfRule>
    <cfRule type="cellIs" dxfId="242" priority="540" operator="equal">
      <formula>"Baja"</formula>
    </cfRule>
    <cfRule type="cellIs" dxfId="241" priority="541" operator="equal">
      <formula>"Muy Baja"</formula>
    </cfRule>
  </conditionalFormatting>
  <conditionalFormatting sqref="AA12 AA15:AA19">
    <cfRule type="cellIs" dxfId="240" priority="532" operator="equal">
      <formula>"Catastrófico"</formula>
    </cfRule>
    <cfRule type="cellIs" dxfId="239" priority="533" operator="equal">
      <formula>"Mayor"</formula>
    </cfRule>
    <cfRule type="cellIs" dxfId="238" priority="534" operator="equal">
      <formula>"Moderado"</formula>
    </cfRule>
    <cfRule type="cellIs" dxfId="237" priority="535" operator="equal">
      <formula>"Menor"</formula>
    </cfRule>
    <cfRule type="cellIs" dxfId="236" priority="536" operator="equal">
      <formula>"Leve"</formula>
    </cfRule>
  </conditionalFormatting>
  <conditionalFormatting sqref="AC12 AC15:AC19">
    <cfRule type="cellIs" dxfId="235" priority="528" operator="equal">
      <formula>"Extremo"</formula>
    </cfRule>
    <cfRule type="cellIs" dxfId="234" priority="529" operator="equal">
      <formula>"Alto"</formula>
    </cfRule>
    <cfRule type="cellIs" dxfId="233" priority="530" operator="equal">
      <formula>"Moderado"</formula>
    </cfRule>
    <cfRule type="cellIs" dxfId="232" priority="531" operator="equal">
      <formula>"Bajo"</formula>
    </cfRule>
  </conditionalFormatting>
  <conditionalFormatting sqref="H62">
    <cfRule type="cellIs" dxfId="231" priority="285" operator="equal">
      <formula>"Muy Alta"</formula>
    </cfRule>
    <cfRule type="cellIs" dxfId="230" priority="286" operator="equal">
      <formula>"Alta"</formula>
    </cfRule>
    <cfRule type="cellIs" dxfId="229" priority="287" operator="equal">
      <formula>"Media"</formula>
    </cfRule>
    <cfRule type="cellIs" dxfId="228" priority="288" operator="equal">
      <formula>"Baja"</formula>
    </cfRule>
    <cfRule type="cellIs" dxfId="227" priority="289" operator="equal">
      <formula>"Muy Baja"</formula>
    </cfRule>
  </conditionalFormatting>
  <conditionalFormatting sqref="N20">
    <cfRule type="cellIs" dxfId="226" priority="472" operator="equal">
      <formula>"Extremo"</formula>
    </cfRule>
    <cfRule type="cellIs" dxfId="225" priority="473" operator="equal">
      <formula>"Alto"</formula>
    </cfRule>
    <cfRule type="cellIs" dxfId="224" priority="474" operator="equal">
      <formula>"Moderado"</formula>
    </cfRule>
    <cfRule type="cellIs" dxfId="223" priority="475" operator="equal">
      <formula>"Bajo"</formula>
    </cfRule>
  </conditionalFormatting>
  <conditionalFormatting sqref="Y20:Y25">
    <cfRule type="cellIs" dxfId="222" priority="467" operator="equal">
      <formula>"Muy Alta"</formula>
    </cfRule>
    <cfRule type="cellIs" dxfId="221" priority="468" operator="equal">
      <formula>"Alta"</formula>
    </cfRule>
    <cfRule type="cellIs" dxfId="220" priority="469" operator="equal">
      <formula>"Media"</formula>
    </cfRule>
    <cfRule type="cellIs" dxfId="219" priority="470" operator="equal">
      <formula>"Baja"</formula>
    </cfRule>
    <cfRule type="cellIs" dxfId="218" priority="471" operator="equal">
      <formula>"Muy Baja"</formula>
    </cfRule>
  </conditionalFormatting>
  <conditionalFormatting sqref="AA20:AA25">
    <cfRule type="cellIs" dxfId="217" priority="462" operator="equal">
      <formula>"Catastrófico"</formula>
    </cfRule>
    <cfRule type="cellIs" dxfId="216" priority="463" operator="equal">
      <formula>"Mayor"</formula>
    </cfRule>
    <cfRule type="cellIs" dxfId="215" priority="464" operator="equal">
      <formula>"Moderado"</formula>
    </cfRule>
    <cfRule type="cellIs" dxfId="214" priority="465" operator="equal">
      <formula>"Menor"</formula>
    </cfRule>
    <cfRule type="cellIs" dxfId="213" priority="466" operator="equal">
      <formula>"Leve"</formula>
    </cfRule>
  </conditionalFormatting>
  <conditionalFormatting sqref="AC20:AC25">
    <cfRule type="cellIs" dxfId="212" priority="458" operator="equal">
      <formula>"Extremo"</formula>
    </cfRule>
    <cfRule type="cellIs" dxfId="211" priority="459" operator="equal">
      <formula>"Alto"</formula>
    </cfRule>
    <cfRule type="cellIs" dxfId="210" priority="460" operator="equal">
      <formula>"Moderado"</formula>
    </cfRule>
    <cfRule type="cellIs" dxfId="209" priority="461" operator="equal">
      <formula>"Bajo"</formula>
    </cfRule>
  </conditionalFormatting>
  <conditionalFormatting sqref="H26">
    <cfRule type="cellIs" dxfId="208" priority="453" operator="equal">
      <formula>"Muy Alta"</formula>
    </cfRule>
    <cfRule type="cellIs" dxfId="207" priority="454" operator="equal">
      <formula>"Alta"</formula>
    </cfRule>
    <cfRule type="cellIs" dxfId="206" priority="455" operator="equal">
      <formula>"Media"</formula>
    </cfRule>
    <cfRule type="cellIs" dxfId="205" priority="456" operator="equal">
      <formula>"Baja"</formula>
    </cfRule>
    <cfRule type="cellIs" dxfId="204" priority="457" operator="equal">
      <formula>"Muy Baja"</formula>
    </cfRule>
  </conditionalFormatting>
  <conditionalFormatting sqref="N26">
    <cfRule type="cellIs" dxfId="203" priority="444" operator="equal">
      <formula>"Extremo"</formula>
    </cfRule>
    <cfRule type="cellIs" dxfId="202" priority="445" operator="equal">
      <formula>"Alto"</formula>
    </cfRule>
    <cfRule type="cellIs" dxfId="201" priority="446" operator="equal">
      <formula>"Moderado"</formula>
    </cfRule>
    <cfRule type="cellIs" dxfId="200" priority="447" operator="equal">
      <formula>"Bajo"</formula>
    </cfRule>
  </conditionalFormatting>
  <conditionalFormatting sqref="Y26:Y31">
    <cfRule type="cellIs" dxfId="199" priority="439" operator="equal">
      <formula>"Muy Alta"</formula>
    </cfRule>
    <cfRule type="cellIs" dxfId="198" priority="440" operator="equal">
      <formula>"Alta"</formula>
    </cfRule>
    <cfRule type="cellIs" dxfId="197" priority="441" operator="equal">
      <formula>"Media"</formula>
    </cfRule>
    <cfRule type="cellIs" dxfId="196" priority="442" operator="equal">
      <formula>"Baja"</formula>
    </cfRule>
    <cfRule type="cellIs" dxfId="195" priority="443" operator="equal">
      <formula>"Muy Baja"</formula>
    </cfRule>
  </conditionalFormatting>
  <conditionalFormatting sqref="AA26:AA31">
    <cfRule type="cellIs" dxfId="194" priority="434" operator="equal">
      <formula>"Catastrófico"</formula>
    </cfRule>
    <cfRule type="cellIs" dxfId="193" priority="435" operator="equal">
      <formula>"Mayor"</formula>
    </cfRule>
    <cfRule type="cellIs" dxfId="192" priority="436" operator="equal">
      <formula>"Moderado"</formula>
    </cfRule>
    <cfRule type="cellIs" dxfId="191" priority="437" operator="equal">
      <formula>"Menor"</formula>
    </cfRule>
    <cfRule type="cellIs" dxfId="190" priority="438" operator="equal">
      <formula>"Leve"</formula>
    </cfRule>
  </conditionalFormatting>
  <conditionalFormatting sqref="AC26:AC31">
    <cfRule type="cellIs" dxfId="189" priority="430" operator="equal">
      <formula>"Extremo"</formula>
    </cfRule>
    <cfRule type="cellIs" dxfId="188" priority="431" operator="equal">
      <formula>"Alto"</formula>
    </cfRule>
    <cfRule type="cellIs" dxfId="187" priority="432" operator="equal">
      <formula>"Moderado"</formula>
    </cfRule>
    <cfRule type="cellIs" dxfId="186" priority="433" operator="equal">
      <formula>"Bajo"</formula>
    </cfRule>
  </conditionalFormatting>
  <conditionalFormatting sqref="H32 H38">
    <cfRule type="cellIs" dxfId="185" priority="425" operator="equal">
      <formula>"Muy Alta"</formula>
    </cfRule>
    <cfRule type="cellIs" dxfId="184" priority="426" operator="equal">
      <formula>"Alta"</formula>
    </cfRule>
    <cfRule type="cellIs" dxfId="183" priority="427" operator="equal">
      <formula>"Media"</formula>
    </cfRule>
    <cfRule type="cellIs" dxfId="182" priority="428" operator="equal">
      <formula>"Baja"</formula>
    </cfRule>
    <cfRule type="cellIs" dxfId="181" priority="429" operator="equal">
      <formula>"Muy Baja"</formula>
    </cfRule>
  </conditionalFormatting>
  <conditionalFormatting sqref="N32">
    <cfRule type="cellIs" dxfId="180" priority="416" operator="equal">
      <formula>"Extremo"</formula>
    </cfRule>
    <cfRule type="cellIs" dxfId="179" priority="417" operator="equal">
      <formula>"Alto"</formula>
    </cfRule>
    <cfRule type="cellIs" dxfId="178" priority="418" operator="equal">
      <formula>"Moderado"</formula>
    </cfRule>
    <cfRule type="cellIs" dxfId="177" priority="419" operator="equal">
      <formula>"Bajo"</formula>
    </cfRule>
  </conditionalFormatting>
  <conditionalFormatting sqref="Y32:Y37">
    <cfRule type="cellIs" dxfId="176" priority="411" operator="equal">
      <formula>"Muy Alta"</formula>
    </cfRule>
    <cfRule type="cellIs" dxfId="175" priority="412" operator="equal">
      <formula>"Alta"</formula>
    </cfRule>
    <cfRule type="cellIs" dxfId="174" priority="413" operator="equal">
      <formula>"Media"</formula>
    </cfRule>
    <cfRule type="cellIs" dxfId="173" priority="414" operator="equal">
      <formula>"Baja"</formula>
    </cfRule>
    <cfRule type="cellIs" dxfId="172" priority="415" operator="equal">
      <formula>"Muy Baja"</formula>
    </cfRule>
  </conditionalFormatting>
  <conditionalFormatting sqref="AA32:AA37">
    <cfRule type="cellIs" dxfId="171" priority="406" operator="equal">
      <formula>"Catastrófico"</formula>
    </cfRule>
    <cfRule type="cellIs" dxfId="170" priority="407" operator="equal">
      <formula>"Mayor"</formula>
    </cfRule>
    <cfRule type="cellIs" dxfId="169" priority="408" operator="equal">
      <formula>"Moderado"</formula>
    </cfRule>
    <cfRule type="cellIs" dxfId="168" priority="409" operator="equal">
      <formula>"Menor"</formula>
    </cfRule>
    <cfRule type="cellIs" dxfId="167" priority="410" operator="equal">
      <formula>"Leve"</formula>
    </cfRule>
  </conditionalFormatting>
  <conditionalFormatting sqref="AC32:AC37">
    <cfRule type="cellIs" dxfId="166" priority="402" operator="equal">
      <formula>"Extremo"</formula>
    </cfRule>
    <cfRule type="cellIs" dxfId="165" priority="403" operator="equal">
      <formula>"Alto"</formula>
    </cfRule>
    <cfRule type="cellIs" dxfId="164" priority="404" operator="equal">
      <formula>"Moderado"</formula>
    </cfRule>
    <cfRule type="cellIs" dxfId="163" priority="405" operator="equal">
      <formula>"Bajo"</formula>
    </cfRule>
  </conditionalFormatting>
  <conditionalFormatting sqref="N38">
    <cfRule type="cellIs" dxfId="162" priority="388" operator="equal">
      <formula>"Extremo"</formula>
    </cfRule>
    <cfRule type="cellIs" dxfId="161" priority="389" operator="equal">
      <formula>"Alto"</formula>
    </cfRule>
    <cfRule type="cellIs" dxfId="160" priority="390" operator="equal">
      <formula>"Moderado"</formula>
    </cfRule>
    <cfRule type="cellIs" dxfId="159" priority="391" operator="equal">
      <formula>"Bajo"</formula>
    </cfRule>
  </conditionalFormatting>
  <conditionalFormatting sqref="Y38:Y43">
    <cfRule type="cellIs" dxfId="158" priority="383" operator="equal">
      <formula>"Muy Alta"</formula>
    </cfRule>
    <cfRule type="cellIs" dxfId="157" priority="384" operator="equal">
      <formula>"Alta"</formula>
    </cfRule>
    <cfRule type="cellIs" dxfId="156" priority="385" operator="equal">
      <formula>"Media"</formula>
    </cfRule>
    <cfRule type="cellIs" dxfId="155" priority="386" operator="equal">
      <formula>"Baja"</formula>
    </cfRule>
    <cfRule type="cellIs" dxfId="154" priority="387" operator="equal">
      <formula>"Muy Baja"</formula>
    </cfRule>
  </conditionalFormatting>
  <conditionalFormatting sqref="AA38:AA43">
    <cfRule type="cellIs" dxfId="153" priority="378" operator="equal">
      <formula>"Catastrófico"</formula>
    </cfRule>
    <cfRule type="cellIs" dxfId="152" priority="379" operator="equal">
      <formula>"Mayor"</formula>
    </cfRule>
    <cfRule type="cellIs" dxfId="151" priority="380" operator="equal">
      <formula>"Moderado"</formula>
    </cfRule>
    <cfRule type="cellIs" dxfId="150" priority="381" operator="equal">
      <formula>"Menor"</formula>
    </cfRule>
    <cfRule type="cellIs" dxfId="149" priority="382" operator="equal">
      <formula>"Leve"</formula>
    </cfRule>
  </conditionalFormatting>
  <conditionalFormatting sqref="AC38:AC43">
    <cfRule type="cellIs" dxfId="148" priority="374" operator="equal">
      <formula>"Extremo"</formula>
    </cfRule>
    <cfRule type="cellIs" dxfId="147" priority="375" operator="equal">
      <formula>"Alto"</formula>
    </cfRule>
    <cfRule type="cellIs" dxfId="146" priority="376" operator="equal">
      <formula>"Moderado"</formula>
    </cfRule>
    <cfRule type="cellIs" dxfId="145" priority="377" operator="equal">
      <formula>"Bajo"</formula>
    </cfRule>
  </conditionalFormatting>
  <conditionalFormatting sqref="H44">
    <cfRule type="cellIs" dxfId="144" priority="369" operator="equal">
      <formula>"Muy Alta"</formula>
    </cfRule>
    <cfRule type="cellIs" dxfId="143" priority="370" operator="equal">
      <formula>"Alta"</formula>
    </cfRule>
    <cfRule type="cellIs" dxfId="142" priority="371" operator="equal">
      <formula>"Media"</formula>
    </cfRule>
    <cfRule type="cellIs" dxfId="141" priority="372" operator="equal">
      <formula>"Baja"</formula>
    </cfRule>
    <cfRule type="cellIs" dxfId="140" priority="373" operator="equal">
      <formula>"Muy Baja"</formula>
    </cfRule>
  </conditionalFormatting>
  <conditionalFormatting sqref="N44">
    <cfRule type="cellIs" dxfId="139" priority="360" operator="equal">
      <formula>"Extremo"</formula>
    </cfRule>
    <cfRule type="cellIs" dxfId="138" priority="361" operator="equal">
      <formula>"Alto"</formula>
    </cfRule>
    <cfRule type="cellIs" dxfId="137" priority="362" operator="equal">
      <formula>"Moderado"</formula>
    </cfRule>
    <cfRule type="cellIs" dxfId="136" priority="363" operator="equal">
      <formula>"Bajo"</formula>
    </cfRule>
  </conditionalFormatting>
  <conditionalFormatting sqref="Y44:Y49">
    <cfRule type="cellIs" dxfId="135" priority="355" operator="equal">
      <formula>"Muy Alta"</formula>
    </cfRule>
    <cfRule type="cellIs" dxfId="134" priority="356" operator="equal">
      <formula>"Alta"</formula>
    </cfRule>
    <cfRule type="cellIs" dxfId="133" priority="357" operator="equal">
      <formula>"Media"</formula>
    </cfRule>
    <cfRule type="cellIs" dxfId="132" priority="358" operator="equal">
      <formula>"Baja"</formula>
    </cfRule>
    <cfRule type="cellIs" dxfId="131" priority="359" operator="equal">
      <formula>"Muy Baja"</formula>
    </cfRule>
  </conditionalFormatting>
  <conditionalFormatting sqref="AA44:AA49">
    <cfRule type="cellIs" dxfId="130" priority="350" operator="equal">
      <formula>"Catastrófico"</formula>
    </cfRule>
    <cfRule type="cellIs" dxfId="129" priority="351" operator="equal">
      <formula>"Mayor"</formula>
    </cfRule>
    <cfRule type="cellIs" dxfId="128" priority="352" operator="equal">
      <formula>"Moderado"</formula>
    </cfRule>
    <cfRule type="cellIs" dxfId="127" priority="353" operator="equal">
      <formula>"Menor"</formula>
    </cfRule>
    <cfRule type="cellIs" dxfId="126" priority="354" operator="equal">
      <formula>"Leve"</formula>
    </cfRule>
  </conditionalFormatting>
  <conditionalFormatting sqref="AC44:AC49">
    <cfRule type="cellIs" dxfId="125" priority="346" operator="equal">
      <formula>"Extremo"</formula>
    </cfRule>
    <cfRule type="cellIs" dxfId="124" priority="347" operator="equal">
      <formula>"Alto"</formula>
    </cfRule>
    <cfRule type="cellIs" dxfId="123" priority="348" operator="equal">
      <formula>"Moderado"</formula>
    </cfRule>
    <cfRule type="cellIs" dxfId="122" priority="349" operator="equal">
      <formula>"Bajo"</formula>
    </cfRule>
  </conditionalFormatting>
  <conditionalFormatting sqref="H50">
    <cfRule type="cellIs" dxfId="121" priority="341" operator="equal">
      <formula>"Muy Alta"</formula>
    </cfRule>
    <cfRule type="cellIs" dxfId="120" priority="342" operator="equal">
      <formula>"Alta"</formula>
    </cfRule>
    <cfRule type="cellIs" dxfId="119" priority="343" operator="equal">
      <formula>"Media"</formula>
    </cfRule>
    <cfRule type="cellIs" dxfId="118" priority="344" operator="equal">
      <formula>"Baja"</formula>
    </cfRule>
    <cfRule type="cellIs" dxfId="117" priority="345" operator="equal">
      <formula>"Muy Baja"</formula>
    </cfRule>
  </conditionalFormatting>
  <conditionalFormatting sqref="N50">
    <cfRule type="cellIs" dxfId="116" priority="332" operator="equal">
      <formula>"Extremo"</formula>
    </cfRule>
    <cfRule type="cellIs" dxfId="115" priority="333" operator="equal">
      <formula>"Alto"</formula>
    </cfRule>
    <cfRule type="cellIs" dxfId="114" priority="334" operator="equal">
      <formula>"Moderado"</formula>
    </cfRule>
    <cfRule type="cellIs" dxfId="113" priority="335" operator="equal">
      <formula>"Bajo"</formula>
    </cfRule>
  </conditionalFormatting>
  <conditionalFormatting sqref="Y50:Y55">
    <cfRule type="cellIs" dxfId="112" priority="327" operator="equal">
      <formula>"Muy Alta"</formula>
    </cfRule>
    <cfRule type="cellIs" dxfId="111" priority="328" operator="equal">
      <formula>"Alta"</formula>
    </cfRule>
    <cfRule type="cellIs" dxfId="110" priority="329" operator="equal">
      <formula>"Media"</formula>
    </cfRule>
    <cfRule type="cellIs" dxfId="109" priority="330" operator="equal">
      <formula>"Baja"</formula>
    </cfRule>
    <cfRule type="cellIs" dxfId="108" priority="331" operator="equal">
      <formula>"Muy Baja"</formula>
    </cfRule>
  </conditionalFormatting>
  <conditionalFormatting sqref="AA50:AA55">
    <cfRule type="cellIs" dxfId="107" priority="322" operator="equal">
      <formula>"Catastrófico"</formula>
    </cfRule>
    <cfRule type="cellIs" dxfId="106" priority="323" operator="equal">
      <formula>"Mayor"</formula>
    </cfRule>
    <cfRule type="cellIs" dxfId="105" priority="324" operator="equal">
      <formula>"Moderado"</formula>
    </cfRule>
    <cfRule type="cellIs" dxfId="104" priority="325" operator="equal">
      <formula>"Menor"</formula>
    </cfRule>
    <cfRule type="cellIs" dxfId="103" priority="326" operator="equal">
      <formula>"Leve"</formula>
    </cfRule>
  </conditionalFormatting>
  <conditionalFormatting sqref="AC50:AC55">
    <cfRule type="cellIs" dxfId="102" priority="318" operator="equal">
      <formula>"Extremo"</formula>
    </cfRule>
    <cfRule type="cellIs" dxfId="101" priority="319" operator="equal">
      <formula>"Alto"</formula>
    </cfRule>
    <cfRule type="cellIs" dxfId="100" priority="320" operator="equal">
      <formula>"Moderado"</formula>
    </cfRule>
    <cfRule type="cellIs" dxfId="99" priority="321" operator="equal">
      <formula>"Bajo"</formula>
    </cfRule>
  </conditionalFormatting>
  <conditionalFormatting sqref="H56">
    <cfRule type="cellIs" dxfId="98" priority="313" operator="equal">
      <formula>"Muy Alta"</formula>
    </cfRule>
    <cfRule type="cellIs" dxfId="97" priority="314" operator="equal">
      <formula>"Alta"</formula>
    </cfRule>
    <cfRule type="cellIs" dxfId="96" priority="315" operator="equal">
      <formula>"Media"</formula>
    </cfRule>
    <cfRule type="cellIs" dxfId="95" priority="316" operator="equal">
      <formula>"Baja"</formula>
    </cfRule>
    <cfRule type="cellIs" dxfId="94" priority="317" operator="equal">
      <formula>"Muy Baja"</formula>
    </cfRule>
  </conditionalFormatting>
  <conditionalFormatting sqref="N56">
    <cfRule type="cellIs" dxfId="93" priority="304" operator="equal">
      <formula>"Extremo"</formula>
    </cfRule>
    <cfRule type="cellIs" dxfId="92" priority="305" operator="equal">
      <formula>"Alto"</formula>
    </cfRule>
    <cfRule type="cellIs" dxfId="91" priority="306" operator="equal">
      <formula>"Moderado"</formula>
    </cfRule>
    <cfRule type="cellIs" dxfId="90" priority="307" operator="equal">
      <formula>"Bajo"</formula>
    </cfRule>
  </conditionalFormatting>
  <conditionalFormatting sqref="Y56:Y61">
    <cfRule type="cellIs" dxfId="89" priority="299" operator="equal">
      <formula>"Muy Alta"</formula>
    </cfRule>
    <cfRule type="cellIs" dxfId="88" priority="300" operator="equal">
      <formula>"Alta"</formula>
    </cfRule>
    <cfRule type="cellIs" dxfId="87" priority="301" operator="equal">
      <formula>"Media"</formula>
    </cfRule>
    <cfRule type="cellIs" dxfId="86" priority="302" operator="equal">
      <formula>"Baja"</formula>
    </cfRule>
    <cfRule type="cellIs" dxfId="85" priority="303" operator="equal">
      <formula>"Muy Baja"</formula>
    </cfRule>
  </conditionalFormatting>
  <conditionalFormatting sqref="AA56:AA61">
    <cfRule type="cellIs" dxfId="84" priority="294" operator="equal">
      <formula>"Catastrófico"</formula>
    </cfRule>
    <cfRule type="cellIs" dxfId="83" priority="295" operator="equal">
      <formula>"Mayor"</formula>
    </cfRule>
    <cfRule type="cellIs" dxfId="82" priority="296" operator="equal">
      <formula>"Moderado"</formula>
    </cfRule>
    <cfRule type="cellIs" dxfId="81" priority="297" operator="equal">
      <formula>"Menor"</formula>
    </cfRule>
    <cfRule type="cellIs" dxfId="80" priority="298" operator="equal">
      <formula>"Leve"</formula>
    </cfRule>
  </conditionalFormatting>
  <conditionalFormatting sqref="AC56:AC61">
    <cfRule type="cellIs" dxfId="79" priority="290" operator="equal">
      <formula>"Extremo"</formula>
    </cfRule>
    <cfRule type="cellIs" dxfId="78" priority="291" operator="equal">
      <formula>"Alto"</formula>
    </cfRule>
    <cfRule type="cellIs" dxfId="77" priority="292" operator="equal">
      <formula>"Moderado"</formula>
    </cfRule>
    <cfRule type="cellIs" dxfId="76" priority="293" operator="equal">
      <formula>"Bajo"</formula>
    </cfRule>
  </conditionalFormatting>
  <conditionalFormatting sqref="N62">
    <cfRule type="cellIs" dxfId="75" priority="276" operator="equal">
      <formula>"Extremo"</formula>
    </cfRule>
    <cfRule type="cellIs" dxfId="74" priority="277" operator="equal">
      <formula>"Alto"</formula>
    </cfRule>
    <cfRule type="cellIs" dxfId="73" priority="278" operator="equal">
      <formula>"Moderado"</formula>
    </cfRule>
    <cfRule type="cellIs" dxfId="72" priority="279" operator="equal">
      <formula>"Bajo"</formula>
    </cfRule>
  </conditionalFormatting>
  <conditionalFormatting sqref="Y62:Y67">
    <cfRule type="cellIs" dxfId="71" priority="271" operator="equal">
      <formula>"Muy Alta"</formula>
    </cfRule>
    <cfRule type="cellIs" dxfId="70" priority="272" operator="equal">
      <formula>"Alta"</formula>
    </cfRule>
    <cfRule type="cellIs" dxfId="69" priority="273" operator="equal">
      <formula>"Media"</formula>
    </cfRule>
    <cfRule type="cellIs" dxfId="68" priority="274" operator="equal">
      <formula>"Baja"</formula>
    </cfRule>
    <cfRule type="cellIs" dxfId="67" priority="275" operator="equal">
      <formula>"Muy Baja"</formula>
    </cfRule>
  </conditionalFormatting>
  <conditionalFormatting sqref="AA62:AA67">
    <cfRule type="cellIs" dxfId="66" priority="266" operator="equal">
      <formula>"Catastrófico"</formula>
    </cfRule>
    <cfRule type="cellIs" dxfId="65" priority="267" operator="equal">
      <formula>"Mayor"</formula>
    </cfRule>
    <cfRule type="cellIs" dxfId="64" priority="268" operator="equal">
      <formula>"Moderado"</formula>
    </cfRule>
    <cfRule type="cellIs" dxfId="63" priority="269" operator="equal">
      <formula>"Menor"</formula>
    </cfRule>
    <cfRule type="cellIs" dxfId="62" priority="270" operator="equal">
      <formula>"Leve"</formula>
    </cfRule>
  </conditionalFormatting>
  <conditionalFormatting sqref="AC62:AC67">
    <cfRule type="cellIs" dxfId="61" priority="262" operator="equal">
      <formula>"Extremo"</formula>
    </cfRule>
    <cfRule type="cellIs" dxfId="60" priority="263" operator="equal">
      <formula>"Alto"</formula>
    </cfRule>
    <cfRule type="cellIs" dxfId="59" priority="264" operator="equal">
      <formula>"Moderado"</formula>
    </cfRule>
    <cfRule type="cellIs" dxfId="58" priority="265" operator="equal">
      <formula>"Bajo"</formula>
    </cfRule>
  </conditionalFormatting>
  <conditionalFormatting sqref="H68">
    <cfRule type="cellIs" dxfId="57" priority="257" operator="equal">
      <formula>"Muy Alta"</formula>
    </cfRule>
    <cfRule type="cellIs" dxfId="56" priority="258" operator="equal">
      <formula>"Alta"</formula>
    </cfRule>
    <cfRule type="cellIs" dxfId="55" priority="259" operator="equal">
      <formula>"Media"</formula>
    </cfRule>
    <cfRule type="cellIs" dxfId="54" priority="260" operator="equal">
      <formula>"Baja"</formula>
    </cfRule>
    <cfRule type="cellIs" dxfId="53" priority="261" operator="equal">
      <formula>"Muy Baja"</formula>
    </cfRule>
  </conditionalFormatting>
  <conditionalFormatting sqref="N68">
    <cfRule type="cellIs" dxfId="52" priority="248" operator="equal">
      <formula>"Extremo"</formula>
    </cfRule>
    <cfRule type="cellIs" dxfId="51" priority="249" operator="equal">
      <formula>"Alto"</formula>
    </cfRule>
    <cfRule type="cellIs" dxfId="50" priority="250" operator="equal">
      <formula>"Moderado"</formula>
    </cfRule>
    <cfRule type="cellIs" dxfId="49" priority="251" operator="equal">
      <formula>"Bajo"</formula>
    </cfRule>
  </conditionalFormatting>
  <conditionalFormatting sqref="Y68:Y73">
    <cfRule type="cellIs" dxfId="48" priority="243" operator="equal">
      <formula>"Muy Alta"</formula>
    </cfRule>
    <cfRule type="cellIs" dxfId="47" priority="244" operator="equal">
      <formula>"Alta"</formula>
    </cfRule>
    <cfRule type="cellIs" dxfId="46" priority="245" operator="equal">
      <formula>"Media"</formula>
    </cfRule>
    <cfRule type="cellIs" dxfId="45" priority="246" operator="equal">
      <formula>"Baja"</formula>
    </cfRule>
    <cfRule type="cellIs" dxfId="44" priority="247" operator="equal">
      <formula>"Muy Baja"</formula>
    </cfRule>
  </conditionalFormatting>
  <conditionalFormatting sqref="AA68:AA73">
    <cfRule type="cellIs" dxfId="43" priority="238" operator="equal">
      <formula>"Catastrófico"</formula>
    </cfRule>
    <cfRule type="cellIs" dxfId="42" priority="239" operator="equal">
      <formula>"Mayor"</formula>
    </cfRule>
    <cfRule type="cellIs" dxfId="41" priority="240" operator="equal">
      <formula>"Moderado"</formula>
    </cfRule>
    <cfRule type="cellIs" dxfId="40" priority="241" operator="equal">
      <formula>"Menor"</formula>
    </cfRule>
    <cfRule type="cellIs" dxfId="39" priority="242" operator="equal">
      <formula>"Leve"</formula>
    </cfRule>
  </conditionalFormatting>
  <conditionalFormatting sqref="AC68:AC73">
    <cfRule type="cellIs" dxfId="38" priority="234" operator="equal">
      <formula>"Extremo"</formula>
    </cfRule>
    <cfRule type="cellIs" dxfId="37" priority="235" operator="equal">
      <formula>"Alto"</formula>
    </cfRule>
    <cfRule type="cellIs" dxfId="36" priority="236" operator="equal">
      <formula>"Moderado"</formula>
    </cfRule>
    <cfRule type="cellIs" dxfId="35" priority="237" operator="equal">
      <formula>"Bajo"</formula>
    </cfRule>
  </conditionalFormatting>
  <conditionalFormatting sqref="K12 K15:K73">
    <cfRule type="containsText" dxfId="34" priority="233" operator="containsText" text="❌">
      <formula>NOT(ISERROR(SEARCH("❌",K12)))</formula>
    </cfRule>
  </conditionalFormatting>
  <conditionalFormatting sqref="H14">
    <cfRule type="cellIs" dxfId="33" priority="54" operator="equal">
      <formula>"Muy Alta"</formula>
    </cfRule>
    <cfRule type="cellIs" dxfId="32" priority="55" operator="equal">
      <formula>"Alta"</formula>
    </cfRule>
    <cfRule type="cellIs" dxfId="31" priority="56" operator="equal">
      <formula>"Media"</formula>
    </cfRule>
    <cfRule type="cellIs" dxfId="30" priority="57" operator="equal">
      <formula>"Baja"</formula>
    </cfRule>
    <cfRule type="cellIs" dxfId="29" priority="58" operator="equal">
      <formula>"Muy Baja"</formula>
    </cfRule>
  </conditionalFormatting>
  <conditionalFormatting sqref="L14">
    <cfRule type="cellIs" dxfId="28" priority="49" operator="equal">
      <formula>"Catastrófico"</formula>
    </cfRule>
    <cfRule type="cellIs" dxfId="27" priority="50" operator="equal">
      <formula>"Mayor"</formula>
    </cfRule>
    <cfRule type="cellIs" dxfId="26" priority="51" operator="equal">
      <formula>"Moderado"</formula>
    </cfRule>
    <cfRule type="cellIs" dxfId="25" priority="52" operator="equal">
      <formula>"Menor"</formula>
    </cfRule>
    <cfRule type="cellIs" dxfId="24" priority="53" operator="equal">
      <formula>"Leve"</formula>
    </cfRule>
  </conditionalFormatting>
  <conditionalFormatting sqref="N14">
    <cfRule type="cellIs" dxfId="23" priority="45" operator="equal">
      <formula>"Extremo"</formula>
    </cfRule>
    <cfRule type="cellIs" dxfId="22" priority="46" operator="equal">
      <formula>"Alto"</formula>
    </cfRule>
    <cfRule type="cellIs" dxfId="21" priority="47" operator="equal">
      <formula>"Moderado"</formula>
    </cfRule>
    <cfRule type="cellIs" dxfId="20" priority="48" operator="equal">
      <formula>"Bajo"</formula>
    </cfRule>
  </conditionalFormatting>
  <conditionalFormatting sqref="K14">
    <cfRule type="containsText" dxfId="19" priority="30" operator="containsText" text="❌">
      <formula>NOT(ISERROR(SEARCH("❌",K14)))</formula>
    </cfRule>
  </conditionalFormatting>
  <conditionalFormatting sqref="H13">
    <cfRule type="cellIs" dxfId="18" priority="25" operator="equal">
      <formula>"Muy Alta"</formula>
    </cfRule>
    <cfRule type="cellIs" dxfId="17" priority="26" operator="equal">
      <formula>"Alta"</formula>
    </cfRule>
    <cfRule type="cellIs" dxfId="16" priority="27" operator="equal">
      <formula>"Media"</formula>
    </cfRule>
    <cfRule type="cellIs" dxfId="15" priority="28" operator="equal">
      <formula>"Baja"</formula>
    </cfRule>
    <cfRule type="cellIs" dxfId="14" priority="29" operator="equal">
      <formula>"Muy Baja"</formula>
    </cfRule>
  </conditionalFormatting>
  <conditionalFormatting sqref="L13">
    <cfRule type="cellIs" dxfId="13" priority="20" operator="equal">
      <formula>"Catastrófico"</formula>
    </cfRule>
    <cfRule type="cellIs" dxfId="12" priority="21" operator="equal">
      <formula>"Mayor"</formula>
    </cfRule>
    <cfRule type="cellIs" dxfId="11" priority="22" operator="equal">
      <formula>"Moderado"</formula>
    </cfRule>
    <cfRule type="cellIs" dxfId="10" priority="23" operator="equal">
      <formula>"Menor"</formula>
    </cfRule>
    <cfRule type="cellIs" dxfId="9" priority="24" operator="equal">
      <formula>"Leve"</formula>
    </cfRule>
  </conditionalFormatting>
  <conditionalFormatting sqref="N13">
    <cfRule type="cellIs" dxfId="8" priority="16" operator="equal">
      <formula>"Extremo"</formula>
    </cfRule>
    <cfRule type="cellIs" dxfId="7" priority="17" operator="equal">
      <formula>"Alto"</formula>
    </cfRule>
    <cfRule type="cellIs" dxfId="6" priority="18" operator="equal">
      <formula>"Moderado"</formula>
    </cfRule>
    <cfRule type="cellIs" dxfId="5" priority="19" operator="equal">
      <formula>"Bajo"</formula>
    </cfRule>
  </conditionalFormatting>
  <conditionalFormatting sqref="K13">
    <cfRule type="containsText" dxfId="4" priority="1" operator="containsText" text="❌">
      <formula>NOT(ISERROR(SEARCH("❌",K13)))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AK71:AK72 AK17:AK18 AK20:AK21 AK23:AK24 AK26:AK27 AK29:AK30 AK32:AK33 AK35:AK36 AK38:AK39 AK41:AK42 AK44:AK45 AK47:AK48 AK50:AK51 AK53:AK54 AK56:AK57 AK59:AK60 AK62:AK63 AK65:AK66 AK68:AK69 AK12:AK15</xm:sqref>
        </x14:dataValidation>
        <x14:dataValidation type="list" allowBlank="1" showInputMessage="1" showErrorMessage="1" xr:uid="{00000000-0002-0000-0100-000000000000}">
          <x14:formula1>
            <xm:f>'Tabla Valoración controles'!$D$4:$D$6</xm:f>
          </x14:formula1>
          <xm:sqref>R12 R15:R73</xm:sqref>
        </x14:dataValidation>
        <x14:dataValidation type="list" allowBlank="1" showInputMessage="1" showErrorMessage="1" xr:uid="{00000000-0002-0000-0100-000001000000}">
          <x14:formula1>
            <xm:f>'Tabla Valoración controles'!$D$7:$D$8</xm:f>
          </x14:formula1>
          <xm:sqref>S12 S15:S73</xm:sqref>
        </x14:dataValidation>
        <x14:dataValidation type="list" allowBlank="1" showInputMessage="1" showErrorMessage="1" xr:uid="{00000000-0002-0000-0100-000002000000}">
          <x14:formula1>
            <xm:f>'Tabla Valoración controles'!$D$9:$D$10</xm:f>
          </x14:formula1>
          <xm:sqref>U12 U15:U73</xm:sqref>
        </x14:dataValidation>
        <x14:dataValidation type="list" allowBlank="1" showInputMessage="1" showErrorMessage="1" xr:uid="{00000000-0002-0000-0100-000003000000}">
          <x14:formula1>
            <xm:f>'Tabla Valoración controles'!$D$11:$D$12</xm:f>
          </x14:formula1>
          <xm:sqref>V12 V15:V73</xm:sqref>
        </x14:dataValidation>
        <x14:dataValidation type="list" allowBlank="1" showInputMessage="1" showErrorMessage="1" xr:uid="{00000000-0002-0000-0100-000005000000}">
          <x14:formula1>
            <xm:f>'Tabla Valoración controles'!$D$13:$D$14</xm:f>
          </x14:formula1>
          <xm:sqref>W12 W15:W73</xm:sqref>
        </x14:dataValidation>
        <x14:dataValidation type="list" allowBlank="1" showInputMessage="1" showErrorMessage="1" xr:uid="{00000000-0002-0000-0100-000006000000}">
          <x14:formula1>
            <xm:f>'Opciones Tratamiento'!$B$13:$B$19</xm:f>
          </x14:formula1>
          <xm:sqref>F12:F73</xm:sqref>
        </x14:dataValidation>
        <x14:dataValidation type="list" allowBlank="1" showInputMessage="1" showErrorMessage="1" xr:uid="{00000000-0002-0000-0100-000007000000}">
          <x14:formula1>
            <xm:f>'Opciones Tratamiento'!$E$2:$E$4</xm:f>
          </x14:formula1>
          <xm:sqref>B12:B73</xm:sqref>
        </x14:dataValidation>
        <x14:dataValidation type="list" allowBlank="1" showInputMessage="1" showErrorMessage="1" xr:uid="{00000000-0002-0000-0100-000008000000}">
          <x14:formula1>
            <xm:f>'Opciones Tratamiento'!$B$2:$B$5</xm:f>
          </x14:formula1>
          <xm:sqref>AD12 AD15:AD73</xm:sqref>
        </x14:dataValidation>
        <x14:dataValidation type="list" allowBlank="1" showInputMessage="1" showErrorMessage="1" xr:uid="{00000000-0002-0000-0100-000009000000}">
          <x14:formula1>
            <xm:f>'Tabla Impacto'!$F$210:$F$221</xm:f>
          </x14:formula1>
          <xm:sqref>J12:J73</xm:sqref>
        </x14:dataValidation>
        <x14:dataValidation type="custom" allowBlank="1" showInputMessage="1" showErrorMessage="1" error="Recuerde que las acciones se generan bajo la medida de mitigar el riesgo" xr:uid="{00000000-0002-0000-0100-00000A000000}">
          <x14:formula1>
            <xm:f>IF(OR(AD15='Opciones Tratamiento'!$B$2,AD15='Opciones Tratamiento'!$B$3,AD15='Opciones Tratamiento'!$B$4),ISBLANK(AD15),ISTEXT(AD15))</xm:f>
          </x14:formula1>
          <xm:sqref>AE15:AE19 AE23:AE25 AE27:AE31 AE33:AE37 AE39:AE43 AE45:AE73</xm:sqref>
        </x14:dataValidation>
        <x14:dataValidation type="custom" allowBlank="1" showInputMessage="1" showErrorMessage="1" error="Recuerde que las acciones se generan bajo la medida de mitigar el riesgo" xr:uid="{00000000-0002-0000-0100-00000B000000}">
          <x14:formula1>
            <xm:f>IF(OR(AD15='Opciones Tratamiento'!$B$2,AD15='Opciones Tratamiento'!$B$3,AD15='Opciones Tratamiento'!$B$4),ISBLANK(AD15),ISTEXT(AD15))</xm:f>
          </x14:formula1>
          <xm:sqref>AF15:AF19 AF23:AF25 AF27:AF31 AF33:AF37 AF39:AF43 AF45:AF73</xm:sqref>
        </x14:dataValidation>
        <x14:dataValidation type="custom" allowBlank="1" showInputMessage="1" showErrorMessage="1" error="Recuerde que las acciones se generan bajo la medida de mitigar el riesgo" xr:uid="{00000000-0002-0000-0100-00000C000000}">
          <x14:formula1>
            <xm:f>IF(OR(AD15='Opciones Tratamiento'!$B$2,AD15='Opciones Tratamiento'!$B$3,AD15='Opciones Tratamiento'!$B$4),ISBLANK(AD15),ISTEXT(AD15))</xm:f>
          </x14:formula1>
          <xm:sqref>AG15:AH19 AG23:AH25 AG27:AH31 AG33:AH37 AG39:AH43 AG45:AH73</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AI12:AI73</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568" t="s">
        <v>159</v>
      </c>
      <c r="C2" s="568"/>
      <c r="D2" s="568"/>
      <c r="E2" s="568"/>
      <c r="F2" s="568"/>
      <c r="G2" s="568"/>
      <c r="H2" s="568"/>
      <c r="I2" s="568"/>
      <c r="J2" s="535" t="s">
        <v>2</v>
      </c>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568"/>
      <c r="C3" s="568"/>
      <c r="D3" s="568"/>
      <c r="E3" s="568"/>
      <c r="F3" s="568"/>
      <c r="G3" s="568"/>
      <c r="H3" s="568"/>
      <c r="I3" s="568"/>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568"/>
      <c r="C4" s="568"/>
      <c r="D4" s="568"/>
      <c r="E4" s="568"/>
      <c r="F4" s="568"/>
      <c r="G4" s="568"/>
      <c r="H4" s="568"/>
      <c r="I4" s="568"/>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481" t="s">
        <v>4</v>
      </c>
      <c r="C6" s="481"/>
      <c r="D6" s="482"/>
      <c r="E6" s="519" t="s">
        <v>115</v>
      </c>
      <c r="F6" s="520"/>
      <c r="G6" s="520"/>
      <c r="H6" s="520"/>
      <c r="I6" s="521"/>
      <c r="J6" s="531" t="str">
        <f>IF(AND('Mapa de Riesgos'!$H$12="Muy Alta",'Mapa de Riesgos'!$L$12="Leve"),CONCATENATE("R",'Mapa de Riesgos'!$A$12),"")</f>
        <v/>
      </c>
      <c r="K6" s="532"/>
      <c r="L6" s="532" t="str">
        <f>IF(AND('Mapa de Riesgos'!$H$20="Muy Alta",'Mapa de Riesgos'!$L$20="Leve"),CONCATENATE("R",'Mapa de Riesgos'!$A$20),"")</f>
        <v/>
      </c>
      <c r="M6" s="532"/>
      <c r="N6" s="532" t="str">
        <f>IF(AND('Mapa de Riesgos'!$H$26="Muy Alta",'Mapa de Riesgos'!$L$26="Leve"),CONCATENATE("R",'Mapa de Riesgos'!$A$26),"")</f>
        <v/>
      </c>
      <c r="O6" s="534"/>
      <c r="P6" s="531" t="str">
        <f>IF(AND('Mapa de Riesgos'!$H$12="Muy Alta",'Mapa de Riesgos'!$L$12="Menor"),CONCATENATE("R",'Mapa de Riesgos'!$A$12),"")</f>
        <v/>
      </c>
      <c r="Q6" s="532"/>
      <c r="R6" s="532" t="str">
        <f>IF(AND('Mapa de Riesgos'!$H$20="Muy Alta",'Mapa de Riesgos'!$L$20="Menor"),CONCATENATE("R",'Mapa de Riesgos'!$A$20),"")</f>
        <v/>
      </c>
      <c r="S6" s="532"/>
      <c r="T6" s="532" t="str">
        <f>IF(AND('Mapa de Riesgos'!$H$26="Muy Alta",'Mapa de Riesgos'!$L$26="Menor"),CONCATENATE("R",'Mapa de Riesgos'!$A$26),"")</f>
        <v/>
      </c>
      <c r="U6" s="534"/>
      <c r="V6" s="531" t="str">
        <f>IF(AND('Mapa de Riesgos'!$H$12="Muy Alta",'Mapa de Riesgos'!$L$12="Moderado"),CONCATENATE("R",'Mapa de Riesgos'!$A$12),"")</f>
        <v/>
      </c>
      <c r="W6" s="532"/>
      <c r="X6" s="532" t="str">
        <f>IF(AND('Mapa de Riesgos'!$H$20="Muy Alta",'Mapa de Riesgos'!$L$20="Moderado"),CONCATENATE("R",'Mapa de Riesgos'!$A$20),"")</f>
        <v/>
      </c>
      <c r="Y6" s="532"/>
      <c r="Z6" s="532" t="str">
        <f>IF(AND('Mapa de Riesgos'!$H$26="Muy Alta",'Mapa de Riesgos'!$L$26="Moderado"),CONCATENATE("R",'Mapa de Riesgos'!$A$26),"")</f>
        <v/>
      </c>
      <c r="AA6" s="534"/>
      <c r="AB6" s="531" t="str">
        <f>IF(AND('Mapa de Riesgos'!$H$12="Muy Alta",'Mapa de Riesgos'!$L$12="Mayor"),CONCATENATE("R",'Mapa de Riesgos'!$A$12),"")</f>
        <v/>
      </c>
      <c r="AC6" s="532"/>
      <c r="AD6" s="532" t="str">
        <f>IF(AND('Mapa de Riesgos'!$H$20="Muy Alta",'Mapa de Riesgos'!$L$20="Mayor"),CONCATENATE("R",'Mapa de Riesgos'!$A$20),"")</f>
        <v/>
      </c>
      <c r="AE6" s="532"/>
      <c r="AF6" s="532" t="str">
        <f>IF(AND('Mapa de Riesgos'!$H$26="Muy Alta",'Mapa de Riesgos'!$L$26="Mayor"),CONCATENATE("R",'Mapa de Riesgos'!$A$26),"")</f>
        <v/>
      </c>
      <c r="AG6" s="534"/>
      <c r="AH6" s="547" t="str">
        <f>IF(AND('Mapa de Riesgos'!$H$12="Muy Alta",'Mapa de Riesgos'!$L$12="Catastrófico"),CONCATENATE("R",'Mapa de Riesgos'!$A$12),"")</f>
        <v/>
      </c>
      <c r="AI6" s="548"/>
      <c r="AJ6" s="548" t="str">
        <f>IF(AND('Mapa de Riesgos'!$H$20="Muy Alta",'Mapa de Riesgos'!$L$20="Catastrófico"),CONCATENATE("R",'Mapa de Riesgos'!$A$20),"")</f>
        <v/>
      </c>
      <c r="AK6" s="548"/>
      <c r="AL6" s="548" t="str">
        <f>IF(AND('Mapa de Riesgos'!$H$26="Muy Alta",'Mapa de Riesgos'!$L$26="Catastrófico"),CONCATENATE("R",'Mapa de Riesgos'!$A$26),"")</f>
        <v/>
      </c>
      <c r="AM6" s="549"/>
      <c r="AO6" s="483" t="s">
        <v>78</v>
      </c>
      <c r="AP6" s="484"/>
      <c r="AQ6" s="484"/>
      <c r="AR6" s="484"/>
      <c r="AS6" s="484"/>
      <c r="AT6" s="485"/>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481"/>
      <c r="C7" s="481"/>
      <c r="D7" s="482"/>
      <c r="E7" s="522"/>
      <c r="F7" s="523"/>
      <c r="G7" s="523"/>
      <c r="H7" s="523"/>
      <c r="I7" s="524"/>
      <c r="J7" s="533"/>
      <c r="K7" s="530"/>
      <c r="L7" s="530"/>
      <c r="M7" s="530"/>
      <c r="N7" s="530"/>
      <c r="O7" s="529"/>
      <c r="P7" s="533"/>
      <c r="Q7" s="530"/>
      <c r="R7" s="530"/>
      <c r="S7" s="530"/>
      <c r="T7" s="530"/>
      <c r="U7" s="529"/>
      <c r="V7" s="533"/>
      <c r="W7" s="530"/>
      <c r="X7" s="530"/>
      <c r="Y7" s="530"/>
      <c r="Z7" s="530"/>
      <c r="AA7" s="529"/>
      <c r="AB7" s="533"/>
      <c r="AC7" s="530"/>
      <c r="AD7" s="530"/>
      <c r="AE7" s="530"/>
      <c r="AF7" s="530"/>
      <c r="AG7" s="529"/>
      <c r="AH7" s="541"/>
      <c r="AI7" s="542"/>
      <c r="AJ7" s="542"/>
      <c r="AK7" s="542"/>
      <c r="AL7" s="542"/>
      <c r="AM7" s="543"/>
      <c r="AN7" s="84"/>
      <c r="AO7" s="486"/>
      <c r="AP7" s="487"/>
      <c r="AQ7" s="487"/>
      <c r="AR7" s="487"/>
      <c r="AS7" s="487"/>
      <c r="AT7" s="488"/>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481"/>
      <c r="C8" s="481"/>
      <c r="D8" s="482"/>
      <c r="E8" s="522"/>
      <c r="F8" s="523"/>
      <c r="G8" s="523"/>
      <c r="H8" s="523"/>
      <c r="I8" s="524"/>
      <c r="J8" s="533" t="str">
        <f>IF(AND('Mapa de Riesgos'!$H$32="Muy Alta",'Mapa de Riesgos'!$L$32="Leve"),CONCATENATE("R",'Mapa de Riesgos'!$A$32),"")</f>
        <v/>
      </c>
      <c r="K8" s="530"/>
      <c r="L8" s="528" t="str">
        <f>IF(AND('Mapa de Riesgos'!$H$38="Muy Alta",'Mapa de Riesgos'!$L$38="Leve"),CONCATENATE("R",'Mapa de Riesgos'!$A$38),"")</f>
        <v/>
      </c>
      <c r="M8" s="528"/>
      <c r="N8" s="528" t="str">
        <f>IF(AND('Mapa de Riesgos'!$H$44="Muy Alta",'Mapa de Riesgos'!$L$44="Leve"),CONCATENATE("R",'Mapa de Riesgos'!$A$44),"")</f>
        <v/>
      </c>
      <c r="O8" s="529"/>
      <c r="P8" s="533" t="str">
        <f>IF(AND('Mapa de Riesgos'!$H$32="Muy Alta",'Mapa de Riesgos'!$L$32="Menor"),CONCATENATE("R",'Mapa de Riesgos'!$A$32),"")</f>
        <v/>
      </c>
      <c r="Q8" s="530"/>
      <c r="R8" s="528" t="str">
        <f>IF(AND('Mapa de Riesgos'!$H$38="Muy Alta",'Mapa de Riesgos'!$L$38="Menor"),CONCATENATE("R",'Mapa de Riesgos'!$A$38),"")</f>
        <v>R5</v>
      </c>
      <c r="S8" s="528"/>
      <c r="T8" s="528" t="str">
        <f>IF(AND('Mapa de Riesgos'!$H$44="Muy Alta",'Mapa de Riesgos'!$L$44="Menor"),CONCATENATE("R",'Mapa de Riesgos'!$A$44),"")</f>
        <v/>
      </c>
      <c r="U8" s="529"/>
      <c r="V8" s="533" t="str">
        <f>IF(AND('Mapa de Riesgos'!$H$32="Muy Alta",'Mapa de Riesgos'!$L$32="Moderado"),CONCATENATE("R",'Mapa de Riesgos'!$A$32),"")</f>
        <v/>
      </c>
      <c r="W8" s="530"/>
      <c r="X8" s="528" t="str">
        <f>IF(AND('Mapa de Riesgos'!$H$38="Muy Alta",'Mapa de Riesgos'!$L$38="Moderado"),CONCATENATE("R",'Mapa de Riesgos'!$A$38),"")</f>
        <v/>
      </c>
      <c r="Y8" s="528"/>
      <c r="Z8" s="528" t="str">
        <f>IF(AND('Mapa de Riesgos'!$H$44="Muy Alta",'Mapa de Riesgos'!$L$44="Moderado"),CONCATENATE("R",'Mapa de Riesgos'!$A$44),"")</f>
        <v/>
      </c>
      <c r="AA8" s="529"/>
      <c r="AB8" s="533" t="str">
        <f>IF(AND('Mapa de Riesgos'!$H$32="Muy Alta",'Mapa de Riesgos'!$L$32="Mayor"),CONCATENATE("R",'Mapa de Riesgos'!$A$32),"")</f>
        <v/>
      </c>
      <c r="AC8" s="530"/>
      <c r="AD8" s="528" t="str">
        <f>IF(AND('Mapa de Riesgos'!$H$38="Muy Alta",'Mapa de Riesgos'!$L$38="Mayor"),CONCATENATE("R",'Mapa de Riesgos'!$A$38),"")</f>
        <v/>
      </c>
      <c r="AE8" s="528"/>
      <c r="AF8" s="528" t="str">
        <f>IF(AND('Mapa de Riesgos'!$H$44="Muy Alta",'Mapa de Riesgos'!$L$44="Mayor"),CONCATENATE("R",'Mapa de Riesgos'!$A$44),"")</f>
        <v/>
      </c>
      <c r="AG8" s="529"/>
      <c r="AH8" s="541" t="str">
        <f>IF(AND('Mapa de Riesgos'!$H$32="Muy Alta",'Mapa de Riesgos'!$L$32="Catastrófico"),CONCATENATE("R",'Mapa de Riesgos'!$A$32),"")</f>
        <v/>
      </c>
      <c r="AI8" s="542"/>
      <c r="AJ8" s="542" t="str">
        <f>IF(AND('Mapa de Riesgos'!$H$38="Muy Alta",'Mapa de Riesgos'!$L$38="Catastrófico"),CONCATENATE("R",'Mapa de Riesgos'!$A$38),"")</f>
        <v/>
      </c>
      <c r="AK8" s="542"/>
      <c r="AL8" s="542" t="str">
        <f>IF(AND('Mapa de Riesgos'!$H$44="Muy Alta",'Mapa de Riesgos'!$L$44="Catastrófico"),CONCATENATE("R",'Mapa de Riesgos'!$A$44),"")</f>
        <v/>
      </c>
      <c r="AM8" s="543"/>
      <c r="AN8" s="84"/>
      <c r="AO8" s="486"/>
      <c r="AP8" s="487"/>
      <c r="AQ8" s="487"/>
      <c r="AR8" s="487"/>
      <c r="AS8" s="487"/>
      <c r="AT8" s="488"/>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481"/>
      <c r="C9" s="481"/>
      <c r="D9" s="482"/>
      <c r="E9" s="522"/>
      <c r="F9" s="523"/>
      <c r="G9" s="523"/>
      <c r="H9" s="523"/>
      <c r="I9" s="524"/>
      <c r="J9" s="533"/>
      <c r="K9" s="530"/>
      <c r="L9" s="528"/>
      <c r="M9" s="528"/>
      <c r="N9" s="528"/>
      <c r="O9" s="529"/>
      <c r="P9" s="533"/>
      <c r="Q9" s="530"/>
      <c r="R9" s="528"/>
      <c r="S9" s="528"/>
      <c r="T9" s="528"/>
      <c r="U9" s="529"/>
      <c r="V9" s="533"/>
      <c r="W9" s="530"/>
      <c r="X9" s="528"/>
      <c r="Y9" s="528"/>
      <c r="Z9" s="528"/>
      <c r="AA9" s="529"/>
      <c r="AB9" s="533"/>
      <c r="AC9" s="530"/>
      <c r="AD9" s="528"/>
      <c r="AE9" s="528"/>
      <c r="AF9" s="528"/>
      <c r="AG9" s="529"/>
      <c r="AH9" s="541"/>
      <c r="AI9" s="542"/>
      <c r="AJ9" s="542"/>
      <c r="AK9" s="542"/>
      <c r="AL9" s="542"/>
      <c r="AM9" s="543"/>
      <c r="AN9" s="84"/>
      <c r="AO9" s="486"/>
      <c r="AP9" s="487"/>
      <c r="AQ9" s="487"/>
      <c r="AR9" s="487"/>
      <c r="AS9" s="487"/>
      <c r="AT9" s="488"/>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481"/>
      <c r="C10" s="481"/>
      <c r="D10" s="482"/>
      <c r="E10" s="522"/>
      <c r="F10" s="523"/>
      <c r="G10" s="523"/>
      <c r="H10" s="523"/>
      <c r="I10" s="524"/>
      <c r="J10" s="533" t="str">
        <f>IF(AND('Mapa de Riesgos'!$H$50="Muy Alta",'Mapa de Riesgos'!$L$50="Leve"),CONCATENATE("R",'Mapa de Riesgos'!$A$50),"")</f>
        <v/>
      </c>
      <c r="K10" s="530"/>
      <c r="L10" s="528" t="str">
        <f>IF(AND('Mapa de Riesgos'!$H$56="Muy Alta",'Mapa de Riesgos'!$L$56="Leve"),CONCATENATE("R",'Mapa de Riesgos'!$A$56),"")</f>
        <v/>
      </c>
      <c r="M10" s="528"/>
      <c r="N10" s="528" t="str">
        <f>IF(AND('Mapa de Riesgos'!$H$62="Muy Alta",'Mapa de Riesgos'!$L$62="Leve"),CONCATENATE("R",'Mapa de Riesgos'!$A$62),"")</f>
        <v/>
      </c>
      <c r="O10" s="529"/>
      <c r="P10" s="533" t="str">
        <f>IF(AND('Mapa de Riesgos'!$H$50="Muy Alta",'Mapa de Riesgos'!$L$50="Menor"),CONCATENATE("R",'Mapa de Riesgos'!$A$50),"")</f>
        <v/>
      </c>
      <c r="Q10" s="530"/>
      <c r="R10" s="528" t="str">
        <f>IF(AND('Mapa de Riesgos'!$H$56="Muy Alta",'Mapa de Riesgos'!$L$56="Menor"),CONCATENATE("R",'Mapa de Riesgos'!$A$56),"")</f>
        <v/>
      </c>
      <c r="S10" s="528"/>
      <c r="T10" s="528" t="str">
        <f>IF(AND('Mapa de Riesgos'!$H$62="Muy Alta",'Mapa de Riesgos'!$L$62="Menor"),CONCATENATE("R",'Mapa de Riesgos'!$A$62),"")</f>
        <v/>
      </c>
      <c r="U10" s="529"/>
      <c r="V10" s="533" t="str">
        <f>IF(AND('Mapa de Riesgos'!$H$50="Muy Alta",'Mapa de Riesgos'!$L$50="Moderado"),CONCATENATE("R",'Mapa de Riesgos'!$A$50),"")</f>
        <v/>
      </c>
      <c r="W10" s="530"/>
      <c r="X10" s="528" t="str">
        <f>IF(AND('Mapa de Riesgos'!$H$56="Muy Alta",'Mapa de Riesgos'!$L$56="Moderado"),CONCATENATE("R",'Mapa de Riesgos'!$A$56),"")</f>
        <v/>
      </c>
      <c r="Y10" s="528"/>
      <c r="Z10" s="528" t="str">
        <f>IF(AND('Mapa de Riesgos'!$H$62="Muy Alta",'Mapa de Riesgos'!$L$62="Moderado"),CONCATENATE("R",'Mapa de Riesgos'!$A$62),"")</f>
        <v/>
      </c>
      <c r="AA10" s="529"/>
      <c r="AB10" s="533" t="str">
        <f>IF(AND('Mapa de Riesgos'!$H$50="Muy Alta",'Mapa de Riesgos'!$L$50="Mayor"),CONCATENATE("R",'Mapa de Riesgos'!$A$50),"")</f>
        <v/>
      </c>
      <c r="AC10" s="530"/>
      <c r="AD10" s="528" t="str">
        <f>IF(AND('Mapa de Riesgos'!$H$56="Muy Alta",'Mapa de Riesgos'!$L$56="Mayor"),CONCATENATE("R",'Mapa de Riesgos'!$A$56),"")</f>
        <v/>
      </c>
      <c r="AE10" s="528"/>
      <c r="AF10" s="528" t="str">
        <f>IF(AND('Mapa de Riesgos'!$H$62="Muy Alta",'Mapa de Riesgos'!$L$62="Mayor"),CONCATENATE("R",'Mapa de Riesgos'!$A$62),"")</f>
        <v/>
      </c>
      <c r="AG10" s="529"/>
      <c r="AH10" s="541" t="str">
        <f>IF(AND('Mapa de Riesgos'!$H$50="Muy Alta",'Mapa de Riesgos'!$L$50="Catastrófico"),CONCATENATE("R",'Mapa de Riesgos'!$A$50),"")</f>
        <v/>
      </c>
      <c r="AI10" s="542"/>
      <c r="AJ10" s="542" t="str">
        <f>IF(AND('Mapa de Riesgos'!$H$56="Muy Alta",'Mapa de Riesgos'!$L$56="Catastrófico"),CONCATENATE("R",'Mapa de Riesgos'!$A$56),"")</f>
        <v/>
      </c>
      <c r="AK10" s="542"/>
      <c r="AL10" s="542" t="str">
        <f>IF(AND('Mapa de Riesgos'!$H$62="Muy Alta",'Mapa de Riesgos'!$L$62="Catastrófico"),CONCATENATE("R",'Mapa de Riesgos'!$A$62),"")</f>
        <v/>
      </c>
      <c r="AM10" s="543"/>
      <c r="AN10" s="84"/>
      <c r="AO10" s="486"/>
      <c r="AP10" s="487"/>
      <c r="AQ10" s="487"/>
      <c r="AR10" s="487"/>
      <c r="AS10" s="487"/>
      <c r="AT10" s="488"/>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481"/>
      <c r="C11" s="481"/>
      <c r="D11" s="482"/>
      <c r="E11" s="522"/>
      <c r="F11" s="523"/>
      <c r="G11" s="523"/>
      <c r="H11" s="523"/>
      <c r="I11" s="524"/>
      <c r="J11" s="533"/>
      <c r="K11" s="530"/>
      <c r="L11" s="528"/>
      <c r="M11" s="528"/>
      <c r="N11" s="528"/>
      <c r="O11" s="529"/>
      <c r="P11" s="533"/>
      <c r="Q11" s="530"/>
      <c r="R11" s="528"/>
      <c r="S11" s="528"/>
      <c r="T11" s="528"/>
      <c r="U11" s="529"/>
      <c r="V11" s="533"/>
      <c r="W11" s="530"/>
      <c r="X11" s="528"/>
      <c r="Y11" s="528"/>
      <c r="Z11" s="528"/>
      <c r="AA11" s="529"/>
      <c r="AB11" s="533"/>
      <c r="AC11" s="530"/>
      <c r="AD11" s="528"/>
      <c r="AE11" s="528"/>
      <c r="AF11" s="528"/>
      <c r="AG11" s="529"/>
      <c r="AH11" s="541"/>
      <c r="AI11" s="542"/>
      <c r="AJ11" s="542"/>
      <c r="AK11" s="542"/>
      <c r="AL11" s="542"/>
      <c r="AM11" s="543"/>
      <c r="AN11" s="84"/>
      <c r="AO11" s="486"/>
      <c r="AP11" s="487"/>
      <c r="AQ11" s="487"/>
      <c r="AR11" s="487"/>
      <c r="AS11" s="487"/>
      <c r="AT11" s="488"/>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481"/>
      <c r="C12" s="481"/>
      <c r="D12" s="482"/>
      <c r="E12" s="522"/>
      <c r="F12" s="523"/>
      <c r="G12" s="523"/>
      <c r="H12" s="523"/>
      <c r="I12" s="524"/>
      <c r="J12" s="533" t="str">
        <f>IF(AND('Mapa de Riesgos'!$H$68="Muy Alta",'Mapa de Riesgos'!$L$68="Leve"),CONCATENATE("R",'Mapa de Riesgos'!$A$68),"")</f>
        <v/>
      </c>
      <c r="K12" s="530"/>
      <c r="L12" s="528" t="str">
        <f>IF(AND('Mapa de Riesgos'!$H$74="Muy Alta",'Mapa de Riesgos'!$L$74="Leve"),CONCATENATE("R",'Mapa de Riesgos'!$A$74),"")</f>
        <v/>
      </c>
      <c r="M12" s="528"/>
      <c r="N12" s="528" t="str">
        <f>IF(AND('Mapa de Riesgos'!$H$80="Muy Alta",'Mapa de Riesgos'!$L$80="Leve"),CONCATENATE("R",'Mapa de Riesgos'!$A$80),"")</f>
        <v/>
      </c>
      <c r="O12" s="529"/>
      <c r="P12" s="533" t="str">
        <f>IF(AND('Mapa de Riesgos'!$H$68="Muy Alta",'Mapa de Riesgos'!$L$68="Menor"),CONCATENATE("R",'Mapa de Riesgos'!$A$68),"")</f>
        <v/>
      </c>
      <c r="Q12" s="530"/>
      <c r="R12" s="528" t="str">
        <f>IF(AND('Mapa de Riesgos'!$H$74="Muy Alta",'Mapa de Riesgos'!$L$74="Menor"),CONCATENATE("R",'Mapa de Riesgos'!$A$74),"")</f>
        <v/>
      </c>
      <c r="S12" s="528"/>
      <c r="T12" s="528" t="str">
        <f>IF(AND('Mapa de Riesgos'!$H$80="Muy Alta",'Mapa de Riesgos'!$L$80="Menor"),CONCATENATE("R",'Mapa de Riesgos'!$A$80),"")</f>
        <v/>
      </c>
      <c r="U12" s="529"/>
      <c r="V12" s="533" t="str">
        <f>IF(AND('Mapa de Riesgos'!$H$68="Muy Alta",'Mapa de Riesgos'!$L$68="Moderado"),CONCATENATE("R",'Mapa de Riesgos'!$A$68),"")</f>
        <v/>
      </c>
      <c r="W12" s="530"/>
      <c r="X12" s="528" t="str">
        <f>IF(AND('Mapa de Riesgos'!$H$74="Muy Alta",'Mapa de Riesgos'!$L$74="Moderado"),CONCATENATE("R",'Mapa de Riesgos'!$A$74),"")</f>
        <v/>
      </c>
      <c r="Y12" s="528"/>
      <c r="Z12" s="528" t="str">
        <f>IF(AND('Mapa de Riesgos'!$H$80="Muy Alta",'Mapa de Riesgos'!$L$80="Moderado"),CONCATENATE("R",'Mapa de Riesgos'!$A$80),"")</f>
        <v/>
      </c>
      <c r="AA12" s="529"/>
      <c r="AB12" s="533" t="str">
        <f>IF(AND('Mapa de Riesgos'!$H$68="Muy Alta",'Mapa de Riesgos'!$L$68="Mayor"),CONCATENATE("R",'Mapa de Riesgos'!$A$68),"")</f>
        <v/>
      </c>
      <c r="AC12" s="530"/>
      <c r="AD12" s="528" t="str">
        <f>IF(AND('Mapa de Riesgos'!$H$74="Muy Alta",'Mapa de Riesgos'!$L$74="Mayor"),CONCATENATE("R",'Mapa de Riesgos'!$A$74),"")</f>
        <v/>
      </c>
      <c r="AE12" s="528"/>
      <c r="AF12" s="528" t="str">
        <f>IF(AND('Mapa de Riesgos'!$H$80="Muy Alta",'Mapa de Riesgos'!$L$80="Mayor"),CONCATENATE("R",'Mapa de Riesgos'!$A$80),"")</f>
        <v/>
      </c>
      <c r="AG12" s="529"/>
      <c r="AH12" s="541" t="str">
        <f>IF(AND('Mapa de Riesgos'!$H$68="Muy Alta",'Mapa de Riesgos'!$L$68="Catastrófico"),CONCATENATE("R",'Mapa de Riesgos'!$A$68),"")</f>
        <v/>
      </c>
      <c r="AI12" s="542"/>
      <c r="AJ12" s="542" t="str">
        <f>IF(AND('Mapa de Riesgos'!$H$74="Muy Alta",'Mapa de Riesgos'!$L$74="Catastrófico"),CONCATENATE("R",'Mapa de Riesgos'!$A$74),"")</f>
        <v/>
      </c>
      <c r="AK12" s="542"/>
      <c r="AL12" s="542" t="str">
        <f>IF(AND('Mapa de Riesgos'!$H$80="Muy Alta",'Mapa de Riesgos'!$L$80="Catastrófico"),CONCATENATE("R",'Mapa de Riesgos'!$A$80),"")</f>
        <v/>
      </c>
      <c r="AM12" s="543"/>
      <c r="AN12" s="84"/>
      <c r="AO12" s="486"/>
      <c r="AP12" s="487"/>
      <c r="AQ12" s="487"/>
      <c r="AR12" s="487"/>
      <c r="AS12" s="487"/>
      <c r="AT12" s="488"/>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481"/>
      <c r="C13" s="481"/>
      <c r="D13" s="482"/>
      <c r="E13" s="525"/>
      <c r="F13" s="526"/>
      <c r="G13" s="526"/>
      <c r="H13" s="526"/>
      <c r="I13" s="527"/>
      <c r="J13" s="533"/>
      <c r="K13" s="530"/>
      <c r="L13" s="530"/>
      <c r="M13" s="530"/>
      <c r="N13" s="530"/>
      <c r="O13" s="529"/>
      <c r="P13" s="533"/>
      <c r="Q13" s="530"/>
      <c r="R13" s="530"/>
      <c r="S13" s="530"/>
      <c r="T13" s="530"/>
      <c r="U13" s="529"/>
      <c r="V13" s="533"/>
      <c r="W13" s="530"/>
      <c r="X13" s="530"/>
      <c r="Y13" s="530"/>
      <c r="Z13" s="530"/>
      <c r="AA13" s="529"/>
      <c r="AB13" s="533"/>
      <c r="AC13" s="530"/>
      <c r="AD13" s="530"/>
      <c r="AE13" s="530"/>
      <c r="AF13" s="530"/>
      <c r="AG13" s="529"/>
      <c r="AH13" s="544"/>
      <c r="AI13" s="545"/>
      <c r="AJ13" s="545"/>
      <c r="AK13" s="545"/>
      <c r="AL13" s="545"/>
      <c r="AM13" s="546"/>
      <c r="AN13" s="84"/>
      <c r="AO13" s="489"/>
      <c r="AP13" s="490"/>
      <c r="AQ13" s="490"/>
      <c r="AR13" s="490"/>
      <c r="AS13" s="490"/>
      <c r="AT13" s="491"/>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481"/>
      <c r="C14" s="481"/>
      <c r="D14" s="482"/>
      <c r="E14" s="519" t="s">
        <v>114</v>
      </c>
      <c r="F14" s="520"/>
      <c r="G14" s="520"/>
      <c r="H14" s="520"/>
      <c r="I14" s="520"/>
      <c r="J14" s="556" t="str">
        <f>IF(AND('Mapa de Riesgos'!$H$12="Alta",'Mapa de Riesgos'!$L$12="Leve"),CONCATENATE("R",'Mapa de Riesgos'!$A$12),"")</f>
        <v/>
      </c>
      <c r="K14" s="557"/>
      <c r="L14" s="557" t="str">
        <f>IF(AND('Mapa de Riesgos'!$H$20="Alta",'Mapa de Riesgos'!$L$20="Leve"),CONCATENATE("R",'Mapa de Riesgos'!$A$20),"")</f>
        <v/>
      </c>
      <c r="M14" s="557"/>
      <c r="N14" s="557" t="str">
        <f>IF(AND('Mapa de Riesgos'!$H$26="Alta",'Mapa de Riesgos'!$L$26="Leve"),CONCATENATE("R",'Mapa de Riesgos'!$A$26),"")</f>
        <v/>
      </c>
      <c r="O14" s="558"/>
      <c r="P14" s="556" t="str">
        <f>IF(AND('Mapa de Riesgos'!$H$12="Alta",'Mapa de Riesgos'!$L$12="Menor"),CONCATENATE("R",'Mapa de Riesgos'!$A$12),"")</f>
        <v/>
      </c>
      <c r="Q14" s="557"/>
      <c r="R14" s="557" t="str">
        <f>IF(AND('Mapa de Riesgos'!$H$20="Alta",'Mapa de Riesgos'!$L$20="Menor"),CONCATENATE("R",'Mapa de Riesgos'!$A$20),"")</f>
        <v/>
      </c>
      <c r="S14" s="557"/>
      <c r="T14" s="557" t="str">
        <f>IF(AND('Mapa de Riesgos'!$H$26="Alta",'Mapa de Riesgos'!$L$26="Menor"),CONCATENATE("R",'Mapa de Riesgos'!$A$26),"")</f>
        <v/>
      </c>
      <c r="U14" s="558"/>
      <c r="V14" s="531" t="str">
        <f>IF(AND('Mapa de Riesgos'!$H$12="Alta",'Mapa de Riesgos'!$L$12="Moderado"),CONCATENATE("R",'Mapa de Riesgos'!$A$12),"")</f>
        <v/>
      </c>
      <c r="W14" s="532"/>
      <c r="X14" s="532" t="str">
        <f>IF(AND('Mapa de Riesgos'!$H$20="Alta",'Mapa de Riesgos'!$L$20="Moderado"),CONCATENATE("R",'Mapa de Riesgos'!$A$20),"")</f>
        <v/>
      </c>
      <c r="Y14" s="532"/>
      <c r="Z14" s="532" t="str">
        <f>IF(AND('Mapa de Riesgos'!$H$26="Alta",'Mapa de Riesgos'!$L$26="Moderado"),CONCATENATE("R",'Mapa de Riesgos'!$A$26),"")</f>
        <v/>
      </c>
      <c r="AA14" s="534"/>
      <c r="AB14" s="531" t="str">
        <f>IF(AND('Mapa de Riesgos'!$H$12="Alta",'Mapa de Riesgos'!$L$12="Mayor"),CONCATENATE("R",'Mapa de Riesgos'!$A$12),"")</f>
        <v/>
      </c>
      <c r="AC14" s="532"/>
      <c r="AD14" s="532" t="str">
        <f>IF(AND('Mapa de Riesgos'!$H$20="Alta",'Mapa de Riesgos'!$L$20="Mayor"),CONCATENATE("R",'Mapa de Riesgos'!$A$20),"")</f>
        <v/>
      </c>
      <c r="AE14" s="532"/>
      <c r="AF14" s="532" t="str">
        <f>IF(AND('Mapa de Riesgos'!$H$26="Alta",'Mapa de Riesgos'!$L$26="Mayor"),CONCATENATE("R",'Mapa de Riesgos'!$A$26),"")</f>
        <v/>
      </c>
      <c r="AG14" s="534"/>
      <c r="AH14" s="547" t="str">
        <f>IF(AND('Mapa de Riesgos'!$H$12="Alta",'Mapa de Riesgos'!$L$12="Catastrófico"),CONCATENATE("R",'Mapa de Riesgos'!$A$12),"")</f>
        <v/>
      </c>
      <c r="AI14" s="548"/>
      <c r="AJ14" s="548" t="str">
        <f>IF(AND('Mapa de Riesgos'!$H$20="Alta",'Mapa de Riesgos'!$L$20="Catastrófico"),CONCATENATE("R",'Mapa de Riesgos'!$A$20),"")</f>
        <v/>
      </c>
      <c r="AK14" s="548"/>
      <c r="AL14" s="548" t="str">
        <f>IF(AND('Mapa de Riesgos'!$H$26="Alta",'Mapa de Riesgos'!$L$26="Catastrófico"),CONCATENATE("R",'Mapa de Riesgos'!$A$26),"")</f>
        <v/>
      </c>
      <c r="AM14" s="549"/>
      <c r="AN14" s="84"/>
      <c r="AO14" s="492" t="s">
        <v>79</v>
      </c>
      <c r="AP14" s="493"/>
      <c r="AQ14" s="493"/>
      <c r="AR14" s="493"/>
      <c r="AS14" s="493"/>
      <c r="AT14" s="49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481"/>
      <c r="C15" s="481"/>
      <c r="D15" s="482"/>
      <c r="E15" s="522"/>
      <c r="F15" s="523"/>
      <c r="G15" s="523"/>
      <c r="H15" s="523"/>
      <c r="I15" s="536"/>
      <c r="J15" s="550"/>
      <c r="K15" s="551"/>
      <c r="L15" s="551"/>
      <c r="M15" s="551"/>
      <c r="N15" s="551"/>
      <c r="O15" s="552"/>
      <c r="P15" s="550"/>
      <c r="Q15" s="551"/>
      <c r="R15" s="551"/>
      <c r="S15" s="551"/>
      <c r="T15" s="551"/>
      <c r="U15" s="552"/>
      <c r="V15" s="533"/>
      <c r="W15" s="530"/>
      <c r="X15" s="530"/>
      <c r="Y15" s="530"/>
      <c r="Z15" s="530"/>
      <c r="AA15" s="529"/>
      <c r="AB15" s="533"/>
      <c r="AC15" s="530"/>
      <c r="AD15" s="530"/>
      <c r="AE15" s="530"/>
      <c r="AF15" s="530"/>
      <c r="AG15" s="529"/>
      <c r="AH15" s="541"/>
      <c r="AI15" s="542"/>
      <c r="AJ15" s="542"/>
      <c r="AK15" s="542"/>
      <c r="AL15" s="542"/>
      <c r="AM15" s="543"/>
      <c r="AN15" s="84"/>
      <c r="AO15" s="495"/>
      <c r="AP15" s="496"/>
      <c r="AQ15" s="496"/>
      <c r="AR15" s="496"/>
      <c r="AS15" s="496"/>
      <c r="AT15" s="497"/>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481"/>
      <c r="C16" s="481"/>
      <c r="D16" s="482"/>
      <c r="E16" s="522"/>
      <c r="F16" s="523"/>
      <c r="G16" s="523"/>
      <c r="H16" s="523"/>
      <c r="I16" s="536"/>
      <c r="J16" s="550" t="str">
        <f>IF(AND('Mapa de Riesgos'!$H$32="Alta",'Mapa de Riesgos'!$L$32="Leve"),CONCATENATE("R",'Mapa de Riesgos'!$A$32),"")</f>
        <v/>
      </c>
      <c r="K16" s="551"/>
      <c r="L16" s="551" t="str">
        <f>IF(AND('Mapa de Riesgos'!$H$38="Alta",'Mapa de Riesgos'!$L$38="Leve"),CONCATENATE("R",'Mapa de Riesgos'!$A$38),"")</f>
        <v/>
      </c>
      <c r="M16" s="551"/>
      <c r="N16" s="551" t="str">
        <f>IF(AND('Mapa de Riesgos'!$H$44="Alta",'Mapa de Riesgos'!$L$44="Leve"),CONCATENATE("R",'Mapa de Riesgos'!$A$44),"")</f>
        <v/>
      </c>
      <c r="O16" s="552"/>
      <c r="P16" s="550" t="str">
        <f>IF(AND('Mapa de Riesgos'!$H$32="Alta",'Mapa de Riesgos'!$L$32="Menor"),CONCATENATE("R",'Mapa de Riesgos'!$A$32),"")</f>
        <v/>
      </c>
      <c r="Q16" s="551"/>
      <c r="R16" s="551" t="str">
        <f>IF(AND('Mapa de Riesgos'!$H$38="Alta",'Mapa de Riesgos'!$L$38="Menor"),CONCATENATE("R",'Mapa de Riesgos'!$A$38),"")</f>
        <v/>
      </c>
      <c r="S16" s="551"/>
      <c r="T16" s="551" t="str">
        <f>IF(AND('Mapa de Riesgos'!$H$44="Alta",'Mapa de Riesgos'!$L$44="Menor"),CONCATENATE("R",'Mapa de Riesgos'!$A$44),"")</f>
        <v/>
      </c>
      <c r="U16" s="552"/>
      <c r="V16" s="533" t="str">
        <f>IF(AND('Mapa de Riesgos'!$H$32="Alta",'Mapa de Riesgos'!$L$32="Moderado"),CONCATENATE("R",'Mapa de Riesgos'!$A$32),"")</f>
        <v/>
      </c>
      <c r="W16" s="530"/>
      <c r="X16" s="528" t="str">
        <f>IF(AND('Mapa de Riesgos'!$H$38="Alta",'Mapa de Riesgos'!$L$38="Moderado"),CONCATENATE("R",'Mapa de Riesgos'!$A$38),"")</f>
        <v/>
      </c>
      <c r="Y16" s="528"/>
      <c r="Z16" s="528" t="str">
        <f>IF(AND('Mapa de Riesgos'!$H$44="Alta",'Mapa de Riesgos'!$L$44="Moderado"),CONCATENATE("R",'Mapa de Riesgos'!$A$44),"")</f>
        <v/>
      </c>
      <c r="AA16" s="529"/>
      <c r="AB16" s="533" t="str">
        <f>IF(AND('Mapa de Riesgos'!$H$32="Alta",'Mapa de Riesgos'!$L$32="Mayor"),CONCATENATE("R",'Mapa de Riesgos'!$A$32),"")</f>
        <v/>
      </c>
      <c r="AC16" s="530"/>
      <c r="AD16" s="528" t="str">
        <f>IF(AND('Mapa de Riesgos'!$H$38="Alta",'Mapa de Riesgos'!$L$38="Mayor"),CONCATENATE("R",'Mapa de Riesgos'!$A$38),"")</f>
        <v/>
      </c>
      <c r="AE16" s="528"/>
      <c r="AF16" s="528" t="str">
        <f>IF(AND('Mapa de Riesgos'!$H$44="Alta",'Mapa de Riesgos'!$L$44="Mayor"),CONCATENATE("R",'Mapa de Riesgos'!$A$44),"")</f>
        <v/>
      </c>
      <c r="AG16" s="529"/>
      <c r="AH16" s="541" t="str">
        <f>IF(AND('Mapa de Riesgos'!$H$32="Alta",'Mapa de Riesgos'!$L$32="Catastrófico"),CONCATENATE("R",'Mapa de Riesgos'!$A$32),"")</f>
        <v/>
      </c>
      <c r="AI16" s="542"/>
      <c r="AJ16" s="542" t="str">
        <f>IF(AND('Mapa de Riesgos'!$H$38="Alta",'Mapa de Riesgos'!$L$38="Catastrófico"),CONCATENATE("R",'Mapa de Riesgos'!$A$38),"")</f>
        <v/>
      </c>
      <c r="AK16" s="542"/>
      <c r="AL16" s="542" t="str">
        <f>IF(AND('Mapa de Riesgos'!$H$44="Alta",'Mapa de Riesgos'!$L$44="Catastrófico"),CONCATENATE("R",'Mapa de Riesgos'!$A$44),"")</f>
        <v/>
      </c>
      <c r="AM16" s="543"/>
      <c r="AN16" s="84"/>
      <c r="AO16" s="495"/>
      <c r="AP16" s="496"/>
      <c r="AQ16" s="496"/>
      <c r="AR16" s="496"/>
      <c r="AS16" s="496"/>
      <c r="AT16" s="497"/>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481"/>
      <c r="C17" s="481"/>
      <c r="D17" s="482"/>
      <c r="E17" s="522"/>
      <c r="F17" s="523"/>
      <c r="G17" s="523"/>
      <c r="H17" s="523"/>
      <c r="I17" s="536"/>
      <c r="J17" s="550"/>
      <c r="K17" s="551"/>
      <c r="L17" s="551"/>
      <c r="M17" s="551"/>
      <c r="N17" s="551"/>
      <c r="O17" s="552"/>
      <c r="P17" s="550"/>
      <c r="Q17" s="551"/>
      <c r="R17" s="551"/>
      <c r="S17" s="551"/>
      <c r="T17" s="551"/>
      <c r="U17" s="552"/>
      <c r="V17" s="533"/>
      <c r="W17" s="530"/>
      <c r="X17" s="528"/>
      <c r="Y17" s="528"/>
      <c r="Z17" s="528"/>
      <c r="AA17" s="529"/>
      <c r="AB17" s="533"/>
      <c r="AC17" s="530"/>
      <c r="AD17" s="528"/>
      <c r="AE17" s="528"/>
      <c r="AF17" s="528"/>
      <c r="AG17" s="529"/>
      <c r="AH17" s="541"/>
      <c r="AI17" s="542"/>
      <c r="AJ17" s="542"/>
      <c r="AK17" s="542"/>
      <c r="AL17" s="542"/>
      <c r="AM17" s="543"/>
      <c r="AN17" s="84"/>
      <c r="AO17" s="495"/>
      <c r="AP17" s="496"/>
      <c r="AQ17" s="496"/>
      <c r="AR17" s="496"/>
      <c r="AS17" s="496"/>
      <c r="AT17" s="497"/>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481"/>
      <c r="C18" s="481"/>
      <c r="D18" s="482"/>
      <c r="E18" s="522"/>
      <c r="F18" s="523"/>
      <c r="G18" s="523"/>
      <c r="H18" s="523"/>
      <c r="I18" s="536"/>
      <c r="J18" s="550" t="str">
        <f>IF(AND('Mapa de Riesgos'!$H$50="Alta",'Mapa de Riesgos'!$L$50="Leve"),CONCATENATE("R",'Mapa de Riesgos'!$A$50),"")</f>
        <v/>
      </c>
      <c r="K18" s="551"/>
      <c r="L18" s="551" t="str">
        <f>IF(AND('Mapa de Riesgos'!$H$56="Alta",'Mapa de Riesgos'!$L$56="Leve"),CONCATENATE("R",'Mapa de Riesgos'!$A$56),"")</f>
        <v/>
      </c>
      <c r="M18" s="551"/>
      <c r="N18" s="551" t="str">
        <f>IF(AND('Mapa de Riesgos'!$H$62="Alta",'Mapa de Riesgos'!$L$62="Leve"),CONCATENATE("R",'Mapa de Riesgos'!$A$62),"")</f>
        <v/>
      </c>
      <c r="O18" s="552"/>
      <c r="P18" s="550" t="str">
        <f>IF(AND('Mapa de Riesgos'!$H$50="Alta",'Mapa de Riesgos'!$L$50="Menor"),CONCATENATE("R",'Mapa de Riesgos'!$A$50),"")</f>
        <v/>
      </c>
      <c r="Q18" s="551"/>
      <c r="R18" s="551" t="str">
        <f>IF(AND('Mapa de Riesgos'!$H$56="Alta",'Mapa de Riesgos'!$L$56="Menor"),CONCATENATE("R",'Mapa de Riesgos'!$A$56),"")</f>
        <v/>
      </c>
      <c r="S18" s="551"/>
      <c r="T18" s="551" t="str">
        <f>IF(AND('Mapa de Riesgos'!$H$62="Alta",'Mapa de Riesgos'!$L$62="Menor"),CONCATENATE("R",'Mapa de Riesgos'!$A$62),"")</f>
        <v/>
      </c>
      <c r="U18" s="552"/>
      <c r="V18" s="533" t="str">
        <f>IF(AND('Mapa de Riesgos'!$H$50="Alta",'Mapa de Riesgos'!$L$50="Moderado"),CONCATENATE("R",'Mapa de Riesgos'!$A$50),"")</f>
        <v/>
      </c>
      <c r="W18" s="530"/>
      <c r="X18" s="528" t="str">
        <f>IF(AND('Mapa de Riesgos'!$H$56="Alta",'Mapa de Riesgos'!$L$56="Moderado"),CONCATENATE("R",'Mapa de Riesgos'!$A$56),"")</f>
        <v/>
      </c>
      <c r="Y18" s="528"/>
      <c r="Z18" s="528" t="str">
        <f>IF(AND('Mapa de Riesgos'!$H$62="Alta",'Mapa de Riesgos'!$L$62="Moderado"),CONCATENATE("R",'Mapa de Riesgos'!$A$62),"")</f>
        <v/>
      </c>
      <c r="AA18" s="529"/>
      <c r="AB18" s="533" t="str">
        <f>IF(AND('Mapa de Riesgos'!$H$50="Alta",'Mapa de Riesgos'!$L$50="Mayor"),CONCATENATE("R",'Mapa de Riesgos'!$A$50),"")</f>
        <v/>
      </c>
      <c r="AC18" s="530"/>
      <c r="AD18" s="528" t="str">
        <f>IF(AND('Mapa de Riesgos'!$H$56="Alta",'Mapa de Riesgos'!$L$56="Mayor"),CONCATENATE("R",'Mapa de Riesgos'!$A$56),"")</f>
        <v/>
      </c>
      <c r="AE18" s="528"/>
      <c r="AF18" s="528" t="str">
        <f>IF(AND('Mapa de Riesgos'!$H$62="Alta",'Mapa de Riesgos'!$L$62="Mayor"),CONCATENATE("R",'Mapa de Riesgos'!$A$62),"")</f>
        <v/>
      </c>
      <c r="AG18" s="529"/>
      <c r="AH18" s="541" t="str">
        <f>IF(AND('Mapa de Riesgos'!$H$50="Alta",'Mapa de Riesgos'!$L$50="Catastrófico"),CONCATENATE("R",'Mapa de Riesgos'!$A$50),"")</f>
        <v/>
      </c>
      <c r="AI18" s="542"/>
      <c r="AJ18" s="542" t="str">
        <f>IF(AND('Mapa de Riesgos'!$H$56="Alta",'Mapa de Riesgos'!$L$56="Catastrófico"),CONCATENATE("R",'Mapa de Riesgos'!$A$56),"")</f>
        <v/>
      </c>
      <c r="AK18" s="542"/>
      <c r="AL18" s="542" t="str">
        <f>IF(AND('Mapa de Riesgos'!$H$62="Alta",'Mapa de Riesgos'!$L$62="Catastrófico"),CONCATENATE("R",'Mapa de Riesgos'!$A$62),"")</f>
        <v/>
      </c>
      <c r="AM18" s="543"/>
      <c r="AN18" s="84"/>
      <c r="AO18" s="495"/>
      <c r="AP18" s="496"/>
      <c r="AQ18" s="496"/>
      <c r="AR18" s="496"/>
      <c r="AS18" s="496"/>
      <c r="AT18" s="497"/>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481"/>
      <c r="C19" s="481"/>
      <c r="D19" s="482"/>
      <c r="E19" s="522"/>
      <c r="F19" s="523"/>
      <c r="G19" s="523"/>
      <c r="H19" s="523"/>
      <c r="I19" s="536"/>
      <c r="J19" s="550"/>
      <c r="K19" s="551"/>
      <c r="L19" s="551"/>
      <c r="M19" s="551"/>
      <c r="N19" s="551"/>
      <c r="O19" s="552"/>
      <c r="P19" s="550"/>
      <c r="Q19" s="551"/>
      <c r="R19" s="551"/>
      <c r="S19" s="551"/>
      <c r="T19" s="551"/>
      <c r="U19" s="552"/>
      <c r="V19" s="533"/>
      <c r="W19" s="530"/>
      <c r="X19" s="528"/>
      <c r="Y19" s="528"/>
      <c r="Z19" s="528"/>
      <c r="AA19" s="529"/>
      <c r="AB19" s="533"/>
      <c r="AC19" s="530"/>
      <c r="AD19" s="528"/>
      <c r="AE19" s="528"/>
      <c r="AF19" s="528"/>
      <c r="AG19" s="529"/>
      <c r="AH19" s="541"/>
      <c r="AI19" s="542"/>
      <c r="AJ19" s="542"/>
      <c r="AK19" s="542"/>
      <c r="AL19" s="542"/>
      <c r="AM19" s="543"/>
      <c r="AN19" s="84"/>
      <c r="AO19" s="495"/>
      <c r="AP19" s="496"/>
      <c r="AQ19" s="496"/>
      <c r="AR19" s="496"/>
      <c r="AS19" s="496"/>
      <c r="AT19" s="497"/>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481"/>
      <c r="C20" s="481"/>
      <c r="D20" s="482"/>
      <c r="E20" s="522"/>
      <c r="F20" s="523"/>
      <c r="G20" s="523"/>
      <c r="H20" s="523"/>
      <c r="I20" s="536"/>
      <c r="J20" s="550" t="str">
        <f>IF(AND('Mapa de Riesgos'!$H$68="Alta",'Mapa de Riesgos'!$L$68="Leve"),CONCATENATE("R",'Mapa de Riesgos'!$A$68),"")</f>
        <v/>
      </c>
      <c r="K20" s="551"/>
      <c r="L20" s="551" t="str">
        <f>IF(AND('Mapa de Riesgos'!$H$74="Alta",'Mapa de Riesgos'!$L$74="Leve"),CONCATENATE("R",'Mapa de Riesgos'!$A$74),"")</f>
        <v/>
      </c>
      <c r="M20" s="551"/>
      <c r="N20" s="551" t="str">
        <f>IF(AND('Mapa de Riesgos'!$H$80="Alta",'Mapa de Riesgos'!$L$80="Leve"),CONCATENATE("R",'Mapa de Riesgos'!$A$80),"")</f>
        <v/>
      </c>
      <c r="O20" s="552"/>
      <c r="P20" s="550" t="str">
        <f>IF(AND('Mapa de Riesgos'!$H$68="Alta",'Mapa de Riesgos'!$L$68="Menor"),CONCATENATE("R",'Mapa de Riesgos'!$A$68),"")</f>
        <v/>
      </c>
      <c r="Q20" s="551"/>
      <c r="R20" s="551" t="str">
        <f>IF(AND('Mapa de Riesgos'!$H$74="Alta",'Mapa de Riesgos'!$L$74="Menor"),CONCATENATE("R",'Mapa de Riesgos'!$A$74),"")</f>
        <v/>
      </c>
      <c r="S20" s="551"/>
      <c r="T20" s="551" t="str">
        <f>IF(AND('Mapa de Riesgos'!$H$80="Alta",'Mapa de Riesgos'!$L$80="Menor"),CONCATENATE("R",'Mapa de Riesgos'!$A$80),"")</f>
        <v/>
      </c>
      <c r="U20" s="552"/>
      <c r="V20" s="533" t="str">
        <f>IF(AND('Mapa de Riesgos'!$H$68="Alta",'Mapa de Riesgos'!$L$68="Moderado"),CONCATENATE("R",'Mapa de Riesgos'!$A$68),"")</f>
        <v/>
      </c>
      <c r="W20" s="530"/>
      <c r="X20" s="528" t="str">
        <f>IF(AND('Mapa de Riesgos'!$H$74="Alta",'Mapa de Riesgos'!$L$74="Moderado"),CONCATENATE("R",'Mapa de Riesgos'!$A$74),"")</f>
        <v/>
      </c>
      <c r="Y20" s="528"/>
      <c r="Z20" s="528" t="str">
        <f>IF(AND('Mapa de Riesgos'!$H$80="Alta",'Mapa de Riesgos'!$L$80="Moderado"),CONCATENATE("R",'Mapa de Riesgos'!$A$80),"")</f>
        <v/>
      </c>
      <c r="AA20" s="529"/>
      <c r="AB20" s="533" t="str">
        <f>IF(AND('Mapa de Riesgos'!$H$68="Alta",'Mapa de Riesgos'!$L$68="Mayor"),CONCATENATE("R",'Mapa de Riesgos'!$A$68),"")</f>
        <v/>
      </c>
      <c r="AC20" s="530"/>
      <c r="AD20" s="528" t="str">
        <f>IF(AND('Mapa de Riesgos'!$H$74="Alta",'Mapa de Riesgos'!$L$74="Mayor"),CONCATENATE("R",'Mapa de Riesgos'!$A$74),"")</f>
        <v/>
      </c>
      <c r="AE20" s="528"/>
      <c r="AF20" s="528" t="str">
        <f>IF(AND('Mapa de Riesgos'!$H$80="Alta",'Mapa de Riesgos'!$L$80="Mayor"),CONCATENATE("R",'Mapa de Riesgos'!$A$80),"")</f>
        <v/>
      </c>
      <c r="AG20" s="529"/>
      <c r="AH20" s="541" t="str">
        <f>IF(AND('Mapa de Riesgos'!$H$68="Alta",'Mapa de Riesgos'!$L$68="Catastrófico"),CONCATENATE("R",'Mapa de Riesgos'!$A$68),"")</f>
        <v/>
      </c>
      <c r="AI20" s="542"/>
      <c r="AJ20" s="542" t="str">
        <f>IF(AND('Mapa de Riesgos'!$H$74="Alta",'Mapa de Riesgos'!$L$74="Catastrófico"),CONCATENATE("R",'Mapa de Riesgos'!$A$74),"")</f>
        <v/>
      </c>
      <c r="AK20" s="542"/>
      <c r="AL20" s="542" t="str">
        <f>IF(AND('Mapa de Riesgos'!$H$80="Alta",'Mapa de Riesgos'!$L$80="Catastrófico"),CONCATENATE("R",'Mapa de Riesgos'!$A$80),"")</f>
        <v/>
      </c>
      <c r="AM20" s="543"/>
      <c r="AN20" s="84"/>
      <c r="AO20" s="495"/>
      <c r="AP20" s="496"/>
      <c r="AQ20" s="496"/>
      <c r="AR20" s="496"/>
      <c r="AS20" s="496"/>
      <c r="AT20" s="497"/>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481"/>
      <c r="C21" s="481"/>
      <c r="D21" s="482"/>
      <c r="E21" s="525"/>
      <c r="F21" s="526"/>
      <c r="G21" s="526"/>
      <c r="H21" s="526"/>
      <c r="I21" s="526"/>
      <c r="J21" s="553"/>
      <c r="K21" s="554"/>
      <c r="L21" s="554"/>
      <c r="M21" s="554"/>
      <c r="N21" s="554"/>
      <c r="O21" s="555"/>
      <c r="P21" s="553"/>
      <c r="Q21" s="554"/>
      <c r="R21" s="554"/>
      <c r="S21" s="554"/>
      <c r="T21" s="554"/>
      <c r="U21" s="555"/>
      <c r="V21" s="538"/>
      <c r="W21" s="539"/>
      <c r="X21" s="539"/>
      <c r="Y21" s="539"/>
      <c r="Z21" s="539"/>
      <c r="AA21" s="540"/>
      <c r="AB21" s="538"/>
      <c r="AC21" s="539"/>
      <c r="AD21" s="539"/>
      <c r="AE21" s="539"/>
      <c r="AF21" s="539"/>
      <c r="AG21" s="540"/>
      <c r="AH21" s="544"/>
      <c r="AI21" s="545"/>
      <c r="AJ21" s="545"/>
      <c r="AK21" s="545"/>
      <c r="AL21" s="545"/>
      <c r="AM21" s="546"/>
      <c r="AN21" s="84"/>
      <c r="AO21" s="498"/>
      <c r="AP21" s="499"/>
      <c r="AQ21" s="499"/>
      <c r="AR21" s="499"/>
      <c r="AS21" s="499"/>
      <c r="AT21" s="500"/>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481"/>
      <c r="C22" s="481"/>
      <c r="D22" s="482"/>
      <c r="E22" s="519" t="s">
        <v>116</v>
      </c>
      <c r="F22" s="520"/>
      <c r="G22" s="520"/>
      <c r="H22" s="520"/>
      <c r="I22" s="521"/>
      <c r="J22" s="556" t="str">
        <f>IF(AND('Mapa de Riesgos'!$H$12="Media",'Mapa de Riesgos'!$L$12="Leve"),CONCATENATE("R",'Mapa de Riesgos'!$A$12),"")</f>
        <v/>
      </c>
      <c r="K22" s="557"/>
      <c r="L22" s="557" t="str">
        <f>IF(AND('Mapa de Riesgos'!$H$20="Media",'Mapa de Riesgos'!$L$20="Leve"),CONCATENATE("R",'Mapa de Riesgos'!$A$20),"")</f>
        <v/>
      </c>
      <c r="M22" s="557"/>
      <c r="N22" s="557" t="str">
        <f>IF(AND('Mapa de Riesgos'!$H$26="Media",'Mapa de Riesgos'!$L$26="Leve"),CONCATENATE("R",'Mapa de Riesgos'!$A$26),"")</f>
        <v/>
      </c>
      <c r="O22" s="558"/>
      <c r="P22" s="556" t="str">
        <f>IF(AND('Mapa de Riesgos'!$H$12="Media",'Mapa de Riesgos'!$L$12="Menor"),CONCATENATE("R",'Mapa de Riesgos'!$A$12),"")</f>
        <v/>
      </c>
      <c r="Q22" s="557"/>
      <c r="R22" s="557" t="str">
        <f>IF(AND('Mapa de Riesgos'!$H$20="Media",'Mapa de Riesgos'!$L$20="Menor"),CONCATENATE("R",'Mapa de Riesgos'!$A$20),"")</f>
        <v/>
      </c>
      <c r="S22" s="557"/>
      <c r="T22" s="557" t="str">
        <f>IF(AND('Mapa de Riesgos'!$H$26="Media",'Mapa de Riesgos'!$L$26="Menor"),CONCATENATE("R",'Mapa de Riesgos'!$A$26),"")</f>
        <v/>
      </c>
      <c r="U22" s="558"/>
      <c r="V22" s="556" t="str">
        <f>IF(AND('Mapa de Riesgos'!$H$12="Media",'Mapa de Riesgos'!$L$12="Moderado"),CONCATENATE("R",'Mapa de Riesgos'!$A$12),"")</f>
        <v>R1</v>
      </c>
      <c r="W22" s="557"/>
      <c r="X22" s="557" t="str">
        <f>IF(AND('Mapa de Riesgos'!$H$20="Media",'Mapa de Riesgos'!$L$20="Moderado"),CONCATENATE("R",'Mapa de Riesgos'!$A$20),"")</f>
        <v/>
      </c>
      <c r="Y22" s="557"/>
      <c r="Z22" s="557" t="str">
        <f>IF(AND('Mapa de Riesgos'!$H$26="Media",'Mapa de Riesgos'!$L$26="Moderado"),CONCATENATE("R",'Mapa de Riesgos'!$A$26),"")</f>
        <v/>
      </c>
      <c r="AA22" s="558"/>
      <c r="AB22" s="531" t="str">
        <f>IF(AND('Mapa de Riesgos'!$H$12="Media",'Mapa de Riesgos'!$L$12="Mayor"),CONCATENATE("R",'Mapa de Riesgos'!$A$12),"")</f>
        <v/>
      </c>
      <c r="AC22" s="532"/>
      <c r="AD22" s="532" t="str">
        <f>IF(AND('Mapa de Riesgos'!$H$20="Media",'Mapa de Riesgos'!$L$20="Mayor"),CONCATENATE("R",'Mapa de Riesgos'!$A$20),"")</f>
        <v/>
      </c>
      <c r="AE22" s="532"/>
      <c r="AF22" s="532" t="str">
        <f>IF(AND('Mapa de Riesgos'!$H$26="Media",'Mapa de Riesgos'!$L$26="Mayor"),CONCATENATE("R",'Mapa de Riesgos'!$A$26),"")</f>
        <v/>
      </c>
      <c r="AG22" s="534"/>
      <c r="AH22" s="547" t="str">
        <f>IF(AND('Mapa de Riesgos'!$H$12="Media",'Mapa de Riesgos'!$L$12="Catastrófico"),CONCATENATE("R",'Mapa de Riesgos'!$A$12),"")</f>
        <v/>
      </c>
      <c r="AI22" s="548"/>
      <c r="AJ22" s="548" t="str">
        <f>IF(AND('Mapa de Riesgos'!$H$20="Media",'Mapa de Riesgos'!$L$20="Catastrófico"),CONCATENATE("R",'Mapa de Riesgos'!$A$20),"")</f>
        <v/>
      </c>
      <c r="AK22" s="548"/>
      <c r="AL22" s="548" t="str">
        <f>IF(AND('Mapa de Riesgos'!$H$26="Media",'Mapa de Riesgos'!$L$26="Catastrófico"),CONCATENATE("R",'Mapa de Riesgos'!$A$26),"")</f>
        <v/>
      </c>
      <c r="AM22" s="549"/>
      <c r="AN22" s="84"/>
      <c r="AO22" s="501" t="s">
        <v>80</v>
      </c>
      <c r="AP22" s="502"/>
      <c r="AQ22" s="502"/>
      <c r="AR22" s="502"/>
      <c r="AS22" s="502"/>
      <c r="AT22" s="503"/>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481"/>
      <c r="C23" s="481"/>
      <c r="D23" s="482"/>
      <c r="E23" s="522"/>
      <c r="F23" s="523"/>
      <c r="G23" s="523"/>
      <c r="H23" s="523"/>
      <c r="I23" s="524"/>
      <c r="J23" s="550"/>
      <c r="K23" s="551"/>
      <c r="L23" s="551"/>
      <c r="M23" s="551"/>
      <c r="N23" s="551"/>
      <c r="O23" s="552"/>
      <c r="P23" s="550"/>
      <c r="Q23" s="551"/>
      <c r="R23" s="551"/>
      <c r="S23" s="551"/>
      <c r="T23" s="551"/>
      <c r="U23" s="552"/>
      <c r="V23" s="550"/>
      <c r="W23" s="551"/>
      <c r="X23" s="551"/>
      <c r="Y23" s="551"/>
      <c r="Z23" s="551"/>
      <c r="AA23" s="552"/>
      <c r="AB23" s="533"/>
      <c r="AC23" s="530"/>
      <c r="AD23" s="530"/>
      <c r="AE23" s="530"/>
      <c r="AF23" s="530"/>
      <c r="AG23" s="529"/>
      <c r="AH23" s="541"/>
      <c r="AI23" s="542"/>
      <c r="AJ23" s="542"/>
      <c r="AK23" s="542"/>
      <c r="AL23" s="542"/>
      <c r="AM23" s="543"/>
      <c r="AN23" s="84"/>
      <c r="AO23" s="504"/>
      <c r="AP23" s="505"/>
      <c r="AQ23" s="505"/>
      <c r="AR23" s="505"/>
      <c r="AS23" s="505"/>
      <c r="AT23" s="506"/>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481"/>
      <c r="C24" s="481"/>
      <c r="D24" s="482"/>
      <c r="E24" s="522"/>
      <c r="F24" s="523"/>
      <c r="G24" s="523"/>
      <c r="H24" s="523"/>
      <c r="I24" s="524"/>
      <c r="J24" s="550" t="str">
        <f>IF(AND('Mapa de Riesgos'!$H$32="Media",'Mapa de Riesgos'!$L$32="Leve"),CONCATENATE("R",'Mapa de Riesgos'!$A$32),"")</f>
        <v/>
      </c>
      <c r="K24" s="551"/>
      <c r="L24" s="551" t="str">
        <f>IF(AND('Mapa de Riesgos'!$H$38="Media",'Mapa de Riesgos'!$L$38="Leve"),CONCATENATE("R",'Mapa de Riesgos'!$A$38),"")</f>
        <v/>
      </c>
      <c r="M24" s="551"/>
      <c r="N24" s="551" t="str">
        <f>IF(AND('Mapa de Riesgos'!$H$44="Media",'Mapa de Riesgos'!$L$44="Leve"),CONCATENATE("R",'Mapa de Riesgos'!$A$44),"")</f>
        <v/>
      </c>
      <c r="O24" s="552"/>
      <c r="P24" s="550" t="str">
        <f>IF(AND('Mapa de Riesgos'!$H$32="Media",'Mapa de Riesgos'!$L$32="Menor"),CONCATENATE("R",'Mapa de Riesgos'!$A$32),"")</f>
        <v/>
      </c>
      <c r="Q24" s="551"/>
      <c r="R24" s="551" t="str">
        <f>IF(AND('Mapa de Riesgos'!$H$38="Media",'Mapa de Riesgos'!$L$38="Menor"),CONCATENATE("R",'Mapa de Riesgos'!$A$38),"")</f>
        <v/>
      </c>
      <c r="S24" s="551"/>
      <c r="T24" s="551" t="str">
        <f>IF(AND('Mapa de Riesgos'!$H$44="Media",'Mapa de Riesgos'!$L$44="Menor"),CONCATENATE("R",'Mapa de Riesgos'!$A$44),"")</f>
        <v/>
      </c>
      <c r="U24" s="552"/>
      <c r="V24" s="550" t="str">
        <f>IF(AND('Mapa de Riesgos'!$H$32="Media",'Mapa de Riesgos'!$L$32="Moderado"),CONCATENATE("R",'Mapa de Riesgos'!$A$32),"")</f>
        <v/>
      </c>
      <c r="W24" s="551"/>
      <c r="X24" s="551" t="str">
        <f>IF(AND('Mapa de Riesgos'!$H$38="Media",'Mapa de Riesgos'!$L$38="Moderado"),CONCATENATE("R",'Mapa de Riesgos'!$A$38),"")</f>
        <v/>
      </c>
      <c r="Y24" s="551"/>
      <c r="Z24" s="551" t="str">
        <f>IF(AND('Mapa de Riesgos'!$H$44="Media",'Mapa de Riesgos'!$L$44="Moderado"),CONCATENATE("R",'Mapa de Riesgos'!$A$44),"")</f>
        <v/>
      </c>
      <c r="AA24" s="552"/>
      <c r="AB24" s="533" t="str">
        <f>IF(AND('Mapa de Riesgos'!$H$32="Media",'Mapa de Riesgos'!$L$32="Mayor"),CONCATENATE("R",'Mapa de Riesgos'!$A$32),"")</f>
        <v>R4</v>
      </c>
      <c r="AC24" s="530"/>
      <c r="AD24" s="528" t="str">
        <f>IF(AND('Mapa de Riesgos'!$H$38="Media",'Mapa de Riesgos'!$L$38="Mayor"),CONCATENATE("R",'Mapa de Riesgos'!$A$38),"")</f>
        <v/>
      </c>
      <c r="AE24" s="528"/>
      <c r="AF24" s="528" t="str">
        <f>IF(AND('Mapa de Riesgos'!$H$44="Media",'Mapa de Riesgos'!$L$44="Mayor"),CONCATENATE("R",'Mapa de Riesgos'!$A$44),"")</f>
        <v>R6</v>
      </c>
      <c r="AG24" s="529"/>
      <c r="AH24" s="541" t="str">
        <f>IF(AND('Mapa de Riesgos'!$H$32="Media",'Mapa de Riesgos'!$L$32="Catastrófico"),CONCATENATE("R",'Mapa de Riesgos'!$A$32),"")</f>
        <v/>
      </c>
      <c r="AI24" s="542"/>
      <c r="AJ24" s="542" t="str">
        <f>IF(AND('Mapa de Riesgos'!$H$38="Media",'Mapa de Riesgos'!$L$38="Catastrófico"),CONCATENATE("R",'Mapa de Riesgos'!$A$38),"")</f>
        <v/>
      </c>
      <c r="AK24" s="542"/>
      <c r="AL24" s="542" t="str">
        <f>IF(AND('Mapa de Riesgos'!$H$44="Media",'Mapa de Riesgos'!$L$44="Catastrófico"),CONCATENATE("R",'Mapa de Riesgos'!$A$44),"")</f>
        <v/>
      </c>
      <c r="AM24" s="543"/>
      <c r="AN24" s="84"/>
      <c r="AO24" s="504"/>
      <c r="AP24" s="505"/>
      <c r="AQ24" s="505"/>
      <c r="AR24" s="505"/>
      <c r="AS24" s="505"/>
      <c r="AT24" s="506"/>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481"/>
      <c r="C25" s="481"/>
      <c r="D25" s="482"/>
      <c r="E25" s="522"/>
      <c r="F25" s="523"/>
      <c r="G25" s="523"/>
      <c r="H25" s="523"/>
      <c r="I25" s="524"/>
      <c r="J25" s="550"/>
      <c r="K25" s="551"/>
      <c r="L25" s="551"/>
      <c r="M25" s="551"/>
      <c r="N25" s="551"/>
      <c r="O25" s="552"/>
      <c r="P25" s="550"/>
      <c r="Q25" s="551"/>
      <c r="R25" s="551"/>
      <c r="S25" s="551"/>
      <c r="T25" s="551"/>
      <c r="U25" s="552"/>
      <c r="V25" s="550"/>
      <c r="W25" s="551"/>
      <c r="X25" s="551"/>
      <c r="Y25" s="551"/>
      <c r="Z25" s="551"/>
      <c r="AA25" s="552"/>
      <c r="AB25" s="533"/>
      <c r="AC25" s="530"/>
      <c r="AD25" s="528"/>
      <c r="AE25" s="528"/>
      <c r="AF25" s="528"/>
      <c r="AG25" s="529"/>
      <c r="AH25" s="541"/>
      <c r="AI25" s="542"/>
      <c r="AJ25" s="542"/>
      <c r="AK25" s="542"/>
      <c r="AL25" s="542"/>
      <c r="AM25" s="543"/>
      <c r="AN25" s="84"/>
      <c r="AO25" s="504"/>
      <c r="AP25" s="505"/>
      <c r="AQ25" s="505"/>
      <c r="AR25" s="505"/>
      <c r="AS25" s="505"/>
      <c r="AT25" s="506"/>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481"/>
      <c r="C26" s="481"/>
      <c r="D26" s="482"/>
      <c r="E26" s="522"/>
      <c r="F26" s="523"/>
      <c r="G26" s="523"/>
      <c r="H26" s="523"/>
      <c r="I26" s="524"/>
      <c r="J26" s="550" t="str">
        <f>IF(AND('Mapa de Riesgos'!$H$50="Media",'Mapa de Riesgos'!$L$50="Leve"),CONCATENATE("R",'Mapa de Riesgos'!$A$50),"")</f>
        <v/>
      </c>
      <c r="K26" s="551"/>
      <c r="L26" s="551" t="str">
        <f>IF(AND('Mapa de Riesgos'!$H$56="Media",'Mapa de Riesgos'!$L$56="Leve"),CONCATENATE("R",'Mapa de Riesgos'!$A$56),"")</f>
        <v/>
      </c>
      <c r="M26" s="551"/>
      <c r="N26" s="551" t="str">
        <f>IF(AND('Mapa de Riesgos'!$H$62="Media",'Mapa de Riesgos'!$L$62="Leve"),CONCATENATE("R",'Mapa de Riesgos'!$A$62),"")</f>
        <v/>
      </c>
      <c r="O26" s="552"/>
      <c r="P26" s="550" t="str">
        <f>IF(AND('Mapa de Riesgos'!$H$50="Media",'Mapa de Riesgos'!$L$50="Menor"),CONCATENATE("R",'Mapa de Riesgos'!$A$50),"")</f>
        <v/>
      </c>
      <c r="Q26" s="551"/>
      <c r="R26" s="551" t="str">
        <f>IF(AND('Mapa de Riesgos'!$H$56="Media",'Mapa de Riesgos'!$L$56="Menor"),CONCATENATE("R",'Mapa de Riesgos'!$A$56),"")</f>
        <v/>
      </c>
      <c r="S26" s="551"/>
      <c r="T26" s="551" t="str">
        <f>IF(AND('Mapa de Riesgos'!$H$62="Media",'Mapa de Riesgos'!$L$62="Menor"),CONCATENATE("R",'Mapa de Riesgos'!$A$62),"")</f>
        <v/>
      </c>
      <c r="U26" s="552"/>
      <c r="V26" s="550" t="str">
        <f>IF(AND('Mapa de Riesgos'!$H$50="Media",'Mapa de Riesgos'!$L$50="Moderado"),CONCATENATE("R",'Mapa de Riesgos'!$A$50),"")</f>
        <v/>
      </c>
      <c r="W26" s="551"/>
      <c r="X26" s="551" t="str">
        <f>IF(AND('Mapa de Riesgos'!$H$56="Media",'Mapa de Riesgos'!$L$56="Moderado"),CONCATENATE("R",'Mapa de Riesgos'!$A$56),"")</f>
        <v/>
      </c>
      <c r="Y26" s="551"/>
      <c r="Z26" s="551" t="str">
        <f>IF(AND('Mapa de Riesgos'!$H$62="Media",'Mapa de Riesgos'!$L$62="Moderado"),CONCATENATE("R",'Mapa de Riesgos'!$A$62),"")</f>
        <v/>
      </c>
      <c r="AA26" s="552"/>
      <c r="AB26" s="533" t="str">
        <f>IF(AND('Mapa de Riesgos'!$H$50="Media",'Mapa de Riesgos'!$L$50="Mayor"),CONCATENATE("R",'Mapa de Riesgos'!$A$50),"")</f>
        <v/>
      </c>
      <c r="AC26" s="530"/>
      <c r="AD26" s="528" t="str">
        <f>IF(AND('Mapa de Riesgos'!$H$56="Media",'Mapa de Riesgos'!$L$56="Mayor"),CONCATENATE("R",'Mapa de Riesgos'!$A$56),"")</f>
        <v/>
      </c>
      <c r="AE26" s="528"/>
      <c r="AF26" s="528" t="str">
        <f>IF(AND('Mapa de Riesgos'!$H$62="Media",'Mapa de Riesgos'!$L$62="Mayor"),CONCATENATE("R",'Mapa de Riesgos'!$A$62),"")</f>
        <v/>
      </c>
      <c r="AG26" s="529"/>
      <c r="AH26" s="541" t="str">
        <f>IF(AND('Mapa de Riesgos'!$H$50="Media",'Mapa de Riesgos'!$L$50="Catastrófico"),CONCATENATE("R",'Mapa de Riesgos'!$A$50),"")</f>
        <v/>
      </c>
      <c r="AI26" s="542"/>
      <c r="AJ26" s="542" t="str">
        <f>IF(AND('Mapa de Riesgos'!$H$56="Media",'Mapa de Riesgos'!$L$56="Catastrófico"),CONCATENATE("R",'Mapa de Riesgos'!$A$56),"")</f>
        <v/>
      </c>
      <c r="AK26" s="542"/>
      <c r="AL26" s="542" t="str">
        <f>IF(AND('Mapa de Riesgos'!$H$62="Media",'Mapa de Riesgos'!$L$62="Catastrófico"),CONCATENATE("R",'Mapa de Riesgos'!$A$62),"")</f>
        <v/>
      </c>
      <c r="AM26" s="543"/>
      <c r="AN26" s="84"/>
      <c r="AO26" s="504"/>
      <c r="AP26" s="505"/>
      <c r="AQ26" s="505"/>
      <c r="AR26" s="505"/>
      <c r="AS26" s="505"/>
      <c r="AT26" s="506"/>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481"/>
      <c r="C27" s="481"/>
      <c r="D27" s="482"/>
      <c r="E27" s="522"/>
      <c r="F27" s="523"/>
      <c r="G27" s="523"/>
      <c r="H27" s="523"/>
      <c r="I27" s="524"/>
      <c r="J27" s="550"/>
      <c r="K27" s="551"/>
      <c r="L27" s="551"/>
      <c r="M27" s="551"/>
      <c r="N27" s="551"/>
      <c r="O27" s="552"/>
      <c r="P27" s="550"/>
      <c r="Q27" s="551"/>
      <c r="R27" s="551"/>
      <c r="S27" s="551"/>
      <c r="T27" s="551"/>
      <c r="U27" s="552"/>
      <c r="V27" s="550"/>
      <c r="W27" s="551"/>
      <c r="X27" s="551"/>
      <c r="Y27" s="551"/>
      <c r="Z27" s="551"/>
      <c r="AA27" s="552"/>
      <c r="AB27" s="533"/>
      <c r="AC27" s="530"/>
      <c r="AD27" s="528"/>
      <c r="AE27" s="528"/>
      <c r="AF27" s="528"/>
      <c r="AG27" s="529"/>
      <c r="AH27" s="541"/>
      <c r="AI27" s="542"/>
      <c r="AJ27" s="542"/>
      <c r="AK27" s="542"/>
      <c r="AL27" s="542"/>
      <c r="AM27" s="543"/>
      <c r="AN27" s="84"/>
      <c r="AO27" s="504"/>
      <c r="AP27" s="505"/>
      <c r="AQ27" s="505"/>
      <c r="AR27" s="505"/>
      <c r="AS27" s="505"/>
      <c r="AT27" s="506"/>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481"/>
      <c r="C28" s="481"/>
      <c r="D28" s="482"/>
      <c r="E28" s="522"/>
      <c r="F28" s="523"/>
      <c r="G28" s="523"/>
      <c r="H28" s="523"/>
      <c r="I28" s="524"/>
      <c r="J28" s="550" t="str">
        <f>IF(AND('Mapa de Riesgos'!$H$68="Media",'Mapa de Riesgos'!$L$68="Leve"),CONCATENATE("R",'Mapa de Riesgos'!$A$68),"")</f>
        <v/>
      </c>
      <c r="K28" s="551"/>
      <c r="L28" s="551" t="str">
        <f>IF(AND('Mapa de Riesgos'!$H$74="Media",'Mapa de Riesgos'!$L$74="Leve"),CONCATENATE("R",'Mapa de Riesgos'!$A$74),"")</f>
        <v/>
      </c>
      <c r="M28" s="551"/>
      <c r="N28" s="551" t="str">
        <f>IF(AND('Mapa de Riesgos'!$H$80="Media",'Mapa de Riesgos'!$L$80="Leve"),CONCATENATE("R",'Mapa de Riesgos'!$A$80),"")</f>
        <v/>
      </c>
      <c r="O28" s="552"/>
      <c r="P28" s="550" t="str">
        <f>IF(AND('Mapa de Riesgos'!$H$68="Media",'Mapa de Riesgos'!$L$68="Menor"),CONCATENATE("R",'Mapa de Riesgos'!$A$68),"")</f>
        <v/>
      </c>
      <c r="Q28" s="551"/>
      <c r="R28" s="551" t="str">
        <f>IF(AND('Mapa de Riesgos'!$H$74="Media",'Mapa de Riesgos'!$L$74="Menor"),CONCATENATE("R",'Mapa de Riesgos'!$A$74),"")</f>
        <v/>
      </c>
      <c r="S28" s="551"/>
      <c r="T28" s="551" t="str">
        <f>IF(AND('Mapa de Riesgos'!$H$80="Media",'Mapa de Riesgos'!$L$80="Menor"),CONCATENATE("R",'Mapa de Riesgos'!$A$80),"")</f>
        <v/>
      </c>
      <c r="U28" s="552"/>
      <c r="V28" s="550" t="str">
        <f>IF(AND('Mapa de Riesgos'!$H$68="Media",'Mapa de Riesgos'!$L$68="Moderado"),CONCATENATE("R",'Mapa de Riesgos'!$A$68),"")</f>
        <v/>
      </c>
      <c r="W28" s="551"/>
      <c r="X28" s="551" t="str">
        <f>IF(AND('Mapa de Riesgos'!$H$74="Media",'Mapa de Riesgos'!$L$74="Moderado"),CONCATENATE("R",'Mapa de Riesgos'!$A$74),"")</f>
        <v/>
      </c>
      <c r="Y28" s="551"/>
      <c r="Z28" s="551" t="str">
        <f>IF(AND('Mapa de Riesgos'!$H$80="Media",'Mapa de Riesgos'!$L$80="Moderado"),CONCATENATE("R",'Mapa de Riesgos'!$A$80),"")</f>
        <v/>
      </c>
      <c r="AA28" s="552"/>
      <c r="AB28" s="533" t="str">
        <f>IF(AND('Mapa de Riesgos'!$H$68="Media",'Mapa de Riesgos'!$L$68="Mayor"),CONCATENATE("R",'Mapa de Riesgos'!$A$68),"")</f>
        <v/>
      </c>
      <c r="AC28" s="530"/>
      <c r="AD28" s="528" t="str">
        <f>IF(AND('Mapa de Riesgos'!$H$74="Media",'Mapa de Riesgos'!$L$74="Mayor"),CONCATENATE("R",'Mapa de Riesgos'!$A$74),"")</f>
        <v/>
      </c>
      <c r="AE28" s="528"/>
      <c r="AF28" s="528" t="str">
        <f>IF(AND('Mapa de Riesgos'!$H$80="Media",'Mapa de Riesgos'!$L$80="Mayor"),CONCATENATE("R",'Mapa de Riesgos'!$A$80),"")</f>
        <v/>
      </c>
      <c r="AG28" s="529"/>
      <c r="AH28" s="541" t="str">
        <f>IF(AND('Mapa de Riesgos'!$H$68="Media",'Mapa de Riesgos'!$L$68="Catastrófico"),CONCATENATE("R",'Mapa de Riesgos'!$A$68),"")</f>
        <v/>
      </c>
      <c r="AI28" s="542"/>
      <c r="AJ28" s="542" t="str">
        <f>IF(AND('Mapa de Riesgos'!$H$74="Media",'Mapa de Riesgos'!$L$74="Catastrófico"),CONCATENATE("R",'Mapa de Riesgos'!$A$74),"")</f>
        <v/>
      </c>
      <c r="AK28" s="542"/>
      <c r="AL28" s="542" t="str">
        <f>IF(AND('Mapa de Riesgos'!$H$80="Media",'Mapa de Riesgos'!$L$80="Catastrófico"),CONCATENATE("R",'Mapa de Riesgos'!$A$80),"")</f>
        <v/>
      </c>
      <c r="AM28" s="543"/>
      <c r="AN28" s="84"/>
      <c r="AO28" s="504"/>
      <c r="AP28" s="505"/>
      <c r="AQ28" s="505"/>
      <c r="AR28" s="505"/>
      <c r="AS28" s="505"/>
      <c r="AT28" s="506"/>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481"/>
      <c r="C29" s="481"/>
      <c r="D29" s="482"/>
      <c r="E29" s="525"/>
      <c r="F29" s="526"/>
      <c r="G29" s="526"/>
      <c r="H29" s="526"/>
      <c r="I29" s="527"/>
      <c r="J29" s="550"/>
      <c r="K29" s="551"/>
      <c r="L29" s="551"/>
      <c r="M29" s="551"/>
      <c r="N29" s="551"/>
      <c r="O29" s="552"/>
      <c r="P29" s="553"/>
      <c r="Q29" s="554"/>
      <c r="R29" s="554"/>
      <c r="S29" s="554"/>
      <c r="T29" s="554"/>
      <c r="U29" s="555"/>
      <c r="V29" s="553"/>
      <c r="W29" s="554"/>
      <c r="X29" s="554"/>
      <c r="Y29" s="554"/>
      <c r="Z29" s="554"/>
      <c r="AA29" s="555"/>
      <c r="AB29" s="538"/>
      <c r="AC29" s="539"/>
      <c r="AD29" s="539"/>
      <c r="AE29" s="539"/>
      <c r="AF29" s="539"/>
      <c r="AG29" s="540"/>
      <c r="AH29" s="544"/>
      <c r="AI29" s="545"/>
      <c r="AJ29" s="545"/>
      <c r="AK29" s="545"/>
      <c r="AL29" s="545"/>
      <c r="AM29" s="546"/>
      <c r="AN29" s="84"/>
      <c r="AO29" s="507"/>
      <c r="AP29" s="508"/>
      <c r="AQ29" s="508"/>
      <c r="AR29" s="508"/>
      <c r="AS29" s="508"/>
      <c r="AT29" s="509"/>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481"/>
      <c r="C30" s="481"/>
      <c r="D30" s="482"/>
      <c r="E30" s="519" t="s">
        <v>113</v>
      </c>
      <c r="F30" s="520"/>
      <c r="G30" s="520"/>
      <c r="H30" s="520"/>
      <c r="I30" s="520"/>
      <c r="J30" s="565" t="str">
        <f>IF(AND('Mapa de Riesgos'!$H$12="Baja",'Mapa de Riesgos'!$L$12="Leve"),CONCATENATE("R",'Mapa de Riesgos'!$A$12),"")</f>
        <v/>
      </c>
      <c r="K30" s="566"/>
      <c r="L30" s="566" t="str">
        <f>IF(AND('Mapa de Riesgos'!$H$20="Baja",'Mapa de Riesgos'!$L$20="Leve"),CONCATENATE("R",'Mapa de Riesgos'!$A$20),"")</f>
        <v/>
      </c>
      <c r="M30" s="566"/>
      <c r="N30" s="566" t="str">
        <f>IF(AND('Mapa de Riesgos'!$H$26="Baja",'Mapa de Riesgos'!$L$26="Leve"),CONCATENATE("R",'Mapa de Riesgos'!$A$26),"")</f>
        <v/>
      </c>
      <c r="O30" s="567"/>
      <c r="P30" s="557" t="str">
        <f>IF(AND('Mapa de Riesgos'!$H$12="Baja",'Mapa de Riesgos'!$L$12="Menor"),CONCATENATE("R",'Mapa de Riesgos'!$A$12),"")</f>
        <v/>
      </c>
      <c r="Q30" s="557"/>
      <c r="R30" s="557" t="str">
        <f>IF(AND('Mapa de Riesgos'!$H$20="Baja",'Mapa de Riesgos'!$L$20="Menor"),CONCATENATE("R",'Mapa de Riesgos'!$A$20),"")</f>
        <v/>
      </c>
      <c r="S30" s="557"/>
      <c r="T30" s="557" t="str">
        <f>IF(AND('Mapa de Riesgos'!$H$26="Baja",'Mapa de Riesgos'!$L$26="Menor"),CONCATENATE("R",'Mapa de Riesgos'!$A$26),"")</f>
        <v/>
      </c>
      <c r="U30" s="558"/>
      <c r="V30" s="556" t="str">
        <f>IF(AND('Mapa de Riesgos'!$H$12="Baja",'Mapa de Riesgos'!$L$12="Moderado"),CONCATENATE("R",'Mapa de Riesgos'!$A$12),"")</f>
        <v/>
      </c>
      <c r="W30" s="557"/>
      <c r="X30" s="557" t="str">
        <f>IF(AND('Mapa de Riesgos'!$H$20="Baja",'Mapa de Riesgos'!$L$20="Moderado"),CONCATENATE("R",'Mapa de Riesgos'!$A$20),"")</f>
        <v/>
      </c>
      <c r="Y30" s="557"/>
      <c r="Z30" s="557" t="str">
        <f>IF(AND('Mapa de Riesgos'!$H$26="Baja",'Mapa de Riesgos'!$L$26="Moderado"),CONCATENATE("R",'Mapa de Riesgos'!$A$26),"")</f>
        <v/>
      </c>
      <c r="AA30" s="558"/>
      <c r="AB30" s="531" t="str">
        <f>IF(AND('Mapa de Riesgos'!$H$12="Baja",'Mapa de Riesgos'!$L$12="Mayor"),CONCATENATE("R",'Mapa de Riesgos'!$A$12),"")</f>
        <v/>
      </c>
      <c r="AC30" s="532"/>
      <c r="AD30" s="532" t="str">
        <f>IF(AND('Mapa de Riesgos'!$H$20="Baja",'Mapa de Riesgos'!$L$20="Mayor"),CONCATENATE("R",'Mapa de Riesgos'!$A$20),"")</f>
        <v>R2</v>
      </c>
      <c r="AE30" s="532"/>
      <c r="AF30" s="532" t="str">
        <f>IF(AND('Mapa de Riesgos'!$H$26="Baja",'Mapa de Riesgos'!$L$26="Mayor"),CONCATENATE("R",'Mapa de Riesgos'!$A$26),"")</f>
        <v>R3</v>
      </c>
      <c r="AG30" s="534"/>
      <c r="AH30" s="547" t="str">
        <f>IF(AND('Mapa de Riesgos'!$H$12="Baja",'Mapa de Riesgos'!$L$12="Catastrófico"),CONCATENATE("R",'Mapa de Riesgos'!$A$12),"")</f>
        <v/>
      </c>
      <c r="AI30" s="548"/>
      <c r="AJ30" s="548" t="str">
        <f>IF(AND('Mapa de Riesgos'!$H$20="Baja",'Mapa de Riesgos'!$L$20="Catastrófico"),CONCATENATE("R",'Mapa de Riesgos'!$A$20),"")</f>
        <v/>
      </c>
      <c r="AK30" s="548"/>
      <c r="AL30" s="548" t="str">
        <f>IF(AND('Mapa de Riesgos'!$H$26="Baja",'Mapa de Riesgos'!$L$26="Catastrófico"),CONCATENATE("R",'Mapa de Riesgos'!$A$26),"")</f>
        <v/>
      </c>
      <c r="AM30" s="549"/>
      <c r="AN30" s="84"/>
      <c r="AO30" s="510" t="s">
        <v>81</v>
      </c>
      <c r="AP30" s="511"/>
      <c r="AQ30" s="511"/>
      <c r="AR30" s="511"/>
      <c r="AS30" s="511"/>
      <c r="AT30" s="51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481"/>
      <c r="C31" s="481"/>
      <c r="D31" s="482"/>
      <c r="E31" s="522"/>
      <c r="F31" s="523"/>
      <c r="G31" s="523"/>
      <c r="H31" s="523"/>
      <c r="I31" s="536"/>
      <c r="J31" s="561"/>
      <c r="K31" s="559"/>
      <c r="L31" s="559"/>
      <c r="M31" s="559"/>
      <c r="N31" s="559"/>
      <c r="O31" s="560"/>
      <c r="P31" s="551"/>
      <c r="Q31" s="551"/>
      <c r="R31" s="551"/>
      <c r="S31" s="551"/>
      <c r="T31" s="551"/>
      <c r="U31" s="552"/>
      <c r="V31" s="550"/>
      <c r="W31" s="551"/>
      <c r="X31" s="551"/>
      <c r="Y31" s="551"/>
      <c r="Z31" s="551"/>
      <c r="AA31" s="552"/>
      <c r="AB31" s="533"/>
      <c r="AC31" s="530"/>
      <c r="AD31" s="530"/>
      <c r="AE31" s="530"/>
      <c r="AF31" s="530"/>
      <c r="AG31" s="529"/>
      <c r="AH31" s="541"/>
      <c r="AI31" s="542"/>
      <c r="AJ31" s="542"/>
      <c r="AK31" s="542"/>
      <c r="AL31" s="542"/>
      <c r="AM31" s="543"/>
      <c r="AN31" s="84"/>
      <c r="AO31" s="513"/>
      <c r="AP31" s="514"/>
      <c r="AQ31" s="514"/>
      <c r="AR31" s="514"/>
      <c r="AS31" s="514"/>
      <c r="AT31" s="515"/>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481"/>
      <c r="C32" s="481"/>
      <c r="D32" s="482"/>
      <c r="E32" s="522"/>
      <c r="F32" s="523"/>
      <c r="G32" s="523"/>
      <c r="H32" s="523"/>
      <c r="I32" s="536"/>
      <c r="J32" s="561" t="str">
        <f>IF(AND('Mapa de Riesgos'!$H$32="Baja",'Mapa de Riesgos'!$L$32="Leve"),CONCATENATE("R",'Mapa de Riesgos'!$A$32),"")</f>
        <v/>
      </c>
      <c r="K32" s="559"/>
      <c r="L32" s="559" t="str">
        <f>IF(AND('Mapa de Riesgos'!$H$38="Baja",'Mapa de Riesgos'!$L$38="Leve"),CONCATENATE("R",'Mapa de Riesgos'!$A$38),"")</f>
        <v/>
      </c>
      <c r="M32" s="559"/>
      <c r="N32" s="559" t="str">
        <f>IF(AND('Mapa de Riesgos'!$H$44="Baja",'Mapa de Riesgos'!$L$44="Leve"),CONCATENATE("R",'Mapa de Riesgos'!$A$44),"")</f>
        <v/>
      </c>
      <c r="O32" s="560"/>
      <c r="P32" s="551" t="str">
        <f>IF(AND('Mapa de Riesgos'!$H$32="Baja",'Mapa de Riesgos'!$L$32="Menor"),CONCATENATE("R",'Mapa de Riesgos'!$A$32),"")</f>
        <v/>
      </c>
      <c r="Q32" s="551"/>
      <c r="R32" s="551" t="str">
        <f>IF(AND('Mapa de Riesgos'!$H$38="Baja",'Mapa de Riesgos'!$L$38="Menor"),CONCATENATE("R",'Mapa de Riesgos'!$A$38),"")</f>
        <v/>
      </c>
      <c r="S32" s="551"/>
      <c r="T32" s="551" t="str">
        <f>IF(AND('Mapa de Riesgos'!$H$44="Baja",'Mapa de Riesgos'!$L$44="Menor"),CONCATENATE("R",'Mapa de Riesgos'!$A$44),"")</f>
        <v/>
      </c>
      <c r="U32" s="552"/>
      <c r="V32" s="550" t="str">
        <f>IF(AND('Mapa de Riesgos'!$H$32="Baja",'Mapa de Riesgos'!$L$32="Moderado"),CONCATENATE("R",'Mapa de Riesgos'!$A$32),"")</f>
        <v/>
      </c>
      <c r="W32" s="551"/>
      <c r="X32" s="551" t="str">
        <f>IF(AND('Mapa de Riesgos'!$H$38="Baja",'Mapa de Riesgos'!$L$38="Moderado"),CONCATENATE("R",'Mapa de Riesgos'!$A$38),"")</f>
        <v/>
      </c>
      <c r="Y32" s="551"/>
      <c r="Z32" s="551" t="str">
        <f>IF(AND('Mapa de Riesgos'!$H$44="Baja",'Mapa de Riesgos'!$L$44="Moderado"),CONCATENATE("R",'Mapa de Riesgos'!$A$44),"")</f>
        <v/>
      </c>
      <c r="AA32" s="552"/>
      <c r="AB32" s="533" t="str">
        <f>IF(AND('Mapa de Riesgos'!$H$32="Baja",'Mapa de Riesgos'!$L$32="Mayor"),CONCATENATE("R",'Mapa de Riesgos'!$A$32),"")</f>
        <v/>
      </c>
      <c r="AC32" s="530"/>
      <c r="AD32" s="528" t="str">
        <f>IF(AND('Mapa de Riesgos'!$H$38="Baja",'Mapa de Riesgos'!$L$38="Mayor"),CONCATENATE("R",'Mapa de Riesgos'!$A$38),"")</f>
        <v/>
      </c>
      <c r="AE32" s="528"/>
      <c r="AF32" s="528" t="str">
        <f>IF(AND('Mapa de Riesgos'!$H$44="Baja",'Mapa de Riesgos'!$L$44="Mayor"),CONCATENATE("R",'Mapa de Riesgos'!$A$44),"")</f>
        <v/>
      </c>
      <c r="AG32" s="529"/>
      <c r="AH32" s="541" t="str">
        <f>IF(AND('Mapa de Riesgos'!$H$32="Baja",'Mapa de Riesgos'!$L$32="Catastrófico"),CONCATENATE("R",'Mapa de Riesgos'!$A$32),"")</f>
        <v/>
      </c>
      <c r="AI32" s="542"/>
      <c r="AJ32" s="542" t="str">
        <f>IF(AND('Mapa de Riesgos'!$H$38="Baja",'Mapa de Riesgos'!$L$38="Catastrófico"),CONCATENATE("R",'Mapa de Riesgos'!$A$38),"")</f>
        <v/>
      </c>
      <c r="AK32" s="542"/>
      <c r="AL32" s="542" t="str">
        <f>IF(AND('Mapa de Riesgos'!$H$44="Baja",'Mapa de Riesgos'!$L$44="Catastrófico"),CONCATENATE("R",'Mapa de Riesgos'!$A$44),"")</f>
        <v/>
      </c>
      <c r="AM32" s="543"/>
      <c r="AN32" s="84"/>
      <c r="AO32" s="513"/>
      <c r="AP32" s="514"/>
      <c r="AQ32" s="514"/>
      <c r="AR32" s="514"/>
      <c r="AS32" s="514"/>
      <c r="AT32" s="515"/>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481"/>
      <c r="C33" s="481"/>
      <c r="D33" s="482"/>
      <c r="E33" s="522"/>
      <c r="F33" s="523"/>
      <c r="G33" s="523"/>
      <c r="H33" s="523"/>
      <c r="I33" s="536"/>
      <c r="J33" s="561"/>
      <c r="K33" s="559"/>
      <c r="L33" s="559"/>
      <c r="M33" s="559"/>
      <c r="N33" s="559"/>
      <c r="O33" s="560"/>
      <c r="P33" s="551"/>
      <c r="Q33" s="551"/>
      <c r="R33" s="551"/>
      <c r="S33" s="551"/>
      <c r="T33" s="551"/>
      <c r="U33" s="552"/>
      <c r="V33" s="550"/>
      <c r="W33" s="551"/>
      <c r="X33" s="551"/>
      <c r="Y33" s="551"/>
      <c r="Z33" s="551"/>
      <c r="AA33" s="552"/>
      <c r="AB33" s="533"/>
      <c r="AC33" s="530"/>
      <c r="AD33" s="528"/>
      <c r="AE33" s="528"/>
      <c r="AF33" s="528"/>
      <c r="AG33" s="529"/>
      <c r="AH33" s="541"/>
      <c r="AI33" s="542"/>
      <c r="AJ33" s="542"/>
      <c r="AK33" s="542"/>
      <c r="AL33" s="542"/>
      <c r="AM33" s="543"/>
      <c r="AN33" s="84"/>
      <c r="AO33" s="513"/>
      <c r="AP33" s="514"/>
      <c r="AQ33" s="514"/>
      <c r="AR33" s="514"/>
      <c r="AS33" s="514"/>
      <c r="AT33" s="515"/>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481"/>
      <c r="C34" s="481"/>
      <c r="D34" s="482"/>
      <c r="E34" s="522"/>
      <c r="F34" s="523"/>
      <c r="G34" s="523"/>
      <c r="H34" s="523"/>
      <c r="I34" s="536"/>
      <c r="J34" s="561" t="str">
        <f>IF(AND('Mapa de Riesgos'!$H$50="Baja",'Mapa de Riesgos'!$L$50="Leve"),CONCATENATE("R",'Mapa de Riesgos'!$A$50),"")</f>
        <v/>
      </c>
      <c r="K34" s="559"/>
      <c r="L34" s="559" t="str">
        <f>IF(AND('Mapa de Riesgos'!$H$56="Baja",'Mapa de Riesgos'!$L$56="Leve"),CONCATENATE("R",'Mapa de Riesgos'!$A$56),"")</f>
        <v/>
      </c>
      <c r="M34" s="559"/>
      <c r="N34" s="559" t="str">
        <f>IF(AND('Mapa de Riesgos'!$H$62="Baja",'Mapa de Riesgos'!$L$62="Leve"),CONCATENATE("R",'Mapa de Riesgos'!$A$62),"")</f>
        <v/>
      </c>
      <c r="O34" s="560"/>
      <c r="P34" s="551" t="str">
        <f>IF(AND('Mapa de Riesgos'!$H$50="Baja",'Mapa de Riesgos'!$L$50="Menor"),CONCATENATE("R",'Mapa de Riesgos'!$A$50),"")</f>
        <v/>
      </c>
      <c r="Q34" s="551"/>
      <c r="R34" s="551" t="str">
        <f>IF(AND('Mapa de Riesgos'!$H$56="Baja",'Mapa de Riesgos'!$L$56="Menor"),CONCATENATE("R",'Mapa de Riesgos'!$A$56),"")</f>
        <v/>
      </c>
      <c r="S34" s="551"/>
      <c r="T34" s="551" t="str">
        <f>IF(AND('Mapa de Riesgos'!$H$62="Baja",'Mapa de Riesgos'!$L$62="Menor"),CONCATENATE("R",'Mapa de Riesgos'!$A$62),"")</f>
        <v/>
      </c>
      <c r="U34" s="552"/>
      <c r="V34" s="550" t="str">
        <f>IF(AND('Mapa de Riesgos'!$H$50="Baja",'Mapa de Riesgos'!$L$50="Moderado"),CONCATENATE("R",'Mapa de Riesgos'!$A$50),"")</f>
        <v/>
      </c>
      <c r="W34" s="551"/>
      <c r="X34" s="551" t="str">
        <f>IF(AND('Mapa de Riesgos'!$H$56="Baja",'Mapa de Riesgos'!$L$56="Moderado"),CONCATENATE("R",'Mapa de Riesgos'!$A$56),"")</f>
        <v/>
      </c>
      <c r="Y34" s="551"/>
      <c r="Z34" s="551" t="str">
        <f>IF(AND('Mapa de Riesgos'!$H$62="Baja",'Mapa de Riesgos'!$L$62="Moderado"),CONCATENATE("R",'Mapa de Riesgos'!$A$62),"")</f>
        <v/>
      </c>
      <c r="AA34" s="552"/>
      <c r="AB34" s="533" t="str">
        <f>IF(AND('Mapa de Riesgos'!$H$50="Baja",'Mapa de Riesgos'!$L$50="Mayor"),CONCATENATE("R",'Mapa de Riesgos'!$A$50),"")</f>
        <v/>
      </c>
      <c r="AC34" s="530"/>
      <c r="AD34" s="528" t="str">
        <f>IF(AND('Mapa de Riesgos'!$H$56="Baja",'Mapa de Riesgos'!$L$56="Mayor"),CONCATENATE("R",'Mapa de Riesgos'!$A$56),"")</f>
        <v/>
      </c>
      <c r="AE34" s="528"/>
      <c r="AF34" s="528" t="str">
        <f>IF(AND('Mapa de Riesgos'!$H$62="Baja",'Mapa de Riesgos'!$L$62="Mayor"),CONCATENATE("R",'Mapa de Riesgos'!$A$62),"")</f>
        <v/>
      </c>
      <c r="AG34" s="529"/>
      <c r="AH34" s="541" t="str">
        <f>IF(AND('Mapa de Riesgos'!$H$50="Baja",'Mapa de Riesgos'!$L$50="Catastrófico"),CONCATENATE("R",'Mapa de Riesgos'!$A$50),"")</f>
        <v/>
      </c>
      <c r="AI34" s="542"/>
      <c r="AJ34" s="542" t="str">
        <f>IF(AND('Mapa de Riesgos'!$H$56="Baja",'Mapa de Riesgos'!$L$56="Catastrófico"),CONCATENATE("R",'Mapa de Riesgos'!$A$56),"")</f>
        <v/>
      </c>
      <c r="AK34" s="542"/>
      <c r="AL34" s="542" t="str">
        <f>IF(AND('Mapa de Riesgos'!$H$62="Baja",'Mapa de Riesgos'!$L$62="Catastrófico"),CONCATENATE("R",'Mapa de Riesgos'!$A$62),"")</f>
        <v/>
      </c>
      <c r="AM34" s="543"/>
      <c r="AN34" s="84"/>
      <c r="AO34" s="513"/>
      <c r="AP34" s="514"/>
      <c r="AQ34" s="514"/>
      <c r="AR34" s="514"/>
      <c r="AS34" s="514"/>
      <c r="AT34" s="515"/>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481"/>
      <c r="C35" s="481"/>
      <c r="D35" s="482"/>
      <c r="E35" s="522"/>
      <c r="F35" s="523"/>
      <c r="G35" s="523"/>
      <c r="H35" s="523"/>
      <c r="I35" s="536"/>
      <c r="J35" s="561"/>
      <c r="K35" s="559"/>
      <c r="L35" s="559"/>
      <c r="M35" s="559"/>
      <c r="N35" s="559"/>
      <c r="O35" s="560"/>
      <c r="P35" s="551"/>
      <c r="Q35" s="551"/>
      <c r="R35" s="551"/>
      <c r="S35" s="551"/>
      <c r="T35" s="551"/>
      <c r="U35" s="552"/>
      <c r="V35" s="550"/>
      <c r="W35" s="551"/>
      <c r="X35" s="551"/>
      <c r="Y35" s="551"/>
      <c r="Z35" s="551"/>
      <c r="AA35" s="552"/>
      <c r="AB35" s="533"/>
      <c r="AC35" s="530"/>
      <c r="AD35" s="528"/>
      <c r="AE35" s="528"/>
      <c r="AF35" s="528"/>
      <c r="AG35" s="529"/>
      <c r="AH35" s="541"/>
      <c r="AI35" s="542"/>
      <c r="AJ35" s="542"/>
      <c r="AK35" s="542"/>
      <c r="AL35" s="542"/>
      <c r="AM35" s="543"/>
      <c r="AN35" s="84"/>
      <c r="AO35" s="513"/>
      <c r="AP35" s="514"/>
      <c r="AQ35" s="514"/>
      <c r="AR35" s="514"/>
      <c r="AS35" s="514"/>
      <c r="AT35" s="51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481"/>
      <c r="C36" s="481"/>
      <c r="D36" s="482"/>
      <c r="E36" s="522"/>
      <c r="F36" s="523"/>
      <c r="G36" s="523"/>
      <c r="H36" s="523"/>
      <c r="I36" s="536"/>
      <c r="J36" s="561" t="str">
        <f>IF(AND('Mapa de Riesgos'!$H$68="Baja",'Mapa de Riesgos'!$L$68="Leve"),CONCATENATE("R",'Mapa de Riesgos'!$A$68),"")</f>
        <v/>
      </c>
      <c r="K36" s="559"/>
      <c r="L36" s="559" t="str">
        <f>IF(AND('Mapa de Riesgos'!$H$74="Baja",'Mapa de Riesgos'!$L$74="Leve"),CONCATENATE("R",'Mapa de Riesgos'!$A$74),"")</f>
        <v/>
      </c>
      <c r="M36" s="559"/>
      <c r="N36" s="559" t="str">
        <f>IF(AND('Mapa de Riesgos'!$H$80="Baja",'Mapa de Riesgos'!$L$80="Leve"),CONCATENATE("R",'Mapa de Riesgos'!$A$80),"")</f>
        <v/>
      </c>
      <c r="O36" s="560"/>
      <c r="P36" s="551" t="str">
        <f>IF(AND('Mapa de Riesgos'!$H$68="Baja",'Mapa de Riesgos'!$L$68="Menor"),CONCATENATE("R",'Mapa de Riesgos'!$A$68),"")</f>
        <v/>
      </c>
      <c r="Q36" s="551"/>
      <c r="R36" s="551" t="str">
        <f>IF(AND('Mapa de Riesgos'!$H$74="Baja",'Mapa de Riesgos'!$L$74="Menor"),CONCATENATE("R",'Mapa de Riesgos'!$A$74),"")</f>
        <v/>
      </c>
      <c r="S36" s="551"/>
      <c r="T36" s="551" t="str">
        <f>IF(AND('Mapa de Riesgos'!$H$80="Baja",'Mapa de Riesgos'!$L$80="Menor"),CONCATENATE("R",'Mapa de Riesgos'!$A$80),"")</f>
        <v/>
      </c>
      <c r="U36" s="552"/>
      <c r="V36" s="550" t="str">
        <f>IF(AND('Mapa de Riesgos'!$H$68="Baja",'Mapa de Riesgos'!$L$68="Moderado"),CONCATENATE("R",'Mapa de Riesgos'!$A$68),"")</f>
        <v/>
      </c>
      <c r="W36" s="551"/>
      <c r="X36" s="551" t="str">
        <f>IF(AND('Mapa de Riesgos'!$H$74="Baja",'Mapa de Riesgos'!$L$74="Moderado"),CONCATENATE("R",'Mapa de Riesgos'!$A$74),"")</f>
        <v/>
      </c>
      <c r="Y36" s="551"/>
      <c r="Z36" s="551" t="str">
        <f>IF(AND('Mapa de Riesgos'!$H$80="Baja",'Mapa de Riesgos'!$L$80="Moderado"),CONCATENATE("R",'Mapa de Riesgos'!$A$80),"")</f>
        <v/>
      </c>
      <c r="AA36" s="552"/>
      <c r="AB36" s="533" t="str">
        <f>IF(AND('Mapa de Riesgos'!$H$68="Baja",'Mapa de Riesgos'!$L$68="Mayor"),CONCATENATE("R",'Mapa de Riesgos'!$A$68),"")</f>
        <v/>
      </c>
      <c r="AC36" s="530"/>
      <c r="AD36" s="528" t="str">
        <f>IF(AND('Mapa de Riesgos'!$H$74="Baja",'Mapa de Riesgos'!$L$74="Mayor"),CONCATENATE("R",'Mapa de Riesgos'!$A$74),"")</f>
        <v/>
      </c>
      <c r="AE36" s="528"/>
      <c r="AF36" s="528" t="str">
        <f>IF(AND('Mapa de Riesgos'!$H$80="Baja",'Mapa de Riesgos'!$L$80="Mayor"),CONCATENATE("R",'Mapa de Riesgos'!$A$80),"")</f>
        <v/>
      </c>
      <c r="AG36" s="529"/>
      <c r="AH36" s="541" t="str">
        <f>IF(AND('Mapa de Riesgos'!$H$68="Baja",'Mapa de Riesgos'!$L$68="Catastrófico"),CONCATENATE("R",'Mapa de Riesgos'!$A$68),"")</f>
        <v/>
      </c>
      <c r="AI36" s="542"/>
      <c r="AJ36" s="542" t="str">
        <f>IF(AND('Mapa de Riesgos'!$H$74="Baja",'Mapa de Riesgos'!$L$74="Catastrófico"),CONCATENATE("R",'Mapa de Riesgos'!$A$74),"")</f>
        <v/>
      </c>
      <c r="AK36" s="542"/>
      <c r="AL36" s="542" t="str">
        <f>IF(AND('Mapa de Riesgos'!$H$80="Baja",'Mapa de Riesgos'!$L$80="Catastrófico"),CONCATENATE("R",'Mapa de Riesgos'!$A$80),"")</f>
        <v/>
      </c>
      <c r="AM36" s="543"/>
      <c r="AN36" s="84"/>
      <c r="AO36" s="513"/>
      <c r="AP36" s="514"/>
      <c r="AQ36" s="514"/>
      <c r="AR36" s="514"/>
      <c r="AS36" s="514"/>
      <c r="AT36" s="515"/>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481"/>
      <c r="C37" s="481"/>
      <c r="D37" s="482"/>
      <c r="E37" s="525"/>
      <c r="F37" s="526"/>
      <c r="G37" s="526"/>
      <c r="H37" s="526"/>
      <c r="I37" s="526"/>
      <c r="J37" s="562"/>
      <c r="K37" s="563"/>
      <c r="L37" s="563"/>
      <c r="M37" s="563"/>
      <c r="N37" s="563"/>
      <c r="O37" s="564"/>
      <c r="P37" s="554"/>
      <c r="Q37" s="554"/>
      <c r="R37" s="554"/>
      <c r="S37" s="554"/>
      <c r="T37" s="554"/>
      <c r="U37" s="555"/>
      <c r="V37" s="553"/>
      <c r="W37" s="554"/>
      <c r="X37" s="554"/>
      <c r="Y37" s="554"/>
      <c r="Z37" s="554"/>
      <c r="AA37" s="555"/>
      <c r="AB37" s="538"/>
      <c r="AC37" s="539"/>
      <c r="AD37" s="539"/>
      <c r="AE37" s="539"/>
      <c r="AF37" s="539"/>
      <c r="AG37" s="540"/>
      <c r="AH37" s="544"/>
      <c r="AI37" s="545"/>
      <c r="AJ37" s="545"/>
      <c r="AK37" s="545"/>
      <c r="AL37" s="545"/>
      <c r="AM37" s="546"/>
      <c r="AN37" s="84"/>
      <c r="AO37" s="516"/>
      <c r="AP37" s="517"/>
      <c r="AQ37" s="517"/>
      <c r="AR37" s="517"/>
      <c r="AS37" s="517"/>
      <c r="AT37" s="518"/>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481"/>
      <c r="C38" s="481"/>
      <c r="D38" s="482"/>
      <c r="E38" s="519" t="s">
        <v>112</v>
      </c>
      <c r="F38" s="520"/>
      <c r="G38" s="520"/>
      <c r="H38" s="520"/>
      <c r="I38" s="521"/>
      <c r="J38" s="565" t="str">
        <f>IF(AND('Mapa de Riesgos'!$H$12="Muy Baja",'Mapa de Riesgos'!$L$12="Leve"),CONCATENATE("R",'Mapa de Riesgos'!$A$12),"")</f>
        <v/>
      </c>
      <c r="K38" s="566"/>
      <c r="L38" s="566" t="str">
        <f>IF(AND('Mapa de Riesgos'!$H$20="Muy Baja",'Mapa de Riesgos'!$L$20="Leve"),CONCATENATE("R",'Mapa de Riesgos'!$A$20),"")</f>
        <v/>
      </c>
      <c r="M38" s="566"/>
      <c r="N38" s="566" t="str">
        <f>IF(AND('Mapa de Riesgos'!$H$26="Muy Baja",'Mapa de Riesgos'!$L$26="Leve"),CONCATENATE("R",'Mapa de Riesgos'!$A$26),"")</f>
        <v/>
      </c>
      <c r="O38" s="567"/>
      <c r="P38" s="565" t="str">
        <f>IF(AND('Mapa de Riesgos'!$H$12="Muy Baja",'Mapa de Riesgos'!$L$12="Menor"),CONCATENATE("R",'Mapa de Riesgos'!$A$12),"")</f>
        <v/>
      </c>
      <c r="Q38" s="566"/>
      <c r="R38" s="566" t="str">
        <f>IF(AND('Mapa de Riesgos'!$H$20="Muy Baja",'Mapa de Riesgos'!$L$20="Menor"),CONCATENATE("R",'Mapa de Riesgos'!$A$20),"")</f>
        <v/>
      </c>
      <c r="S38" s="566"/>
      <c r="T38" s="566" t="str">
        <f>IF(AND('Mapa de Riesgos'!$H$26="Muy Baja",'Mapa de Riesgos'!$L$26="Menor"),CONCATENATE("R",'Mapa de Riesgos'!$A$26),"")</f>
        <v/>
      </c>
      <c r="U38" s="567"/>
      <c r="V38" s="556" t="str">
        <f>IF(AND('Mapa de Riesgos'!$H$12="Muy Baja",'Mapa de Riesgos'!$L$12="Moderado"),CONCATENATE("R",'Mapa de Riesgos'!$A$12),"")</f>
        <v/>
      </c>
      <c r="W38" s="557"/>
      <c r="X38" s="557" t="str">
        <f>IF(AND('Mapa de Riesgos'!$H$20="Muy Baja",'Mapa de Riesgos'!$L$20="Moderado"),CONCATENATE("R",'Mapa de Riesgos'!$A$20),"")</f>
        <v/>
      </c>
      <c r="Y38" s="557"/>
      <c r="Z38" s="557" t="str">
        <f>IF(AND('Mapa de Riesgos'!$H$26="Muy Baja",'Mapa de Riesgos'!$L$26="Moderado"),CONCATENATE("R",'Mapa de Riesgos'!$A$26),"")</f>
        <v/>
      </c>
      <c r="AA38" s="558"/>
      <c r="AB38" s="531" t="str">
        <f>IF(AND('Mapa de Riesgos'!$H$12="Muy Baja",'Mapa de Riesgos'!$L$12="Mayor"),CONCATENATE("R",'Mapa de Riesgos'!$A$12),"")</f>
        <v/>
      </c>
      <c r="AC38" s="532"/>
      <c r="AD38" s="532" t="str">
        <f>IF(AND('Mapa de Riesgos'!$H$20="Muy Baja",'Mapa de Riesgos'!$L$20="Mayor"),CONCATENATE("R",'Mapa de Riesgos'!$A$20),"")</f>
        <v/>
      </c>
      <c r="AE38" s="532"/>
      <c r="AF38" s="532" t="str">
        <f>IF(AND('Mapa de Riesgos'!$H$26="Muy Baja",'Mapa de Riesgos'!$L$26="Mayor"),CONCATENATE("R",'Mapa de Riesgos'!$A$26),"")</f>
        <v/>
      </c>
      <c r="AG38" s="534"/>
      <c r="AH38" s="547" t="str">
        <f>IF(AND('Mapa de Riesgos'!$H$12="Muy Baja",'Mapa de Riesgos'!$L$12="Catastrófico"),CONCATENATE("R",'Mapa de Riesgos'!$A$12),"")</f>
        <v/>
      </c>
      <c r="AI38" s="548"/>
      <c r="AJ38" s="548" t="str">
        <f>IF(AND('Mapa de Riesgos'!$H$20="Muy Baja",'Mapa de Riesgos'!$L$20="Catastrófico"),CONCATENATE("R",'Mapa de Riesgos'!$A$20),"")</f>
        <v/>
      </c>
      <c r="AK38" s="548"/>
      <c r="AL38" s="548" t="str">
        <f>IF(AND('Mapa de Riesgos'!$H$26="Muy Baja",'Mapa de Riesgos'!$L$26="Catastrófico"),CONCATENATE("R",'Mapa de Riesgos'!$A$26),"")</f>
        <v/>
      </c>
      <c r="AM38" s="549"/>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481"/>
      <c r="C39" s="481"/>
      <c r="D39" s="482"/>
      <c r="E39" s="522"/>
      <c r="F39" s="523"/>
      <c r="G39" s="523"/>
      <c r="H39" s="523"/>
      <c r="I39" s="524"/>
      <c r="J39" s="561"/>
      <c r="K39" s="559"/>
      <c r="L39" s="559"/>
      <c r="M39" s="559"/>
      <c r="N39" s="559"/>
      <c r="O39" s="560"/>
      <c r="P39" s="561"/>
      <c r="Q39" s="559"/>
      <c r="R39" s="559"/>
      <c r="S39" s="559"/>
      <c r="T39" s="559"/>
      <c r="U39" s="560"/>
      <c r="V39" s="550"/>
      <c r="W39" s="551"/>
      <c r="X39" s="551"/>
      <c r="Y39" s="551"/>
      <c r="Z39" s="551"/>
      <c r="AA39" s="552"/>
      <c r="AB39" s="533"/>
      <c r="AC39" s="530"/>
      <c r="AD39" s="530"/>
      <c r="AE39" s="530"/>
      <c r="AF39" s="530"/>
      <c r="AG39" s="529"/>
      <c r="AH39" s="541"/>
      <c r="AI39" s="542"/>
      <c r="AJ39" s="542"/>
      <c r="AK39" s="542"/>
      <c r="AL39" s="542"/>
      <c r="AM39" s="543"/>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481"/>
      <c r="C40" s="481"/>
      <c r="D40" s="482"/>
      <c r="E40" s="522"/>
      <c r="F40" s="523"/>
      <c r="G40" s="523"/>
      <c r="H40" s="523"/>
      <c r="I40" s="524"/>
      <c r="J40" s="561" t="str">
        <f>IF(AND('Mapa de Riesgos'!$H$32="Muy Baja",'Mapa de Riesgos'!$L$32="Leve"),CONCATENATE("R",'Mapa de Riesgos'!$A$32),"")</f>
        <v/>
      </c>
      <c r="K40" s="559"/>
      <c r="L40" s="559" t="str">
        <f>IF(AND('Mapa de Riesgos'!$H$38="Muy Baja",'Mapa de Riesgos'!$L$38="Leve"),CONCATENATE("R",'Mapa de Riesgos'!$A$38),"")</f>
        <v/>
      </c>
      <c r="M40" s="559"/>
      <c r="N40" s="559" t="str">
        <f>IF(AND('Mapa de Riesgos'!$H$44="Muy Baja",'Mapa de Riesgos'!$L$44="Leve"),CONCATENATE("R",'Mapa de Riesgos'!$A$44),"")</f>
        <v/>
      </c>
      <c r="O40" s="560"/>
      <c r="P40" s="561" t="str">
        <f>IF(AND('Mapa de Riesgos'!$H$32="Muy Baja",'Mapa de Riesgos'!$L$32="Menor"),CONCATENATE("R",'Mapa de Riesgos'!$A$32),"")</f>
        <v/>
      </c>
      <c r="Q40" s="559"/>
      <c r="R40" s="559" t="str">
        <f>IF(AND('Mapa de Riesgos'!$H$38="Muy Baja",'Mapa de Riesgos'!$L$38="Menor"),CONCATENATE("R",'Mapa de Riesgos'!$A$38),"")</f>
        <v/>
      </c>
      <c r="S40" s="559"/>
      <c r="T40" s="559" t="str">
        <f>IF(AND('Mapa de Riesgos'!$H$44="Muy Baja",'Mapa de Riesgos'!$L$44="Menor"),CONCATENATE("R",'Mapa de Riesgos'!$A$44),"")</f>
        <v/>
      </c>
      <c r="U40" s="560"/>
      <c r="V40" s="550" t="str">
        <f>IF(AND('Mapa de Riesgos'!$H$32="Muy Baja",'Mapa de Riesgos'!$L$32="Moderado"),CONCATENATE("R",'Mapa de Riesgos'!$A$32),"")</f>
        <v/>
      </c>
      <c r="W40" s="551"/>
      <c r="X40" s="551" t="str">
        <f>IF(AND('Mapa de Riesgos'!$H$38="Muy Baja",'Mapa de Riesgos'!$L$38="Moderado"),CONCATENATE("R",'Mapa de Riesgos'!$A$38),"")</f>
        <v/>
      </c>
      <c r="Y40" s="551"/>
      <c r="Z40" s="551" t="str">
        <f>IF(AND('Mapa de Riesgos'!$H$44="Muy Baja",'Mapa de Riesgos'!$L$44="Moderado"),CONCATENATE("R",'Mapa de Riesgos'!$A$44),"")</f>
        <v/>
      </c>
      <c r="AA40" s="552"/>
      <c r="AB40" s="533" t="str">
        <f>IF(AND('Mapa de Riesgos'!$H$32="Muy Baja",'Mapa de Riesgos'!$L$32="Mayor"),CONCATENATE("R",'Mapa de Riesgos'!$A$32),"")</f>
        <v/>
      </c>
      <c r="AC40" s="530"/>
      <c r="AD40" s="528" t="str">
        <f>IF(AND('Mapa de Riesgos'!$H$38="Muy Baja",'Mapa de Riesgos'!$L$38="Mayor"),CONCATENATE("R",'Mapa de Riesgos'!$A$38),"")</f>
        <v/>
      </c>
      <c r="AE40" s="528"/>
      <c r="AF40" s="528" t="str">
        <f>IF(AND('Mapa de Riesgos'!$H$44="Muy Baja",'Mapa de Riesgos'!$L$44="Mayor"),CONCATENATE("R",'Mapa de Riesgos'!$A$44),"")</f>
        <v/>
      </c>
      <c r="AG40" s="529"/>
      <c r="AH40" s="541" t="str">
        <f>IF(AND('Mapa de Riesgos'!$H$32="Muy Baja",'Mapa de Riesgos'!$L$32="Catastrófico"),CONCATENATE("R",'Mapa de Riesgos'!$A$32),"")</f>
        <v/>
      </c>
      <c r="AI40" s="542"/>
      <c r="AJ40" s="542" t="str">
        <f>IF(AND('Mapa de Riesgos'!$H$38="Muy Baja",'Mapa de Riesgos'!$L$38="Catastrófico"),CONCATENATE("R",'Mapa de Riesgos'!$A$38),"")</f>
        <v/>
      </c>
      <c r="AK40" s="542"/>
      <c r="AL40" s="542" t="str">
        <f>IF(AND('Mapa de Riesgos'!$H$44="Muy Baja",'Mapa de Riesgos'!$L$44="Catastrófico"),CONCATENATE("R",'Mapa de Riesgos'!$A$44),"")</f>
        <v/>
      </c>
      <c r="AM40" s="543"/>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481"/>
      <c r="C41" s="481"/>
      <c r="D41" s="482"/>
      <c r="E41" s="522"/>
      <c r="F41" s="523"/>
      <c r="G41" s="523"/>
      <c r="H41" s="523"/>
      <c r="I41" s="524"/>
      <c r="J41" s="561"/>
      <c r="K41" s="559"/>
      <c r="L41" s="559"/>
      <c r="M41" s="559"/>
      <c r="N41" s="559"/>
      <c r="O41" s="560"/>
      <c r="P41" s="561"/>
      <c r="Q41" s="559"/>
      <c r="R41" s="559"/>
      <c r="S41" s="559"/>
      <c r="T41" s="559"/>
      <c r="U41" s="560"/>
      <c r="V41" s="550"/>
      <c r="W41" s="551"/>
      <c r="X41" s="551"/>
      <c r="Y41" s="551"/>
      <c r="Z41" s="551"/>
      <c r="AA41" s="552"/>
      <c r="AB41" s="533"/>
      <c r="AC41" s="530"/>
      <c r="AD41" s="528"/>
      <c r="AE41" s="528"/>
      <c r="AF41" s="528"/>
      <c r="AG41" s="529"/>
      <c r="AH41" s="541"/>
      <c r="AI41" s="542"/>
      <c r="AJ41" s="542"/>
      <c r="AK41" s="542"/>
      <c r="AL41" s="542"/>
      <c r="AM41" s="543"/>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481"/>
      <c r="C42" s="481"/>
      <c r="D42" s="482"/>
      <c r="E42" s="522"/>
      <c r="F42" s="523"/>
      <c r="G42" s="523"/>
      <c r="H42" s="523"/>
      <c r="I42" s="524"/>
      <c r="J42" s="561" t="str">
        <f>IF(AND('Mapa de Riesgos'!$H$50="Muy Baja",'Mapa de Riesgos'!$L$50="Leve"),CONCATENATE("R",'Mapa de Riesgos'!$A$50),"")</f>
        <v/>
      </c>
      <c r="K42" s="559"/>
      <c r="L42" s="559" t="str">
        <f>IF(AND('Mapa de Riesgos'!$H$56="Muy Baja",'Mapa de Riesgos'!$L$56="Leve"),CONCATENATE("R",'Mapa de Riesgos'!$A$56),"")</f>
        <v/>
      </c>
      <c r="M42" s="559"/>
      <c r="N42" s="559" t="str">
        <f>IF(AND('Mapa de Riesgos'!$H$62="Muy Baja",'Mapa de Riesgos'!$L$62="Leve"),CONCATENATE("R",'Mapa de Riesgos'!$A$62),"")</f>
        <v/>
      </c>
      <c r="O42" s="560"/>
      <c r="P42" s="561" t="str">
        <f>IF(AND('Mapa de Riesgos'!$H$50="Muy Baja",'Mapa de Riesgos'!$L$50="Menor"),CONCATENATE("R",'Mapa de Riesgos'!$A$50),"")</f>
        <v/>
      </c>
      <c r="Q42" s="559"/>
      <c r="R42" s="559" t="str">
        <f>IF(AND('Mapa de Riesgos'!$H$56="Muy Baja",'Mapa de Riesgos'!$L$56="Menor"),CONCATENATE("R",'Mapa de Riesgos'!$A$56),"")</f>
        <v/>
      </c>
      <c r="S42" s="559"/>
      <c r="T42" s="559" t="str">
        <f>IF(AND('Mapa de Riesgos'!$H$62="Muy Baja",'Mapa de Riesgos'!$L$62="Menor"),CONCATENATE("R",'Mapa de Riesgos'!$A$62),"")</f>
        <v/>
      </c>
      <c r="U42" s="560"/>
      <c r="V42" s="550" t="str">
        <f>IF(AND('Mapa de Riesgos'!$H$50="Muy Baja",'Mapa de Riesgos'!$L$50="Moderado"),CONCATENATE("R",'Mapa de Riesgos'!$A$50),"")</f>
        <v/>
      </c>
      <c r="W42" s="551"/>
      <c r="X42" s="551" t="str">
        <f>IF(AND('Mapa de Riesgos'!$H$56="Muy Baja",'Mapa de Riesgos'!$L$56="Moderado"),CONCATENATE("R",'Mapa de Riesgos'!$A$56),"")</f>
        <v/>
      </c>
      <c r="Y42" s="551"/>
      <c r="Z42" s="551" t="str">
        <f>IF(AND('Mapa de Riesgos'!$H$62="Muy Baja",'Mapa de Riesgos'!$L$62="Moderado"),CONCATENATE("R",'Mapa de Riesgos'!$A$62),"")</f>
        <v/>
      </c>
      <c r="AA42" s="552"/>
      <c r="AB42" s="533" t="str">
        <f>IF(AND('Mapa de Riesgos'!$H$50="Muy Baja",'Mapa de Riesgos'!$L$50="Mayor"),CONCATENATE("R",'Mapa de Riesgos'!$A$50),"")</f>
        <v/>
      </c>
      <c r="AC42" s="530"/>
      <c r="AD42" s="528" t="str">
        <f>IF(AND('Mapa de Riesgos'!$H$56="Muy Baja",'Mapa de Riesgos'!$L$56="Mayor"),CONCATENATE("R",'Mapa de Riesgos'!$A$56),"")</f>
        <v/>
      </c>
      <c r="AE42" s="528"/>
      <c r="AF42" s="528" t="str">
        <f>IF(AND('Mapa de Riesgos'!$H$62="Muy Baja",'Mapa de Riesgos'!$L$62="Mayor"),CONCATENATE("R",'Mapa de Riesgos'!$A$62),"")</f>
        <v/>
      </c>
      <c r="AG42" s="529"/>
      <c r="AH42" s="541" t="str">
        <f>IF(AND('Mapa de Riesgos'!$H$50="Muy Baja",'Mapa de Riesgos'!$L$50="Catastrófico"),CONCATENATE("R",'Mapa de Riesgos'!$A$50),"")</f>
        <v/>
      </c>
      <c r="AI42" s="542"/>
      <c r="AJ42" s="542" t="str">
        <f>IF(AND('Mapa de Riesgos'!$H$56="Muy Baja",'Mapa de Riesgos'!$L$56="Catastrófico"),CONCATENATE("R",'Mapa de Riesgos'!$A$56),"")</f>
        <v/>
      </c>
      <c r="AK42" s="542"/>
      <c r="AL42" s="542" t="str">
        <f>IF(AND('Mapa de Riesgos'!$H$62="Muy Baja",'Mapa de Riesgos'!$L$62="Catastrófico"),CONCATENATE("R",'Mapa de Riesgos'!$A$62),"")</f>
        <v/>
      </c>
      <c r="AM42" s="543"/>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481"/>
      <c r="C43" s="481"/>
      <c r="D43" s="482"/>
      <c r="E43" s="522"/>
      <c r="F43" s="523"/>
      <c r="G43" s="523"/>
      <c r="H43" s="523"/>
      <c r="I43" s="524"/>
      <c r="J43" s="561"/>
      <c r="K43" s="559"/>
      <c r="L43" s="559"/>
      <c r="M43" s="559"/>
      <c r="N43" s="559"/>
      <c r="O43" s="560"/>
      <c r="P43" s="561"/>
      <c r="Q43" s="559"/>
      <c r="R43" s="559"/>
      <c r="S43" s="559"/>
      <c r="T43" s="559"/>
      <c r="U43" s="560"/>
      <c r="V43" s="550"/>
      <c r="W43" s="551"/>
      <c r="X43" s="551"/>
      <c r="Y43" s="551"/>
      <c r="Z43" s="551"/>
      <c r="AA43" s="552"/>
      <c r="AB43" s="533"/>
      <c r="AC43" s="530"/>
      <c r="AD43" s="528"/>
      <c r="AE43" s="528"/>
      <c r="AF43" s="528"/>
      <c r="AG43" s="529"/>
      <c r="AH43" s="541"/>
      <c r="AI43" s="542"/>
      <c r="AJ43" s="542"/>
      <c r="AK43" s="542"/>
      <c r="AL43" s="542"/>
      <c r="AM43" s="543"/>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481"/>
      <c r="C44" s="481"/>
      <c r="D44" s="482"/>
      <c r="E44" s="522"/>
      <c r="F44" s="523"/>
      <c r="G44" s="523"/>
      <c r="H44" s="523"/>
      <c r="I44" s="524"/>
      <c r="J44" s="561" t="str">
        <f>IF(AND('Mapa de Riesgos'!$H$68="Muy Baja",'Mapa de Riesgos'!$L$68="Leve"),CONCATENATE("R",'Mapa de Riesgos'!$A$68),"")</f>
        <v/>
      </c>
      <c r="K44" s="559"/>
      <c r="L44" s="559" t="str">
        <f>IF(AND('Mapa de Riesgos'!$H$74="Muy Baja",'Mapa de Riesgos'!$L$74="Leve"),CONCATENATE("R",'Mapa de Riesgos'!$A$74),"")</f>
        <v/>
      </c>
      <c r="M44" s="559"/>
      <c r="N44" s="559" t="str">
        <f>IF(AND('Mapa de Riesgos'!$H$80="Muy Baja",'Mapa de Riesgos'!$L$80="Leve"),CONCATENATE("R",'Mapa de Riesgos'!$A$80),"")</f>
        <v/>
      </c>
      <c r="O44" s="560"/>
      <c r="P44" s="561" t="str">
        <f>IF(AND('Mapa de Riesgos'!$H$68="Muy Baja",'Mapa de Riesgos'!$L$68="Menor"),CONCATENATE("R",'Mapa de Riesgos'!$A$68),"")</f>
        <v/>
      </c>
      <c r="Q44" s="559"/>
      <c r="R44" s="559" t="str">
        <f>IF(AND('Mapa de Riesgos'!$H$74="Muy Baja",'Mapa de Riesgos'!$L$74="Menor"),CONCATENATE("R",'Mapa de Riesgos'!$A$74),"")</f>
        <v/>
      </c>
      <c r="S44" s="559"/>
      <c r="T44" s="559" t="str">
        <f>IF(AND('Mapa de Riesgos'!$H$80="Muy Baja",'Mapa de Riesgos'!$L$80="Menor"),CONCATENATE("R",'Mapa de Riesgos'!$A$80),"")</f>
        <v/>
      </c>
      <c r="U44" s="560"/>
      <c r="V44" s="550" t="str">
        <f>IF(AND('Mapa de Riesgos'!$H$68="Muy Baja",'Mapa de Riesgos'!$L$68="Moderado"),CONCATENATE("R",'Mapa de Riesgos'!$A$68),"")</f>
        <v/>
      </c>
      <c r="W44" s="551"/>
      <c r="X44" s="551" t="str">
        <f>IF(AND('Mapa de Riesgos'!$H$74="Muy Baja",'Mapa de Riesgos'!$L$74="Moderado"),CONCATENATE("R",'Mapa de Riesgos'!$A$74),"")</f>
        <v/>
      </c>
      <c r="Y44" s="551"/>
      <c r="Z44" s="551" t="str">
        <f>IF(AND('Mapa de Riesgos'!$H$80="Muy Baja",'Mapa de Riesgos'!$L$80="Moderado"),CONCATENATE("R",'Mapa de Riesgos'!$A$80),"")</f>
        <v/>
      </c>
      <c r="AA44" s="552"/>
      <c r="AB44" s="533" t="str">
        <f>IF(AND('Mapa de Riesgos'!$H$68="Muy Baja",'Mapa de Riesgos'!$L$68="Mayor"),CONCATENATE("R",'Mapa de Riesgos'!$A$68),"")</f>
        <v/>
      </c>
      <c r="AC44" s="530"/>
      <c r="AD44" s="528" t="str">
        <f>IF(AND('Mapa de Riesgos'!$H$74="Muy Baja",'Mapa de Riesgos'!$L$74="Mayor"),CONCATENATE("R",'Mapa de Riesgos'!$A$74),"")</f>
        <v/>
      </c>
      <c r="AE44" s="528"/>
      <c r="AF44" s="528" t="str">
        <f>IF(AND('Mapa de Riesgos'!$H$80="Muy Baja",'Mapa de Riesgos'!$L$80="Mayor"),CONCATENATE("R",'Mapa de Riesgos'!$A$80),"")</f>
        <v/>
      </c>
      <c r="AG44" s="529"/>
      <c r="AH44" s="541" t="str">
        <f>IF(AND('Mapa de Riesgos'!$H$68="Muy Baja",'Mapa de Riesgos'!$L$68="Catastrófico"),CONCATENATE("R",'Mapa de Riesgos'!$A$68),"")</f>
        <v/>
      </c>
      <c r="AI44" s="542"/>
      <c r="AJ44" s="542" t="str">
        <f>IF(AND('Mapa de Riesgos'!$H$74="Muy Baja",'Mapa de Riesgos'!$L$74="Catastrófico"),CONCATENATE("R",'Mapa de Riesgos'!$A$74),"")</f>
        <v/>
      </c>
      <c r="AK44" s="542"/>
      <c r="AL44" s="542" t="str">
        <f>IF(AND('Mapa de Riesgos'!$H$80="Muy Baja",'Mapa de Riesgos'!$L$80="Catastrófico"),CONCATENATE("R",'Mapa de Riesgos'!$A$80),"")</f>
        <v/>
      </c>
      <c r="AM44" s="543"/>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481"/>
      <c r="C45" s="481"/>
      <c r="D45" s="482"/>
      <c r="E45" s="525"/>
      <c r="F45" s="526"/>
      <c r="G45" s="526"/>
      <c r="H45" s="526"/>
      <c r="I45" s="527"/>
      <c r="J45" s="562"/>
      <c r="K45" s="563"/>
      <c r="L45" s="563"/>
      <c r="M45" s="563"/>
      <c r="N45" s="563"/>
      <c r="O45" s="564"/>
      <c r="P45" s="562"/>
      <c r="Q45" s="563"/>
      <c r="R45" s="563"/>
      <c r="S45" s="563"/>
      <c r="T45" s="563"/>
      <c r="U45" s="564"/>
      <c r="V45" s="553"/>
      <c r="W45" s="554"/>
      <c r="X45" s="554"/>
      <c r="Y45" s="554"/>
      <c r="Z45" s="554"/>
      <c r="AA45" s="555"/>
      <c r="AB45" s="538"/>
      <c r="AC45" s="539"/>
      <c r="AD45" s="539"/>
      <c r="AE45" s="539"/>
      <c r="AF45" s="539"/>
      <c r="AG45" s="540"/>
      <c r="AH45" s="544"/>
      <c r="AI45" s="545"/>
      <c r="AJ45" s="545"/>
      <c r="AK45" s="545"/>
      <c r="AL45" s="545"/>
      <c r="AM45" s="546"/>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519" t="s">
        <v>111</v>
      </c>
      <c r="K46" s="520"/>
      <c r="L46" s="520"/>
      <c r="M46" s="520"/>
      <c r="N46" s="520"/>
      <c r="O46" s="521"/>
      <c r="P46" s="519" t="s">
        <v>110</v>
      </c>
      <c r="Q46" s="520"/>
      <c r="R46" s="520"/>
      <c r="S46" s="520"/>
      <c r="T46" s="520"/>
      <c r="U46" s="521"/>
      <c r="V46" s="519" t="s">
        <v>109</v>
      </c>
      <c r="W46" s="520"/>
      <c r="X46" s="520"/>
      <c r="Y46" s="520"/>
      <c r="Z46" s="520"/>
      <c r="AA46" s="521"/>
      <c r="AB46" s="519" t="s">
        <v>108</v>
      </c>
      <c r="AC46" s="537"/>
      <c r="AD46" s="520"/>
      <c r="AE46" s="520"/>
      <c r="AF46" s="520"/>
      <c r="AG46" s="521"/>
      <c r="AH46" s="519" t="s">
        <v>107</v>
      </c>
      <c r="AI46" s="520"/>
      <c r="AJ46" s="520"/>
      <c r="AK46" s="520"/>
      <c r="AL46" s="520"/>
      <c r="AM46" s="521"/>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522"/>
      <c r="K47" s="523"/>
      <c r="L47" s="523"/>
      <c r="M47" s="523"/>
      <c r="N47" s="523"/>
      <c r="O47" s="524"/>
      <c r="P47" s="522"/>
      <c r="Q47" s="523"/>
      <c r="R47" s="523"/>
      <c r="S47" s="523"/>
      <c r="T47" s="523"/>
      <c r="U47" s="524"/>
      <c r="V47" s="522"/>
      <c r="W47" s="523"/>
      <c r="X47" s="523"/>
      <c r="Y47" s="523"/>
      <c r="Z47" s="523"/>
      <c r="AA47" s="524"/>
      <c r="AB47" s="522"/>
      <c r="AC47" s="523"/>
      <c r="AD47" s="523"/>
      <c r="AE47" s="523"/>
      <c r="AF47" s="523"/>
      <c r="AG47" s="524"/>
      <c r="AH47" s="522"/>
      <c r="AI47" s="523"/>
      <c r="AJ47" s="523"/>
      <c r="AK47" s="523"/>
      <c r="AL47" s="523"/>
      <c r="AM47" s="52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522"/>
      <c r="K48" s="523"/>
      <c r="L48" s="523"/>
      <c r="M48" s="523"/>
      <c r="N48" s="523"/>
      <c r="O48" s="524"/>
      <c r="P48" s="522"/>
      <c r="Q48" s="523"/>
      <c r="R48" s="523"/>
      <c r="S48" s="523"/>
      <c r="T48" s="523"/>
      <c r="U48" s="524"/>
      <c r="V48" s="522"/>
      <c r="W48" s="523"/>
      <c r="X48" s="523"/>
      <c r="Y48" s="523"/>
      <c r="Z48" s="523"/>
      <c r="AA48" s="524"/>
      <c r="AB48" s="522"/>
      <c r="AC48" s="523"/>
      <c r="AD48" s="523"/>
      <c r="AE48" s="523"/>
      <c r="AF48" s="523"/>
      <c r="AG48" s="524"/>
      <c r="AH48" s="522"/>
      <c r="AI48" s="523"/>
      <c r="AJ48" s="523"/>
      <c r="AK48" s="523"/>
      <c r="AL48" s="523"/>
      <c r="AM48" s="52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522"/>
      <c r="K49" s="523"/>
      <c r="L49" s="523"/>
      <c r="M49" s="523"/>
      <c r="N49" s="523"/>
      <c r="O49" s="524"/>
      <c r="P49" s="522"/>
      <c r="Q49" s="523"/>
      <c r="R49" s="523"/>
      <c r="S49" s="523"/>
      <c r="T49" s="523"/>
      <c r="U49" s="524"/>
      <c r="V49" s="522"/>
      <c r="W49" s="523"/>
      <c r="X49" s="523"/>
      <c r="Y49" s="523"/>
      <c r="Z49" s="523"/>
      <c r="AA49" s="524"/>
      <c r="AB49" s="522"/>
      <c r="AC49" s="523"/>
      <c r="AD49" s="523"/>
      <c r="AE49" s="523"/>
      <c r="AF49" s="523"/>
      <c r="AG49" s="524"/>
      <c r="AH49" s="522"/>
      <c r="AI49" s="523"/>
      <c r="AJ49" s="523"/>
      <c r="AK49" s="523"/>
      <c r="AL49" s="523"/>
      <c r="AM49" s="52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522"/>
      <c r="K50" s="523"/>
      <c r="L50" s="523"/>
      <c r="M50" s="523"/>
      <c r="N50" s="523"/>
      <c r="O50" s="524"/>
      <c r="P50" s="522"/>
      <c r="Q50" s="523"/>
      <c r="R50" s="523"/>
      <c r="S50" s="523"/>
      <c r="T50" s="523"/>
      <c r="U50" s="524"/>
      <c r="V50" s="522"/>
      <c r="W50" s="523"/>
      <c r="X50" s="523"/>
      <c r="Y50" s="523"/>
      <c r="Z50" s="523"/>
      <c r="AA50" s="524"/>
      <c r="AB50" s="522"/>
      <c r="AC50" s="523"/>
      <c r="AD50" s="523"/>
      <c r="AE50" s="523"/>
      <c r="AF50" s="523"/>
      <c r="AG50" s="524"/>
      <c r="AH50" s="522"/>
      <c r="AI50" s="523"/>
      <c r="AJ50" s="523"/>
      <c r="AK50" s="523"/>
      <c r="AL50" s="523"/>
      <c r="AM50" s="52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525"/>
      <c r="K51" s="526"/>
      <c r="L51" s="526"/>
      <c r="M51" s="526"/>
      <c r="N51" s="526"/>
      <c r="O51" s="527"/>
      <c r="P51" s="525"/>
      <c r="Q51" s="526"/>
      <c r="R51" s="526"/>
      <c r="S51" s="526"/>
      <c r="T51" s="526"/>
      <c r="U51" s="527"/>
      <c r="V51" s="525"/>
      <c r="W51" s="526"/>
      <c r="X51" s="526"/>
      <c r="Y51" s="526"/>
      <c r="Z51" s="526"/>
      <c r="AA51" s="527"/>
      <c r="AB51" s="525"/>
      <c r="AC51" s="526"/>
      <c r="AD51" s="526"/>
      <c r="AE51" s="526"/>
      <c r="AF51" s="526"/>
      <c r="AG51" s="527"/>
      <c r="AH51" s="525"/>
      <c r="AI51" s="526"/>
      <c r="AJ51" s="526"/>
      <c r="AK51" s="526"/>
      <c r="AL51" s="526"/>
      <c r="AM51" s="527"/>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5" zoomScale="50" zoomScaleNormal="50" workbookViewId="0">
      <selection activeCell="AE47" sqref="AE4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595" t="s">
        <v>158</v>
      </c>
      <c r="C2" s="596"/>
      <c r="D2" s="596"/>
      <c r="E2" s="596"/>
      <c r="F2" s="596"/>
      <c r="G2" s="596"/>
      <c r="H2" s="596"/>
      <c r="I2" s="596"/>
      <c r="J2" s="535" t="s">
        <v>2</v>
      </c>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596"/>
      <c r="C3" s="596"/>
      <c r="D3" s="596"/>
      <c r="E3" s="596"/>
      <c r="F3" s="596"/>
      <c r="G3" s="596"/>
      <c r="H3" s="596"/>
      <c r="I3" s="596"/>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596"/>
      <c r="C4" s="596"/>
      <c r="D4" s="596"/>
      <c r="E4" s="596"/>
      <c r="F4" s="596"/>
      <c r="G4" s="596"/>
      <c r="H4" s="596"/>
      <c r="I4" s="596"/>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481" t="s">
        <v>4</v>
      </c>
      <c r="C6" s="481"/>
      <c r="D6" s="482"/>
      <c r="E6" s="578" t="s">
        <v>115</v>
      </c>
      <c r="F6" s="579"/>
      <c r="G6" s="579"/>
      <c r="H6" s="579"/>
      <c r="I6" s="597"/>
      <c r="J6" s="46" t="str">
        <f>IF(AND('Mapa de Riesgos'!$Y$12="Muy Alta",'Mapa de Riesgos'!$AA$12="Leve"),CONCATENATE("R1C",'Mapa de Riesgos'!$O$12),"")</f>
        <v/>
      </c>
      <c r="K6" s="47" t="str">
        <f>IF(AND('Mapa de Riesgos'!$Y$15="Muy Alta",'Mapa de Riesgos'!$AA$15="Leve"),CONCATENATE("R1C",'Mapa de Riesgos'!$O$15),"")</f>
        <v/>
      </c>
      <c r="L6" s="47" t="str">
        <f>IF(AND('Mapa de Riesgos'!$Y$16="Muy Alta",'Mapa de Riesgos'!$AA$16="Leve"),CONCATENATE("R1C",'Mapa de Riesgos'!$O$16),"")</f>
        <v/>
      </c>
      <c r="M6" s="47" t="str">
        <f>IF(AND('Mapa de Riesgos'!$Y$17="Muy Alta",'Mapa de Riesgos'!$AA$17="Leve"),CONCATENATE("R1C",'Mapa de Riesgos'!$O$17),"")</f>
        <v/>
      </c>
      <c r="N6" s="47" t="str">
        <f>IF(AND('Mapa de Riesgos'!$Y$18="Muy Alta",'Mapa de Riesgos'!$AA$18="Leve"),CONCATENATE("R1C",'Mapa de Riesgos'!$O$18),"")</f>
        <v/>
      </c>
      <c r="O6" s="48" t="str">
        <f>IF(AND('Mapa de Riesgos'!$Y$19="Muy Alta",'Mapa de Riesgos'!$AA$19="Leve"),CONCATENATE("R1C",'Mapa de Riesgos'!$O$19),"")</f>
        <v/>
      </c>
      <c r="P6" s="46" t="str">
        <f>IF(AND('Mapa de Riesgos'!$Y$12="Muy Alta",'Mapa de Riesgos'!$AA$12="Menor"),CONCATENATE("R1C",'Mapa de Riesgos'!$O$12),"")</f>
        <v/>
      </c>
      <c r="Q6" s="47" t="str">
        <f>IF(AND('Mapa de Riesgos'!$Y$15="Muy Alta",'Mapa de Riesgos'!$AA$15="Menor"),CONCATENATE("R1C",'Mapa de Riesgos'!$O$15),"")</f>
        <v/>
      </c>
      <c r="R6" s="47" t="str">
        <f>IF(AND('Mapa de Riesgos'!$Y$16="Muy Alta",'Mapa de Riesgos'!$AA$16="Menor"),CONCATENATE("R1C",'Mapa de Riesgos'!$O$16),"")</f>
        <v/>
      </c>
      <c r="S6" s="47" t="str">
        <f>IF(AND('Mapa de Riesgos'!$Y$17="Muy Alta",'Mapa de Riesgos'!$AA$17="Menor"),CONCATENATE("R1C",'Mapa de Riesgos'!$O$17),"")</f>
        <v/>
      </c>
      <c r="T6" s="47" t="str">
        <f>IF(AND('Mapa de Riesgos'!$Y$18="Muy Alta",'Mapa de Riesgos'!$AA$18="Menor"),CONCATENATE("R1C",'Mapa de Riesgos'!$O$18),"")</f>
        <v/>
      </c>
      <c r="U6" s="48" t="str">
        <f>IF(AND('Mapa de Riesgos'!$Y$19="Muy Alta",'Mapa de Riesgos'!$AA$19="Menor"),CONCATENATE("R1C",'Mapa de Riesgos'!$O$19),"")</f>
        <v/>
      </c>
      <c r="V6" s="46" t="str">
        <f>IF(AND('Mapa de Riesgos'!$Y$12="Muy Alta",'Mapa de Riesgos'!$AA$12="Moderado"),CONCATENATE("R1C",'Mapa de Riesgos'!$O$12),"")</f>
        <v/>
      </c>
      <c r="W6" s="47" t="str">
        <f>IF(AND('Mapa de Riesgos'!$Y$15="Muy Alta",'Mapa de Riesgos'!$AA$15="Moderado"),CONCATENATE("R1C",'Mapa de Riesgos'!$O$15),"")</f>
        <v/>
      </c>
      <c r="X6" s="47" t="str">
        <f>IF(AND('Mapa de Riesgos'!$Y$16="Muy Alta",'Mapa de Riesgos'!$AA$16="Moderado"),CONCATENATE("R1C",'Mapa de Riesgos'!$O$16),"")</f>
        <v/>
      </c>
      <c r="Y6" s="47" t="str">
        <f>IF(AND('Mapa de Riesgos'!$Y$17="Muy Alta",'Mapa de Riesgos'!$AA$17="Moderado"),CONCATENATE("R1C",'Mapa de Riesgos'!$O$17),"")</f>
        <v/>
      </c>
      <c r="Z6" s="47" t="str">
        <f>IF(AND('Mapa de Riesgos'!$Y$18="Muy Alta",'Mapa de Riesgos'!$AA$18="Moderado"),CONCATENATE("R1C",'Mapa de Riesgos'!$O$18),"")</f>
        <v/>
      </c>
      <c r="AA6" s="48" t="str">
        <f>IF(AND('Mapa de Riesgos'!$Y$19="Muy Alta",'Mapa de Riesgos'!$AA$19="Moderado"),CONCATENATE("R1C",'Mapa de Riesgos'!$O$19),"")</f>
        <v/>
      </c>
      <c r="AB6" s="46" t="str">
        <f>IF(AND('Mapa de Riesgos'!$Y$12="Muy Alta",'Mapa de Riesgos'!$AA$12="Mayor"),CONCATENATE("R1C",'Mapa de Riesgos'!$O$12),"")</f>
        <v/>
      </c>
      <c r="AC6" s="47" t="str">
        <f>IF(AND('Mapa de Riesgos'!$Y$15="Muy Alta",'Mapa de Riesgos'!$AA$15="Mayor"),CONCATENATE("R1C",'Mapa de Riesgos'!$O$15),"")</f>
        <v/>
      </c>
      <c r="AD6" s="47" t="str">
        <f>IF(AND('Mapa de Riesgos'!$Y$16="Muy Alta",'Mapa de Riesgos'!$AA$16="Mayor"),CONCATENATE("R1C",'Mapa de Riesgos'!$O$16),"")</f>
        <v/>
      </c>
      <c r="AE6" s="47" t="str">
        <f>IF(AND('Mapa de Riesgos'!$Y$17="Muy Alta",'Mapa de Riesgos'!$AA$17="Mayor"),CONCATENATE("R1C",'Mapa de Riesgos'!$O$17),"")</f>
        <v/>
      </c>
      <c r="AF6" s="47" t="str">
        <f>IF(AND('Mapa de Riesgos'!$Y$18="Muy Alta",'Mapa de Riesgos'!$AA$18="Mayor"),CONCATENATE("R1C",'Mapa de Riesgos'!$O$18),"")</f>
        <v/>
      </c>
      <c r="AG6" s="48" t="str">
        <f>IF(AND('Mapa de Riesgos'!$Y$19="Muy Alta",'Mapa de Riesgos'!$AA$19="Mayor"),CONCATENATE("R1C",'Mapa de Riesgos'!$O$19),"")</f>
        <v/>
      </c>
      <c r="AH6" s="49" t="str">
        <f>IF(AND('Mapa de Riesgos'!$Y$12="Muy Alta",'Mapa de Riesgos'!$AA$12="Catastrófico"),CONCATENATE("R1C",'Mapa de Riesgos'!$O$12),"")</f>
        <v/>
      </c>
      <c r="AI6" s="50" t="str">
        <f>IF(AND('Mapa de Riesgos'!$Y$15="Muy Alta",'Mapa de Riesgos'!$AA$15="Catastrófico"),CONCATENATE("R1C",'Mapa de Riesgos'!$O$15),"")</f>
        <v/>
      </c>
      <c r="AJ6" s="50" t="str">
        <f>IF(AND('Mapa de Riesgos'!$Y$16="Muy Alta",'Mapa de Riesgos'!$AA$16="Catastrófico"),CONCATENATE("R1C",'Mapa de Riesgos'!$O$16),"")</f>
        <v/>
      </c>
      <c r="AK6" s="50" t="str">
        <f>IF(AND('Mapa de Riesgos'!$Y$17="Muy Alta",'Mapa de Riesgos'!$AA$17="Catastrófico"),CONCATENATE("R1C",'Mapa de Riesgos'!$O$17),"")</f>
        <v/>
      </c>
      <c r="AL6" s="50" t="str">
        <f>IF(AND('Mapa de Riesgos'!$Y$18="Muy Alta",'Mapa de Riesgos'!$AA$18="Catastrófico"),CONCATENATE("R1C",'Mapa de Riesgos'!$O$18),"")</f>
        <v/>
      </c>
      <c r="AM6" s="51" t="str">
        <f>IF(AND('Mapa de Riesgos'!$Y$19="Muy Alta",'Mapa de Riesgos'!$AA$19="Catastrófico"),CONCATENATE("R1C",'Mapa de Riesgos'!$O$19),"")</f>
        <v/>
      </c>
      <c r="AN6" s="84"/>
      <c r="AO6" s="586" t="s">
        <v>78</v>
      </c>
      <c r="AP6" s="587"/>
      <c r="AQ6" s="587"/>
      <c r="AR6" s="587"/>
      <c r="AS6" s="587"/>
      <c r="AT6" s="588"/>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481"/>
      <c r="C7" s="481"/>
      <c r="D7" s="482"/>
      <c r="E7" s="582"/>
      <c r="F7" s="583"/>
      <c r="G7" s="583"/>
      <c r="H7" s="583"/>
      <c r="I7" s="598"/>
      <c r="J7" s="52" t="str">
        <f>IF(AND('Mapa de Riesgos'!$Y$20="Muy Alta",'Mapa de Riesgos'!$AA$20="Leve"),CONCATENATE("R2C",'Mapa de Riesgos'!$O$20),"")</f>
        <v/>
      </c>
      <c r="K7" s="53" t="str">
        <f>IF(AND('Mapa de Riesgos'!$Y$21="Muy Alta",'Mapa de Riesgos'!$AA$21="Leve"),CONCATENATE("R2C",'Mapa de Riesgos'!$O$21),"")</f>
        <v/>
      </c>
      <c r="L7" s="53" t="str">
        <f>IF(AND('Mapa de Riesgos'!$Y$22="Muy Alta",'Mapa de Riesgos'!$AA$22="Leve"),CONCATENATE("R2C",'Mapa de Riesgos'!$O$22),"")</f>
        <v/>
      </c>
      <c r="M7" s="53" t="str">
        <f>IF(AND('Mapa de Riesgos'!$Y$23="Muy Alta",'Mapa de Riesgos'!$AA$23="Leve"),CONCATENATE("R2C",'Mapa de Riesgos'!$O$23),"")</f>
        <v/>
      </c>
      <c r="N7" s="53" t="str">
        <f>IF(AND('Mapa de Riesgos'!$Y$24="Muy Alta",'Mapa de Riesgos'!$AA$24="Leve"),CONCATENATE("R2C",'Mapa de Riesgos'!$O$24),"")</f>
        <v/>
      </c>
      <c r="O7" s="54" t="str">
        <f>IF(AND('Mapa de Riesgos'!$Y$25="Muy Alta",'Mapa de Riesgos'!$AA$25="Leve"),CONCATENATE("R2C",'Mapa de Riesgos'!$O$25),"")</f>
        <v/>
      </c>
      <c r="P7" s="52" t="str">
        <f>IF(AND('Mapa de Riesgos'!$Y$20="Muy Alta",'Mapa de Riesgos'!$AA$20="Menor"),CONCATENATE("R2C",'Mapa de Riesgos'!$O$20),"")</f>
        <v/>
      </c>
      <c r="Q7" s="53" t="str">
        <f>IF(AND('Mapa de Riesgos'!$Y$21="Muy Alta",'Mapa de Riesgos'!$AA$21="Menor"),CONCATENATE("R2C",'Mapa de Riesgos'!$O$21),"")</f>
        <v/>
      </c>
      <c r="R7" s="53" t="str">
        <f>IF(AND('Mapa de Riesgos'!$Y$22="Muy Alta",'Mapa de Riesgos'!$AA$22="Menor"),CONCATENATE("R2C",'Mapa de Riesgos'!$O$22),"")</f>
        <v/>
      </c>
      <c r="S7" s="53" t="str">
        <f>IF(AND('Mapa de Riesgos'!$Y$23="Muy Alta",'Mapa de Riesgos'!$AA$23="Menor"),CONCATENATE("R2C",'Mapa de Riesgos'!$O$23),"")</f>
        <v/>
      </c>
      <c r="T7" s="53" t="str">
        <f>IF(AND('Mapa de Riesgos'!$Y$24="Muy Alta",'Mapa de Riesgos'!$AA$24="Menor"),CONCATENATE("R2C",'Mapa de Riesgos'!$O$24),"")</f>
        <v/>
      </c>
      <c r="U7" s="54" t="str">
        <f>IF(AND('Mapa de Riesgos'!$Y$25="Muy Alta",'Mapa de Riesgos'!$AA$25="Menor"),CONCATENATE("R2C",'Mapa de Riesgos'!$O$25),"")</f>
        <v/>
      </c>
      <c r="V7" s="52" t="str">
        <f>IF(AND('Mapa de Riesgos'!$Y$20="Muy Alta",'Mapa de Riesgos'!$AA$20="Moderado"),CONCATENATE("R2C",'Mapa de Riesgos'!$O$20),"")</f>
        <v/>
      </c>
      <c r="W7" s="53" t="str">
        <f>IF(AND('Mapa de Riesgos'!$Y$21="Muy Alta",'Mapa de Riesgos'!$AA$21="Moderado"),CONCATENATE("R2C",'Mapa de Riesgos'!$O$21),"")</f>
        <v/>
      </c>
      <c r="X7" s="53" t="str">
        <f>IF(AND('Mapa de Riesgos'!$Y$22="Muy Alta",'Mapa de Riesgos'!$AA$22="Moderado"),CONCATENATE("R2C",'Mapa de Riesgos'!$O$22),"")</f>
        <v/>
      </c>
      <c r="Y7" s="53" t="str">
        <f>IF(AND('Mapa de Riesgos'!$Y$23="Muy Alta",'Mapa de Riesgos'!$AA$23="Moderado"),CONCATENATE("R2C",'Mapa de Riesgos'!$O$23),"")</f>
        <v/>
      </c>
      <c r="Z7" s="53" t="str">
        <f>IF(AND('Mapa de Riesgos'!$Y$24="Muy Alta",'Mapa de Riesgos'!$AA$24="Moderado"),CONCATENATE("R2C",'Mapa de Riesgos'!$O$24),"")</f>
        <v/>
      </c>
      <c r="AA7" s="54" t="str">
        <f>IF(AND('Mapa de Riesgos'!$Y$25="Muy Alta",'Mapa de Riesgos'!$AA$25="Moderado"),CONCATENATE("R2C",'Mapa de Riesgos'!$O$25),"")</f>
        <v/>
      </c>
      <c r="AB7" s="52" t="str">
        <f>IF(AND('Mapa de Riesgos'!$Y$20="Muy Alta",'Mapa de Riesgos'!$AA$20="Mayor"),CONCATENATE("R2C",'Mapa de Riesgos'!$O$20),"")</f>
        <v/>
      </c>
      <c r="AC7" s="53" t="str">
        <f>IF(AND('Mapa de Riesgos'!$Y$21="Muy Alta",'Mapa de Riesgos'!$AA$21="Mayor"),CONCATENATE("R2C",'Mapa de Riesgos'!$O$21),"")</f>
        <v/>
      </c>
      <c r="AD7" s="53" t="str">
        <f>IF(AND('Mapa de Riesgos'!$Y$22="Muy Alta",'Mapa de Riesgos'!$AA$22="Mayor"),CONCATENATE("R2C",'Mapa de Riesgos'!$O$22),"")</f>
        <v/>
      </c>
      <c r="AE7" s="53" t="str">
        <f>IF(AND('Mapa de Riesgos'!$Y$23="Muy Alta",'Mapa de Riesgos'!$AA$23="Mayor"),CONCATENATE("R2C",'Mapa de Riesgos'!$O$23),"")</f>
        <v/>
      </c>
      <c r="AF7" s="53" t="str">
        <f>IF(AND('Mapa de Riesgos'!$Y$24="Muy Alta",'Mapa de Riesgos'!$AA$24="Mayor"),CONCATENATE("R2C",'Mapa de Riesgos'!$O$24),"")</f>
        <v/>
      </c>
      <c r="AG7" s="54" t="str">
        <f>IF(AND('Mapa de Riesgos'!$Y$25="Muy Alta",'Mapa de Riesgos'!$AA$25="Mayor"),CONCATENATE("R2C",'Mapa de Riesgos'!$O$25),"")</f>
        <v/>
      </c>
      <c r="AH7" s="55" t="str">
        <f>IF(AND('Mapa de Riesgos'!$Y$20="Muy Alta",'Mapa de Riesgos'!$AA$20="Catastrófico"),CONCATENATE("R2C",'Mapa de Riesgos'!$O$20),"")</f>
        <v/>
      </c>
      <c r="AI7" s="56" t="str">
        <f>IF(AND('Mapa de Riesgos'!$Y$21="Muy Alta",'Mapa de Riesgos'!$AA$21="Catastrófico"),CONCATENATE("R2C",'Mapa de Riesgos'!$O$21),"")</f>
        <v/>
      </c>
      <c r="AJ7" s="56" t="str">
        <f>IF(AND('Mapa de Riesgos'!$Y$22="Muy Alta",'Mapa de Riesgos'!$AA$22="Catastrófico"),CONCATENATE("R2C",'Mapa de Riesgos'!$O$22),"")</f>
        <v/>
      </c>
      <c r="AK7" s="56" t="str">
        <f>IF(AND('Mapa de Riesgos'!$Y$23="Muy Alta",'Mapa de Riesgos'!$AA$23="Catastrófico"),CONCATENATE("R2C",'Mapa de Riesgos'!$O$23),"")</f>
        <v/>
      </c>
      <c r="AL7" s="56" t="str">
        <f>IF(AND('Mapa de Riesgos'!$Y$24="Muy Alta",'Mapa de Riesgos'!$AA$24="Catastrófico"),CONCATENATE("R2C",'Mapa de Riesgos'!$O$24),"")</f>
        <v/>
      </c>
      <c r="AM7" s="57" t="str">
        <f>IF(AND('Mapa de Riesgos'!$Y$25="Muy Alta",'Mapa de Riesgos'!$AA$25="Catastrófico"),CONCATENATE("R2C",'Mapa de Riesgos'!$O$25),"")</f>
        <v/>
      </c>
      <c r="AN7" s="84"/>
      <c r="AO7" s="589"/>
      <c r="AP7" s="590"/>
      <c r="AQ7" s="590"/>
      <c r="AR7" s="590"/>
      <c r="AS7" s="590"/>
      <c r="AT7" s="591"/>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481"/>
      <c r="C8" s="481"/>
      <c r="D8" s="482"/>
      <c r="E8" s="582"/>
      <c r="F8" s="583"/>
      <c r="G8" s="583"/>
      <c r="H8" s="583"/>
      <c r="I8" s="598"/>
      <c r="J8" s="52" t="str">
        <f>IF(AND('Mapa de Riesgos'!$Y$26="Muy Alta",'Mapa de Riesgos'!$AA$26="Leve"),CONCATENATE("R3C",'Mapa de Riesgos'!$O$26),"")</f>
        <v/>
      </c>
      <c r="K8" s="53" t="str">
        <f>IF(AND('Mapa de Riesgos'!$Y$27="Muy Alta",'Mapa de Riesgos'!$AA$27="Leve"),CONCATENATE("R3C",'Mapa de Riesgos'!$O$27),"")</f>
        <v/>
      </c>
      <c r="L8" s="53" t="str">
        <f>IF(AND('Mapa de Riesgos'!$Y$28="Muy Alta",'Mapa de Riesgos'!$AA$28="Leve"),CONCATENATE("R3C",'Mapa de Riesgos'!$O$28),"")</f>
        <v/>
      </c>
      <c r="M8" s="53" t="str">
        <f>IF(AND('Mapa de Riesgos'!$Y$29="Muy Alta",'Mapa de Riesgos'!$AA$29="Leve"),CONCATENATE("R3C",'Mapa de Riesgos'!$O$29),"")</f>
        <v/>
      </c>
      <c r="N8" s="53" t="str">
        <f>IF(AND('Mapa de Riesgos'!$Y$30="Muy Alta",'Mapa de Riesgos'!$AA$30="Leve"),CONCATENATE("R3C",'Mapa de Riesgos'!$O$30),"")</f>
        <v/>
      </c>
      <c r="O8" s="54" t="str">
        <f>IF(AND('Mapa de Riesgos'!$Y$31="Muy Alta",'Mapa de Riesgos'!$AA$31="Leve"),CONCATENATE("R3C",'Mapa de Riesgos'!$O$31),"")</f>
        <v/>
      </c>
      <c r="P8" s="52" t="str">
        <f>IF(AND('Mapa de Riesgos'!$Y$26="Muy Alta",'Mapa de Riesgos'!$AA$26="Menor"),CONCATENATE("R3C",'Mapa de Riesgos'!$O$26),"")</f>
        <v/>
      </c>
      <c r="Q8" s="53" t="str">
        <f>IF(AND('Mapa de Riesgos'!$Y$27="Muy Alta",'Mapa de Riesgos'!$AA$27="Menor"),CONCATENATE("R3C",'Mapa de Riesgos'!$O$27),"")</f>
        <v/>
      </c>
      <c r="R8" s="53" t="str">
        <f>IF(AND('Mapa de Riesgos'!$Y$28="Muy Alta",'Mapa de Riesgos'!$AA$28="Menor"),CONCATENATE("R3C",'Mapa de Riesgos'!$O$28),"")</f>
        <v/>
      </c>
      <c r="S8" s="53" t="str">
        <f>IF(AND('Mapa de Riesgos'!$Y$29="Muy Alta",'Mapa de Riesgos'!$AA$29="Menor"),CONCATENATE("R3C",'Mapa de Riesgos'!$O$29),"")</f>
        <v/>
      </c>
      <c r="T8" s="53" t="str">
        <f>IF(AND('Mapa de Riesgos'!$Y$30="Muy Alta",'Mapa de Riesgos'!$AA$30="Menor"),CONCATENATE("R3C",'Mapa de Riesgos'!$O$30),"")</f>
        <v/>
      </c>
      <c r="U8" s="54" t="str">
        <f>IF(AND('Mapa de Riesgos'!$Y$31="Muy Alta",'Mapa de Riesgos'!$AA$31="Menor"),CONCATENATE("R3C",'Mapa de Riesgos'!$O$31),"")</f>
        <v/>
      </c>
      <c r="V8" s="52" t="str">
        <f>IF(AND('Mapa de Riesgos'!$Y$26="Muy Alta",'Mapa de Riesgos'!$AA$26="Moderado"),CONCATENATE("R3C",'Mapa de Riesgos'!$O$26),"")</f>
        <v/>
      </c>
      <c r="W8" s="53" t="str">
        <f>IF(AND('Mapa de Riesgos'!$Y$27="Muy Alta",'Mapa de Riesgos'!$AA$27="Moderado"),CONCATENATE("R3C",'Mapa de Riesgos'!$O$27),"")</f>
        <v/>
      </c>
      <c r="X8" s="53" t="str">
        <f>IF(AND('Mapa de Riesgos'!$Y$28="Muy Alta",'Mapa de Riesgos'!$AA$28="Moderado"),CONCATENATE("R3C",'Mapa de Riesgos'!$O$28),"")</f>
        <v/>
      </c>
      <c r="Y8" s="53" t="str">
        <f>IF(AND('Mapa de Riesgos'!$Y$29="Muy Alta",'Mapa de Riesgos'!$AA$29="Moderado"),CONCATENATE("R3C",'Mapa de Riesgos'!$O$29),"")</f>
        <v/>
      </c>
      <c r="Z8" s="53" t="str">
        <f>IF(AND('Mapa de Riesgos'!$Y$30="Muy Alta",'Mapa de Riesgos'!$AA$30="Moderado"),CONCATENATE("R3C",'Mapa de Riesgos'!$O$30),"")</f>
        <v/>
      </c>
      <c r="AA8" s="54" t="str">
        <f>IF(AND('Mapa de Riesgos'!$Y$31="Muy Alta",'Mapa de Riesgos'!$AA$31="Moderado"),CONCATENATE("R3C",'Mapa de Riesgos'!$O$31),"")</f>
        <v/>
      </c>
      <c r="AB8" s="52" t="str">
        <f>IF(AND('Mapa de Riesgos'!$Y$26="Muy Alta",'Mapa de Riesgos'!$AA$26="Mayor"),CONCATENATE("R3C",'Mapa de Riesgos'!$O$26),"")</f>
        <v/>
      </c>
      <c r="AC8" s="53" t="str">
        <f>IF(AND('Mapa de Riesgos'!$Y$27="Muy Alta",'Mapa de Riesgos'!$AA$27="Mayor"),CONCATENATE("R3C",'Mapa de Riesgos'!$O$27),"")</f>
        <v/>
      </c>
      <c r="AD8" s="53" t="str">
        <f>IF(AND('Mapa de Riesgos'!$Y$28="Muy Alta",'Mapa de Riesgos'!$AA$28="Mayor"),CONCATENATE("R3C",'Mapa de Riesgos'!$O$28),"")</f>
        <v/>
      </c>
      <c r="AE8" s="53" t="str">
        <f>IF(AND('Mapa de Riesgos'!$Y$29="Muy Alta",'Mapa de Riesgos'!$AA$29="Mayor"),CONCATENATE("R3C",'Mapa de Riesgos'!$O$29),"")</f>
        <v/>
      </c>
      <c r="AF8" s="53" t="str">
        <f>IF(AND('Mapa de Riesgos'!$Y$30="Muy Alta",'Mapa de Riesgos'!$AA$30="Mayor"),CONCATENATE("R3C",'Mapa de Riesgos'!$O$30),"")</f>
        <v/>
      </c>
      <c r="AG8" s="54" t="str">
        <f>IF(AND('Mapa de Riesgos'!$Y$31="Muy Alta",'Mapa de Riesgos'!$AA$31="Mayor"),CONCATENATE("R3C",'Mapa de Riesgos'!$O$31),"")</f>
        <v/>
      </c>
      <c r="AH8" s="55" t="str">
        <f>IF(AND('Mapa de Riesgos'!$Y$26="Muy Alta",'Mapa de Riesgos'!$AA$26="Catastrófico"),CONCATENATE("R3C",'Mapa de Riesgos'!$O$26),"")</f>
        <v/>
      </c>
      <c r="AI8" s="56" t="str">
        <f>IF(AND('Mapa de Riesgos'!$Y$27="Muy Alta",'Mapa de Riesgos'!$AA$27="Catastrófico"),CONCATENATE("R3C",'Mapa de Riesgos'!$O$27),"")</f>
        <v/>
      </c>
      <c r="AJ8" s="56" t="str">
        <f>IF(AND('Mapa de Riesgos'!$Y$28="Muy Alta",'Mapa de Riesgos'!$AA$28="Catastrófico"),CONCATENATE("R3C",'Mapa de Riesgos'!$O$28),"")</f>
        <v/>
      </c>
      <c r="AK8" s="56" t="str">
        <f>IF(AND('Mapa de Riesgos'!$Y$29="Muy Alta",'Mapa de Riesgos'!$AA$29="Catastrófico"),CONCATENATE("R3C",'Mapa de Riesgos'!$O$29),"")</f>
        <v/>
      </c>
      <c r="AL8" s="56" t="str">
        <f>IF(AND('Mapa de Riesgos'!$Y$30="Muy Alta",'Mapa de Riesgos'!$AA$30="Catastrófico"),CONCATENATE("R3C",'Mapa de Riesgos'!$O$30),"")</f>
        <v/>
      </c>
      <c r="AM8" s="57" t="str">
        <f>IF(AND('Mapa de Riesgos'!$Y$31="Muy Alta",'Mapa de Riesgos'!$AA$31="Catastrófico"),CONCATENATE("R3C",'Mapa de Riesgos'!$O$31),"")</f>
        <v/>
      </c>
      <c r="AN8" s="84"/>
      <c r="AO8" s="589"/>
      <c r="AP8" s="590"/>
      <c r="AQ8" s="590"/>
      <c r="AR8" s="590"/>
      <c r="AS8" s="590"/>
      <c r="AT8" s="591"/>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481"/>
      <c r="C9" s="481"/>
      <c r="D9" s="482"/>
      <c r="E9" s="582"/>
      <c r="F9" s="583"/>
      <c r="G9" s="583"/>
      <c r="H9" s="583"/>
      <c r="I9" s="598"/>
      <c r="J9" s="52" t="str">
        <f>IF(AND('Mapa de Riesgos'!$Y$32="Muy Alta",'Mapa de Riesgos'!$AA$32="Leve"),CONCATENATE("R4C",'Mapa de Riesgos'!$O$32),"")</f>
        <v/>
      </c>
      <c r="K9" s="53" t="str">
        <f>IF(AND('Mapa de Riesgos'!$Y$33="Muy Alta",'Mapa de Riesgos'!$AA$33="Leve"),CONCATENATE("R4C",'Mapa de Riesgos'!$O$33),"")</f>
        <v/>
      </c>
      <c r="L9" s="58" t="str">
        <f>IF(AND('Mapa de Riesgos'!$Y$34="Muy Alta",'Mapa de Riesgos'!$AA$34="Leve"),CONCATENATE("R4C",'Mapa de Riesgos'!$O$34),"")</f>
        <v/>
      </c>
      <c r="M9" s="58" t="str">
        <f>IF(AND('Mapa de Riesgos'!$Y$35="Muy Alta",'Mapa de Riesgos'!$AA$35="Leve"),CONCATENATE("R4C",'Mapa de Riesgos'!$O$35),"")</f>
        <v/>
      </c>
      <c r="N9" s="58" t="str">
        <f>IF(AND('Mapa de Riesgos'!$Y$36="Muy Alta",'Mapa de Riesgos'!$AA$36="Leve"),CONCATENATE("R4C",'Mapa de Riesgos'!$O$36),"")</f>
        <v/>
      </c>
      <c r="O9" s="54" t="str">
        <f>IF(AND('Mapa de Riesgos'!$Y$37="Muy Alta",'Mapa de Riesgos'!$AA$37="Leve"),CONCATENATE("R4C",'Mapa de Riesgos'!$O$37),"")</f>
        <v/>
      </c>
      <c r="P9" s="52" t="str">
        <f>IF(AND('Mapa de Riesgos'!$Y$32="Muy Alta",'Mapa de Riesgos'!$AA$32="Menor"),CONCATENATE("R4C",'Mapa de Riesgos'!$O$32),"")</f>
        <v/>
      </c>
      <c r="Q9" s="53" t="str">
        <f>IF(AND('Mapa de Riesgos'!$Y$33="Muy Alta",'Mapa de Riesgos'!$AA$33="Menor"),CONCATENATE("R4C",'Mapa de Riesgos'!$O$33),"")</f>
        <v/>
      </c>
      <c r="R9" s="58" t="str">
        <f>IF(AND('Mapa de Riesgos'!$Y$34="Muy Alta",'Mapa de Riesgos'!$AA$34="Menor"),CONCATENATE("R4C",'Mapa de Riesgos'!$O$34),"")</f>
        <v/>
      </c>
      <c r="S9" s="58" t="str">
        <f>IF(AND('Mapa de Riesgos'!$Y$35="Muy Alta",'Mapa de Riesgos'!$AA$35="Menor"),CONCATENATE("R4C",'Mapa de Riesgos'!$O$35),"")</f>
        <v/>
      </c>
      <c r="T9" s="58" t="str">
        <f>IF(AND('Mapa de Riesgos'!$Y$36="Muy Alta",'Mapa de Riesgos'!$AA$36="Menor"),CONCATENATE("R4C",'Mapa de Riesgos'!$O$36),"")</f>
        <v/>
      </c>
      <c r="U9" s="54" t="str">
        <f>IF(AND('Mapa de Riesgos'!$Y$37="Muy Alta",'Mapa de Riesgos'!$AA$37="Menor"),CONCATENATE("R4C",'Mapa de Riesgos'!$O$37),"")</f>
        <v/>
      </c>
      <c r="V9" s="52" t="str">
        <f>IF(AND('Mapa de Riesgos'!$Y$32="Muy Alta",'Mapa de Riesgos'!$AA$32="Moderado"),CONCATENATE("R4C",'Mapa de Riesgos'!$O$32),"")</f>
        <v/>
      </c>
      <c r="W9" s="53" t="str">
        <f>IF(AND('Mapa de Riesgos'!$Y$33="Muy Alta",'Mapa de Riesgos'!$AA$33="Moderado"),CONCATENATE("R4C",'Mapa de Riesgos'!$O$33),"")</f>
        <v/>
      </c>
      <c r="X9" s="58" t="str">
        <f>IF(AND('Mapa de Riesgos'!$Y$34="Muy Alta",'Mapa de Riesgos'!$AA$34="Moderado"),CONCATENATE("R4C",'Mapa de Riesgos'!$O$34),"")</f>
        <v/>
      </c>
      <c r="Y9" s="58" t="str">
        <f>IF(AND('Mapa de Riesgos'!$Y$35="Muy Alta",'Mapa de Riesgos'!$AA$35="Moderado"),CONCATENATE("R4C",'Mapa de Riesgos'!$O$35),"")</f>
        <v/>
      </c>
      <c r="Z9" s="58" t="str">
        <f>IF(AND('Mapa de Riesgos'!$Y$36="Muy Alta",'Mapa de Riesgos'!$AA$36="Moderado"),CONCATENATE("R4C",'Mapa de Riesgos'!$O$36),"")</f>
        <v/>
      </c>
      <c r="AA9" s="54" t="str">
        <f>IF(AND('Mapa de Riesgos'!$Y$37="Muy Alta",'Mapa de Riesgos'!$AA$37="Moderado"),CONCATENATE("R4C",'Mapa de Riesgos'!$O$37),"")</f>
        <v/>
      </c>
      <c r="AB9" s="52" t="str">
        <f>IF(AND('Mapa de Riesgos'!$Y$32="Muy Alta",'Mapa de Riesgos'!$AA$32="Mayor"),CONCATENATE("R4C",'Mapa de Riesgos'!$O$32),"")</f>
        <v/>
      </c>
      <c r="AC9" s="53" t="str">
        <f>IF(AND('Mapa de Riesgos'!$Y$33="Muy Alta",'Mapa de Riesgos'!$AA$33="Mayor"),CONCATENATE("R4C",'Mapa de Riesgos'!$O$33),"")</f>
        <v/>
      </c>
      <c r="AD9" s="58" t="str">
        <f>IF(AND('Mapa de Riesgos'!$Y$34="Muy Alta",'Mapa de Riesgos'!$AA$34="Mayor"),CONCATENATE("R4C",'Mapa de Riesgos'!$O$34),"")</f>
        <v/>
      </c>
      <c r="AE9" s="58" t="str">
        <f>IF(AND('Mapa de Riesgos'!$Y$35="Muy Alta",'Mapa de Riesgos'!$AA$35="Mayor"),CONCATENATE("R4C",'Mapa de Riesgos'!$O$35),"")</f>
        <v/>
      </c>
      <c r="AF9" s="58" t="str">
        <f>IF(AND('Mapa de Riesgos'!$Y$36="Muy Alta",'Mapa de Riesgos'!$AA$36="Mayor"),CONCATENATE("R4C",'Mapa de Riesgos'!$O$36),"")</f>
        <v/>
      </c>
      <c r="AG9" s="54" t="str">
        <f>IF(AND('Mapa de Riesgos'!$Y$37="Muy Alta",'Mapa de Riesgos'!$AA$37="Mayor"),CONCATENATE("R4C",'Mapa de Riesgos'!$O$37),"")</f>
        <v/>
      </c>
      <c r="AH9" s="55" t="str">
        <f>IF(AND('Mapa de Riesgos'!$Y$32="Muy Alta",'Mapa de Riesgos'!$AA$32="Catastrófico"),CONCATENATE("R4C",'Mapa de Riesgos'!$O$32),"")</f>
        <v/>
      </c>
      <c r="AI9" s="56" t="str">
        <f>IF(AND('Mapa de Riesgos'!$Y$33="Muy Alta",'Mapa de Riesgos'!$AA$33="Catastrófico"),CONCATENATE("R4C",'Mapa de Riesgos'!$O$33),"")</f>
        <v/>
      </c>
      <c r="AJ9" s="56" t="str">
        <f>IF(AND('Mapa de Riesgos'!$Y$34="Muy Alta",'Mapa de Riesgos'!$AA$34="Catastrófico"),CONCATENATE("R4C",'Mapa de Riesgos'!$O$34),"")</f>
        <v/>
      </c>
      <c r="AK9" s="56" t="str">
        <f>IF(AND('Mapa de Riesgos'!$Y$35="Muy Alta",'Mapa de Riesgos'!$AA$35="Catastrófico"),CONCATENATE("R4C",'Mapa de Riesgos'!$O$35),"")</f>
        <v/>
      </c>
      <c r="AL9" s="56" t="str">
        <f>IF(AND('Mapa de Riesgos'!$Y$36="Muy Alta",'Mapa de Riesgos'!$AA$36="Catastrófico"),CONCATENATE("R4C",'Mapa de Riesgos'!$O$36),"")</f>
        <v/>
      </c>
      <c r="AM9" s="57" t="str">
        <f>IF(AND('Mapa de Riesgos'!$Y$37="Muy Alta",'Mapa de Riesgos'!$AA$37="Catastrófico"),CONCATENATE("R4C",'Mapa de Riesgos'!$O$37),"")</f>
        <v/>
      </c>
      <c r="AN9" s="84"/>
      <c r="AO9" s="589"/>
      <c r="AP9" s="590"/>
      <c r="AQ9" s="590"/>
      <c r="AR9" s="590"/>
      <c r="AS9" s="590"/>
      <c r="AT9" s="591"/>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481"/>
      <c r="C10" s="481"/>
      <c r="D10" s="482"/>
      <c r="E10" s="582"/>
      <c r="F10" s="583"/>
      <c r="G10" s="583"/>
      <c r="H10" s="583"/>
      <c r="I10" s="598"/>
      <c r="J10" s="52" t="str">
        <f>IF(AND('Mapa de Riesgos'!$Y$38="Muy Alta",'Mapa de Riesgos'!$AA$38="Leve"),CONCATENATE("R5C",'Mapa de Riesgos'!$O$38),"")</f>
        <v/>
      </c>
      <c r="K10" s="53" t="str">
        <f>IF(AND('Mapa de Riesgos'!$Y$39="Muy Alta",'Mapa de Riesgos'!$AA$39="Leve"),CONCATENATE("R5C",'Mapa de Riesgos'!$O$39),"")</f>
        <v/>
      </c>
      <c r="L10" s="58" t="str">
        <f>IF(AND('Mapa de Riesgos'!$Y$40="Muy Alta",'Mapa de Riesgos'!$AA$40="Leve"),CONCATENATE("R5C",'Mapa de Riesgos'!$O$40),"")</f>
        <v/>
      </c>
      <c r="M10" s="58" t="str">
        <f>IF(AND('Mapa de Riesgos'!$Y$41="Muy Alta",'Mapa de Riesgos'!$AA$41="Leve"),CONCATENATE("R5C",'Mapa de Riesgos'!$O$41),"")</f>
        <v/>
      </c>
      <c r="N10" s="58" t="str">
        <f>IF(AND('Mapa de Riesgos'!$Y$42="Muy Alta",'Mapa de Riesgos'!$AA$42="Leve"),CONCATENATE("R5C",'Mapa de Riesgos'!$O$42),"")</f>
        <v/>
      </c>
      <c r="O10" s="54" t="str">
        <f>IF(AND('Mapa de Riesgos'!$Y$43="Muy Alta",'Mapa de Riesgos'!$AA$43="Leve"),CONCATENATE("R5C",'Mapa de Riesgos'!$O$43),"")</f>
        <v/>
      </c>
      <c r="P10" s="52" t="str">
        <f>IF(AND('Mapa de Riesgos'!$Y$38="Muy Alta",'Mapa de Riesgos'!$AA$38="Menor"),CONCATENATE("R5C",'Mapa de Riesgos'!$O$38),"")</f>
        <v/>
      </c>
      <c r="Q10" s="53" t="str">
        <f>IF(AND('Mapa de Riesgos'!$Y$39="Muy Alta",'Mapa de Riesgos'!$AA$39="Menor"),CONCATENATE("R5C",'Mapa de Riesgos'!$O$39),"")</f>
        <v/>
      </c>
      <c r="R10" s="58" t="str">
        <f>IF(AND('Mapa de Riesgos'!$Y$40="Muy Alta",'Mapa de Riesgos'!$AA$40="Menor"),CONCATENATE("R5C",'Mapa de Riesgos'!$O$40),"")</f>
        <v/>
      </c>
      <c r="S10" s="58" t="str">
        <f>IF(AND('Mapa de Riesgos'!$Y$41="Muy Alta",'Mapa de Riesgos'!$AA$41="Menor"),CONCATENATE("R5C",'Mapa de Riesgos'!$O$41),"")</f>
        <v/>
      </c>
      <c r="T10" s="58" t="str">
        <f>IF(AND('Mapa de Riesgos'!$Y$42="Muy Alta",'Mapa de Riesgos'!$AA$42="Menor"),CONCATENATE("R5C",'Mapa de Riesgos'!$O$42),"")</f>
        <v/>
      </c>
      <c r="U10" s="54" t="str">
        <f>IF(AND('Mapa de Riesgos'!$Y$43="Muy Alta",'Mapa de Riesgos'!$AA$43="Menor"),CONCATENATE("R5C",'Mapa de Riesgos'!$O$43),"")</f>
        <v/>
      </c>
      <c r="V10" s="52" t="str">
        <f>IF(AND('Mapa de Riesgos'!$Y$38="Muy Alta",'Mapa de Riesgos'!$AA$38="Moderado"),CONCATENATE("R5C",'Mapa de Riesgos'!$O$38),"")</f>
        <v/>
      </c>
      <c r="W10" s="53" t="str">
        <f>IF(AND('Mapa de Riesgos'!$Y$39="Muy Alta",'Mapa de Riesgos'!$AA$39="Moderado"),CONCATENATE("R5C",'Mapa de Riesgos'!$O$39),"")</f>
        <v/>
      </c>
      <c r="X10" s="58" t="str">
        <f>IF(AND('Mapa de Riesgos'!$Y$40="Muy Alta",'Mapa de Riesgos'!$AA$40="Moderado"),CONCATENATE("R5C",'Mapa de Riesgos'!$O$40),"")</f>
        <v/>
      </c>
      <c r="Y10" s="58" t="str">
        <f>IF(AND('Mapa de Riesgos'!$Y$41="Muy Alta",'Mapa de Riesgos'!$AA$41="Moderado"),CONCATENATE("R5C",'Mapa de Riesgos'!$O$41),"")</f>
        <v/>
      </c>
      <c r="Z10" s="58" t="str">
        <f>IF(AND('Mapa de Riesgos'!$Y$42="Muy Alta",'Mapa de Riesgos'!$AA$42="Moderado"),CONCATENATE("R5C",'Mapa de Riesgos'!$O$42),"")</f>
        <v/>
      </c>
      <c r="AA10" s="54" t="str">
        <f>IF(AND('Mapa de Riesgos'!$Y$43="Muy Alta",'Mapa de Riesgos'!$AA$43="Moderado"),CONCATENATE("R5C",'Mapa de Riesgos'!$O$43),"")</f>
        <v/>
      </c>
      <c r="AB10" s="52" t="str">
        <f>IF(AND('Mapa de Riesgos'!$Y$38="Muy Alta",'Mapa de Riesgos'!$AA$38="Mayor"),CONCATENATE("R5C",'Mapa de Riesgos'!$O$38),"")</f>
        <v/>
      </c>
      <c r="AC10" s="53" t="str">
        <f>IF(AND('Mapa de Riesgos'!$Y$39="Muy Alta",'Mapa de Riesgos'!$AA$39="Mayor"),CONCATENATE("R5C",'Mapa de Riesgos'!$O$39),"")</f>
        <v/>
      </c>
      <c r="AD10" s="58" t="str">
        <f>IF(AND('Mapa de Riesgos'!$Y$40="Muy Alta",'Mapa de Riesgos'!$AA$40="Mayor"),CONCATENATE("R5C",'Mapa de Riesgos'!$O$40),"")</f>
        <v/>
      </c>
      <c r="AE10" s="58" t="str">
        <f>IF(AND('Mapa de Riesgos'!$Y$41="Muy Alta",'Mapa de Riesgos'!$AA$41="Mayor"),CONCATENATE("R5C",'Mapa de Riesgos'!$O$41),"")</f>
        <v/>
      </c>
      <c r="AF10" s="58" t="str">
        <f>IF(AND('Mapa de Riesgos'!$Y$42="Muy Alta",'Mapa de Riesgos'!$AA$42="Mayor"),CONCATENATE("R5C",'Mapa de Riesgos'!$O$42),"")</f>
        <v/>
      </c>
      <c r="AG10" s="54" t="str">
        <f>IF(AND('Mapa de Riesgos'!$Y$43="Muy Alta",'Mapa de Riesgos'!$AA$43="Mayor"),CONCATENATE("R5C",'Mapa de Riesgos'!$O$43),"")</f>
        <v/>
      </c>
      <c r="AH10" s="55" t="str">
        <f>IF(AND('Mapa de Riesgos'!$Y$38="Muy Alta",'Mapa de Riesgos'!$AA$38="Catastrófico"),CONCATENATE("R5C",'Mapa de Riesgos'!$O$38),"")</f>
        <v/>
      </c>
      <c r="AI10" s="56" t="str">
        <f>IF(AND('Mapa de Riesgos'!$Y$39="Muy Alta",'Mapa de Riesgos'!$AA$39="Catastrófico"),CONCATENATE("R5C",'Mapa de Riesgos'!$O$39),"")</f>
        <v/>
      </c>
      <c r="AJ10" s="56" t="str">
        <f>IF(AND('Mapa de Riesgos'!$Y$40="Muy Alta",'Mapa de Riesgos'!$AA$40="Catastrófico"),CONCATENATE("R5C",'Mapa de Riesgos'!$O$40),"")</f>
        <v/>
      </c>
      <c r="AK10" s="56" t="str">
        <f>IF(AND('Mapa de Riesgos'!$Y$41="Muy Alta",'Mapa de Riesgos'!$AA$41="Catastrófico"),CONCATENATE("R5C",'Mapa de Riesgos'!$O$41),"")</f>
        <v/>
      </c>
      <c r="AL10" s="56" t="str">
        <f>IF(AND('Mapa de Riesgos'!$Y$42="Muy Alta",'Mapa de Riesgos'!$AA$42="Catastrófico"),CONCATENATE("R5C",'Mapa de Riesgos'!$O$42),"")</f>
        <v/>
      </c>
      <c r="AM10" s="57" t="str">
        <f>IF(AND('Mapa de Riesgos'!$Y$43="Muy Alta",'Mapa de Riesgos'!$AA$43="Catastrófico"),CONCATENATE("R5C",'Mapa de Riesgos'!$O$43),"")</f>
        <v/>
      </c>
      <c r="AN10" s="84"/>
      <c r="AO10" s="589"/>
      <c r="AP10" s="590"/>
      <c r="AQ10" s="590"/>
      <c r="AR10" s="590"/>
      <c r="AS10" s="590"/>
      <c r="AT10" s="591"/>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481"/>
      <c r="C11" s="481"/>
      <c r="D11" s="482"/>
      <c r="E11" s="582"/>
      <c r="F11" s="583"/>
      <c r="G11" s="583"/>
      <c r="H11" s="583"/>
      <c r="I11" s="598"/>
      <c r="J11" s="52" t="str">
        <f>IF(AND('Mapa de Riesgos'!$Y$44="Muy Alta",'Mapa de Riesgos'!$AA$44="Leve"),CONCATENATE("R6C",'Mapa de Riesgos'!$O$44),"")</f>
        <v/>
      </c>
      <c r="K11" s="53" t="str">
        <f>IF(AND('Mapa de Riesgos'!$Y$45="Muy Alta",'Mapa de Riesgos'!$AA$45="Leve"),CONCATENATE("R6C",'Mapa de Riesgos'!$O$45),"")</f>
        <v/>
      </c>
      <c r="L11" s="58" t="str">
        <f>IF(AND('Mapa de Riesgos'!$Y$46="Muy Alta",'Mapa de Riesgos'!$AA$46="Leve"),CONCATENATE("R6C",'Mapa de Riesgos'!$O$46),"")</f>
        <v/>
      </c>
      <c r="M11" s="58" t="str">
        <f>IF(AND('Mapa de Riesgos'!$Y$47="Muy Alta",'Mapa de Riesgos'!$AA$47="Leve"),CONCATENATE("R6C",'Mapa de Riesgos'!$O$47),"")</f>
        <v/>
      </c>
      <c r="N11" s="58" t="str">
        <f>IF(AND('Mapa de Riesgos'!$Y$48="Muy Alta",'Mapa de Riesgos'!$AA$48="Leve"),CONCATENATE("R6C",'Mapa de Riesgos'!$O$48),"")</f>
        <v/>
      </c>
      <c r="O11" s="54" t="str">
        <f>IF(AND('Mapa de Riesgos'!$Y$49="Muy Alta",'Mapa de Riesgos'!$AA$49="Leve"),CONCATENATE("R6C",'Mapa de Riesgos'!$O$49),"")</f>
        <v/>
      </c>
      <c r="P11" s="52" t="str">
        <f>IF(AND('Mapa de Riesgos'!$Y$44="Muy Alta",'Mapa de Riesgos'!$AA$44="Menor"),CONCATENATE("R6C",'Mapa de Riesgos'!$O$44),"")</f>
        <v/>
      </c>
      <c r="Q11" s="53" t="str">
        <f>IF(AND('Mapa de Riesgos'!$Y$45="Muy Alta",'Mapa de Riesgos'!$AA$45="Menor"),CONCATENATE("R6C",'Mapa de Riesgos'!$O$45),"")</f>
        <v/>
      </c>
      <c r="R11" s="58" t="str">
        <f>IF(AND('Mapa de Riesgos'!$Y$46="Muy Alta",'Mapa de Riesgos'!$AA$46="Menor"),CONCATENATE("R6C",'Mapa de Riesgos'!$O$46),"")</f>
        <v/>
      </c>
      <c r="S11" s="58" t="str">
        <f>IF(AND('Mapa de Riesgos'!$Y$47="Muy Alta",'Mapa de Riesgos'!$AA$47="Menor"),CONCATENATE("R6C",'Mapa de Riesgos'!$O$47),"")</f>
        <v/>
      </c>
      <c r="T11" s="58" t="str">
        <f>IF(AND('Mapa de Riesgos'!$Y$48="Muy Alta",'Mapa de Riesgos'!$AA$48="Menor"),CONCATENATE("R6C",'Mapa de Riesgos'!$O$48),"")</f>
        <v/>
      </c>
      <c r="U11" s="54" t="str">
        <f>IF(AND('Mapa de Riesgos'!$Y$49="Muy Alta",'Mapa de Riesgos'!$AA$49="Menor"),CONCATENATE("R6C",'Mapa de Riesgos'!$O$49),"")</f>
        <v/>
      </c>
      <c r="V11" s="52" t="str">
        <f>IF(AND('Mapa de Riesgos'!$Y$44="Muy Alta",'Mapa de Riesgos'!$AA$44="Moderado"),CONCATENATE("R6C",'Mapa de Riesgos'!$O$44),"")</f>
        <v/>
      </c>
      <c r="W11" s="53" t="str">
        <f>IF(AND('Mapa de Riesgos'!$Y$45="Muy Alta",'Mapa de Riesgos'!$AA$45="Moderado"),CONCATENATE("R6C",'Mapa de Riesgos'!$O$45),"")</f>
        <v/>
      </c>
      <c r="X11" s="58" t="str">
        <f>IF(AND('Mapa de Riesgos'!$Y$46="Muy Alta",'Mapa de Riesgos'!$AA$46="Moderado"),CONCATENATE("R6C",'Mapa de Riesgos'!$O$46),"")</f>
        <v/>
      </c>
      <c r="Y11" s="58" t="str">
        <f>IF(AND('Mapa de Riesgos'!$Y$47="Muy Alta",'Mapa de Riesgos'!$AA$47="Moderado"),CONCATENATE("R6C",'Mapa de Riesgos'!$O$47),"")</f>
        <v/>
      </c>
      <c r="Z11" s="58" t="str">
        <f>IF(AND('Mapa de Riesgos'!$Y$48="Muy Alta",'Mapa de Riesgos'!$AA$48="Moderado"),CONCATENATE("R6C",'Mapa de Riesgos'!$O$48),"")</f>
        <v/>
      </c>
      <c r="AA11" s="54" t="str">
        <f>IF(AND('Mapa de Riesgos'!$Y$49="Muy Alta",'Mapa de Riesgos'!$AA$49="Moderado"),CONCATENATE("R6C",'Mapa de Riesgos'!$O$49),"")</f>
        <v/>
      </c>
      <c r="AB11" s="52" t="str">
        <f>IF(AND('Mapa de Riesgos'!$Y$44="Muy Alta",'Mapa de Riesgos'!$AA$44="Mayor"),CONCATENATE("R6C",'Mapa de Riesgos'!$O$44),"")</f>
        <v/>
      </c>
      <c r="AC11" s="53" t="str">
        <f>IF(AND('Mapa de Riesgos'!$Y$45="Muy Alta",'Mapa de Riesgos'!$AA$45="Mayor"),CONCATENATE("R6C",'Mapa de Riesgos'!$O$45),"")</f>
        <v/>
      </c>
      <c r="AD11" s="58" t="str">
        <f>IF(AND('Mapa de Riesgos'!$Y$46="Muy Alta",'Mapa de Riesgos'!$AA$46="Mayor"),CONCATENATE("R6C",'Mapa de Riesgos'!$O$46),"")</f>
        <v/>
      </c>
      <c r="AE11" s="58" t="str">
        <f>IF(AND('Mapa de Riesgos'!$Y$47="Muy Alta",'Mapa de Riesgos'!$AA$47="Mayor"),CONCATENATE("R6C",'Mapa de Riesgos'!$O$47),"")</f>
        <v/>
      </c>
      <c r="AF11" s="58" t="str">
        <f>IF(AND('Mapa de Riesgos'!$Y$48="Muy Alta",'Mapa de Riesgos'!$AA$48="Mayor"),CONCATENATE("R6C",'Mapa de Riesgos'!$O$48),"")</f>
        <v/>
      </c>
      <c r="AG11" s="54" t="str">
        <f>IF(AND('Mapa de Riesgos'!$Y$49="Muy Alta",'Mapa de Riesgos'!$AA$49="Mayor"),CONCATENATE("R6C",'Mapa de Riesgos'!$O$49),"")</f>
        <v/>
      </c>
      <c r="AH11" s="55" t="str">
        <f>IF(AND('Mapa de Riesgos'!$Y$44="Muy Alta",'Mapa de Riesgos'!$AA$44="Catastrófico"),CONCATENATE("R6C",'Mapa de Riesgos'!$O$44),"")</f>
        <v/>
      </c>
      <c r="AI11" s="56" t="str">
        <f>IF(AND('Mapa de Riesgos'!$Y$45="Muy Alta",'Mapa de Riesgos'!$AA$45="Catastrófico"),CONCATENATE("R6C",'Mapa de Riesgos'!$O$45),"")</f>
        <v/>
      </c>
      <c r="AJ11" s="56" t="str">
        <f>IF(AND('Mapa de Riesgos'!$Y$46="Muy Alta",'Mapa de Riesgos'!$AA$46="Catastrófico"),CONCATENATE("R6C",'Mapa de Riesgos'!$O$46),"")</f>
        <v/>
      </c>
      <c r="AK11" s="56" t="str">
        <f>IF(AND('Mapa de Riesgos'!$Y$47="Muy Alta",'Mapa de Riesgos'!$AA$47="Catastrófico"),CONCATENATE("R6C",'Mapa de Riesgos'!$O$47),"")</f>
        <v/>
      </c>
      <c r="AL11" s="56" t="str">
        <f>IF(AND('Mapa de Riesgos'!$Y$48="Muy Alta",'Mapa de Riesgos'!$AA$48="Catastrófico"),CONCATENATE("R6C",'Mapa de Riesgos'!$O$48),"")</f>
        <v/>
      </c>
      <c r="AM11" s="57" t="str">
        <f>IF(AND('Mapa de Riesgos'!$Y$49="Muy Alta",'Mapa de Riesgos'!$AA$49="Catastrófico"),CONCATENATE("R6C",'Mapa de Riesgos'!$O$49),"")</f>
        <v/>
      </c>
      <c r="AN11" s="84"/>
      <c r="AO11" s="589"/>
      <c r="AP11" s="590"/>
      <c r="AQ11" s="590"/>
      <c r="AR11" s="590"/>
      <c r="AS11" s="590"/>
      <c r="AT11" s="591"/>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481"/>
      <c r="C12" s="481"/>
      <c r="D12" s="482"/>
      <c r="E12" s="582"/>
      <c r="F12" s="583"/>
      <c r="G12" s="583"/>
      <c r="H12" s="583"/>
      <c r="I12" s="598"/>
      <c r="J12" s="52" t="str">
        <f>IF(AND('Mapa de Riesgos'!$Y$50="Muy Alta",'Mapa de Riesgos'!$AA$50="Leve"),CONCATENATE("R7C",'Mapa de Riesgos'!$O$50),"")</f>
        <v/>
      </c>
      <c r="K12" s="53" t="str">
        <f>IF(AND('Mapa de Riesgos'!$Y$51="Muy Alta",'Mapa de Riesgos'!$AA$51="Leve"),CONCATENATE("R7C",'Mapa de Riesgos'!$O$51),"")</f>
        <v/>
      </c>
      <c r="L12" s="58" t="str">
        <f>IF(AND('Mapa de Riesgos'!$Y$52="Muy Alta",'Mapa de Riesgos'!$AA$52="Leve"),CONCATENATE("R7C",'Mapa de Riesgos'!$O$52),"")</f>
        <v/>
      </c>
      <c r="M12" s="58" t="str">
        <f>IF(AND('Mapa de Riesgos'!$Y$53="Muy Alta",'Mapa de Riesgos'!$AA$53="Leve"),CONCATENATE("R7C",'Mapa de Riesgos'!$O$53),"")</f>
        <v/>
      </c>
      <c r="N12" s="58" t="str">
        <f>IF(AND('Mapa de Riesgos'!$Y$54="Muy Alta",'Mapa de Riesgos'!$AA$54="Leve"),CONCATENATE("R7C",'Mapa de Riesgos'!$O$54),"")</f>
        <v/>
      </c>
      <c r="O12" s="54" t="str">
        <f>IF(AND('Mapa de Riesgos'!$Y$55="Muy Alta",'Mapa de Riesgos'!$AA$55="Leve"),CONCATENATE("R7C",'Mapa de Riesgos'!$O$55),"")</f>
        <v/>
      </c>
      <c r="P12" s="52" t="str">
        <f>IF(AND('Mapa de Riesgos'!$Y$50="Muy Alta",'Mapa de Riesgos'!$AA$50="Menor"),CONCATENATE("R7C",'Mapa de Riesgos'!$O$50),"")</f>
        <v/>
      </c>
      <c r="Q12" s="53" t="str">
        <f>IF(AND('Mapa de Riesgos'!$Y$51="Muy Alta",'Mapa de Riesgos'!$AA$51="Menor"),CONCATENATE("R7C",'Mapa de Riesgos'!$O$51),"")</f>
        <v/>
      </c>
      <c r="R12" s="58" t="str">
        <f>IF(AND('Mapa de Riesgos'!$Y$52="Muy Alta",'Mapa de Riesgos'!$AA$52="Menor"),CONCATENATE("R7C",'Mapa de Riesgos'!$O$52),"")</f>
        <v/>
      </c>
      <c r="S12" s="58" t="str">
        <f>IF(AND('Mapa de Riesgos'!$Y$53="Muy Alta",'Mapa de Riesgos'!$AA$53="Menor"),CONCATENATE("R7C",'Mapa de Riesgos'!$O$53),"")</f>
        <v/>
      </c>
      <c r="T12" s="58" t="str">
        <f>IF(AND('Mapa de Riesgos'!$Y$54="Muy Alta",'Mapa de Riesgos'!$AA$54="Menor"),CONCATENATE("R7C",'Mapa de Riesgos'!$O$54),"")</f>
        <v/>
      </c>
      <c r="U12" s="54" t="str">
        <f>IF(AND('Mapa de Riesgos'!$Y$55="Muy Alta",'Mapa de Riesgos'!$AA$55="Menor"),CONCATENATE("R7C",'Mapa de Riesgos'!$O$55),"")</f>
        <v/>
      </c>
      <c r="V12" s="52" t="str">
        <f>IF(AND('Mapa de Riesgos'!$Y$50="Muy Alta",'Mapa de Riesgos'!$AA$50="Moderado"),CONCATENATE("R7C",'Mapa de Riesgos'!$O$50),"")</f>
        <v/>
      </c>
      <c r="W12" s="53" t="str">
        <f>IF(AND('Mapa de Riesgos'!$Y$51="Muy Alta",'Mapa de Riesgos'!$AA$51="Moderado"),CONCATENATE("R7C",'Mapa de Riesgos'!$O$51),"")</f>
        <v/>
      </c>
      <c r="X12" s="58" t="str">
        <f>IF(AND('Mapa de Riesgos'!$Y$52="Muy Alta",'Mapa de Riesgos'!$AA$52="Moderado"),CONCATENATE("R7C",'Mapa de Riesgos'!$O$52),"")</f>
        <v/>
      </c>
      <c r="Y12" s="58" t="str">
        <f>IF(AND('Mapa de Riesgos'!$Y$53="Muy Alta",'Mapa de Riesgos'!$AA$53="Moderado"),CONCATENATE("R7C",'Mapa de Riesgos'!$O$53),"")</f>
        <v/>
      </c>
      <c r="Z12" s="58" t="str">
        <f>IF(AND('Mapa de Riesgos'!$Y$54="Muy Alta",'Mapa de Riesgos'!$AA$54="Moderado"),CONCATENATE("R7C",'Mapa de Riesgos'!$O$54),"")</f>
        <v/>
      </c>
      <c r="AA12" s="54" t="str">
        <f>IF(AND('Mapa de Riesgos'!$Y$55="Muy Alta",'Mapa de Riesgos'!$AA$55="Moderado"),CONCATENATE("R7C",'Mapa de Riesgos'!$O$55),"")</f>
        <v/>
      </c>
      <c r="AB12" s="52" t="str">
        <f>IF(AND('Mapa de Riesgos'!$Y$50="Muy Alta",'Mapa de Riesgos'!$AA$50="Mayor"),CONCATENATE("R7C",'Mapa de Riesgos'!$O$50),"")</f>
        <v/>
      </c>
      <c r="AC12" s="53" t="str">
        <f>IF(AND('Mapa de Riesgos'!$Y$51="Muy Alta",'Mapa de Riesgos'!$AA$51="Mayor"),CONCATENATE("R7C",'Mapa de Riesgos'!$O$51),"")</f>
        <v/>
      </c>
      <c r="AD12" s="58" t="str">
        <f>IF(AND('Mapa de Riesgos'!$Y$52="Muy Alta",'Mapa de Riesgos'!$AA$52="Mayor"),CONCATENATE("R7C",'Mapa de Riesgos'!$O$52),"")</f>
        <v/>
      </c>
      <c r="AE12" s="58" t="str">
        <f>IF(AND('Mapa de Riesgos'!$Y$53="Muy Alta",'Mapa de Riesgos'!$AA$53="Mayor"),CONCATENATE("R7C",'Mapa de Riesgos'!$O$53),"")</f>
        <v/>
      </c>
      <c r="AF12" s="58" t="str">
        <f>IF(AND('Mapa de Riesgos'!$Y$54="Muy Alta",'Mapa de Riesgos'!$AA$54="Mayor"),CONCATENATE("R7C",'Mapa de Riesgos'!$O$54),"")</f>
        <v/>
      </c>
      <c r="AG12" s="54" t="str">
        <f>IF(AND('Mapa de Riesgos'!$Y$55="Muy Alta",'Mapa de Riesgos'!$AA$55="Mayor"),CONCATENATE("R7C",'Mapa de Riesgos'!$O$55),"")</f>
        <v/>
      </c>
      <c r="AH12" s="55" t="str">
        <f>IF(AND('Mapa de Riesgos'!$Y$50="Muy Alta",'Mapa de Riesgos'!$AA$50="Catastrófico"),CONCATENATE("R7C",'Mapa de Riesgos'!$O$50),"")</f>
        <v/>
      </c>
      <c r="AI12" s="56" t="str">
        <f>IF(AND('Mapa de Riesgos'!$Y$51="Muy Alta",'Mapa de Riesgos'!$AA$51="Catastrófico"),CONCATENATE("R7C",'Mapa de Riesgos'!$O$51),"")</f>
        <v/>
      </c>
      <c r="AJ12" s="56" t="str">
        <f>IF(AND('Mapa de Riesgos'!$Y$52="Muy Alta",'Mapa de Riesgos'!$AA$52="Catastrófico"),CONCATENATE("R7C",'Mapa de Riesgos'!$O$52),"")</f>
        <v/>
      </c>
      <c r="AK12" s="56" t="str">
        <f>IF(AND('Mapa de Riesgos'!$Y$53="Muy Alta",'Mapa de Riesgos'!$AA$53="Catastrófico"),CONCATENATE("R7C",'Mapa de Riesgos'!$O$53),"")</f>
        <v/>
      </c>
      <c r="AL12" s="56" t="str">
        <f>IF(AND('Mapa de Riesgos'!$Y$54="Muy Alta",'Mapa de Riesgos'!$AA$54="Catastrófico"),CONCATENATE("R7C",'Mapa de Riesgos'!$O$54),"")</f>
        <v/>
      </c>
      <c r="AM12" s="57" t="str">
        <f>IF(AND('Mapa de Riesgos'!$Y$55="Muy Alta",'Mapa de Riesgos'!$AA$55="Catastrófico"),CONCATENATE("R7C",'Mapa de Riesgos'!$O$55),"")</f>
        <v/>
      </c>
      <c r="AN12" s="84"/>
      <c r="AO12" s="589"/>
      <c r="AP12" s="590"/>
      <c r="AQ12" s="590"/>
      <c r="AR12" s="590"/>
      <c r="AS12" s="590"/>
      <c r="AT12" s="591"/>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481"/>
      <c r="C13" s="481"/>
      <c r="D13" s="482"/>
      <c r="E13" s="582"/>
      <c r="F13" s="583"/>
      <c r="G13" s="583"/>
      <c r="H13" s="583"/>
      <c r="I13" s="598"/>
      <c r="J13" s="52" t="str">
        <f>IF(AND('Mapa de Riesgos'!$Y$56="Muy Alta",'Mapa de Riesgos'!$AA$56="Leve"),CONCATENATE("R8C",'Mapa de Riesgos'!$O$56),"")</f>
        <v/>
      </c>
      <c r="K13" s="53" t="str">
        <f>IF(AND('Mapa de Riesgos'!$Y$57="Muy Alta",'Mapa de Riesgos'!$AA$57="Leve"),CONCATENATE("R8C",'Mapa de Riesgos'!$O$57),"")</f>
        <v/>
      </c>
      <c r="L13" s="58" t="str">
        <f>IF(AND('Mapa de Riesgos'!$Y$58="Muy Alta",'Mapa de Riesgos'!$AA$58="Leve"),CONCATENATE("R8C",'Mapa de Riesgos'!$O$58),"")</f>
        <v/>
      </c>
      <c r="M13" s="58" t="str">
        <f>IF(AND('Mapa de Riesgos'!$Y$59="Muy Alta",'Mapa de Riesgos'!$AA$59="Leve"),CONCATENATE("R8C",'Mapa de Riesgos'!$O$59),"")</f>
        <v/>
      </c>
      <c r="N13" s="58" t="str">
        <f>IF(AND('Mapa de Riesgos'!$Y$60="Muy Alta",'Mapa de Riesgos'!$AA$60="Leve"),CONCATENATE("R8C",'Mapa de Riesgos'!$O$60),"")</f>
        <v/>
      </c>
      <c r="O13" s="54" t="str">
        <f>IF(AND('Mapa de Riesgos'!$Y$61="Muy Alta",'Mapa de Riesgos'!$AA$61="Leve"),CONCATENATE("R8C",'Mapa de Riesgos'!$O$61),"")</f>
        <v/>
      </c>
      <c r="P13" s="52" t="str">
        <f>IF(AND('Mapa de Riesgos'!$Y$56="Muy Alta",'Mapa de Riesgos'!$AA$56="Menor"),CONCATENATE("R8C",'Mapa de Riesgos'!$O$56),"")</f>
        <v/>
      </c>
      <c r="Q13" s="53" t="str">
        <f>IF(AND('Mapa de Riesgos'!$Y$57="Muy Alta",'Mapa de Riesgos'!$AA$57="Menor"),CONCATENATE("R8C",'Mapa de Riesgos'!$O$57),"")</f>
        <v/>
      </c>
      <c r="R13" s="58" t="str">
        <f>IF(AND('Mapa de Riesgos'!$Y$58="Muy Alta",'Mapa de Riesgos'!$AA$58="Menor"),CONCATENATE("R8C",'Mapa de Riesgos'!$O$58),"")</f>
        <v/>
      </c>
      <c r="S13" s="58" t="str">
        <f>IF(AND('Mapa de Riesgos'!$Y$59="Muy Alta",'Mapa de Riesgos'!$AA$59="Menor"),CONCATENATE("R8C",'Mapa de Riesgos'!$O$59),"")</f>
        <v/>
      </c>
      <c r="T13" s="58" t="str">
        <f>IF(AND('Mapa de Riesgos'!$Y$60="Muy Alta",'Mapa de Riesgos'!$AA$60="Menor"),CONCATENATE("R8C",'Mapa de Riesgos'!$O$60),"")</f>
        <v/>
      </c>
      <c r="U13" s="54" t="str">
        <f>IF(AND('Mapa de Riesgos'!$Y$61="Muy Alta",'Mapa de Riesgos'!$AA$61="Menor"),CONCATENATE("R8C",'Mapa de Riesgos'!$O$61),"")</f>
        <v/>
      </c>
      <c r="V13" s="52" t="str">
        <f>IF(AND('Mapa de Riesgos'!$Y$56="Muy Alta",'Mapa de Riesgos'!$AA$56="Moderado"),CONCATENATE("R8C",'Mapa de Riesgos'!$O$56),"")</f>
        <v/>
      </c>
      <c r="W13" s="53" t="str">
        <f>IF(AND('Mapa de Riesgos'!$Y$57="Muy Alta",'Mapa de Riesgos'!$AA$57="Moderado"),CONCATENATE("R8C",'Mapa de Riesgos'!$O$57),"")</f>
        <v/>
      </c>
      <c r="X13" s="58" t="str">
        <f>IF(AND('Mapa de Riesgos'!$Y$58="Muy Alta",'Mapa de Riesgos'!$AA$58="Moderado"),CONCATENATE("R8C",'Mapa de Riesgos'!$O$58),"")</f>
        <v/>
      </c>
      <c r="Y13" s="58" t="str">
        <f>IF(AND('Mapa de Riesgos'!$Y$59="Muy Alta",'Mapa de Riesgos'!$AA$59="Moderado"),CONCATENATE("R8C",'Mapa de Riesgos'!$O$59),"")</f>
        <v/>
      </c>
      <c r="Z13" s="58" t="str">
        <f>IF(AND('Mapa de Riesgos'!$Y$60="Muy Alta",'Mapa de Riesgos'!$AA$60="Moderado"),CONCATENATE("R8C",'Mapa de Riesgos'!$O$60),"")</f>
        <v/>
      </c>
      <c r="AA13" s="54" t="str">
        <f>IF(AND('Mapa de Riesgos'!$Y$61="Muy Alta",'Mapa de Riesgos'!$AA$61="Moderado"),CONCATENATE("R8C",'Mapa de Riesgos'!$O$61),"")</f>
        <v/>
      </c>
      <c r="AB13" s="52" t="str">
        <f>IF(AND('Mapa de Riesgos'!$Y$56="Muy Alta",'Mapa de Riesgos'!$AA$56="Mayor"),CONCATENATE("R8C",'Mapa de Riesgos'!$O$56),"")</f>
        <v/>
      </c>
      <c r="AC13" s="53" t="str">
        <f>IF(AND('Mapa de Riesgos'!$Y$57="Muy Alta",'Mapa de Riesgos'!$AA$57="Mayor"),CONCATENATE("R8C",'Mapa de Riesgos'!$O$57),"")</f>
        <v/>
      </c>
      <c r="AD13" s="58" t="str">
        <f>IF(AND('Mapa de Riesgos'!$Y$58="Muy Alta",'Mapa de Riesgos'!$AA$58="Mayor"),CONCATENATE("R8C",'Mapa de Riesgos'!$O$58),"")</f>
        <v/>
      </c>
      <c r="AE13" s="58" t="str">
        <f>IF(AND('Mapa de Riesgos'!$Y$59="Muy Alta",'Mapa de Riesgos'!$AA$59="Mayor"),CONCATENATE("R8C",'Mapa de Riesgos'!$O$59),"")</f>
        <v/>
      </c>
      <c r="AF13" s="58" t="str">
        <f>IF(AND('Mapa de Riesgos'!$Y$60="Muy Alta",'Mapa de Riesgos'!$AA$60="Mayor"),CONCATENATE("R8C",'Mapa de Riesgos'!$O$60),"")</f>
        <v/>
      </c>
      <c r="AG13" s="54" t="str">
        <f>IF(AND('Mapa de Riesgos'!$Y$61="Muy Alta",'Mapa de Riesgos'!$AA$61="Mayor"),CONCATENATE("R8C",'Mapa de Riesgos'!$O$61),"")</f>
        <v/>
      </c>
      <c r="AH13" s="55" t="str">
        <f>IF(AND('Mapa de Riesgos'!$Y$56="Muy Alta",'Mapa de Riesgos'!$AA$56="Catastrófico"),CONCATENATE("R8C",'Mapa de Riesgos'!$O$56),"")</f>
        <v/>
      </c>
      <c r="AI13" s="56" t="str">
        <f>IF(AND('Mapa de Riesgos'!$Y$57="Muy Alta",'Mapa de Riesgos'!$AA$57="Catastrófico"),CONCATENATE("R8C",'Mapa de Riesgos'!$O$57),"")</f>
        <v/>
      </c>
      <c r="AJ13" s="56" t="str">
        <f>IF(AND('Mapa de Riesgos'!$Y$58="Muy Alta",'Mapa de Riesgos'!$AA$58="Catastrófico"),CONCATENATE("R8C",'Mapa de Riesgos'!$O$58),"")</f>
        <v/>
      </c>
      <c r="AK13" s="56" t="str">
        <f>IF(AND('Mapa de Riesgos'!$Y$59="Muy Alta",'Mapa de Riesgos'!$AA$59="Catastrófico"),CONCATENATE("R8C",'Mapa de Riesgos'!$O$59),"")</f>
        <v/>
      </c>
      <c r="AL13" s="56" t="str">
        <f>IF(AND('Mapa de Riesgos'!$Y$60="Muy Alta",'Mapa de Riesgos'!$AA$60="Catastrófico"),CONCATENATE("R8C",'Mapa de Riesgos'!$O$60),"")</f>
        <v/>
      </c>
      <c r="AM13" s="57" t="str">
        <f>IF(AND('Mapa de Riesgos'!$Y$61="Muy Alta",'Mapa de Riesgos'!$AA$61="Catastrófico"),CONCATENATE("R8C",'Mapa de Riesgos'!$O$61),"")</f>
        <v/>
      </c>
      <c r="AN13" s="84"/>
      <c r="AO13" s="589"/>
      <c r="AP13" s="590"/>
      <c r="AQ13" s="590"/>
      <c r="AR13" s="590"/>
      <c r="AS13" s="590"/>
      <c r="AT13" s="591"/>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481"/>
      <c r="C14" s="481"/>
      <c r="D14" s="482"/>
      <c r="E14" s="582"/>
      <c r="F14" s="583"/>
      <c r="G14" s="583"/>
      <c r="H14" s="583"/>
      <c r="I14" s="598"/>
      <c r="J14" s="52" t="str">
        <f>IF(AND('Mapa de Riesgos'!$Y$62="Muy Alta",'Mapa de Riesgos'!$AA$62="Leve"),CONCATENATE("R9C",'Mapa de Riesgos'!$O$62),"")</f>
        <v/>
      </c>
      <c r="K14" s="53" t="str">
        <f>IF(AND('Mapa de Riesgos'!$Y$63="Muy Alta",'Mapa de Riesgos'!$AA$63="Leve"),CONCATENATE("R9C",'Mapa de Riesgos'!$O$63),"")</f>
        <v/>
      </c>
      <c r="L14" s="58" t="str">
        <f>IF(AND('Mapa de Riesgos'!$Y$64="Muy Alta",'Mapa de Riesgos'!$AA$64="Leve"),CONCATENATE("R9C",'Mapa de Riesgos'!$O$64),"")</f>
        <v/>
      </c>
      <c r="M14" s="58" t="str">
        <f>IF(AND('Mapa de Riesgos'!$Y$65="Muy Alta",'Mapa de Riesgos'!$AA$65="Leve"),CONCATENATE("R9C",'Mapa de Riesgos'!$O$65),"")</f>
        <v/>
      </c>
      <c r="N14" s="58" t="str">
        <f>IF(AND('Mapa de Riesgos'!$Y$66="Muy Alta",'Mapa de Riesgos'!$AA$66="Leve"),CONCATENATE("R9C",'Mapa de Riesgos'!$O$66),"")</f>
        <v/>
      </c>
      <c r="O14" s="54" t="str">
        <f>IF(AND('Mapa de Riesgos'!$Y$67="Muy Alta",'Mapa de Riesgos'!$AA$67="Leve"),CONCATENATE("R9C",'Mapa de Riesgos'!$O$67),"")</f>
        <v/>
      </c>
      <c r="P14" s="52" t="str">
        <f>IF(AND('Mapa de Riesgos'!$Y$62="Muy Alta",'Mapa de Riesgos'!$AA$62="Menor"),CONCATENATE("R9C",'Mapa de Riesgos'!$O$62),"")</f>
        <v/>
      </c>
      <c r="Q14" s="53" t="str">
        <f>IF(AND('Mapa de Riesgos'!$Y$63="Muy Alta",'Mapa de Riesgos'!$AA$63="Menor"),CONCATENATE("R9C",'Mapa de Riesgos'!$O$63),"")</f>
        <v/>
      </c>
      <c r="R14" s="58" t="str">
        <f>IF(AND('Mapa de Riesgos'!$Y$64="Muy Alta",'Mapa de Riesgos'!$AA$64="Menor"),CONCATENATE("R9C",'Mapa de Riesgos'!$O$64),"")</f>
        <v/>
      </c>
      <c r="S14" s="58" t="str">
        <f>IF(AND('Mapa de Riesgos'!$Y$65="Muy Alta",'Mapa de Riesgos'!$AA$65="Menor"),CONCATENATE("R9C",'Mapa de Riesgos'!$O$65),"")</f>
        <v/>
      </c>
      <c r="T14" s="58" t="str">
        <f>IF(AND('Mapa de Riesgos'!$Y$66="Muy Alta",'Mapa de Riesgos'!$AA$66="Menor"),CONCATENATE("R9C",'Mapa de Riesgos'!$O$66),"")</f>
        <v/>
      </c>
      <c r="U14" s="54" t="str">
        <f>IF(AND('Mapa de Riesgos'!$Y$67="Muy Alta",'Mapa de Riesgos'!$AA$67="Menor"),CONCATENATE("R9C",'Mapa de Riesgos'!$O$67),"")</f>
        <v/>
      </c>
      <c r="V14" s="52" t="str">
        <f>IF(AND('Mapa de Riesgos'!$Y$62="Muy Alta",'Mapa de Riesgos'!$AA$62="Moderado"),CONCATENATE("R9C",'Mapa de Riesgos'!$O$62),"")</f>
        <v/>
      </c>
      <c r="W14" s="53" t="str">
        <f>IF(AND('Mapa de Riesgos'!$Y$63="Muy Alta",'Mapa de Riesgos'!$AA$63="Moderado"),CONCATENATE("R9C",'Mapa de Riesgos'!$O$63),"")</f>
        <v/>
      </c>
      <c r="X14" s="58" t="str">
        <f>IF(AND('Mapa de Riesgos'!$Y$64="Muy Alta",'Mapa de Riesgos'!$AA$64="Moderado"),CONCATENATE("R9C",'Mapa de Riesgos'!$O$64),"")</f>
        <v/>
      </c>
      <c r="Y14" s="58" t="str">
        <f>IF(AND('Mapa de Riesgos'!$Y$65="Muy Alta",'Mapa de Riesgos'!$AA$65="Moderado"),CONCATENATE("R9C",'Mapa de Riesgos'!$O$65),"")</f>
        <v/>
      </c>
      <c r="Z14" s="58" t="str">
        <f>IF(AND('Mapa de Riesgos'!$Y$66="Muy Alta",'Mapa de Riesgos'!$AA$66="Moderado"),CONCATENATE("R9C",'Mapa de Riesgos'!$O$66),"")</f>
        <v/>
      </c>
      <c r="AA14" s="54" t="str">
        <f>IF(AND('Mapa de Riesgos'!$Y$67="Muy Alta",'Mapa de Riesgos'!$AA$67="Moderado"),CONCATENATE("R9C",'Mapa de Riesgos'!$O$67),"")</f>
        <v/>
      </c>
      <c r="AB14" s="52" t="str">
        <f>IF(AND('Mapa de Riesgos'!$Y$62="Muy Alta",'Mapa de Riesgos'!$AA$62="Mayor"),CONCATENATE("R9C",'Mapa de Riesgos'!$O$62),"")</f>
        <v/>
      </c>
      <c r="AC14" s="53" t="str">
        <f>IF(AND('Mapa de Riesgos'!$Y$63="Muy Alta",'Mapa de Riesgos'!$AA$63="Mayor"),CONCATENATE("R9C",'Mapa de Riesgos'!$O$63),"")</f>
        <v/>
      </c>
      <c r="AD14" s="58" t="str">
        <f>IF(AND('Mapa de Riesgos'!$Y$64="Muy Alta",'Mapa de Riesgos'!$AA$64="Mayor"),CONCATENATE("R9C",'Mapa de Riesgos'!$O$64),"")</f>
        <v/>
      </c>
      <c r="AE14" s="58" t="str">
        <f>IF(AND('Mapa de Riesgos'!$Y$65="Muy Alta",'Mapa de Riesgos'!$AA$65="Mayor"),CONCATENATE("R9C",'Mapa de Riesgos'!$O$65),"")</f>
        <v/>
      </c>
      <c r="AF14" s="58" t="str">
        <f>IF(AND('Mapa de Riesgos'!$Y$66="Muy Alta",'Mapa de Riesgos'!$AA$66="Mayor"),CONCATENATE("R9C",'Mapa de Riesgos'!$O$66),"")</f>
        <v/>
      </c>
      <c r="AG14" s="54" t="str">
        <f>IF(AND('Mapa de Riesgos'!$Y$67="Muy Alta",'Mapa de Riesgos'!$AA$67="Mayor"),CONCATENATE("R9C",'Mapa de Riesgos'!$O$67),"")</f>
        <v/>
      </c>
      <c r="AH14" s="55" t="str">
        <f>IF(AND('Mapa de Riesgos'!$Y$62="Muy Alta",'Mapa de Riesgos'!$AA$62="Catastrófico"),CONCATENATE("R9C",'Mapa de Riesgos'!$O$62),"")</f>
        <v/>
      </c>
      <c r="AI14" s="56" t="str">
        <f>IF(AND('Mapa de Riesgos'!$Y$63="Muy Alta",'Mapa de Riesgos'!$AA$63="Catastrófico"),CONCATENATE("R9C",'Mapa de Riesgos'!$O$63),"")</f>
        <v/>
      </c>
      <c r="AJ14" s="56" t="str">
        <f>IF(AND('Mapa de Riesgos'!$Y$64="Muy Alta",'Mapa de Riesgos'!$AA$64="Catastrófico"),CONCATENATE("R9C",'Mapa de Riesgos'!$O$64),"")</f>
        <v/>
      </c>
      <c r="AK14" s="56" t="str">
        <f>IF(AND('Mapa de Riesgos'!$Y$65="Muy Alta",'Mapa de Riesgos'!$AA$65="Catastrófico"),CONCATENATE("R9C",'Mapa de Riesgos'!$O$65),"")</f>
        <v/>
      </c>
      <c r="AL14" s="56" t="str">
        <f>IF(AND('Mapa de Riesgos'!$Y$66="Muy Alta",'Mapa de Riesgos'!$AA$66="Catastrófico"),CONCATENATE("R9C",'Mapa de Riesgos'!$O$66),"")</f>
        <v/>
      </c>
      <c r="AM14" s="57" t="str">
        <f>IF(AND('Mapa de Riesgos'!$Y$67="Muy Alta",'Mapa de Riesgos'!$AA$67="Catastrófico"),CONCATENATE("R9C",'Mapa de Riesgos'!$O$67),"")</f>
        <v/>
      </c>
      <c r="AN14" s="84"/>
      <c r="AO14" s="589"/>
      <c r="AP14" s="590"/>
      <c r="AQ14" s="590"/>
      <c r="AR14" s="590"/>
      <c r="AS14" s="590"/>
      <c r="AT14" s="59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481"/>
      <c r="C15" s="481"/>
      <c r="D15" s="482"/>
      <c r="E15" s="584"/>
      <c r="F15" s="585"/>
      <c r="G15" s="585"/>
      <c r="H15" s="585"/>
      <c r="I15" s="599"/>
      <c r="J15" s="59" t="str">
        <f>IF(AND('Mapa de Riesgos'!$Y$68="Muy Alta",'Mapa de Riesgos'!$AA$68="Leve"),CONCATENATE("R10C",'Mapa de Riesgos'!$O$68),"")</f>
        <v/>
      </c>
      <c r="K15" s="60" t="str">
        <f>IF(AND('Mapa de Riesgos'!$Y$69="Muy Alta",'Mapa de Riesgos'!$AA$69="Leve"),CONCATENATE("R10C",'Mapa de Riesgos'!$O$69),"")</f>
        <v/>
      </c>
      <c r="L15" s="60" t="str">
        <f>IF(AND('Mapa de Riesgos'!$Y$70="Muy Alta",'Mapa de Riesgos'!$AA$70="Leve"),CONCATENATE("R10C",'Mapa de Riesgos'!$O$70),"")</f>
        <v/>
      </c>
      <c r="M15" s="60" t="str">
        <f>IF(AND('Mapa de Riesgos'!$Y$71="Muy Alta",'Mapa de Riesgos'!$AA$71="Leve"),CONCATENATE("R10C",'Mapa de Riesgos'!$O$71),"")</f>
        <v/>
      </c>
      <c r="N15" s="60" t="str">
        <f>IF(AND('Mapa de Riesgos'!$Y$72="Muy Alta",'Mapa de Riesgos'!$AA$72="Leve"),CONCATENATE("R10C",'Mapa de Riesgos'!$O$72),"")</f>
        <v/>
      </c>
      <c r="O15" s="61" t="str">
        <f>IF(AND('Mapa de Riesgos'!$Y$73="Muy Alta",'Mapa de Riesgos'!$AA$73="Leve"),CONCATENATE("R10C",'Mapa de Riesgos'!$O$73),"")</f>
        <v/>
      </c>
      <c r="P15" s="52" t="str">
        <f>IF(AND('Mapa de Riesgos'!$Y$68="Muy Alta",'Mapa de Riesgos'!$AA$68="Menor"),CONCATENATE("R10C",'Mapa de Riesgos'!$O$68),"")</f>
        <v/>
      </c>
      <c r="Q15" s="53" t="str">
        <f>IF(AND('Mapa de Riesgos'!$Y$69="Muy Alta",'Mapa de Riesgos'!$AA$69="Menor"),CONCATENATE("R10C",'Mapa de Riesgos'!$O$69),"")</f>
        <v/>
      </c>
      <c r="R15" s="53" t="str">
        <f>IF(AND('Mapa de Riesgos'!$Y$70="Muy Alta",'Mapa de Riesgos'!$AA$70="Menor"),CONCATENATE("R10C",'Mapa de Riesgos'!$O$70),"")</f>
        <v/>
      </c>
      <c r="S15" s="53" t="str">
        <f>IF(AND('Mapa de Riesgos'!$Y$71="Muy Alta",'Mapa de Riesgos'!$AA$71="Menor"),CONCATENATE("R10C",'Mapa de Riesgos'!$O$71),"")</f>
        <v/>
      </c>
      <c r="T15" s="53" t="str">
        <f>IF(AND('Mapa de Riesgos'!$Y$72="Muy Alta",'Mapa de Riesgos'!$AA$72="Menor"),CONCATENATE("R10C",'Mapa de Riesgos'!$O$72),"")</f>
        <v/>
      </c>
      <c r="U15" s="54" t="str">
        <f>IF(AND('Mapa de Riesgos'!$Y$73="Muy Alta",'Mapa de Riesgos'!$AA$73="Menor"),CONCATENATE("R10C",'Mapa de Riesgos'!$O$73),"")</f>
        <v/>
      </c>
      <c r="V15" s="59" t="str">
        <f>IF(AND('Mapa de Riesgos'!$Y$68="Muy Alta",'Mapa de Riesgos'!$AA$68="Moderado"),CONCATENATE("R10C",'Mapa de Riesgos'!$O$68),"")</f>
        <v/>
      </c>
      <c r="W15" s="60" t="str">
        <f>IF(AND('Mapa de Riesgos'!$Y$69="Muy Alta",'Mapa de Riesgos'!$AA$69="Moderado"),CONCATENATE("R10C",'Mapa de Riesgos'!$O$69),"")</f>
        <v/>
      </c>
      <c r="X15" s="60" t="str">
        <f>IF(AND('Mapa de Riesgos'!$Y$70="Muy Alta",'Mapa de Riesgos'!$AA$70="Moderado"),CONCATENATE("R10C",'Mapa de Riesgos'!$O$70),"")</f>
        <v/>
      </c>
      <c r="Y15" s="60" t="str">
        <f>IF(AND('Mapa de Riesgos'!$Y$71="Muy Alta",'Mapa de Riesgos'!$AA$71="Moderado"),CONCATENATE("R10C",'Mapa de Riesgos'!$O$71),"")</f>
        <v/>
      </c>
      <c r="Z15" s="60" t="str">
        <f>IF(AND('Mapa de Riesgos'!$Y$72="Muy Alta",'Mapa de Riesgos'!$AA$72="Moderado"),CONCATENATE("R10C",'Mapa de Riesgos'!$O$72),"")</f>
        <v/>
      </c>
      <c r="AA15" s="61" t="str">
        <f>IF(AND('Mapa de Riesgos'!$Y$73="Muy Alta",'Mapa de Riesgos'!$AA$73="Moderado"),CONCATENATE("R10C",'Mapa de Riesgos'!$O$73),"")</f>
        <v/>
      </c>
      <c r="AB15" s="52" t="str">
        <f>IF(AND('Mapa de Riesgos'!$Y$68="Muy Alta",'Mapa de Riesgos'!$AA$68="Mayor"),CONCATENATE("R10C",'Mapa de Riesgos'!$O$68),"")</f>
        <v/>
      </c>
      <c r="AC15" s="53" t="str">
        <f>IF(AND('Mapa de Riesgos'!$Y$69="Muy Alta",'Mapa de Riesgos'!$AA$69="Mayor"),CONCATENATE("R10C",'Mapa de Riesgos'!$O$69),"")</f>
        <v/>
      </c>
      <c r="AD15" s="53" t="str">
        <f>IF(AND('Mapa de Riesgos'!$Y$70="Muy Alta",'Mapa de Riesgos'!$AA$70="Mayor"),CONCATENATE("R10C",'Mapa de Riesgos'!$O$70),"")</f>
        <v/>
      </c>
      <c r="AE15" s="53" t="str">
        <f>IF(AND('Mapa de Riesgos'!$Y$71="Muy Alta",'Mapa de Riesgos'!$AA$71="Mayor"),CONCATENATE("R10C",'Mapa de Riesgos'!$O$71),"")</f>
        <v/>
      </c>
      <c r="AF15" s="53" t="str">
        <f>IF(AND('Mapa de Riesgos'!$Y$72="Muy Alta",'Mapa de Riesgos'!$AA$72="Mayor"),CONCATENATE("R10C",'Mapa de Riesgos'!$O$72),"")</f>
        <v/>
      </c>
      <c r="AG15" s="54" t="str">
        <f>IF(AND('Mapa de Riesgos'!$Y$73="Muy Alta",'Mapa de Riesgos'!$AA$73="Mayor"),CONCATENATE("R10C",'Mapa de Riesgos'!$O$73),"")</f>
        <v/>
      </c>
      <c r="AH15" s="62" t="str">
        <f>IF(AND('Mapa de Riesgos'!$Y$68="Muy Alta",'Mapa de Riesgos'!$AA$68="Catastrófico"),CONCATENATE("R10C",'Mapa de Riesgos'!$O$68),"")</f>
        <v/>
      </c>
      <c r="AI15" s="63" t="str">
        <f>IF(AND('Mapa de Riesgos'!$Y$69="Muy Alta",'Mapa de Riesgos'!$AA$69="Catastrófico"),CONCATENATE("R10C",'Mapa de Riesgos'!$O$69),"")</f>
        <v/>
      </c>
      <c r="AJ15" s="63" t="str">
        <f>IF(AND('Mapa de Riesgos'!$Y$70="Muy Alta",'Mapa de Riesgos'!$AA$70="Catastrófico"),CONCATENATE("R10C",'Mapa de Riesgos'!$O$70),"")</f>
        <v/>
      </c>
      <c r="AK15" s="63" t="str">
        <f>IF(AND('Mapa de Riesgos'!$Y$71="Muy Alta",'Mapa de Riesgos'!$AA$71="Catastrófico"),CONCATENATE("R10C",'Mapa de Riesgos'!$O$71),"")</f>
        <v/>
      </c>
      <c r="AL15" s="63" t="str">
        <f>IF(AND('Mapa de Riesgos'!$Y$72="Muy Alta",'Mapa de Riesgos'!$AA$72="Catastrófico"),CONCATENATE("R10C",'Mapa de Riesgos'!$O$72),"")</f>
        <v/>
      </c>
      <c r="AM15" s="64" t="str">
        <f>IF(AND('Mapa de Riesgos'!$Y$73="Muy Alta",'Mapa de Riesgos'!$AA$73="Catastrófico"),CONCATENATE("R10C",'Mapa de Riesgos'!$O$73),"")</f>
        <v/>
      </c>
      <c r="AN15" s="84"/>
      <c r="AO15" s="592"/>
      <c r="AP15" s="593"/>
      <c r="AQ15" s="593"/>
      <c r="AR15" s="593"/>
      <c r="AS15" s="593"/>
      <c r="AT15" s="59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481"/>
      <c r="C16" s="481"/>
      <c r="D16" s="482"/>
      <c r="E16" s="578" t="s">
        <v>114</v>
      </c>
      <c r="F16" s="579"/>
      <c r="G16" s="579"/>
      <c r="H16" s="579"/>
      <c r="I16" s="579"/>
      <c r="J16" s="65" t="str">
        <f>IF(AND('Mapa de Riesgos'!$Y$12="Alta",'Mapa de Riesgos'!$AA$12="Leve"),CONCATENATE("R1C",'Mapa de Riesgos'!$O$12),"")</f>
        <v/>
      </c>
      <c r="K16" s="66" t="str">
        <f>IF(AND('Mapa de Riesgos'!$Y$15="Alta",'Mapa de Riesgos'!$AA$15="Leve"),CONCATENATE("R1C",'Mapa de Riesgos'!$O$15),"")</f>
        <v/>
      </c>
      <c r="L16" s="66" t="str">
        <f>IF(AND('Mapa de Riesgos'!$Y$16="Alta",'Mapa de Riesgos'!$AA$16="Leve"),CONCATENATE("R1C",'Mapa de Riesgos'!$O$16),"")</f>
        <v/>
      </c>
      <c r="M16" s="66" t="str">
        <f>IF(AND('Mapa de Riesgos'!$Y$17="Alta",'Mapa de Riesgos'!$AA$17="Leve"),CONCATENATE("R1C",'Mapa de Riesgos'!$O$17),"")</f>
        <v/>
      </c>
      <c r="N16" s="66" t="str">
        <f>IF(AND('Mapa de Riesgos'!$Y$18="Alta",'Mapa de Riesgos'!$AA$18="Leve"),CONCATENATE("R1C",'Mapa de Riesgos'!$O$18),"")</f>
        <v/>
      </c>
      <c r="O16" s="67" t="str">
        <f>IF(AND('Mapa de Riesgos'!$Y$19="Alta",'Mapa de Riesgos'!$AA$19="Leve"),CONCATENATE("R1C",'Mapa de Riesgos'!$O$19),"")</f>
        <v/>
      </c>
      <c r="P16" s="65" t="str">
        <f>IF(AND('Mapa de Riesgos'!$Y$12="Alta",'Mapa de Riesgos'!$AA$12="Menor"),CONCATENATE("R1C",'Mapa de Riesgos'!$O$12),"")</f>
        <v/>
      </c>
      <c r="Q16" s="66" t="str">
        <f>IF(AND('Mapa de Riesgos'!$Y$15="Alta",'Mapa de Riesgos'!$AA$15="Menor"),CONCATENATE("R1C",'Mapa de Riesgos'!$O$15),"")</f>
        <v/>
      </c>
      <c r="R16" s="66" t="str">
        <f>IF(AND('Mapa de Riesgos'!$Y$16="Alta",'Mapa de Riesgos'!$AA$16="Menor"),CONCATENATE("R1C",'Mapa de Riesgos'!$O$16),"")</f>
        <v/>
      </c>
      <c r="S16" s="66" t="str">
        <f>IF(AND('Mapa de Riesgos'!$Y$17="Alta",'Mapa de Riesgos'!$AA$17="Menor"),CONCATENATE("R1C",'Mapa de Riesgos'!$O$17),"")</f>
        <v/>
      </c>
      <c r="T16" s="66" t="str">
        <f>IF(AND('Mapa de Riesgos'!$Y$18="Alta",'Mapa de Riesgos'!$AA$18="Menor"),CONCATENATE("R1C",'Mapa de Riesgos'!$O$18),"")</f>
        <v/>
      </c>
      <c r="U16" s="67" t="str">
        <f>IF(AND('Mapa de Riesgos'!$Y$19="Alta",'Mapa de Riesgos'!$AA$19="Menor"),CONCATENATE("R1C",'Mapa de Riesgos'!$O$19),"")</f>
        <v/>
      </c>
      <c r="V16" s="46" t="str">
        <f>IF(AND('Mapa de Riesgos'!$Y$12="Alta",'Mapa de Riesgos'!$AA$12="Moderado"),CONCATENATE("R1C",'Mapa de Riesgos'!$O$12),"")</f>
        <v/>
      </c>
      <c r="W16" s="47" t="str">
        <f>IF(AND('Mapa de Riesgos'!$Y$15="Alta",'Mapa de Riesgos'!$AA$15="Moderado"),CONCATENATE("R1C",'Mapa de Riesgos'!$O$15),"")</f>
        <v/>
      </c>
      <c r="X16" s="47" t="str">
        <f>IF(AND('Mapa de Riesgos'!$Y$16="Alta",'Mapa de Riesgos'!$AA$16="Moderado"),CONCATENATE("R1C",'Mapa de Riesgos'!$O$16),"")</f>
        <v/>
      </c>
      <c r="Y16" s="47" t="str">
        <f>IF(AND('Mapa de Riesgos'!$Y$17="Alta",'Mapa de Riesgos'!$AA$17="Moderado"),CONCATENATE("R1C",'Mapa de Riesgos'!$O$17),"")</f>
        <v/>
      </c>
      <c r="Z16" s="47" t="str">
        <f>IF(AND('Mapa de Riesgos'!$Y$18="Alta",'Mapa de Riesgos'!$AA$18="Moderado"),CONCATENATE("R1C",'Mapa de Riesgos'!$O$18),"")</f>
        <v/>
      </c>
      <c r="AA16" s="48" t="str">
        <f>IF(AND('Mapa de Riesgos'!$Y$19="Alta",'Mapa de Riesgos'!$AA$19="Moderado"),CONCATENATE("R1C",'Mapa de Riesgos'!$O$19),"")</f>
        <v/>
      </c>
      <c r="AB16" s="46" t="str">
        <f>IF(AND('Mapa de Riesgos'!$Y$12="Alta",'Mapa de Riesgos'!$AA$12="Mayor"),CONCATENATE("R1C",'Mapa de Riesgos'!$O$12),"")</f>
        <v/>
      </c>
      <c r="AC16" s="47" t="str">
        <f>IF(AND('Mapa de Riesgos'!$Y$15="Alta",'Mapa de Riesgos'!$AA$15="Mayor"),CONCATENATE("R1C",'Mapa de Riesgos'!$O$15),"")</f>
        <v/>
      </c>
      <c r="AD16" s="47" t="str">
        <f>IF(AND('Mapa de Riesgos'!$Y$16="Alta",'Mapa de Riesgos'!$AA$16="Mayor"),CONCATENATE("R1C",'Mapa de Riesgos'!$O$16),"")</f>
        <v/>
      </c>
      <c r="AE16" s="47" t="str">
        <f>IF(AND('Mapa de Riesgos'!$Y$17="Alta",'Mapa de Riesgos'!$AA$17="Mayor"),CONCATENATE("R1C",'Mapa de Riesgos'!$O$17),"")</f>
        <v/>
      </c>
      <c r="AF16" s="47" t="str">
        <f>IF(AND('Mapa de Riesgos'!$Y$18="Alta",'Mapa de Riesgos'!$AA$18="Mayor"),CONCATENATE("R1C",'Mapa de Riesgos'!$O$18),"")</f>
        <v/>
      </c>
      <c r="AG16" s="48" t="str">
        <f>IF(AND('Mapa de Riesgos'!$Y$19="Alta",'Mapa de Riesgos'!$AA$19="Mayor"),CONCATENATE("R1C",'Mapa de Riesgos'!$O$19),"")</f>
        <v/>
      </c>
      <c r="AH16" s="49" t="str">
        <f>IF(AND('Mapa de Riesgos'!$Y$12="Alta",'Mapa de Riesgos'!$AA$12="Catastrófico"),CONCATENATE("R1C",'Mapa de Riesgos'!$O$12),"")</f>
        <v/>
      </c>
      <c r="AI16" s="50" t="str">
        <f>IF(AND('Mapa de Riesgos'!$Y$15="Alta",'Mapa de Riesgos'!$AA$15="Catastrófico"),CONCATENATE("R1C",'Mapa de Riesgos'!$O$15),"")</f>
        <v/>
      </c>
      <c r="AJ16" s="50" t="str">
        <f>IF(AND('Mapa de Riesgos'!$Y$16="Alta",'Mapa de Riesgos'!$AA$16="Catastrófico"),CONCATENATE("R1C",'Mapa de Riesgos'!$O$16),"")</f>
        <v/>
      </c>
      <c r="AK16" s="50" t="str">
        <f>IF(AND('Mapa de Riesgos'!$Y$17="Alta",'Mapa de Riesgos'!$AA$17="Catastrófico"),CONCATENATE("R1C",'Mapa de Riesgos'!$O$17),"")</f>
        <v/>
      </c>
      <c r="AL16" s="50" t="str">
        <f>IF(AND('Mapa de Riesgos'!$Y$18="Alta",'Mapa de Riesgos'!$AA$18="Catastrófico"),CONCATENATE("R1C",'Mapa de Riesgos'!$O$18),"")</f>
        <v/>
      </c>
      <c r="AM16" s="51" t="str">
        <f>IF(AND('Mapa de Riesgos'!$Y$19="Alta",'Mapa de Riesgos'!$AA$19="Catastrófico"),CONCATENATE("R1C",'Mapa de Riesgos'!$O$19),"")</f>
        <v/>
      </c>
      <c r="AN16" s="84"/>
      <c r="AO16" s="569" t="s">
        <v>79</v>
      </c>
      <c r="AP16" s="570"/>
      <c r="AQ16" s="570"/>
      <c r="AR16" s="570"/>
      <c r="AS16" s="570"/>
      <c r="AT16" s="571"/>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481"/>
      <c r="C17" s="481"/>
      <c r="D17" s="482"/>
      <c r="E17" s="580"/>
      <c r="F17" s="581"/>
      <c r="G17" s="581"/>
      <c r="H17" s="581"/>
      <c r="I17" s="581"/>
      <c r="J17" s="68" t="str">
        <f>IF(AND('Mapa de Riesgos'!$Y$20="Alta",'Mapa de Riesgos'!$AA$20="Leve"),CONCATENATE("R2C",'Mapa de Riesgos'!$O$20),"")</f>
        <v/>
      </c>
      <c r="K17" s="69" t="str">
        <f>IF(AND('Mapa de Riesgos'!$Y$21="Alta",'Mapa de Riesgos'!$AA$21="Leve"),CONCATENATE("R2C",'Mapa de Riesgos'!$O$21),"")</f>
        <v/>
      </c>
      <c r="L17" s="69" t="str">
        <f>IF(AND('Mapa de Riesgos'!$Y$22="Alta",'Mapa de Riesgos'!$AA$22="Leve"),CONCATENATE("R2C",'Mapa de Riesgos'!$O$22),"")</f>
        <v/>
      </c>
      <c r="M17" s="69" t="str">
        <f>IF(AND('Mapa de Riesgos'!$Y$23="Alta",'Mapa de Riesgos'!$AA$23="Leve"),CONCATENATE("R2C",'Mapa de Riesgos'!$O$23),"")</f>
        <v/>
      </c>
      <c r="N17" s="69" t="str">
        <f>IF(AND('Mapa de Riesgos'!$Y$24="Alta",'Mapa de Riesgos'!$AA$24="Leve"),CONCATENATE("R2C",'Mapa de Riesgos'!$O$24),"")</f>
        <v/>
      </c>
      <c r="O17" s="70" t="str">
        <f>IF(AND('Mapa de Riesgos'!$Y$25="Alta",'Mapa de Riesgos'!$AA$25="Leve"),CONCATENATE("R2C",'Mapa de Riesgos'!$O$25),"")</f>
        <v/>
      </c>
      <c r="P17" s="68" t="str">
        <f>IF(AND('Mapa de Riesgos'!$Y$20="Alta",'Mapa de Riesgos'!$AA$20="Menor"),CONCATENATE("R2C",'Mapa de Riesgos'!$O$20),"")</f>
        <v/>
      </c>
      <c r="Q17" s="69" t="str">
        <f>IF(AND('Mapa de Riesgos'!$Y$21="Alta",'Mapa de Riesgos'!$AA$21="Menor"),CONCATENATE("R2C",'Mapa de Riesgos'!$O$21),"")</f>
        <v/>
      </c>
      <c r="R17" s="69" t="str">
        <f>IF(AND('Mapa de Riesgos'!$Y$22="Alta",'Mapa de Riesgos'!$AA$22="Menor"),CONCATENATE("R2C",'Mapa de Riesgos'!$O$22),"")</f>
        <v/>
      </c>
      <c r="S17" s="69" t="str">
        <f>IF(AND('Mapa de Riesgos'!$Y$23="Alta",'Mapa de Riesgos'!$AA$23="Menor"),CONCATENATE("R2C",'Mapa de Riesgos'!$O$23),"")</f>
        <v/>
      </c>
      <c r="T17" s="69" t="str">
        <f>IF(AND('Mapa de Riesgos'!$Y$24="Alta",'Mapa de Riesgos'!$AA$24="Menor"),CONCATENATE("R2C",'Mapa de Riesgos'!$O$24),"")</f>
        <v/>
      </c>
      <c r="U17" s="70" t="str">
        <f>IF(AND('Mapa de Riesgos'!$Y$25="Alta",'Mapa de Riesgos'!$AA$25="Menor"),CONCATENATE("R2C",'Mapa de Riesgos'!$O$25),"")</f>
        <v/>
      </c>
      <c r="V17" s="52" t="str">
        <f>IF(AND('Mapa de Riesgos'!$Y$20="Alta",'Mapa de Riesgos'!$AA$20="Moderado"),CONCATENATE("R2C",'Mapa de Riesgos'!$O$20),"")</f>
        <v/>
      </c>
      <c r="W17" s="53" t="str">
        <f>IF(AND('Mapa de Riesgos'!$Y$21="Alta",'Mapa de Riesgos'!$AA$21="Moderado"),CONCATENATE("R2C",'Mapa de Riesgos'!$O$21),"")</f>
        <v/>
      </c>
      <c r="X17" s="53" t="str">
        <f>IF(AND('Mapa de Riesgos'!$Y$22="Alta",'Mapa de Riesgos'!$AA$22="Moderado"),CONCATENATE("R2C",'Mapa de Riesgos'!$O$22),"")</f>
        <v/>
      </c>
      <c r="Y17" s="53" t="str">
        <f>IF(AND('Mapa de Riesgos'!$Y$23="Alta",'Mapa de Riesgos'!$AA$23="Moderado"),CONCATENATE("R2C",'Mapa de Riesgos'!$O$23),"")</f>
        <v/>
      </c>
      <c r="Z17" s="53" t="str">
        <f>IF(AND('Mapa de Riesgos'!$Y$24="Alta",'Mapa de Riesgos'!$AA$24="Moderado"),CONCATENATE("R2C",'Mapa de Riesgos'!$O$24),"")</f>
        <v/>
      </c>
      <c r="AA17" s="54" t="str">
        <f>IF(AND('Mapa de Riesgos'!$Y$25="Alta",'Mapa de Riesgos'!$AA$25="Moderado"),CONCATENATE("R2C",'Mapa de Riesgos'!$O$25),"")</f>
        <v/>
      </c>
      <c r="AB17" s="52" t="str">
        <f>IF(AND('Mapa de Riesgos'!$Y$20="Alta",'Mapa de Riesgos'!$AA$20="Mayor"),CONCATENATE("R2C",'Mapa de Riesgos'!$O$20),"")</f>
        <v/>
      </c>
      <c r="AC17" s="53" t="str">
        <f>IF(AND('Mapa de Riesgos'!$Y$21="Alta",'Mapa de Riesgos'!$AA$21="Mayor"),CONCATENATE("R2C",'Mapa de Riesgos'!$O$21),"")</f>
        <v/>
      </c>
      <c r="AD17" s="53" t="str">
        <f>IF(AND('Mapa de Riesgos'!$Y$22="Alta",'Mapa de Riesgos'!$AA$22="Mayor"),CONCATENATE("R2C",'Mapa de Riesgos'!$O$22),"")</f>
        <v/>
      </c>
      <c r="AE17" s="53" t="str">
        <f>IF(AND('Mapa de Riesgos'!$Y$23="Alta",'Mapa de Riesgos'!$AA$23="Mayor"),CONCATENATE("R2C",'Mapa de Riesgos'!$O$23),"")</f>
        <v/>
      </c>
      <c r="AF17" s="53" t="str">
        <f>IF(AND('Mapa de Riesgos'!$Y$24="Alta",'Mapa de Riesgos'!$AA$24="Mayor"),CONCATENATE("R2C",'Mapa de Riesgos'!$O$24),"")</f>
        <v/>
      </c>
      <c r="AG17" s="54" t="str">
        <f>IF(AND('Mapa de Riesgos'!$Y$25="Alta",'Mapa de Riesgos'!$AA$25="Mayor"),CONCATENATE("R2C",'Mapa de Riesgos'!$O$25),"")</f>
        <v/>
      </c>
      <c r="AH17" s="55" t="str">
        <f>IF(AND('Mapa de Riesgos'!$Y$20="Alta",'Mapa de Riesgos'!$AA$20="Catastrófico"),CONCATENATE("R2C",'Mapa de Riesgos'!$O$20),"")</f>
        <v/>
      </c>
      <c r="AI17" s="56" t="str">
        <f>IF(AND('Mapa de Riesgos'!$Y$21="Alta",'Mapa de Riesgos'!$AA$21="Catastrófico"),CONCATENATE("R2C",'Mapa de Riesgos'!$O$21),"")</f>
        <v/>
      </c>
      <c r="AJ17" s="56" t="str">
        <f>IF(AND('Mapa de Riesgos'!$Y$22="Alta",'Mapa de Riesgos'!$AA$22="Catastrófico"),CONCATENATE("R2C",'Mapa de Riesgos'!$O$22),"")</f>
        <v/>
      </c>
      <c r="AK17" s="56" t="str">
        <f>IF(AND('Mapa de Riesgos'!$Y$23="Alta",'Mapa de Riesgos'!$AA$23="Catastrófico"),CONCATENATE("R2C",'Mapa de Riesgos'!$O$23),"")</f>
        <v/>
      </c>
      <c r="AL17" s="56" t="str">
        <f>IF(AND('Mapa de Riesgos'!$Y$24="Alta",'Mapa de Riesgos'!$AA$24="Catastrófico"),CONCATENATE("R2C",'Mapa de Riesgos'!$O$24),"")</f>
        <v/>
      </c>
      <c r="AM17" s="57" t="str">
        <f>IF(AND('Mapa de Riesgos'!$Y$25="Alta",'Mapa de Riesgos'!$AA$25="Catastrófico"),CONCATENATE("R2C",'Mapa de Riesgos'!$O$25),"")</f>
        <v/>
      </c>
      <c r="AN17" s="84"/>
      <c r="AO17" s="572"/>
      <c r="AP17" s="573"/>
      <c r="AQ17" s="573"/>
      <c r="AR17" s="573"/>
      <c r="AS17" s="573"/>
      <c r="AT17" s="57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481"/>
      <c r="C18" s="481"/>
      <c r="D18" s="482"/>
      <c r="E18" s="582"/>
      <c r="F18" s="583"/>
      <c r="G18" s="583"/>
      <c r="H18" s="583"/>
      <c r="I18" s="581"/>
      <c r="J18" s="68" t="str">
        <f>IF(AND('Mapa de Riesgos'!$Y$26="Alta",'Mapa de Riesgos'!$AA$26="Leve"),CONCATENATE("R3C",'Mapa de Riesgos'!$O$26),"")</f>
        <v/>
      </c>
      <c r="K18" s="69" t="str">
        <f>IF(AND('Mapa de Riesgos'!$Y$27="Alta",'Mapa de Riesgos'!$AA$27="Leve"),CONCATENATE("R3C",'Mapa de Riesgos'!$O$27),"")</f>
        <v/>
      </c>
      <c r="L18" s="69" t="str">
        <f>IF(AND('Mapa de Riesgos'!$Y$28="Alta",'Mapa de Riesgos'!$AA$28="Leve"),CONCATENATE("R3C",'Mapa de Riesgos'!$O$28),"")</f>
        <v/>
      </c>
      <c r="M18" s="69" t="str">
        <f>IF(AND('Mapa de Riesgos'!$Y$29="Alta",'Mapa de Riesgos'!$AA$29="Leve"),CONCATENATE("R3C",'Mapa de Riesgos'!$O$29),"")</f>
        <v/>
      </c>
      <c r="N18" s="69" t="str">
        <f>IF(AND('Mapa de Riesgos'!$Y$30="Alta",'Mapa de Riesgos'!$AA$30="Leve"),CONCATENATE("R3C",'Mapa de Riesgos'!$O$30),"")</f>
        <v/>
      </c>
      <c r="O18" s="70" t="str">
        <f>IF(AND('Mapa de Riesgos'!$Y$31="Alta",'Mapa de Riesgos'!$AA$31="Leve"),CONCATENATE("R3C",'Mapa de Riesgos'!$O$31),"")</f>
        <v/>
      </c>
      <c r="P18" s="68" t="str">
        <f>IF(AND('Mapa de Riesgos'!$Y$26="Alta",'Mapa de Riesgos'!$AA$26="Menor"),CONCATENATE("R3C",'Mapa de Riesgos'!$O$26),"")</f>
        <v/>
      </c>
      <c r="Q18" s="69" t="str">
        <f>IF(AND('Mapa de Riesgos'!$Y$27="Alta",'Mapa de Riesgos'!$AA$27="Menor"),CONCATENATE("R3C",'Mapa de Riesgos'!$O$27),"")</f>
        <v/>
      </c>
      <c r="R18" s="69" t="str">
        <f>IF(AND('Mapa de Riesgos'!$Y$28="Alta",'Mapa de Riesgos'!$AA$28="Menor"),CONCATENATE("R3C",'Mapa de Riesgos'!$O$28),"")</f>
        <v/>
      </c>
      <c r="S18" s="69" t="str">
        <f>IF(AND('Mapa de Riesgos'!$Y$29="Alta",'Mapa de Riesgos'!$AA$29="Menor"),CONCATENATE("R3C",'Mapa de Riesgos'!$O$29),"")</f>
        <v/>
      </c>
      <c r="T18" s="69" t="str">
        <f>IF(AND('Mapa de Riesgos'!$Y$30="Alta",'Mapa de Riesgos'!$AA$30="Menor"),CONCATENATE("R3C",'Mapa de Riesgos'!$O$30),"")</f>
        <v/>
      </c>
      <c r="U18" s="70" t="str">
        <f>IF(AND('Mapa de Riesgos'!$Y$31="Alta",'Mapa de Riesgos'!$AA$31="Menor"),CONCATENATE("R3C",'Mapa de Riesgos'!$O$31),"")</f>
        <v/>
      </c>
      <c r="V18" s="52" t="str">
        <f>IF(AND('Mapa de Riesgos'!$Y$26="Alta",'Mapa de Riesgos'!$AA$26="Moderado"),CONCATENATE("R3C",'Mapa de Riesgos'!$O$26),"")</f>
        <v/>
      </c>
      <c r="W18" s="53" t="str">
        <f>IF(AND('Mapa de Riesgos'!$Y$27="Alta",'Mapa de Riesgos'!$AA$27="Moderado"),CONCATENATE("R3C",'Mapa de Riesgos'!$O$27),"")</f>
        <v/>
      </c>
      <c r="X18" s="53" t="str">
        <f>IF(AND('Mapa de Riesgos'!$Y$28="Alta",'Mapa de Riesgos'!$AA$28="Moderado"),CONCATENATE("R3C",'Mapa de Riesgos'!$O$28),"")</f>
        <v/>
      </c>
      <c r="Y18" s="53" t="str">
        <f>IF(AND('Mapa de Riesgos'!$Y$29="Alta",'Mapa de Riesgos'!$AA$29="Moderado"),CONCATENATE("R3C",'Mapa de Riesgos'!$O$29),"")</f>
        <v/>
      </c>
      <c r="Z18" s="53" t="str">
        <f>IF(AND('Mapa de Riesgos'!$Y$30="Alta",'Mapa de Riesgos'!$AA$30="Moderado"),CONCATENATE("R3C",'Mapa de Riesgos'!$O$30),"")</f>
        <v/>
      </c>
      <c r="AA18" s="54" t="str">
        <f>IF(AND('Mapa de Riesgos'!$Y$31="Alta",'Mapa de Riesgos'!$AA$31="Moderado"),CONCATENATE("R3C",'Mapa de Riesgos'!$O$31),"")</f>
        <v/>
      </c>
      <c r="AB18" s="52" t="str">
        <f>IF(AND('Mapa de Riesgos'!$Y$26="Alta",'Mapa de Riesgos'!$AA$26="Mayor"),CONCATENATE("R3C",'Mapa de Riesgos'!$O$26),"")</f>
        <v/>
      </c>
      <c r="AC18" s="53" t="str">
        <f>IF(AND('Mapa de Riesgos'!$Y$27="Alta",'Mapa de Riesgos'!$AA$27="Mayor"),CONCATENATE("R3C",'Mapa de Riesgos'!$O$27),"")</f>
        <v/>
      </c>
      <c r="AD18" s="53" t="str">
        <f>IF(AND('Mapa de Riesgos'!$Y$28="Alta",'Mapa de Riesgos'!$AA$28="Mayor"),CONCATENATE("R3C",'Mapa de Riesgos'!$O$28),"")</f>
        <v/>
      </c>
      <c r="AE18" s="53" t="str">
        <f>IF(AND('Mapa de Riesgos'!$Y$29="Alta",'Mapa de Riesgos'!$AA$29="Mayor"),CONCATENATE("R3C",'Mapa de Riesgos'!$O$29),"")</f>
        <v/>
      </c>
      <c r="AF18" s="53" t="str">
        <f>IF(AND('Mapa de Riesgos'!$Y$30="Alta",'Mapa de Riesgos'!$AA$30="Mayor"),CONCATENATE("R3C",'Mapa de Riesgos'!$O$30),"")</f>
        <v/>
      </c>
      <c r="AG18" s="54" t="str">
        <f>IF(AND('Mapa de Riesgos'!$Y$31="Alta",'Mapa de Riesgos'!$AA$31="Mayor"),CONCATENATE("R3C",'Mapa de Riesgos'!$O$31),"")</f>
        <v/>
      </c>
      <c r="AH18" s="55" t="str">
        <f>IF(AND('Mapa de Riesgos'!$Y$26="Alta",'Mapa de Riesgos'!$AA$26="Catastrófico"),CONCATENATE("R3C",'Mapa de Riesgos'!$O$26),"")</f>
        <v/>
      </c>
      <c r="AI18" s="56" t="str">
        <f>IF(AND('Mapa de Riesgos'!$Y$27="Alta",'Mapa de Riesgos'!$AA$27="Catastrófico"),CONCATENATE("R3C",'Mapa de Riesgos'!$O$27),"")</f>
        <v/>
      </c>
      <c r="AJ18" s="56" t="str">
        <f>IF(AND('Mapa de Riesgos'!$Y$28="Alta",'Mapa de Riesgos'!$AA$28="Catastrófico"),CONCATENATE("R3C",'Mapa de Riesgos'!$O$28),"")</f>
        <v/>
      </c>
      <c r="AK18" s="56" t="str">
        <f>IF(AND('Mapa de Riesgos'!$Y$29="Alta",'Mapa de Riesgos'!$AA$29="Catastrófico"),CONCATENATE("R3C",'Mapa de Riesgos'!$O$29),"")</f>
        <v/>
      </c>
      <c r="AL18" s="56" t="str">
        <f>IF(AND('Mapa de Riesgos'!$Y$30="Alta",'Mapa de Riesgos'!$AA$30="Catastrófico"),CONCATENATE("R3C",'Mapa de Riesgos'!$O$30),"")</f>
        <v/>
      </c>
      <c r="AM18" s="57" t="str">
        <f>IF(AND('Mapa de Riesgos'!$Y$31="Alta",'Mapa de Riesgos'!$AA$31="Catastrófico"),CONCATENATE("R3C",'Mapa de Riesgos'!$O$31),"")</f>
        <v/>
      </c>
      <c r="AN18" s="84"/>
      <c r="AO18" s="572"/>
      <c r="AP18" s="573"/>
      <c r="AQ18" s="573"/>
      <c r="AR18" s="573"/>
      <c r="AS18" s="573"/>
      <c r="AT18" s="57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481"/>
      <c r="C19" s="481"/>
      <c r="D19" s="482"/>
      <c r="E19" s="582"/>
      <c r="F19" s="583"/>
      <c r="G19" s="583"/>
      <c r="H19" s="583"/>
      <c r="I19" s="581"/>
      <c r="J19" s="68" t="str">
        <f>IF(AND('Mapa de Riesgos'!$Y$32="Alta",'Mapa de Riesgos'!$AA$32="Leve"),CONCATENATE("R4C",'Mapa de Riesgos'!$O$32),"")</f>
        <v/>
      </c>
      <c r="K19" s="69" t="str">
        <f>IF(AND('Mapa de Riesgos'!$Y$33="Alta",'Mapa de Riesgos'!$AA$33="Leve"),CONCATENATE("R4C",'Mapa de Riesgos'!$O$33),"")</f>
        <v/>
      </c>
      <c r="L19" s="69" t="str">
        <f>IF(AND('Mapa de Riesgos'!$Y$34="Alta",'Mapa de Riesgos'!$AA$34="Leve"),CONCATENATE("R4C",'Mapa de Riesgos'!$O$34),"")</f>
        <v/>
      </c>
      <c r="M19" s="69" t="str">
        <f>IF(AND('Mapa de Riesgos'!$Y$35="Alta",'Mapa de Riesgos'!$AA$35="Leve"),CONCATENATE("R4C",'Mapa de Riesgos'!$O$35),"")</f>
        <v/>
      </c>
      <c r="N19" s="69" t="str">
        <f>IF(AND('Mapa de Riesgos'!$Y$36="Alta",'Mapa de Riesgos'!$AA$36="Leve"),CONCATENATE("R4C",'Mapa de Riesgos'!$O$36),"")</f>
        <v/>
      </c>
      <c r="O19" s="70" t="str">
        <f>IF(AND('Mapa de Riesgos'!$Y$37="Alta",'Mapa de Riesgos'!$AA$37="Leve"),CONCATENATE("R4C",'Mapa de Riesgos'!$O$37),"")</f>
        <v/>
      </c>
      <c r="P19" s="68" t="str">
        <f>IF(AND('Mapa de Riesgos'!$Y$32="Alta",'Mapa de Riesgos'!$AA$32="Menor"),CONCATENATE("R4C",'Mapa de Riesgos'!$O$32),"")</f>
        <v/>
      </c>
      <c r="Q19" s="69" t="str">
        <f>IF(AND('Mapa de Riesgos'!$Y$33="Alta",'Mapa de Riesgos'!$AA$33="Menor"),CONCATENATE("R4C",'Mapa de Riesgos'!$O$33),"")</f>
        <v/>
      </c>
      <c r="R19" s="69" t="str">
        <f>IF(AND('Mapa de Riesgos'!$Y$34="Alta",'Mapa de Riesgos'!$AA$34="Menor"),CONCATENATE("R4C",'Mapa de Riesgos'!$O$34),"")</f>
        <v/>
      </c>
      <c r="S19" s="69" t="str">
        <f>IF(AND('Mapa de Riesgos'!$Y$35="Alta",'Mapa de Riesgos'!$AA$35="Menor"),CONCATENATE("R4C",'Mapa de Riesgos'!$O$35),"")</f>
        <v/>
      </c>
      <c r="T19" s="69" t="str">
        <f>IF(AND('Mapa de Riesgos'!$Y$36="Alta",'Mapa de Riesgos'!$AA$36="Menor"),CONCATENATE("R4C",'Mapa de Riesgos'!$O$36),"")</f>
        <v/>
      </c>
      <c r="U19" s="70" t="str">
        <f>IF(AND('Mapa de Riesgos'!$Y$37="Alta",'Mapa de Riesgos'!$AA$37="Menor"),CONCATENATE("R4C",'Mapa de Riesgos'!$O$37),"")</f>
        <v/>
      </c>
      <c r="V19" s="52" t="str">
        <f>IF(AND('Mapa de Riesgos'!$Y$32="Alta",'Mapa de Riesgos'!$AA$32="Moderado"),CONCATENATE("R4C",'Mapa de Riesgos'!$O$32),"")</f>
        <v/>
      </c>
      <c r="W19" s="53" t="str">
        <f>IF(AND('Mapa de Riesgos'!$Y$33="Alta",'Mapa de Riesgos'!$AA$33="Moderado"),CONCATENATE("R4C",'Mapa de Riesgos'!$O$33),"")</f>
        <v/>
      </c>
      <c r="X19" s="58" t="str">
        <f>IF(AND('Mapa de Riesgos'!$Y$34="Alta",'Mapa de Riesgos'!$AA$34="Moderado"),CONCATENATE("R4C",'Mapa de Riesgos'!$O$34),"")</f>
        <v/>
      </c>
      <c r="Y19" s="58" t="str">
        <f>IF(AND('Mapa de Riesgos'!$Y$35="Alta",'Mapa de Riesgos'!$AA$35="Moderado"),CONCATENATE("R4C",'Mapa de Riesgos'!$O$35),"")</f>
        <v/>
      </c>
      <c r="Z19" s="58" t="str">
        <f>IF(AND('Mapa de Riesgos'!$Y$36="Alta",'Mapa de Riesgos'!$AA$36="Moderado"),CONCATENATE("R4C",'Mapa de Riesgos'!$O$36),"")</f>
        <v/>
      </c>
      <c r="AA19" s="54" t="str">
        <f>IF(AND('Mapa de Riesgos'!$Y$37="Alta",'Mapa de Riesgos'!$AA$37="Moderado"),CONCATENATE("R4C",'Mapa de Riesgos'!$O$37),"")</f>
        <v/>
      </c>
      <c r="AB19" s="52" t="str">
        <f>IF(AND('Mapa de Riesgos'!$Y$32="Alta",'Mapa de Riesgos'!$AA$32="Mayor"),CONCATENATE("R4C",'Mapa de Riesgos'!$O$32),"")</f>
        <v/>
      </c>
      <c r="AC19" s="53" t="str">
        <f>IF(AND('Mapa de Riesgos'!$Y$33="Alta",'Mapa de Riesgos'!$AA$33="Mayor"),CONCATENATE("R4C",'Mapa de Riesgos'!$O$33),"")</f>
        <v/>
      </c>
      <c r="AD19" s="58" t="str">
        <f>IF(AND('Mapa de Riesgos'!$Y$34="Alta",'Mapa de Riesgos'!$AA$34="Mayor"),CONCATENATE("R4C",'Mapa de Riesgos'!$O$34),"")</f>
        <v/>
      </c>
      <c r="AE19" s="58" t="str">
        <f>IF(AND('Mapa de Riesgos'!$Y$35="Alta",'Mapa de Riesgos'!$AA$35="Mayor"),CONCATENATE("R4C",'Mapa de Riesgos'!$O$35),"")</f>
        <v/>
      </c>
      <c r="AF19" s="58" t="str">
        <f>IF(AND('Mapa de Riesgos'!$Y$36="Alta",'Mapa de Riesgos'!$AA$36="Mayor"),CONCATENATE("R4C",'Mapa de Riesgos'!$O$36),"")</f>
        <v/>
      </c>
      <c r="AG19" s="54" t="str">
        <f>IF(AND('Mapa de Riesgos'!$Y$37="Alta",'Mapa de Riesgos'!$AA$37="Mayor"),CONCATENATE("R4C",'Mapa de Riesgos'!$O$37),"")</f>
        <v/>
      </c>
      <c r="AH19" s="55" t="str">
        <f>IF(AND('Mapa de Riesgos'!$Y$32="Alta",'Mapa de Riesgos'!$AA$32="Catastrófico"),CONCATENATE("R4C",'Mapa de Riesgos'!$O$32),"")</f>
        <v/>
      </c>
      <c r="AI19" s="56" t="str">
        <f>IF(AND('Mapa de Riesgos'!$Y$33="Alta",'Mapa de Riesgos'!$AA$33="Catastrófico"),CONCATENATE("R4C",'Mapa de Riesgos'!$O$33),"")</f>
        <v/>
      </c>
      <c r="AJ19" s="56" t="str">
        <f>IF(AND('Mapa de Riesgos'!$Y$34="Alta",'Mapa de Riesgos'!$AA$34="Catastrófico"),CONCATENATE("R4C",'Mapa de Riesgos'!$O$34),"")</f>
        <v/>
      </c>
      <c r="AK19" s="56" t="str">
        <f>IF(AND('Mapa de Riesgos'!$Y$35="Alta",'Mapa de Riesgos'!$AA$35="Catastrófico"),CONCATENATE("R4C",'Mapa de Riesgos'!$O$35),"")</f>
        <v/>
      </c>
      <c r="AL19" s="56" t="str">
        <f>IF(AND('Mapa de Riesgos'!$Y$36="Alta",'Mapa de Riesgos'!$AA$36="Catastrófico"),CONCATENATE("R4C",'Mapa de Riesgos'!$O$36),"")</f>
        <v/>
      </c>
      <c r="AM19" s="57" t="str">
        <f>IF(AND('Mapa de Riesgos'!$Y$37="Alta",'Mapa de Riesgos'!$AA$37="Catastrófico"),CONCATENATE("R4C",'Mapa de Riesgos'!$O$37),"")</f>
        <v/>
      </c>
      <c r="AN19" s="84"/>
      <c r="AO19" s="572"/>
      <c r="AP19" s="573"/>
      <c r="AQ19" s="573"/>
      <c r="AR19" s="573"/>
      <c r="AS19" s="573"/>
      <c r="AT19" s="57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481"/>
      <c r="C20" s="481"/>
      <c r="D20" s="482"/>
      <c r="E20" s="582"/>
      <c r="F20" s="583"/>
      <c r="G20" s="583"/>
      <c r="H20" s="583"/>
      <c r="I20" s="581"/>
      <c r="J20" s="68" t="str">
        <f>IF(AND('Mapa de Riesgos'!$Y$38="Alta",'Mapa de Riesgos'!$AA$38="Leve"),CONCATENATE("R5C",'Mapa de Riesgos'!$O$38),"")</f>
        <v/>
      </c>
      <c r="K20" s="69" t="str">
        <f>IF(AND('Mapa de Riesgos'!$Y$39="Alta",'Mapa de Riesgos'!$AA$39="Leve"),CONCATENATE("R5C",'Mapa de Riesgos'!$O$39),"")</f>
        <v/>
      </c>
      <c r="L20" s="69" t="str">
        <f>IF(AND('Mapa de Riesgos'!$Y$40="Alta",'Mapa de Riesgos'!$AA$40="Leve"),CONCATENATE("R5C",'Mapa de Riesgos'!$O$40),"")</f>
        <v/>
      </c>
      <c r="M20" s="69" t="str">
        <f>IF(AND('Mapa de Riesgos'!$Y$41="Alta",'Mapa de Riesgos'!$AA$41="Leve"),CONCATENATE("R5C",'Mapa de Riesgos'!$O$41),"")</f>
        <v/>
      </c>
      <c r="N20" s="69" t="str">
        <f>IF(AND('Mapa de Riesgos'!$Y$42="Alta",'Mapa de Riesgos'!$AA$42="Leve"),CONCATENATE("R5C",'Mapa de Riesgos'!$O$42),"")</f>
        <v/>
      </c>
      <c r="O20" s="70" t="str">
        <f>IF(AND('Mapa de Riesgos'!$Y$43="Alta",'Mapa de Riesgos'!$AA$43="Leve"),CONCATENATE("R5C",'Mapa de Riesgos'!$O$43),"")</f>
        <v/>
      </c>
      <c r="P20" s="68" t="str">
        <f>IF(AND('Mapa de Riesgos'!$Y$38="Alta",'Mapa de Riesgos'!$AA$38="Menor"),CONCATENATE("R5C",'Mapa de Riesgos'!$O$38),"")</f>
        <v/>
      </c>
      <c r="Q20" s="69" t="str">
        <f>IF(AND('Mapa de Riesgos'!$Y$39="Alta",'Mapa de Riesgos'!$AA$39="Menor"),CONCATENATE("R5C",'Mapa de Riesgos'!$O$39),"")</f>
        <v/>
      </c>
      <c r="R20" s="69" t="str">
        <f>IF(AND('Mapa de Riesgos'!$Y$40="Alta",'Mapa de Riesgos'!$AA$40="Menor"),CONCATENATE("R5C",'Mapa de Riesgos'!$O$40),"")</f>
        <v/>
      </c>
      <c r="S20" s="69" t="str">
        <f>IF(AND('Mapa de Riesgos'!$Y$41="Alta",'Mapa de Riesgos'!$AA$41="Menor"),CONCATENATE("R5C",'Mapa de Riesgos'!$O$41),"")</f>
        <v/>
      </c>
      <c r="T20" s="69" t="str">
        <f>IF(AND('Mapa de Riesgos'!$Y$42="Alta",'Mapa de Riesgos'!$AA$42="Menor"),CONCATENATE("R5C",'Mapa de Riesgos'!$O$42),"")</f>
        <v/>
      </c>
      <c r="U20" s="70" t="str">
        <f>IF(AND('Mapa de Riesgos'!$Y$43="Alta",'Mapa de Riesgos'!$AA$43="Menor"),CONCATENATE("R5C",'Mapa de Riesgos'!$O$43),"")</f>
        <v/>
      </c>
      <c r="V20" s="52" t="str">
        <f>IF(AND('Mapa de Riesgos'!$Y$38="Alta",'Mapa de Riesgos'!$AA$38="Moderado"),CONCATENATE("R5C",'Mapa de Riesgos'!$O$38),"")</f>
        <v/>
      </c>
      <c r="W20" s="53" t="str">
        <f>IF(AND('Mapa de Riesgos'!$Y$39="Alta",'Mapa de Riesgos'!$AA$39="Moderado"),CONCATENATE("R5C",'Mapa de Riesgos'!$O$39),"")</f>
        <v/>
      </c>
      <c r="X20" s="58" t="str">
        <f>IF(AND('Mapa de Riesgos'!$Y$40="Alta",'Mapa de Riesgos'!$AA$40="Moderado"),CONCATENATE("R5C",'Mapa de Riesgos'!$O$40),"")</f>
        <v/>
      </c>
      <c r="Y20" s="58" t="str">
        <f>IF(AND('Mapa de Riesgos'!$Y$41="Alta",'Mapa de Riesgos'!$AA$41="Moderado"),CONCATENATE("R5C",'Mapa de Riesgos'!$O$41),"")</f>
        <v/>
      </c>
      <c r="Z20" s="58" t="str">
        <f>IF(AND('Mapa de Riesgos'!$Y$42="Alta",'Mapa de Riesgos'!$AA$42="Moderado"),CONCATENATE("R5C",'Mapa de Riesgos'!$O$42),"")</f>
        <v/>
      </c>
      <c r="AA20" s="54" t="str">
        <f>IF(AND('Mapa de Riesgos'!$Y$43="Alta",'Mapa de Riesgos'!$AA$43="Moderado"),CONCATENATE("R5C",'Mapa de Riesgos'!$O$43),"")</f>
        <v/>
      </c>
      <c r="AB20" s="52" t="str">
        <f>IF(AND('Mapa de Riesgos'!$Y$38="Alta",'Mapa de Riesgos'!$AA$38="Mayor"),CONCATENATE("R5C",'Mapa de Riesgos'!$O$38),"")</f>
        <v/>
      </c>
      <c r="AC20" s="53" t="str">
        <f>IF(AND('Mapa de Riesgos'!$Y$39="Alta",'Mapa de Riesgos'!$AA$39="Mayor"),CONCATENATE("R5C",'Mapa de Riesgos'!$O$39),"")</f>
        <v/>
      </c>
      <c r="AD20" s="58" t="str">
        <f>IF(AND('Mapa de Riesgos'!$Y$40="Alta",'Mapa de Riesgos'!$AA$40="Mayor"),CONCATENATE("R5C",'Mapa de Riesgos'!$O$40),"")</f>
        <v/>
      </c>
      <c r="AE20" s="58" t="str">
        <f>IF(AND('Mapa de Riesgos'!$Y$41="Alta",'Mapa de Riesgos'!$AA$41="Mayor"),CONCATENATE("R5C",'Mapa de Riesgos'!$O$41),"")</f>
        <v/>
      </c>
      <c r="AF20" s="58" t="str">
        <f>IF(AND('Mapa de Riesgos'!$Y$42="Alta",'Mapa de Riesgos'!$AA$42="Mayor"),CONCATENATE("R5C",'Mapa de Riesgos'!$O$42),"")</f>
        <v/>
      </c>
      <c r="AG20" s="54" t="str">
        <f>IF(AND('Mapa de Riesgos'!$Y$43="Alta",'Mapa de Riesgos'!$AA$43="Mayor"),CONCATENATE("R5C",'Mapa de Riesgos'!$O$43),"")</f>
        <v/>
      </c>
      <c r="AH20" s="55" t="str">
        <f>IF(AND('Mapa de Riesgos'!$Y$38="Alta",'Mapa de Riesgos'!$AA$38="Catastrófico"),CONCATENATE("R5C",'Mapa de Riesgos'!$O$38),"")</f>
        <v/>
      </c>
      <c r="AI20" s="56" t="str">
        <f>IF(AND('Mapa de Riesgos'!$Y$39="Alta",'Mapa de Riesgos'!$AA$39="Catastrófico"),CONCATENATE("R5C",'Mapa de Riesgos'!$O$39),"")</f>
        <v/>
      </c>
      <c r="AJ20" s="56" t="str">
        <f>IF(AND('Mapa de Riesgos'!$Y$40="Alta",'Mapa de Riesgos'!$AA$40="Catastrófico"),CONCATENATE("R5C",'Mapa de Riesgos'!$O$40),"")</f>
        <v/>
      </c>
      <c r="AK20" s="56" t="str">
        <f>IF(AND('Mapa de Riesgos'!$Y$41="Alta",'Mapa de Riesgos'!$AA$41="Catastrófico"),CONCATENATE("R5C",'Mapa de Riesgos'!$O$41),"")</f>
        <v/>
      </c>
      <c r="AL20" s="56" t="str">
        <f>IF(AND('Mapa de Riesgos'!$Y$42="Alta",'Mapa de Riesgos'!$AA$42="Catastrófico"),CONCATENATE("R5C",'Mapa de Riesgos'!$O$42),"")</f>
        <v/>
      </c>
      <c r="AM20" s="57" t="str">
        <f>IF(AND('Mapa de Riesgos'!$Y$43="Alta",'Mapa de Riesgos'!$AA$43="Catastrófico"),CONCATENATE("R5C",'Mapa de Riesgos'!$O$43),"")</f>
        <v/>
      </c>
      <c r="AN20" s="84"/>
      <c r="AO20" s="572"/>
      <c r="AP20" s="573"/>
      <c r="AQ20" s="573"/>
      <c r="AR20" s="573"/>
      <c r="AS20" s="573"/>
      <c r="AT20" s="57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481"/>
      <c r="C21" s="481"/>
      <c r="D21" s="482"/>
      <c r="E21" s="582"/>
      <c r="F21" s="583"/>
      <c r="G21" s="583"/>
      <c r="H21" s="583"/>
      <c r="I21" s="581"/>
      <c r="J21" s="68" t="str">
        <f>IF(AND('Mapa de Riesgos'!$Y$44="Alta",'Mapa de Riesgos'!$AA$44="Leve"),CONCATENATE("R6C",'Mapa de Riesgos'!$O$44),"")</f>
        <v/>
      </c>
      <c r="K21" s="69" t="str">
        <f>IF(AND('Mapa de Riesgos'!$Y$45="Alta",'Mapa de Riesgos'!$AA$45="Leve"),CONCATENATE("R6C",'Mapa de Riesgos'!$O$45),"")</f>
        <v/>
      </c>
      <c r="L21" s="69" t="str">
        <f>IF(AND('Mapa de Riesgos'!$Y$46="Alta",'Mapa de Riesgos'!$AA$46="Leve"),CONCATENATE("R6C",'Mapa de Riesgos'!$O$46),"")</f>
        <v/>
      </c>
      <c r="M21" s="69" t="str">
        <f>IF(AND('Mapa de Riesgos'!$Y$47="Alta",'Mapa de Riesgos'!$AA$47="Leve"),CONCATENATE("R6C",'Mapa de Riesgos'!$O$47),"")</f>
        <v/>
      </c>
      <c r="N21" s="69" t="str">
        <f>IF(AND('Mapa de Riesgos'!$Y$48="Alta",'Mapa de Riesgos'!$AA$48="Leve"),CONCATENATE("R6C",'Mapa de Riesgos'!$O$48),"")</f>
        <v/>
      </c>
      <c r="O21" s="70" t="str">
        <f>IF(AND('Mapa de Riesgos'!$Y$49="Alta",'Mapa de Riesgos'!$AA$49="Leve"),CONCATENATE("R6C",'Mapa de Riesgos'!$O$49),"")</f>
        <v/>
      </c>
      <c r="P21" s="68" t="str">
        <f>IF(AND('Mapa de Riesgos'!$Y$44="Alta",'Mapa de Riesgos'!$AA$44="Menor"),CONCATENATE("R6C",'Mapa de Riesgos'!$O$44),"")</f>
        <v/>
      </c>
      <c r="Q21" s="69" t="str">
        <f>IF(AND('Mapa de Riesgos'!$Y$45="Alta",'Mapa de Riesgos'!$AA$45="Menor"),CONCATENATE("R6C",'Mapa de Riesgos'!$O$45),"")</f>
        <v/>
      </c>
      <c r="R21" s="69" t="str">
        <f>IF(AND('Mapa de Riesgos'!$Y$46="Alta",'Mapa de Riesgos'!$AA$46="Menor"),CONCATENATE("R6C",'Mapa de Riesgos'!$O$46),"")</f>
        <v/>
      </c>
      <c r="S21" s="69" t="str">
        <f>IF(AND('Mapa de Riesgos'!$Y$47="Alta",'Mapa de Riesgos'!$AA$47="Menor"),CONCATENATE("R6C",'Mapa de Riesgos'!$O$47),"")</f>
        <v/>
      </c>
      <c r="T21" s="69" t="str">
        <f>IF(AND('Mapa de Riesgos'!$Y$48="Alta",'Mapa de Riesgos'!$AA$48="Menor"),CONCATENATE("R6C",'Mapa de Riesgos'!$O$48),"")</f>
        <v/>
      </c>
      <c r="U21" s="70" t="str">
        <f>IF(AND('Mapa de Riesgos'!$Y$49="Alta",'Mapa de Riesgos'!$AA$49="Menor"),CONCATENATE("R6C",'Mapa de Riesgos'!$O$49),"")</f>
        <v/>
      </c>
      <c r="V21" s="52" t="str">
        <f>IF(AND('Mapa de Riesgos'!$Y$44="Alta",'Mapa de Riesgos'!$AA$44="Moderado"),CONCATENATE("R6C",'Mapa de Riesgos'!$O$44),"")</f>
        <v/>
      </c>
      <c r="W21" s="53" t="str">
        <f>IF(AND('Mapa de Riesgos'!$Y$45="Alta",'Mapa de Riesgos'!$AA$45="Moderado"),CONCATENATE("R6C",'Mapa de Riesgos'!$O$45),"")</f>
        <v/>
      </c>
      <c r="X21" s="58" t="str">
        <f>IF(AND('Mapa de Riesgos'!$Y$46="Alta",'Mapa de Riesgos'!$AA$46="Moderado"),CONCATENATE("R6C",'Mapa de Riesgos'!$O$46),"")</f>
        <v/>
      </c>
      <c r="Y21" s="58" t="str">
        <f>IF(AND('Mapa de Riesgos'!$Y$47="Alta",'Mapa de Riesgos'!$AA$47="Moderado"),CONCATENATE("R6C",'Mapa de Riesgos'!$O$47),"")</f>
        <v/>
      </c>
      <c r="Z21" s="58" t="str">
        <f>IF(AND('Mapa de Riesgos'!$Y$48="Alta",'Mapa de Riesgos'!$AA$48="Moderado"),CONCATENATE("R6C",'Mapa de Riesgos'!$O$48),"")</f>
        <v/>
      </c>
      <c r="AA21" s="54" t="str">
        <f>IF(AND('Mapa de Riesgos'!$Y$49="Alta",'Mapa de Riesgos'!$AA$49="Moderado"),CONCATENATE("R6C",'Mapa de Riesgos'!$O$49),"")</f>
        <v/>
      </c>
      <c r="AB21" s="52" t="str">
        <f>IF(AND('Mapa de Riesgos'!$Y$44="Alta",'Mapa de Riesgos'!$AA$44="Mayor"),CONCATENATE("R6C",'Mapa de Riesgos'!$O$44),"")</f>
        <v/>
      </c>
      <c r="AC21" s="53" t="str">
        <f>IF(AND('Mapa de Riesgos'!$Y$45="Alta",'Mapa de Riesgos'!$AA$45="Mayor"),CONCATENATE("R6C",'Mapa de Riesgos'!$O$45),"")</f>
        <v/>
      </c>
      <c r="AD21" s="58" t="str">
        <f>IF(AND('Mapa de Riesgos'!$Y$46="Alta",'Mapa de Riesgos'!$AA$46="Mayor"),CONCATENATE("R6C",'Mapa de Riesgos'!$O$46),"")</f>
        <v/>
      </c>
      <c r="AE21" s="58" t="str">
        <f>IF(AND('Mapa de Riesgos'!$Y$47="Alta",'Mapa de Riesgos'!$AA$47="Mayor"),CONCATENATE("R6C",'Mapa de Riesgos'!$O$47),"")</f>
        <v/>
      </c>
      <c r="AF21" s="58" t="str">
        <f>IF(AND('Mapa de Riesgos'!$Y$48="Alta",'Mapa de Riesgos'!$AA$48="Mayor"),CONCATENATE("R6C",'Mapa de Riesgos'!$O$48),"")</f>
        <v/>
      </c>
      <c r="AG21" s="54" t="str">
        <f>IF(AND('Mapa de Riesgos'!$Y$49="Alta",'Mapa de Riesgos'!$AA$49="Mayor"),CONCATENATE("R6C",'Mapa de Riesgos'!$O$49),"")</f>
        <v/>
      </c>
      <c r="AH21" s="55" t="str">
        <f>IF(AND('Mapa de Riesgos'!$Y$44="Alta",'Mapa de Riesgos'!$AA$44="Catastrófico"),CONCATENATE("R6C",'Mapa de Riesgos'!$O$44),"")</f>
        <v/>
      </c>
      <c r="AI21" s="56" t="str">
        <f>IF(AND('Mapa de Riesgos'!$Y$45="Alta",'Mapa de Riesgos'!$AA$45="Catastrófico"),CONCATENATE("R6C",'Mapa de Riesgos'!$O$45),"")</f>
        <v/>
      </c>
      <c r="AJ21" s="56" t="str">
        <f>IF(AND('Mapa de Riesgos'!$Y$46="Alta",'Mapa de Riesgos'!$AA$46="Catastrófico"),CONCATENATE("R6C",'Mapa de Riesgos'!$O$46),"")</f>
        <v/>
      </c>
      <c r="AK21" s="56" t="str">
        <f>IF(AND('Mapa de Riesgos'!$Y$47="Alta",'Mapa de Riesgos'!$AA$47="Catastrófico"),CONCATENATE("R6C",'Mapa de Riesgos'!$O$47),"")</f>
        <v/>
      </c>
      <c r="AL21" s="56" t="str">
        <f>IF(AND('Mapa de Riesgos'!$Y$48="Alta",'Mapa de Riesgos'!$AA$48="Catastrófico"),CONCATENATE("R6C",'Mapa de Riesgos'!$O$48),"")</f>
        <v/>
      </c>
      <c r="AM21" s="57" t="str">
        <f>IF(AND('Mapa de Riesgos'!$Y$49="Alta",'Mapa de Riesgos'!$AA$49="Catastrófico"),CONCATENATE("R6C",'Mapa de Riesgos'!$O$49),"")</f>
        <v/>
      </c>
      <c r="AN21" s="84"/>
      <c r="AO21" s="572"/>
      <c r="AP21" s="573"/>
      <c r="AQ21" s="573"/>
      <c r="AR21" s="573"/>
      <c r="AS21" s="573"/>
      <c r="AT21" s="57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481"/>
      <c r="C22" s="481"/>
      <c r="D22" s="482"/>
      <c r="E22" s="582"/>
      <c r="F22" s="583"/>
      <c r="G22" s="583"/>
      <c r="H22" s="583"/>
      <c r="I22" s="581"/>
      <c r="J22" s="68" t="str">
        <f>IF(AND('Mapa de Riesgos'!$Y$50="Alta",'Mapa de Riesgos'!$AA$50="Leve"),CONCATENATE("R7C",'Mapa de Riesgos'!$O$50),"")</f>
        <v/>
      </c>
      <c r="K22" s="69" t="str">
        <f>IF(AND('Mapa de Riesgos'!$Y$51="Alta",'Mapa de Riesgos'!$AA$51="Leve"),CONCATENATE("R7C",'Mapa de Riesgos'!$O$51),"")</f>
        <v/>
      </c>
      <c r="L22" s="69" t="str">
        <f>IF(AND('Mapa de Riesgos'!$Y$52="Alta",'Mapa de Riesgos'!$AA$52="Leve"),CONCATENATE("R7C",'Mapa de Riesgos'!$O$52),"")</f>
        <v/>
      </c>
      <c r="M22" s="69" t="str">
        <f>IF(AND('Mapa de Riesgos'!$Y$53="Alta",'Mapa de Riesgos'!$AA$53="Leve"),CONCATENATE("R7C",'Mapa de Riesgos'!$O$53),"")</f>
        <v/>
      </c>
      <c r="N22" s="69" t="str">
        <f>IF(AND('Mapa de Riesgos'!$Y$54="Alta",'Mapa de Riesgos'!$AA$54="Leve"),CONCATENATE("R7C",'Mapa de Riesgos'!$O$54),"")</f>
        <v/>
      </c>
      <c r="O22" s="70" t="str">
        <f>IF(AND('Mapa de Riesgos'!$Y$55="Alta",'Mapa de Riesgos'!$AA$55="Leve"),CONCATENATE("R7C",'Mapa de Riesgos'!$O$55),"")</f>
        <v/>
      </c>
      <c r="P22" s="68" t="str">
        <f>IF(AND('Mapa de Riesgos'!$Y$50="Alta",'Mapa de Riesgos'!$AA$50="Menor"),CONCATENATE("R7C",'Mapa de Riesgos'!$O$50),"")</f>
        <v/>
      </c>
      <c r="Q22" s="69" t="str">
        <f>IF(AND('Mapa de Riesgos'!$Y$51="Alta",'Mapa de Riesgos'!$AA$51="Menor"),CONCATENATE("R7C",'Mapa de Riesgos'!$O$51),"")</f>
        <v/>
      </c>
      <c r="R22" s="69" t="str">
        <f>IF(AND('Mapa de Riesgos'!$Y$52="Alta",'Mapa de Riesgos'!$AA$52="Menor"),CONCATENATE("R7C",'Mapa de Riesgos'!$O$52),"")</f>
        <v/>
      </c>
      <c r="S22" s="69" t="str">
        <f>IF(AND('Mapa de Riesgos'!$Y$53="Alta",'Mapa de Riesgos'!$AA$53="Menor"),CONCATENATE("R7C",'Mapa de Riesgos'!$O$53),"")</f>
        <v/>
      </c>
      <c r="T22" s="69" t="str">
        <f>IF(AND('Mapa de Riesgos'!$Y$54="Alta",'Mapa de Riesgos'!$AA$54="Menor"),CONCATENATE("R7C",'Mapa de Riesgos'!$O$54),"")</f>
        <v/>
      </c>
      <c r="U22" s="70" t="str">
        <f>IF(AND('Mapa de Riesgos'!$Y$55="Alta",'Mapa de Riesgos'!$AA$55="Menor"),CONCATENATE("R7C",'Mapa de Riesgos'!$O$55),"")</f>
        <v/>
      </c>
      <c r="V22" s="52" t="str">
        <f>IF(AND('Mapa de Riesgos'!$Y$50="Alta",'Mapa de Riesgos'!$AA$50="Moderado"),CONCATENATE("R7C",'Mapa de Riesgos'!$O$50),"")</f>
        <v/>
      </c>
      <c r="W22" s="53" t="str">
        <f>IF(AND('Mapa de Riesgos'!$Y$51="Alta",'Mapa de Riesgos'!$AA$51="Moderado"),CONCATENATE("R7C",'Mapa de Riesgos'!$O$51),"")</f>
        <v/>
      </c>
      <c r="X22" s="58" t="str">
        <f>IF(AND('Mapa de Riesgos'!$Y$52="Alta",'Mapa de Riesgos'!$AA$52="Moderado"),CONCATENATE("R7C",'Mapa de Riesgos'!$O$52),"")</f>
        <v/>
      </c>
      <c r="Y22" s="58" t="str">
        <f>IF(AND('Mapa de Riesgos'!$Y$53="Alta",'Mapa de Riesgos'!$AA$53="Moderado"),CONCATENATE("R7C",'Mapa de Riesgos'!$O$53),"")</f>
        <v/>
      </c>
      <c r="Z22" s="58" t="str">
        <f>IF(AND('Mapa de Riesgos'!$Y$54="Alta",'Mapa de Riesgos'!$AA$54="Moderado"),CONCATENATE("R7C",'Mapa de Riesgos'!$O$54),"")</f>
        <v/>
      </c>
      <c r="AA22" s="54" t="str">
        <f>IF(AND('Mapa de Riesgos'!$Y$55="Alta",'Mapa de Riesgos'!$AA$55="Moderado"),CONCATENATE("R7C",'Mapa de Riesgos'!$O$55),"")</f>
        <v/>
      </c>
      <c r="AB22" s="52" t="str">
        <f>IF(AND('Mapa de Riesgos'!$Y$50="Alta",'Mapa de Riesgos'!$AA$50="Mayor"),CONCATENATE("R7C",'Mapa de Riesgos'!$O$50),"")</f>
        <v/>
      </c>
      <c r="AC22" s="53" t="str">
        <f>IF(AND('Mapa de Riesgos'!$Y$51="Alta",'Mapa de Riesgos'!$AA$51="Mayor"),CONCATENATE("R7C",'Mapa de Riesgos'!$O$51),"")</f>
        <v/>
      </c>
      <c r="AD22" s="58" t="str">
        <f>IF(AND('Mapa de Riesgos'!$Y$52="Alta",'Mapa de Riesgos'!$AA$52="Mayor"),CONCATENATE("R7C",'Mapa de Riesgos'!$O$52),"")</f>
        <v/>
      </c>
      <c r="AE22" s="58" t="str">
        <f>IF(AND('Mapa de Riesgos'!$Y$53="Alta",'Mapa de Riesgos'!$AA$53="Mayor"),CONCATENATE("R7C",'Mapa de Riesgos'!$O$53),"")</f>
        <v/>
      </c>
      <c r="AF22" s="58" t="str">
        <f>IF(AND('Mapa de Riesgos'!$Y$54="Alta",'Mapa de Riesgos'!$AA$54="Mayor"),CONCATENATE("R7C",'Mapa de Riesgos'!$O$54),"")</f>
        <v/>
      </c>
      <c r="AG22" s="54" t="str">
        <f>IF(AND('Mapa de Riesgos'!$Y$55="Alta",'Mapa de Riesgos'!$AA$55="Mayor"),CONCATENATE("R7C",'Mapa de Riesgos'!$O$55),"")</f>
        <v/>
      </c>
      <c r="AH22" s="55" t="str">
        <f>IF(AND('Mapa de Riesgos'!$Y$50="Alta",'Mapa de Riesgos'!$AA$50="Catastrófico"),CONCATENATE("R7C",'Mapa de Riesgos'!$O$50),"")</f>
        <v/>
      </c>
      <c r="AI22" s="56" t="str">
        <f>IF(AND('Mapa de Riesgos'!$Y$51="Alta",'Mapa de Riesgos'!$AA$51="Catastrófico"),CONCATENATE("R7C",'Mapa de Riesgos'!$O$51),"")</f>
        <v/>
      </c>
      <c r="AJ22" s="56" t="str">
        <f>IF(AND('Mapa de Riesgos'!$Y$52="Alta",'Mapa de Riesgos'!$AA$52="Catastrófico"),CONCATENATE("R7C",'Mapa de Riesgos'!$O$52),"")</f>
        <v/>
      </c>
      <c r="AK22" s="56" t="str">
        <f>IF(AND('Mapa de Riesgos'!$Y$53="Alta",'Mapa de Riesgos'!$AA$53="Catastrófico"),CONCATENATE("R7C",'Mapa de Riesgos'!$O$53),"")</f>
        <v/>
      </c>
      <c r="AL22" s="56" t="str">
        <f>IF(AND('Mapa de Riesgos'!$Y$54="Alta",'Mapa de Riesgos'!$AA$54="Catastrófico"),CONCATENATE("R7C",'Mapa de Riesgos'!$O$54),"")</f>
        <v/>
      </c>
      <c r="AM22" s="57" t="str">
        <f>IF(AND('Mapa de Riesgos'!$Y$55="Alta",'Mapa de Riesgos'!$AA$55="Catastrófico"),CONCATENATE("R7C",'Mapa de Riesgos'!$O$55),"")</f>
        <v/>
      </c>
      <c r="AN22" s="84"/>
      <c r="AO22" s="572"/>
      <c r="AP22" s="573"/>
      <c r="AQ22" s="573"/>
      <c r="AR22" s="573"/>
      <c r="AS22" s="573"/>
      <c r="AT22" s="57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481"/>
      <c r="C23" s="481"/>
      <c r="D23" s="482"/>
      <c r="E23" s="582"/>
      <c r="F23" s="583"/>
      <c r="G23" s="583"/>
      <c r="H23" s="583"/>
      <c r="I23" s="581"/>
      <c r="J23" s="68" t="str">
        <f>IF(AND('Mapa de Riesgos'!$Y$56="Alta",'Mapa de Riesgos'!$AA$56="Leve"),CONCATENATE("R8C",'Mapa de Riesgos'!$O$56),"")</f>
        <v/>
      </c>
      <c r="K23" s="69" t="str">
        <f>IF(AND('Mapa de Riesgos'!$Y$57="Alta",'Mapa de Riesgos'!$AA$57="Leve"),CONCATENATE("R8C",'Mapa de Riesgos'!$O$57),"")</f>
        <v/>
      </c>
      <c r="L23" s="69" t="str">
        <f>IF(AND('Mapa de Riesgos'!$Y$58="Alta",'Mapa de Riesgos'!$AA$58="Leve"),CONCATENATE("R8C",'Mapa de Riesgos'!$O$58),"")</f>
        <v/>
      </c>
      <c r="M23" s="69" t="str">
        <f>IF(AND('Mapa de Riesgos'!$Y$59="Alta",'Mapa de Riesgos'!$AA$59="Leve"),CONCATENATE("R8C",'Mapa de Riesgos'!$O$59),"")</f>
        <v/>
      </c>
      <c r="N23" s="69" t="str">
        <f>IF(AND('Mapa de Riesgos'!$Y$60="Alta",'Mapa de Riesgos'!$AA$60="Leve"),CONCATENATE("R8C",'Mapa de Riesgos'!$O$60),"")</f>
        <v/>
      </c>
      <c r="O23" s="70" t="str">
        <f>IF(AND('Mapa de Riesgos'!$Y$61="Alta",'Mapa de Riesgos'!$AA$61="Leve"),CONCATENATE("R8C",'Mapa de Riesgos'!$O$61),"")</f>
        <v/>
      </c>
      <c r="P23" s="68" t="str">
        <f>IF(AND('Mapa de Riesgos'!$Y$56="Alta",'Mapa de Riesgos'!$AA$56="Menor"),CONCATENATE("R8C",'Mapa de Riesgos'!$O$56),"")</f>
        <v/>
      </c>
      <c r="Q23" s="69" t="str">
        <f>IF(AND('Mapa de Riesgos'!$Y$57="Alta",'Mapa de Riesgos'!$AA$57="Menor"),CONCATENATE("R8C",'Mapa de Riesgos'!$O$57),"")</f>
        <v/>
      </c>
      <c r="R23" s="69" t="str">
        <f>IF(AND('Mapa de Riesgos'!$Y$58="Alta",'Mapa de Riesgos'!$AA$58="Menor"),CONCATENATE("R8C",'Mapa de Riesgos'!$O$58),"")</f>
        <v/>
      </c>
      <c r="S23" s="69" t="str">
        <f>IF(AND('Mapa de Riesgos'!$Y$59="Alta",'Mapa de Riesgos'!$AA$59="Menor"),CONCATENATE("R8C",'Mapa de Riesgos'!$O$59),"")</f>
        <v/>
      </c>
      <c r="T23" s="69" t="str">
        <f>IF(AND('Mapa de Riesgos'!$Y$60="Alta",'Mapa de Riesgos'!$AA$60="Menor"),CONCATENATE("R8C",'Mapa de Riesgos'!$O$60),"")</f>
        <v/>
      </c>
      <c r="U23" s="70" t="str">
        <f>IF(AND('Mapa de Riesgos'!$Y$61="Alta",'Mapa de Riesgos'!$AA$61="Menor"),CONCATENATE("R8C",'Mapa de Riesgos'!$O$61),"")</f>
        <v/>
      </c>
      <c r="V23" s="52" t="str">
        <f>IF(AND('Mapa de Riesgos'!$Y$56="Alta",'Mapa de Riesgos'!$AA$56="Moderado"),CONCATENATE("R8C",'Mapa de Riesgos'!$O$56),"")</f>
        <v/>
      </c>
      <c r="W23" s="53" t="str">
        <f>IF(AND('Mapa de Riesgos'!$Y$57="Alta",'Mapa de Riesgos'!$AA$57="Moderado"),CONCATENATE("R8C",'Mapa de Riesgos'!$O$57),"")</f>
        <v/>
      </c>
      <c r="X23" s="58" t="str">
        <f>IF(AND('Mapa de Riesgos'!$Y$58="Alta",'Mapa de Riesgos'!$AA$58="Moderado"),CONCATENATE("R8C",'Mapa de Riesgos'!$O$58),"")</f>
        <v/>
      </c>
      <c r="Y23" s="58" t="str">
        <f>IF(AND('Mapa de Riesgos'!$Y$59="Alta",'Mapa de Riesgos'!$AA$59="Moderado"),CONCATENATE("R8C",'Mapa de Riesgos'!$O$59),"")</f>
        <v/>
      </c>
      <c r="Z23" s="58" t="str">
        <f>IF(AND('Mapa de Riesgos'!$Y$60="Alta",'Mapa de Riesgos'!$AA$60="Moderado"),CONCATENATE("R8C",'Mapa de Riesgos'!$O$60),"")</f>
        <v/>
      </c>
      <c r="AA23" s="54" t="str">
        <f>IF(AND('Mapa de Riesgos'!$Y$61="Alta",'Mapa de Riesgos'!$AA$61="Moderado"),CONCATENATE("R8C",'Mapa de Riesgos'!$O$61),"")</f>
        <v/>
      </c>
      <c r="AB23" s="52" t="str">
        <f>IF(AND('Mapa de Riesgos'!$Y$56="Alta",'Mapa de Riesgos'!$AA$56="Mayor"),CONCATENATE("R8C",'Mapa de Riesgos'!$O$56),"")</f>
        <v/>
      </c>
      <c r="AC23" s="53" t="str">
        <f>IF(AND('Mapa de Riesgos'!$Y$57="Alta",'Mapa de Riesgos'!$AA$57="Mayor"),CONCATENATE("R8C",'Mapa de Riesgos'!$O$57),"")</f>
        <v/>
      </c>
      <c r="AD23" s="58" t="str">
        <f>IF(AND('Mapa de Riesgos'!$Y$58="Alta",'Mapa de Riesgos'!$AA$58="Mayor"),CONCATENATE("R8C",'Mapa de Riesgos'!$O$58),"")</f>
        <v/>
      </c>
      <c r="AE23" s="58" t="str">
        <f>IF(AND('Mapa de Riesgos'!$Y$59="Alta",'Mapa de Riesgos'!$AA$59="Mayor"),CONCATENATE("R8C",'Mapa de Riesgos'!$O$59),"")</f>
        <v/>
      </c>
      <c r="AF23" s="58" t="str">
        <f>IF(AND('Mapa de Riesgos'!$Y$60="Alta",'Mapa de Riesgos'!$AA$60="Mayor"),CONCATENATE("R8C",'Mapa de Riesgos'!$O$60),"")</f>
        <v/>
      </c>
      <c r="AG23" s="54" t="str">
        <f>IF(AND('Mapa de Riesgos'!$Y$61="Alta",'Mapa de Riesgos'!$AA$61="Mayor"),CONCATENATE("R8C",'Mapa de Riesgos'!$O$61),"")</f>
        <v/>
      </c>
      <c r="AH23" s="55" t="str">
        <f>IF(AND('Mapa de Riesgos'!$Y$56="Alta",'Mapa de Riesgos'!$AA$56="Catastrófico"),CONCATENATE("R8C",'Mapa de Riesgos'!$O$56),"")</f>
        <v/>
      </c>
      <c r="AI23" s="56" t="str">
        <f>IF(AND('Mapa de Riesgos'!$Y$57="Alta",'Mapa de Riesgos'!$AA$57="Catastrófico"),CONCATENATE("R8C",'Mapa de Riesgos'!$O$57),"")</f>
        <v/>
      </c>
      <c r="AJ23" s="56" t="str">
        <f>IF(AND('Mapa de Riesgos'!$Y$58="Alta",'Mapa de Riesgos'!$AA$58="Catastrófico"),CONCATENATE("R8C",'Mapa de Riesgos'!$O$58),"")</f>
        <v/>
      </c>
      <c r="AK23" s="56" t="str">
        <f>IF(AND('Mapa de Riesgos'!$Y$59="Alta",'Mapa de Riesgos'!$AA$59="Catastrófico"),CONCATENATE("R8C",'Mapa de Riesgos'!$O$59),"")</f>
        <v/>
      </c>
      <c r="AL23" s="56" t="str">
        <f>IF(AND('Mapa de Riesgos'!$Y$60="Alta",'Mapa de Riesgos'!$AA$60="Catastrófico"),CONCATENATE("R8C",'Mapa de Riesgos'!$O$60),"")</f>
        <v/>
      </c>
      <c r="AM23" s="57" t="str">
        <f>IF(AND('Mapa de Riesgos'!$Y$61="Alta",'Mapa de Riesgos'!$AA$61="Catastrófico"),CONCATENATE("R8C",'Mapa de Riesgos'!$O$61),"")</f>
        <v/>
      </c>
      <c r="AN23" s="84"/>
      <c r="AO23" s="572"/>
      <c r="AP23" s="573"/>
      <c r="AQ23" s="573"/>
      <c r="AR23" s="573"/>
      <c r="AS23" s="573"/>
      <c r="AT23" s="57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481"/>
      <c r="C24" s="481"/>
      <c r="D24" s="482"/>
      <c r="E24" s="582"/>
      <c r="F24" s="583"/>
      <c r="G24" s="583"/>
      <c r="H24" s="583"/>
      <c r="I24" s="581"/>
      <c r="J24" s="68" t="str">
        <f>IF(AND('Mapa de Riesgos'!$Y$62="Alta",'Mapa de Riesgos'!$AA$62="Leve"),CONCATENATE("R9C",'Mapa de Riesgos'!$O$62),"")</f>
        <v/>
      </c>
      <c r="K24" s="69" t="str">
        <f>IF(AND('Mapa de Riesgos'!$Y$63="Alta",'Mapa de Riesgos'!$AA$63="Leve"),CONCATENATE("R9C",'Mapa de Riesgos'!$O$63),"")</f>
        <v/>
      </c>
      <c r="L24" s="69" t="str">
        <f>IF(AND('Mapa de Riesgos'!$Y$64="Alta",'Mapa de Riesgos'!$AA$64="Leve"),CONCATENATE("R9C",'Mapa de Riesgos'!$O$64),"")</f>
        <v/>
      </c>
      <c r="M24" s="69" t="str">
        <f>IF(AND('Mapa de Riesgos'!$Y$65="Alta",'Mapa de Riesgos'!$AA$65="Leve"),CONCATENATE("R9C",'Mapa de Riesgos'!$O$65),"")</f>
        <v/>
      </c>
      <c r="N24" s="69" t="str">
        <f>IF(AND('Mapa de Riesgos'!$Y$66="Alta",'Mapa de Riesgos'!$AA$66="Leve"),CONCATENATE("R9C",'Mapa de Riesgos'!$O$66),"")</f>
        <v/>
      </c>
      <c r="O24" s="70" t="str">
        <f>IF(AND('Mapa de Riesgos'!$Y$67="Alta",'Mapa de Riesgos'!$AA$67="Leve"),CONCATENATE("R9C",'Mapa de Riesgos'!$O$67),"")</f>
        <v/>
      </c>
      <c r="P24" s="68" t="str">
        <f>IF(AND('Mapa de Riesgos'!$Y$62="Alta",'Mapa de Riesgos'!$AA$62="Menor"),CONCATENATE("R9C",'Mapa de Riesgos'!$O$62),"")</f>
        <v/>
      </c>
      <c r="Q24" s="69" t="str">
        <f>IF(AND('Mapa de Riesgos'!$Y$63="Alta",'Mapa de Riesgos'!$AA$63="Menor"),CONCATENATE("R9C",'Mapa de Riesgos'!$O$63),"")</f>
        <v/>
      </c>
      <c r="R24" s="69" t="str">
        <f>IF(AND('Mapa de Riesgos'!$Y$64="Alta",'Mapa de Riesgos'!$AA$64="Menor"),CONCATENATE("R9C",'Mapa de Riesgos'!$O$64),"")</f>
        <v/>
      </c>
      <c r="S24" s="69" t="str">
        <f>IF(AND('Mapa de Riesgos'!$Y$65="Alta",'Mapa de Riesgos'!$AA$65="Menor"),CONCATENATE("R9C",'Mapa de Riesgos'!$O$65),"")</f>
        <v/>
      </c>
      <c r="T24" s="69" t="str">
        <f>IF(AND('Mapa de Riesgos'!$Y$66="Alta",'Mapa de Riesgos'!$AA$66="Menor"),CONCATENATE("R9C",'Mapa de Riesgos'!$O$66),"")</f>
        <v/>
      </c>
      <c r="U24" s="70" t="str">
        <f>IF(AND('Mapa de Riesgos'!$Y$67="Alta",'Mapa de Riesgos'!$AA$67="Menor"),CONCATENATE("R9C",'Mapa de Riesgos'!$O$67),"")</f>
        <v/>
      </c>
      <c r="V24" s="52" t="str">
        <f>IF(AND('Mapa de Riesgos'!$Y$62="Alta",'Mapa de Riesgos'!$AA$62="Moderado"),CONCATENATE("R9C",'Mapa de Riesgos'!$O$62),"")</f>
        <v/>
      </c>
      <c r="W24" s="53" t="str">
        <f>IF(AND('Mapa de Riesgos'!$Y$63="Alta",'Mapa de Riesgos'!$AA$63="Moderado"),CONCATENATE("R9C",'Mapa de Riesgos'!$O$63),"")</f>
        <v/>
      </c>
      <c r="X24" s="58" t="str">
        <f>IF(AND('Mapa de Riesgos'!$Y$64="Alta",'Mapa de Riesgos'!$AA$64="Moderado"),CONCATENATE("R9C",'Mapa de Riesgos'!$O$64),"")</f>
        <v/>
      </c>
      <c r="Y24" s="58" t="str">
        <f>IF(AND('Mapa de Riesgos'!$Y$65="Alta",'Mapa de Riesgos'!$AA$65="Moderado"),CONCATENATE("R9C",'Mapa de Riesgos'!$O$65),"")</f>
        <v/>
      </c>
      <c r="Z24" s="58" t="str">
        <f>IF(AND('Mapa de Riesgos'!$Y$66="Alta",'Mapa de Riesgos'!$AA$66="Moderado"),CONCATENATE("R9C",'Mapa de Riesgos'!$O$66),"")</f>
        <v/>
      </c>
      <c r="AA24" s="54" t="str">
        <f>IF(AND('Mapa de Riesgos'!$Y$67="Alta",'Mapa de Riesgos'!$AA$67="Moderado"),CONCATENATE("R9C",'Mapa de Riesgos'!$O$67),"")</f>
        <v/>
      </c>
      <c r="AB24" s="52" t="str">
        <f>IF(AND('Mapa de Riesgos'!$Y$62="Alta",'Mapa de Riesgos'!$AA$62="Mayor"),CONCATENATE("R9C",'Mapa de Riesgos'!$O$62),"")</f>
        <v/>
      </c>
      <c r="AC24" s="53" t="str">
        <f>IF(AND('Mapa de Riesgos'!$Y$63="Alta",'Mapa de Riesgos'!$AA$63="Mayor"),CONCATENATE("R9C",'Mapa de Riesgos'!$O$63),"")</f>
        <v/>
      </c>
      <c r="AD24" s="58" t="str">
        <f>IF(AND('Mapa de Riesgos'!$Y$64="Alta",'Mapa de Riesgos'!$AA$64="Mayor"),CONCATENATE("R9C",'Mapa de Riesgos'!$O$64),"")</f>
        <v/>
      </c>
      <c r="AE24" s="58" t="str">
        <f>IF(AND('Mapa de Riesgos'!$Y$65="Alta",'Mapa de Riesgos'!$AA$65="Mayor"),CONCATENATE("R9C",'Mapa de Riesgos'!$O$65),"")</f>
        <v/>
      </c>
      <c r="AF24" s="58" t="str">
        <f>IF(AND('Mapa de Riesgos'!$Y$66="Alta",'Mapa de Riesgos'!$AA$66="Mayor"),CONCATENATE("R9C",'Mapa de Riesgos'!$O$66),"")</f>
        <v/>
      </c>
      <c r="AG24" s="54" t="str">
        <f>IF(AND('Mapa de Riesgos'!$Y$67="Alta",'Mapa de Riesgos'!$AA$67="Mayor"),CONCATENATE("R9C",'Mapa de Riesgos'!$O$67),"")</f>
        <v/>
      </c>
      <c r="AH24" s="55" t="str">
        <f>IF(AND('Mapa de Riesgos'!$Y$62="Alta",'Mapa de Riesgos'!$AA$62="Catastrófico"),CONCATENATE("R9C",'Mapa de Riesgos'!$O$62),"")</f>
        <v/>
      </c>
      <c r="AI24" s="56" t="str">
        <f>IF(AND('Mapa de Riesgos'!$Y$63="Alta",'Mapa de Riesgos'!$AA$63="Catastrófico"),CONCATENATE("R9C",'Mapa de Riesgos'!$O$63),"")</f>
        <v/>
      </c>
      <c r="AJ24" s="56" t="str">
        <f>IF(AND('Mapa de Riesgos'!$Y$64="Alta",'Mapa de Riesgos'!$AA$64="Catastrófico"),CONCATENATE("R9C",'Mapa de Riesgos'!$O$64),"")</f>
        <v/>
      </c>
      <c r="AK24" s="56" t="str">
        <f>IF(AND('Mapa de Riesgos'!$Y$65="Alta",'Mapa de Riesgos'!$AA$65="Catastrófico"),CONCATENATE("R9C",'Mapa de Riesgos'!$O$65),"")</f>
        <v/>
      </c>
      <c r="AL24" s="56" t="str">
        <f>IF(AND('Mapa de Riesgos'!$Y$66="Alta",'Mapa de Riesgos'!$AA$66="Catastrófico"),CONCATENATE("R9C",'Mapa de Riesgos'!$O$66),"")</f>
        <v/>
      </c>
      <c r="AM24" s="57" t="str">
        <f>IF(AND('Mapa de Riesgos'!$Y$67="Alta",'Mapa de Riesgos'!$AA$67="Catastrófico"),CONCATENATE("R9C",'Mapa de Riesgos'!$O$67),"")</f>
        <v/>
      </c>
      <c r="AN24" s="84"/>
      <c r="AO24" s="572"/>
      <c r="AP24" s="573"/>
      <c r="AQ24" s="573"/>
      <c r="AR24" s="573"/>
      <c r="AS24" s="573"/>
      <c r="AT24" s="57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481"/>
      <c r="C25" s="481"/>
      <c r="D25" s="482"/>
      <c r="E25" s="584"/>
      <c r="F25" s="585"/>
      <c r="G25" s="585"/>
      <c r="H25" s="585"/>
      <c r="I25" s="585"/>
      <c r="J25" s="71" t="str">
        <f>IF(AND('Mapa de Riesgos'!$Y$68="Alta",'Mapa de Riesgos'!$AA$68="Leve"),CONCATENATE("R10C",'Mapa de Riesgos'!$O$68),"")</f>
        <v/>
      </c>
      <c r="K25" s="72" t="str">
        <f>IF(AND('Mapa de Riesgos'!$Y$69="Alta",'Mapa de Riesgos'!$AA$69="Leve"),CONCATENATE("R10C",'Mapa de Riesgos'!$O$69),"")</f>
        <v/>
      </c>
      <c r="L25" s="72" t="str">
        <f>IF(AND('Mapa de Riesgos'!$Y$70="Alta",'Mapa de Riesgos'!$AA$70="Leve"),CONCATENATE("R10C",'Mapa de Riesgos'!$O$70),"")</f>
        <v/>
      </c>
      <c r="M25" s="72" t="str">
        <f>IF(AND('Mapa de Riesgos'!$Y$71="Alta",'Mapa de Riesgos'!$AA$71="Leve"),CONCATENATE("R10C",'Mapa de Riesgos'!$O$71),"")</f>
        <v/>
      </c>
      <c r="N25" s="72" t="str">
        <f>IF(AND('Mapa de Riesgos'!$Y$72="Alta",'Mapa de Riesgos'!$AA$72="Leve"),CONCATENATE("R10C",'Mapa de Riesgos'!$O$72),"")</f>
        <v/>
      </c>
      <c r="O25" s="73" t="str">
        <f>IF(AND('Mapa de Riesgos'!$Y$73="Alta",'Mapa de Riesgos'!$AA$73="Leve"),CONCATENATE("R10C",'Mapa de Riesgos'!$O$73),"")</f>
        <v/>
      </c>
      <c r="P25" s="71" t="str">
        <f>IF(AND('Mapa de Riesgos'!$Y$68="Alta",'Mapa de Riesgos'!$AA$68="Menor"),CONCATENATE("R10C",'Mapa de Riesgos'!$O$68),"")</f>
        <v/>
      </c>
      <c r="Q25" s="72" t="str">
        <f>IF(AND('Mapa de Riesgos'!$Y$69="Alta",'Mapa de Riesgos'!$AA$69="Menor"),CONCATENATE("R10C",'Mapa de Riesgos'!$O$69),"")</f>
        <v/>
      </c>
      <c r="R25" s="72" t="str">
        <f>IF(AND('Mapa de Riesgos'!$Y$70="Alta",'Mapa de Riesgos'!$AA$70="Menor"),CONCATENATE("R10C",'Mapa de Riesgos'!$O$70),"")</f>
        <v/>
      </c>
      <c r="S25" s="72" t="str">
        <f>IF(AND('Mapa de Riesgos'!$Y$71="Alta",'Mapa de Riesgos'!$AA$71="Menor"),CONCATENATE("R10C",'Mapa de Riesgos'!$O$71),"")</f>
        <v/>
      </c>
      <c r="T25" s="72" t="str">
        <f>IF(AND('Mapa de Riesgos'!$Y$72="Alta",'Mapa de Riesgos'!$AA$72="Menor"),CONCATENATE("R10C",'Mapa de Riesgos'!$O$72),"")</f>
        <v/>
      </c>
      <c r="U25" s="73" t="str">
        <f>IF(AND('Mapa de Riesgos'!$Y$73="Alta",'Mapa de Riesgos'!$AA$73="Menor"),CONCATENATE("R10C",'Mapa de Riesgos'!$O$73),"")</f>
        <v/>
      </c>
      <c r="V25" s="59" t="str">
        <f>IF(AND('Mapa de Riesgos'!$Y$68="Alta",'Mapa de Riesgos'!$AA$68="Moderado"),CONCATENATE("R10C",'Mapa de Riesgos'!$O$68),"")</f>
        <v/>
      </c>
      <c r="W25" s="60" t="str">
        <f>IF(AND('Mapa de Riesgos'!$Y$69="Alta",'Mapa de Riesgos'!$AA$69="Moderado"),CONCATENATE("R10C",'Mapa de Riesgos'!$O$69),"")</f>
        <v/>
      </c>
      <c r="X25" s="60" t="str">
        <f>IF(AND('Mapa de Riesgos'!$Y$70="Alta",'Mapa de Riesgos'!$AA$70="Moderado"),CONCATENATE("R10C",'Mapa de Riesgos'!$O$70),"")</f>
        <v/>
      </c>
      <c r="Y25" s="60" t="str">
        <f>IF(AND('Mapa de Riesgos'!$Y$71="Alta",'Mapa de Riesgos'!$AA$71="Moderado"),CONCATENATE("R10C",'Mapa de Riesgos'!$O$71),"")</f>
        <v/>
      </c>
      <c r="Z25" s="60" t="str">
        <f>IF(AND('Mapa de Riesgos'!$Y$72="Alta",'Mapa de Riesgos'!$AA$72="Moderado"),CONCATENATE("R10C",'Mapa de Riesgos'!$O$72),"")</f>
        <v/>
      </c>
      <c r="AA25" s="61" t="str">
        <f>IF(AND('Mapa de Riesgos'!$Y$73="Alta",'Mapa de Riesgos'!$AA$73="Moderado"),CONCATENATE("R10C",'Mapa de Riesgos'!$O$73),"")</f>
        <v/>
      </c>
      <c r="AB25" s="59" t="str">
        <f>IF(AND('Mapa de Riesgos'!$Y$68="Alta",'Mapa de Riesgos'!$AA$68="Mayor"),CONCATENATE("R10C",'Mapa de Riesgos'!$O$68),"")</f>
        <v/>
      </c>
      <c r="AC25" s="60" t="str">
        <f>IF(AND('Mapa de Riesgos'!$Y$69="Alta",'Mapa de Riesgos'!$AA$69="Mayor"),CONCATENATE("R10C",'Mapa de Riesgos'!$O$69),"")</f>
        <v/>
      </c>
      <c r="AD25" s="60" t="str">
        <f>IF(AND('Mapa de Riesgos'!$Y$70="Alta",'Mapa de Riesgos'!$AA$70="Mayor"),CONCATENATE("R10C",'Mapa de Riesgos'!$O$70),"")</f>
        <v/>
      </c>
      <c r="AE25" s="60" t="str">
        <f>IF(AND('Mapa de Riesgos'!$Y$71="Alta",'Mapa de Riesgos'!$AA$71="Mayor"),CONCATENATE("R10C",'Mapa de Riesgos'!$O$71),"")</f>
        <v/>
      </c>
      <c r="AF25" s="60" t="str">
        <f>IF(AND('Mapa de Riesgos'!$Y$72="Alta",'Mapa de Riesgos'!$AA$72="Mayor"),CONCATENATE("R10C",'Mapa de Riesgos'!$O$72),"")</f>
        <v/>
      </c>
      <c r="AG25" s="61" t="str">
        <f>IF(AND('Mapa de Riesgos'!$Y$73="Alta",'Mapa de Riesgos'!$AA$73="Mayor"),CONCATENATE("R10C",'Mapa de Riesgos'!$O$73),"")</f>
        <v/>
      </c>
      <c r="AH25" s="62" t="str">
        <f>IF(AND('Mapa de Riesgos'!$Y$68="Alta",'Mapa de Riesgos'!$AA$68="Catastrófico"),CONCATENATE("R10C",'Mapa de Riesgos'!$O$68),"")</f>
        <v/>
      </c>
      <c r="AI25" s="63" t="str">
        <f>IF(AND('Mapa de Riesgos'!$Y$69="Alta",'Mapa de Riesgos'!$AA$69="Catastrófico"),CONCATENATE("R10C",'Mapa de Riesgos'!$O$69),"")</f>
        <v/>
      </c>
      <c r="AJ25" s="63" t="str">
        <f>IF(AND('Mapa de Riesgos'!$Y$70="Alta",'Mapa de Riesgos'!$AA$70="Catastrófico"),CONCATENATE("R10C",'Mapa de Riesgos'!$O$70),"")</f>
        <v/>
      </c>
      <c r="AK25" s="63" t="str">
        <f>IF(AND('Mapa de Riesgos'!$Y$71="Alta",'Mapa de Riesgos'!$AA$71="Catastrófico"),CONCATENATE("R10C",'Mapa de Riesgos'!$O$71),"")</f>
        <v/>
      </c>
      <c r="AL25" s="63" t="str">
        <f>IF(AND('Mapa de Riesgos'!$Y$72="Alta",'Mapa de Riesgos'!$AA$72="Catastrófico"),CONCATENATE("R10C",'Mapa de Riesgos'!$O$72),"")</f>
        <v/>
      </c>
      <c r="AM25" s="64" t="str">
        <f>IF(AND('Mapa de Riesgos'!$Y$73="Alta",'Mapa de Riesgos'!$AA$73="Catastrófico"),CONCATENATE("R10C",'Mapa de Riesgos'!$O$73),"")</f>
        <v/>
      </c>
      <c r="AN25" s="84"/>
      <c r="AO25" s="575"/>
      <c r="AP25" s="576"/>
      <c r="AQ25" s="576"/>
      <c r="AR25" s="576"/>
      <c r="AS25" s="576"/>
      <c r="AT25" s="577"/>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481"/>
      <c r="C26" s="481"/>
      <c r="D26" s="482"/>
      <c r="E26" s="578" t="s">
        <v>116</v>
      </c>
      <c r="F26" s="579"/>
      <c r="G26" s="579"/>
      <c r="H26" s="579"/>
      <c r="I26" s="597"/>
      <c r="J26" s="65" t="str">
        <f>IF(AND('Mapa de Riesgos'!$Y$12="Media",'Mapa de Riesgos'!$AA$12="Leve"),CONCATENATE("R1C",'Mapa de Riesgos'!$O$12),"")</f>
        <v/>
      </c>
      <c r="K26" s="66" t="str">
        <f>IF(AND('Mapa de Riesgos'!$Y$15="Media",'Mapa de Riesgos'!$AA$15="Leve"),CONCATENATE("R1C",'Mapa de Riesgos'!$O$15),"")</f>
        <v/>
      </c>
      <c r="L26" s="66" t="str">
        <f>IF(AND('Mapa de Riesgos'!$Y$16="Media",'Mapa de Riesgos'!$AA$16="Leve"),CONCATENATE("R1C",'Mapa de Riesgos'!$O$16),"")</f>
        <v/>
      </c>
      <c r="M26" s="66" t="str">
        <f>IF(AND('Mapa de Riesgos'!$Y$17="Media",'Mapa de Riesgos'!$AA$17="Leve"),CONCATENATE("R1C",'Mapa de Riesgos'!$O$17),"")</f>
        <v/>
      </c>
      <c r="N26" s="66" t="str">
        <f>IF(AND('Mapa de Riesgos'!$Y$18="Media",'Mapa de Riesgos'!$AA$18="Leve"),CONCATENATE("R1C",'Mapa de Riesgos'!$O$18),"")</f>
        <v/>
      </c>
      <c r="O26" s="67" t="str">
        <f>IF(AND('Mapa de Riesgos'!$Y$19="Media",'Mapa de Riesgos'!$AA$19="Leve"),CONCATENATE("R1C",'Mapa de Riesgos'!$O$19),"")</f>
        <v/>
      </c>
      <c r="P26" s="65" t="str">
        <f>IF(AND('Mapa de Riesgos'!$Y$12="Media",'Mapa de Riesgos'!$AA$12="Menor"),CONCATENATE("R1C",'Mapa de Riesgos'!$O$12),"")</f>
        <v/>
      </c>
      <c r="Q26" s="66" t="str">
        <f>IF(AND('Mapa de Riesgos'!$Y$15="Media",'Mapa de Riesgos'!$AA$15="Menor"),CONCATENATE("R1C",'Mapa de Riesgos'!$O$15),"")</f>
        <v/>
      </c>
      <c r="R26" s="66" t="str">
        <f>IF(AND('Mapa de Riesgos'!$Y$16="Media",'Mapa de Riesgos'!$AA$16="Menor"),CONCATENATE("R1C",'Mapa de Riesgos'!$O$16),"")</f>
        <v/>
      </c>
      <c r="S26" s="66" t="str">
        <f>IF(AND('Mapa de Riesgos'!$Y$17="Media",'Mapa de Riesgos'!$AA$17="Menor"),CONCATENATE("R1C",'Mapa de Riesgos'!$O$17),"")</f>
        <v/>
      </c>
      <c r="T26" s="66" t="str">
        <f>IF(AND('Mapa de Riesgos'!$Y$18="Media",'Mapa de Riesgos'!$AA$18="Menor"),CONCATENATE("R1C",'Mapa de Riesgos'!$O$18),"")</f>
        <v/>
      </c>
      <c r="U26" s="67" t="str">
        <f>IF(AND('Mapa de Riesgos'!$Y$19="Media",'Mapa de Riesgos'!$AA$19="Menor"),CONCATENATE("R1C",'Mapa de Riesgos'!$O$19),"")</f>
        <v/>
      </c>
      <c r="V26" s="65" t="str">
        <f>IF(AND('Mapa de Riesgos'!$Y$12="Media",'Mapa de Riesgos'!$AA$12="Moderado"),CONCATENATE("R1C",'Mapa de Riesgos'!$O$12),"")</f>
        <v/>
      </c>
      <c r="W26" s="66" t="str">
        <f>IF(AND('Mapa de Riesgos'!$Y$15="Media",'Mapa de Riesgos'!$AA$15="Moderado"),CONCATENATE("R1C",'Mapa de Riesgos'!$O$15),"")</f>
        <v/>
      </c>
      <c r="X26" s="66" t="str">
        <f>IF(AND('Mapa de Riesgos'!$Y$16="Media",'Mapa de Riesgos'!$AA$16="Moderado"),CONCATENATE("R1C",'Mapa de Riesgos'!$O$16),"")</f>
        <v/>
      </c>
      <c r="Y26" s="66" t="str">
        <f>IF(AND('Mapa de Riesgos'!$Y$17="Media",'Mapa de Riesgos'!$AA$17="Moderado"),CONCATENATE("R1C",'Mapa de Riesgos'!$O$17),"")</f>
        <v/>
      </c>
      <c r="Z26" s="66" t="str">
        <f>IF(AND('Mapa de Riesgos'!$Y$18="Media",'Mapa de Riesgos'!$AA$18="Moderado"),CONCATENATE("R1C",'Mapa de Riesgos'!$O$18),"")</f>
        <v/>
      </c>
      <c r="AA26" s="67" t="str">
        <f>IF(AND('Mapa de Riesgos'!$Y$19="Media",'Mapa de Riesgos'!$AA$19="Moderado"),CONCATENATE("R1C",'Mapa de Riesgos'!$O$19),"")</f>
        <v/>
      </c>
      <c r="AB26" s="46" t="str">
        <f>IF(AND('Mapa de Riesgos'!$Y$12="Media",'Mapa de Riesgos'!$AA$12="Mayor"),CONCATENATE("R1C",'Mapa de Riesgos'!$O$12),"")</f>
        <v/>
      </c>
      <c r="AC26" s="47" t="str">
        <f>IF(AND('Mapa de Riesgos'!$Y$15="Media",'Mapa de Riesgos'!$AA$15="Mayor"),CONCATENATE("R1C",'Mapa de Riesgos'!$O$15),"")</f>
        <v/>
      </c>
      <c r="AD26" s="47" t="str">
        <f>IF(AND('Mapa de Riesgos'!$Y$16="Media",'Mapa de Riesgos'!$AA$16="Mayor"),CONCATENATE("R1C",'Mapa de Riesgos'!$O$16),"")</f>
        <v/>
      </c>
      <c r="AE26" s="47" t="str">
        <f>IF(AND('Mapa de Riesgos'!$Y$17="Media",'Mapa de Riesgos'!$AA$17="Mayor"),CONCATENATE("R1C",'Mapa de Riesgos'!$O$17),"")</f>
        <v/>
      </c>
      <c r="AF26" s="47" t="str">
        <f>IF(AND('Mapa de Riesgos'!$Y$18="Media",'Mapa de Riesgos'!$AA$18="Mayor"),CONCATENATE("R1C",'Mapa de Riesgos'!$O$18),"")</f>
        <v/>
      </c>
      <c r="AG26" s="48" t="str">
        <f>IF(AND('Mapa de Riesgos'!$Y$19="Media",'Mapa de Riesgos'!$AA$19="Mayor"),CONCATENATE("R1C",'Mapa de Riesgos'!$O$19),"")</f>
        <v/>
      </c>
      <c r="AH26" s="49" t="str">
        <f>IF(AND('Mapa de Riesgos'!$Y$12="Media",'Mapa de Riesgos'!$AA$12="Catastrófico"),CONCATENATE("R1C",'Mapa de Riesgos'!$O$12),"")</f>
        <v/>
      </c>
      <c r="AI26" s="50" t="str">
        <f>IF(AND('Mapa de Riesgos'!$Y$15="Media",'Mapa de Riesgos'!$AA$15="Catastrófico"),CONCATENATE("R1C",'Mapa de Riesgos'!$O$15),"")</f>
        <v/>
      </c>
      <c r="AJ26" s="50" t="str">
        <f>IF(AND('Mapa de Riesgos'!$Y$16="Media",'Mapa de Riesgos'!$AA$16="Catastrófico"),CONCATENATE("R1C",'Mapa de Riesgos'!$O$16),"")</f>
        <v/>
      </c>
      <c r="AK26" s="50" t="str">
        <f>IF(AND('Mapa de Riesgos'!$Y$17="Media",'Mapa de Riesgos'!$AA$17="Catastrófico"),CONCATENATE("R1C",'Mapa de Riesgos'!$O$17),"")</f>
        <v/>
      </c>
      <c r="AL26" s="50" t="str">
        <f>IF(AND('Mapa de Riesgos'!$Y$18="Media",'Mapa de Riesgos'!$AA$18="Catastrófico"),CONCATENATE("R1C",'Mapa de Riesgos'!$O$18),"")</f>
        <v/>
      </c>
      <c r="AM26" s="51" t="str">
        <f>IF(AND('Mapa de Riesgos'!$Y$19="Media",'Mapa de Riesgos'!$AA$19="Catastrófico"),CONCATENATE("R1C",'Mapa de Riesgos'!$O$19),"")</f>
        <v/>
      </c>
      <c r="AN26" s="84"/>
      <c r="AO26" s="609" t="s">
        <v>80</v>
      </c>
      <c r="AP26" s="610"/>
      <c r="AQ26" s="610"/>
      <c r="AR26" s="610"/>
      <c r="AS26" s="610"/>
      <c r="AT26" s="611"/>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481"/>
      <c r="C27" s="481"/>
      <c r="D27" s="482"/>
      <c r="E27" s="580"/>
      <c r="F27" s="581"/>
      <c r="G27" s="581"/>
      <c r="H27" s="581"/>
      <c r="I27" s="598"/>
      <c r="J27" s="68" t="str">
        <f>IF(AND('Mapa de Riesgos'!$Y$20="Media",'Mapa de Riesgos'!$AA$20="Leve"),CONCATENATE("R2C",'Mapa de Riesgos'!$O$20),"")</f>
        <v/>
      </c>
      <c r="K27" s="69" t="str">
        <f>IF(AND('Mapa de Riesgos'!$Y$21="Media",'Mapa de Riesgos'!$AA$21="Leve"),CONCATENATE("R2C",'Mapa de Riesgos'!$O$21),"")</f>
        <v/>
      </c>
      <c r="L27" s="69" t="str">
        <f>IF(AND('Mapa de Riesgos'!$Y$22="Media",'Mapa de Riesgos'!$AA$22="Leve"),CONCATENATE("R2C",'Mapa de Riesgos'!$O$22),"")</f>
        <v/>
      </c>
      <c r="M27" s="69" t="str">
        <f>IF(AND('Mapa de Riesgos'!$Y$23="Media",'Mapa de Riesgos'!$AA$23="Leve"),CONCATENATE("R2C",'Mapa de Riesgos'!$O$23),"")</f>
        <v/>
      </c>
      <c r="N27" s="69" t="str">
        <f>IF(AND('Mapa de Riesgos'!$Y$24="Media",'Mapa de Riesgos'!$AA$24="Leve"),CONCATENATE("R2C",'Mapa de Riesgos'!$O$24),"")</f>
        <v/>
      </c>
      <c r="O27" s="70" t="str">
        <f>IF(AND('Mapa de Riesgos'!$Y$25="Media",'Mapa de Riesgos'!$AA$25="Leve"),CONCATENATE("R2C",'Mapa de Riesgos'!$O$25),"")</f>
        <v/>
      </c>
      <c r="P27" s="68" t="str">
        <f>IF(AND('Mapa de Riesgos'!$Y$20="Media",'Mapa de Riesgos'!$AA$20="Menor"),CONCATENATE("R2C",'Mapa de Riesgos'!$O$20),"")</f>
        <v/>
      </c>
      <c r="Q27" s="69" t="str">
        <f>IF(AND('Mapa de Riesgos'!$Y$21="Media",'Mapa de Riesgos'!$AA$21="Menor"),CONCATENATE("R2C",'Mapa de Riesgos'!$O$21),"")</f>
        <v/>
      </c>
      <c r="R27" s="69" t="str">
        <f>IF(AND('Mapa de Riesgos'!$Y$22="Media",'Mapa de Riesgos'!$AA$22="Menor"),CONCATENATE("R2C",'Mapa de Riesgos'!$O$22),"")</f>
        <v/>
      </c>
      <c r="S27" s="69" t="str">
        <f>IF(AND('Mapa de Riesgos'!$Y$23="Media",'Mapa de Riesgos'!$AA$23="Menor"),CONCATENATE("R2C",'Mapa de Riesgos'!$O$23),"")</f>
        <v/>
      </c>
      <c r="T27" s="69" t="str">
        <f>IF(AND('Mapa de Riesgos'!$Y$24="Media",'Mapa de Riesgos'!$AA$24="Menor"),CONCATENATE("R2C",'Mapa de Riesgos'!$O$24),"")</f>
        <v/>
      </c>
      <c r="U27" s="70" t="str">
        <f>IF(AND('Mapa de Riesgos'!$Y$25="Media",'Mapa de Riesgos'!$AA$25="Menor"),CONCATENATE("R2C",'Mapa de Riesgos'!$O$25),"")</f>
        <v/>
      </c>
      <c r="V27" s="68" t="str">
        <f>IF(AND('Mapa de Riesgos'!$Y$20="Media",'Mapa de Riesgos'!$AA$20="Moderado"),CONCATENATE("R2C",'Mapa de Riesgos'!$O$20),"")</f>
        <v/>
      </c>
      <c r="W27" s="69" t="str">
        <f>IF(AND('Mapa de Riesgos'!$Y$21="Media",'Mapa de Riesgos'!$AA$21="Moderado"),CONCATENATE("R2C",'Mapa de Riesgos'!$O$21),"")</f>
        <v/>
      </c>
      <c r="X27" s="69" t="str">
        <f>IF(AND('Mapa de Riesgos'!$Y$22="Media",'Mapa de Riesgos'!$AA$22="Moderado"),CONCATENATE("R2C",'Mapa de Riesgos'!$O$22),"")</f>
        <v/>
      </c>
      <c r="Y27" s="69" t="str">
        <f>IF(AND('Mapa de Riesgos'!$Y$23="Media",'Mapa de Riesgos'!$AA$23="Moderado"),CONCATENATE("R2C",'Mapa de Riesgos'!$O$23),"")</f>
        <v/>
      </c>
      <c r="Z27" s="69" t="str">
        <f>IF(AND('Mapa de Riesgos'!$Y$24="Media",'Mapa de Riesgos'!$AA$24="Moderado"),CONCATENATE("R2C",'Mapa de Riesgos'!$O$24),"")</f>
        <v/>
      </c>
      <c r="AA27" s="70" t="str">
        <f>IF(AND('Mapa de Riesgos'!$Y$25="Media",'Mapa de Riesgos'!$AA$25="Moderado"),CONCATENATE("R2C",'Mapa de Riesgos'!$O$25),"")</f>
        <v/>
      </c>
      <c r="AB27" s="52" t="str">
        <f>IF(AND('Mapa de Riesgos'!$Y$20="Media",'Mapa de Riesgos'!$AA$20="Mayor"),CONCATENATE("R2C",'Mapa de Riesgos'!$O$20),"")</f>
        <v/>
      </c>
      <c r="AC27" s="53" t="str">
        <f>IF(AND('Mapa de Riesgos'!$Y$21="Media",'Mapa de Riesgos'!$AA$21="Mayor"),CONCATENATE("R2C",'Mapa de Riesgos'!$O$21),"")</f>
        <v/>
      </c>
      <c r="AD27" s="53" t="str">
        <f>IF(AND('Mapa de Riesgos'!$Y$22="Media",'Mapa de Riesgos'!$AA$22="Mayor"),CONCATENATE("R2C",'Mapa de Riesgos'!$O$22),"")</f>
        <v/>
      </c>
      <c r="AE27" s="53" t="str">
        <f>IF(AND('Mapa de Riesgos'!$Y$23="Media",'Mapa de Riesgos'!$AA$23="Mayor"),CONCATENATE("R2C",'Mapa de Riesgos'!$O$23),"")</f>
        <v/>
      </c>
      <c r="AF27" s="53" t="str">
        <f>IF(AND('Mapa de Riesgos'!$Y$24="Media",'Mapa de Riesgos'!$AA$24="Mayor"),CONCATENATE("R2C",'Mapa de Riesgos'!$O$24),"")</f>
        <v/>
      </c>
      <c r="AG27" s="54" t="str">
        <f>IF(AND('Mapa de Riesgos'!$Y$25="Media",'Mapa de Riesgos'!$AA$25="Mayor"),CONCATENATE("R2C",'Mapa de Riesgos'!$O$25),"")</f>
        <v/>
      </c>
      <c r="AH27" s="55" t="str">
        <f>IF(AND('Mapa de Riesgos'!$Y$20="Media",'Mapa de Riesgos'!$AA$20="Catastrófico"),CONCATENATE("R2C",'Mapa de Riesgos'!$O$20),"")</f>
        <v/>
      </c>
      <c r="AI27" s="56" t="str">
        <f>IF(AND('Mapa de Riesgos'!$Y$21="Media",'Mapa de Riesgos'!$AA$21="Catastrófico"),CONCATENATE("R2C",'Mapa de Riesgos'!$O$21),"")</f>
        <v/>
      </c>
      <c r="AJ27" s="56" t="str">
        <f>IF(AND('Mapa de Riesgos'!$Y$22="Media",'Mapa de Riesgos'!$AA$22="Catastrófico"),CONCATENATE("R2C",'Mapa de Riesgos'!$O$22),"")</f>
        <v/>
      </c>
      <c r="AK27" s="56" t="str">
        <f>IF(AND('Mapa de Riesgos'!$Y$23="Media",'Mapa de Riesgos'!$AA$23="Catastrófico"),CONCATENATE("R2C",'Mapa de Riesgos'!$O$23),"")</f>
        <v/>
      </c>
      <c r="AL27" s="56" t="str">
        <f>IF(AND('Mapa de Riesgos'!$Y$24="Media",'Mapa de Riesgos'!$AA$24="Catastrófico"),CONCATENATE("R2C",'Mapa de Riesgos'!$O$24),"")</f>
        <v/>
      </c>
      <c r="AM27" s="57" t="str">
        <f>IF(AND('Mapa de Riesgos'!$Y$25="Media",'Mapa de Riesgos'!$AA$25="Catastrófico"),CONCATENATE("R2C",'Mapa de Riesgos'!$O$25),"")</f>
        <v/>
      </c>
      <c r="AN27" s="84"/>
      <c r="AO27" s="612"/>
      <c r="AP27" s="613"/>
      <c r="AQ27" s="613"/>
      <c r="AR27" s="613"/>
      <c r="AS27" s="613"/>
      <c r="AT27" s="61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481"/>
      <c r="C28" s="481"/>
      <c r="D28" s="482"/>
      <c r="E28" s="582"/>
      <c r="F28" s="583"/>
      <c r="G28" s="583"/>
      <c r="H28" s="583"/>
      <c r="I28" s="598"/>
      <c r="J28" s="68" t="str">
        <f>IF(AND('Mapa de Riesgos'!$Y$26="Media",'Mapa de Riesgos'!$AA$26="Leve"),CONCATENATE("R3C",'Mapa de Riesgos'!$O$26),"")</f>
        <v/>
      </c>
      <c r="K28" s="69" t="str">
        <f>IF(AND('Mapa de Riesgos'!$Y$27="Media",'Mapa de Riesgos'!$AA$27="Leve"),CONCATENATE("R3C",'Mapa de Riesgos'!$O$27),"")</f>
        <v/>
      </c>
      <c r="L28" s="69" t="str">
        <f>IF(AND('Mapa de Riesgos'!$Y$28="Media",'Mapa de Riesgos'!$AA$28="Leve"),CONCATENATE("R3C",'Mapa de Riesgos'!$O$28),"")</f>
        <v/>
      </c>
      <c r="M28" s="69" t="str">
        <f>IF(AND('Mapa de Riesgos'!$Y$29="Media",'Mapa de Riesgos'!$AA$29="Leve"),CONCATENATE("R3C",'Mapa de Riesgos'!$O$29),"")</f>
        <v/>
      </c>
      <c r="N28" s="69" t="str">
        <f>IF(AND('Mapa de Riesgos'!$Y$30="Media",'Mapa de Riesgos'!$AA$30="Leve"),CONCATENATE("R3C",'Mapa de Riesgos'!$O$30),"")</f>
        <v/>
      </c>
      <c r="O28" s="70" t="str">
        <f>IF(AND('Mapa de Riesgos'!$Y$31="Media",'Mapa de Riesgos'!$AA$31="Leve"),CONCATENATE("R3C",'Mapa de Riesgos'!$O$31),"")</f>
        <v/>
      </c>
      <c r="P28" s="68" t="str">
        <f>IF(AND('Mapa de Riesgos'!$Y$26="Media",'Mapa de Riesgos'!$AA$26="Menor"),CONCATENATE("R3C",'Mapa de Riesgos'!$O$26),"")</f>
        <v/>
      </c>
      <c r="Q28" s="69" t="str">
        <f>IF(AND('Mapa de Riesgos'!$Y$27="Media",'Mapa de Riesgos'!$AA$27="Menor"),CONCATENATE("R3C",'Mapa de Riesgos'!$O$27),"")</f>
        <v/>
      </c>
      <c r="R28" s="69" t="str">
        <f>IF(AND('Mapa de Riesgos'!$Y$28="Media",'Mapa de Riesgos'!$AA$28="Menor"),CONCATENATE("R3C",'Mapa de Riesgos'!$O$28),"")</f>
        <v/>
      </c>
      <c r="S28" s="69" t="str">
        <f>IF(AND('Mapa de Riesgos'!$Y$29="Media",'Mapa de Riesgos'!$AA$29="Menor"),CONCATENATE("R3C",'Mapa de Riesgos'!$O$29),"")</f>
        <v/>
      </c>
      <c r="T28" s="69" t="str">
        <f>IF(AND('Mapa de Riesgos'!$Y$30="Media",'Mapa de Riesgos'!$AA$30="Menor"),CONCATENATE("R3C",'Mapa de Riesgos'!$O$30),"")</f>
        <v/>
      </c>
      <c r="U28" s="70" t="str">
        <f>IF(AND('Mapa de Riesgos'!$Y$31="Media",'Mapa de Riesgos'!$AA$31="Menor"),CONCATENATE("R3C",'Mapa de Riesgos'!$O$31),"")</f>
        <v/>
      </c>
      <c r="V28" s="68" t="str">
        <f>IF(AND('Mapa de Riesgos'!$Y$26="Media",'Mapa de Riesgos'!$AA$26="Moderado"),CONCATENATE("R3C",'Mapa de Riesgos'!$O$26),"")</f>
        <v/>
      </c>
      <c r="W28" s="69" t="str">
        <f>IF(AND('Mapa de Riesgos'!$Y$27="Media",'Mapa de Riesgos'!$AA$27="Moderado"),CONCATENATE("R3C",'Mapa de Riesgos'!$O$27),"")</f>
        <v/>
      </c>
      <c r="X28" s="69" t="str">
        <f>IF(AND('Mapa de Riesgos'!$Y$28="Media",'Mapa de Riesgos'!$AA$28="Moderado"),CONCATENATE("R3C",'Mapa de Riesgos'!$O$28),"")</f>
        <v/>
      </c>
      <c r="Y28" s="69" t="str">
        <f>IF(AND('Mapa de Riesgos'!$Y$29="Media",'Mapa de Riesgos'!$AA$29="Moderado"),CONCATENATE("R3C",'Mapa de Riesgos'!$O$29),"")</f>
        <v/>
      </c>
      <c r="Z28" s="69" t="str">
        <f>IF(AND('Mapa de Riesgos'!$Y$30="Media",'Mapa de Riesgos'!$AA$30="Moderado"),CONCATENATE("R3C",'Mapa de Riesgos'!$O$30),"")</f>
        <v/>
      </c>
      <c r="AA28" s="70" t="str">
        <f>IF(AND('Mapa de Riesgos'!$Y$31="Media",'Mapa de Riesgos'!$AA$31="Moderado"),CONCATENATE("R3C",'Mapa de Riesgos'!$O$31),"")</f>
        <v/>
      </c>
      <c r="AB28" s="52" t="str">
        <f>IF(AND('Mapa de Riesgos'!$Y$26="Media",'Mapa de Riesgos'!$AA$26="Mayor"),CONCATENATE("R3C",'Mapa de Riesgos'!$O$26),"")</f>
        <v/>
      </c>
      <c r="AC28" s="53" t="str">
        <f>IF(AND('Mapa de Riesgos'!$Y$27="Media",'Mapa de Riesgos'!$AA$27="Mayor"),CONCATENATE("R3C",'Mapa de Riesgos'!$O$27),"")</f>
        <v/>
      </c>
      <c r="AD28" s="53" t="str">
        <f>IF(AND('Mapa de Riesgos'!$Y$28="Media",'Mapa de Riesgos'!$AA$28="Mayor"),CONCATENATE("R3C",'Mapa de Riesgos'!$O$28),"")</f>
        <v/>
      </c>
      <c r="AE28" s="53" t="str">
        <f>IF(AND('Mapa de Riesgos'!$Y$29="Media",'Mapa de Riesgos'!$AA$29="Mayor"),CONCATENATE("R3C",'Mapa de Riesgos'!$O$29),"")</f>
        <v/>
      </c>
      <c r="AF28" s="53" t="str">
        <f>IF(AND('Mapa de Riesgos'!$Y$30="Media",'Mapa de Riesgos'!$AA$30="Mayor"),CONCATENATE("R3C",'Mapa de Riesgos'!$O$30),"")</f>
        <v/>
      </c>
      <c r="AG28" s="54" t="str">
        <f>IF(AND('Mapa de Riesgos'!$Y$31="Media",'Mapa de Riesgos'!$AA$31="Mayor"),CONCATENATE("R3C",'Mapa de Riesgos'!$O$31),"")</f>
        <v/>
      </c>
      <c r="AH28" s="55" t="str">
        <f>IF(AND('Mapa de Riesgos'!$Y$26="Media",'Mapa de Riesgos'!$AA$26="Catastrófico"),CONCATENATE("R3C",'Mapa de Riesgos'!$O$26),"")</f>
        <v/>
      </c>
      <c r="AI28" s="56" t="str">
        <f>IF(AND('Mapa de Riesgos'!$Y$27="Media",'Mapa de Riesgos'!$AA$27="Catastrófico"),CONCATENATE("R3C",'Mapa de Riesgos'!$O$27),"")</f>
        <v/>
      </c>
      <c r="AJ28" s="56" t="str">
        <f>IF(AND('Mapa de Riesgos'!$Y$28="Media",'Mapa de Riesgos'!$AA$28="Catastrófico"),CONCATENATE("R3C",'Mapa de Riesgos'!$O$28),"")</f>
        <v/>
      </c>
      <c r="AK28" s="56" t="str">
        <f>IF(AND('Mapa de Riesgos'!$Y$29="Media",'Mapa de Riesgos'!$AA$29="Catastrófico"),CONCATENATE("R3C",'Mapa de Riesgos'!$O$29),"")</f>
        <v/>
      </c>
      <c r="AL28" s="56" t="str">
        <f>IF(AND('Mapa de Riesgos'!$Y$30="Media",'Mapa de Riesgos'!$AA$30="Catastrófico"),CONCATENATE("R3C",'Mapa de Riesgos'!$O$30),"")</f>
        <v/>
      </c>
      <c r="AM28" s="57" t="str">
        <f>IF(AND('Mapa de Riesgos'!$Y$31="Media",'Mapa de Riesgos'!$AA$31="Catastrófico"),CONCATENATE("R3C",'Mapa de Riesgos'!$O$31),"")</f>
        <v/>
      </c>
      <c r="AN28" s="84"/>
      <c r="AO28" s="612"/>
      <c r="AP28" s="613"/>
      <c r="AQ28" s="613"/>
      <c r="AR28" s="613"/>
      <c r="AS28" s="613"/>
      <c r="AT28" s="61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481"/>
      <c r="C29" s="481"/>
      <c r="D29" s="482"/>
      <c r="E29" s="582"/>
      <c r="F29" s="583"/>
      <c r="G29" s="583"/>
      <c r="H29" s="583"/>
      <c r="I29" s="598"/>
      <c r="J29" s="68" t="str">
        <f>IF(AND('Mapa de Riesgos'!$Y$32="Media",'Mapa de Riesgos'!$AA$32="Leve"),CONCATENATE("R4C",'Mapa de Riesgos'!$O$32),"")</f>
        <v/>
      </c>
      <c r="K29" s="69" t="str">
        <f>IF(AND('Mapa de Riesgos'!$Y$33="Media",'Mapa de Riesgos'!$AA$33="Leve"),CONCATENATE("R4C",'Mapa de Riesgos'!$O$33),"")</f>
        <v/>
      </c>
      <c r="L29" s="69" t="str">
        <f>IF(AND('Mapa de Riesgos'!$Y$34="Media",'Mapa de Riesgos'!$AA$34="Leve"),CONCATENATE("R4C",'Mapa de Riesgos'!$O$34),"")</f>
        <v/>
      </c>
      <c r="M29" s="69" t="str">
        <f>IF(AND('Mapa de Riesgos'!$Y$35="Media",'Mapa de Riesgos'!$AA$35="Leve"),CONCATENATE("R4C",'Mapa de Riesgos'!$O$35),"")</f>
        <v/>
      </c>
      <c r="N29" s="69" t="str">
        <f>IF(AND('Mapa de Riesgos'!$Y$36="Media",'Mapa de Riesgos'!$AA$36="Leve"),CONCATENATE("R4C",'Mapa de Riesgos'!$O$36),"")</f>
        <v/>
      </c>
      <c r="O29" s="70" t="str">
        <f>IF(AND('Mapa de Riesgos'!$Y$37="Media",'Mapa de Riesgos'!$AA$37="Leve"),CONCATENATE("R4C",'Mapa de Riesgos'!$O$37),"")</f>
        <v/>
      </c>
      <c r="P29" s="68" t="str">
        <f>IF(AND('Mapa de Riesgos'!$Y$32="Media",'Mapa de Riesgos'!$AA$32="Menor"),CONCATENATE("R4C",'Mapa de Riesgos'!$O$32),"")</f>
        <v/>
      </c>
      <c r="Q29" s="69" t="str">
        <f>IF(AND('Mapa de Riesgos'!$Y$33="Media",'Mapa de Riesgos'!$AA$33="Menor"),CONCATENATE("R4C",'Mapa de Riesgos'!$O$33),"")</f>
        <v/>
      </c>
      <c r="R29" s="69" t="str">
        <f>IF(AND('Mapa de Riesgos'!$Y$34="Media",'Mapa de Riesgos'!$AA$34="Menor"),CONCATENATE("R4C",'Mapa de Riesgos'!$O$34),"")</f>
        <v/>
      </c>
      <c r="S29" s="69" t="str">
        <f>IF(AND('Mapa de Riesgos'!$Y$35="Media",'Mapa de Riesgos'!$AA$35="Menor"),CONCATENATE("R4C",'Mapa de Riesgos'!$O$35),"")</f>
        <v/>
      </c>
      <c r="T29" s="69" t="str">
        <f>IF(AND('Mapa de Riesgos'!$Y$36="Media",'Mapa de Riesgos'!$AA$36="Menor"),CONCATENATE("R4C",'Mapa de Riesgos'!$O$36),"")</f>
        <v/>
      </c>
      <c r="U29" s="70" t="str">
        <f>IF(AND('Mapa de Riesgos'!$Y$37="Media",'Mapa de Riesgos'!$AA$37="Menor"),CONCATENATE("R4C",'Mapa de Riesgos'!$O$37),"")</f>
        <v/>
      </c>
      <c r="V29" s="68" t="str">
        <f>IF(AND('Mapa de Riesgos'!$Y$32="Media",'Mapa de Riesgos'!$AA$32="Moderado"),CONCATENATE("R4C",'Mapa de Riesgos'!$O$32),"")</f>
        <v/>
      </c>
      <c r="W29" s="69" t="str">
        <f>IF(AND('Mapa de Riesgos'!$Y$33="Media",'Mapa de Riesgos'!$AA$33="Moderado"),CONCATENATE("R4C",'Mapa de Riesgos'!$O$33),"")</f>
        <v/>
      </c>
      <c r="X29" s="69" t="str">
        <f>IF(AND('Mapa de Riesgos'!$Y$34="Media",'Mapa de Riesgos'!$AA$34="Moderado"),CONCATENATE("R4C",'Mapa de Riesgos'!$O$34),"")</f>
        <v/>
      </c>
      <c r="Y29" s="69" t="str">
        <f>IF(AND('Mapa de Riesgos'!$Y$35="Media",'Mapa de Riesgos'!$AA$35="Moderado"),CONCATENATE("R4C",'Mapa de Riesgos'!$O$35),"")</f>
        <v/>
      </c>
      <c r="Z29" s="69" t="str">
        <f>IF(AND('Mapa de Riesgos'!$Y$36="Media",'Mapa de Riesgos'!$AA$36="Moderado"),CONCATENATE("R4C",'Mapa de Riesgos'!$O$36),"")</f>
        <v/>
      </c>
      <c r="AA29" s="70" t="str">
        <f>IF(AND('Mapa de Riesgos'!$Y$37="Media",'Mapa de Riesgos'!$AA$37="Moderado"),CONCATENATE("R4C",'Mapa de Riesgos'!$O$37),"")</f>
        <v/>
      </c>
      <c r="AB29" s="52" t="str">
        <f>IF(AND('Mapa de Riesgos'!$Y$32="Media",'Mapa de Riesgos'!$AA$32="Mayor"),CONCATENATE("R4C",'Mapa de Riesgos'!$O$32),"")</f>
        <v>R4C1</v>
      </c>
      <c r="AC29" s="53" t="str">
        <f>IF(AND('Mapa de Riesgos'!$Y$33="Media",'Mapa de Riesgos'!$AA$33="Mayor"),CONCATENATE("R4C",'Mapa de Riesgos'!$O$33),"")</f>
        <v/>
      </c>
      <c r="AD29" s="58" t="str">
        <f>IF(AND('Mapa de Riesgos'!$Y$34="Media",'Mapa de Riesgos'!$AA$34="Mayor"),CONCATENATE("R4C",'Mapa de Riesgos'!$O$34),"")</f>
        <v/>
      </c>
      <c r="AE29" s="58" t="str">
        <f>IF(AND('Mapa de Riesgos'!$Y$35="Media",'Mapa de Riesgos'!$AA$35="Mayor"),CONCATENATE("R4C",'Mapa de Riesgos'!$O$35),"")</f>
        <v/>
      </c>
      <c r="AF29" s="58" t="str">
        <f>IF(AND('Mapa de Riesgos'!$Y$36="Media",'Mapa de Riesgos'!$AA$36="Mayor"),CONCATENATE("R4C",'Mapa de Riesgos'!$O$36),"")</f>
        <v/>
      </c>
      <c r="AG29" s="54" t="str">
        <f>IF(AND('Mapa de Riesgos'!$Y$37="Media",'Mapa de Riesgos'!$AA$37="Mayor"),CONCATENATE("R4C",'Mapa de Riesgos'!$O$37),"")</f>
        <v/>
      </c>
      <c r="AH29" s="55" t="str">
        <f>IF(AND('Mapa de Riesgos'!$Y$32="Media",'Mapa de Riesgos'!$AA$32="Catastrófico"),CONCATENATE("R4C",'Mapa de Riesgos'!$O$32),"")</f>
        <v/>
      </c>
      <c r="AI29" s="56" t="str">
        <f>IF(AND('Mapa de Riesgos'!$Y$33="Media",'Mapa de Riesgos'!$AA$33="Catastrófico"),CONCATENATE("R4C",'Mapa de Riesgos'!$O$33),"")</f>
        <v/>
      </c>
      <c r="AJ29" s="56" t="str">
        <f>IF(AND('Mapa de Riesgos'!$Y$34="Media",'Mapa de Riesgos'!$AA$34="Catastrófico"),CONCATENATE("R4C",'Mapa de Riesgos'!$O$34),"")</f>
        <v/>
      </c>
      <c r="AK29" s="56" t="str">
        <f>IF(AND('Mapa de Riesgos'!$Y$35="Media",'Mapa de Riesgos'!$AA$35="Catastrófico"),CONCATENATE("R4C",'Mapa de Riesgos'!$O$35),"")</f>
        <v/>
      </c>
      <c r="AL29" s="56" t="str">
        <f>IF(AND('Mapa de Riesgos'!$Y$36="Media",'Mapa de Riesgos'!$AA$36="Catastrófico"),CONCATENATE("R4C",'Mapa de Riesgos'!$O$36),"")</f>
        <v/>
      </c>
      <c r="AM29" s="57" t="str">
        <f>IF(AND('Mapa de Riesgos'!$Y$37="Media",'Mapa de Riesgos'!$AA$37="Catastrófico"),CONCATENATE("R4C",'Mapa de Riesgos'!$O$37),"")</f>
        <v/>
      </c>
      <c r="AN29" s="84"/>
      <c r="AO29" s="612"/>
      <c r="AP29" s="613"/>
      <c r="AQ29" s="613"/>
      <c r="AR29" s="613"/>
      <c r="AS29" s="613"/>
      <c r="AT29" s="61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481"/>
      <c r="C30" s="481"/>
      <c r="D30" s="482"/>
      <c r="E30" s="582"/>
      <c r="F30" s="583"/>
      <c r="G30" s="583"/>
      <c r="H30" s="583"/>
      <c r="I30" s="598"/>
      <c r="J30" s="68" t="str">
        <f>IF(AND('Mapa de Riesgos'!$Y$38="Media",'Mapa de Riesgos'!$AA$38="Leve"),CONCATENATE("R5C",'Mapa de Riesgos'!$O$38),"")</f>
        <v/>
      </c>
      <c r="K30" s="69" t="str">
        <f>IF(AND('Mapa de Riesgos'!$Y$39="Media",'Mapa de Riesgos'!$AA$39="Leve"),CONCATENATE("R5C",'Mapa de Riesgos'!$O$39),"")</f>
        <v/>
      </c>
      <c r="L30" s="69" t="str">
        <f>IF(AND('Mapa de Riesgos'!$Y$40="Media",'Mapa de Riesgos'!$AA$40="Leve"),CONCATENATE("R5C",'Mapa de Riesgos'!$O$40),"")</f>
        <v/>
      </c>
      <c r="M30" s="69" t="str">
        <f>IF(AND('Mapa de Riesgos'!$Y$41="Media",'Mapa de Riesgos'!$AA$41="Leve"),CONCATENATE("R5C",'Mapa de Riesgos'!$O$41),"")</f>
        <v/>
      </c>
      <c r="N30" s="69" t="str">
        <f>IF(AND('Mapa de Riesgos'!$Y$42="Media",'Mapa de Riesgos'!$AA$42="Leve"),CONCATENATE("R5C",'Mapa de Riesgos'!$O$42),"")</f>
        <v/>
      </c>
      <c r="O30" s="70" t="str">
        <f>IF(AND('Mapa de Riesgos'!$Y$43="Media",'Mapa de Riesgos'!$AA$43="Leve"),CONCATENATE("R5C",'Mapa de Riesgos'!$O$43),"")</f>
        <v/>
      </c>
      <c r="P30" s="68" t="str">
        <f>IF(AND('Mapa de Riesgos'!$Y$38="Media",'Mapa de Riesgos'!$AA$38="Menor"),CONCATENATE("R5C",'Mapa de Riesgos'!$O$38),"")</f>
        <v>R5C1</v>
      </c>
      <c r="Q30" s="69" t="str">
        <f>IF(AND('Mapa de Riesgos'!$Y$39="Media",'Mapa de Riesgos'!$AA$39="Menor"),CONCATENATE("R5C",'Mapa de Riesgos'!$O$39),"")</f>
        <v/>
      </c>
      <c r="R30" s="69" t="str">
        <f>IF(AND('Mapa de Riesgos'!$Y$40="Media",'Mapa de Riesgos'!$AA$40="Menor"),CONCATENATE("R5C",'Mapa de Riesgos'!$O$40),"")</f>
        <v/>
      </c>
      <c r="S30" s="69" t="str">
        <f>IF(AND('Mapa de Riesgos'!$Y$41="Media",'Mapa de Riesgos'!$AA$41="Menor"),CONCATENATE("R5C",'Mapa de Riesgos'!$O$41),"")</f>
        <v/>
      </c>
      <c r="T30" s="69" t="str">
        <f>IF(AND('Mapa de Riesgos'!$Y$42="Media",'Mapa de Riesgos'!$AA$42="Menor"),CONCATENATE("R5C",'Mapa de Riesgos'!$O$42),"")</f>
        <v/>
      </c>
      <c r="U30" s="70" t="str">
        <f>IF(AND('Mapa de Riesgos'!$Y$43="Media",'Mapa de Riesgos'!$AA$43="Menor"),CONCATENATE("R5C",'Mapa de Riesgos'!$O$43),"")</f>
        <v/>
      </c>
      <c r="V30" s="68" t="str">
        <f>IF(AND('Mapa de Riesgos'!$Y$38="Media",'Mapa de Riesgos'!$AA$38="Moderado"),CONCATENATE("R5C",'Mapa de Riesgos'!$O$38),"")</f>
        <v/>
      </c>
      <c r="W30" s="69" t="str">
        <f>IF(AND('Mapa de Riesgos'!$Y$39="Media",'Mapa de Riesgos'!$AA$39="Moderado"),CONCATENATE("R5C",'Mapa de Riesgos'!$O$39),"")</f>
        <v/>
      </c>
      <c r="X30" s="69" t="str">
        <f>IF(AND('Mapa de Riesgos'!$Y$40="Media",'Mapa de Riesgos'!$AA$40="Moderado"),CONCATENATE("R5C",'Mapa de Riesgos'!$O$40),"")</f>
        <v/>
      </c>
      <c r="Y30" s="69" t="str">
        <f>IF(AND('Mapa de Riesgos'!$Y$41="Media",'Mapa de Riesgos'!$AA$41="Moderado"),CONCATENATE("R5C",'Mapa de Riesgos'!$O$41),"")</f>
        <v/>
      </c>
      <c r="Z30" s="69" t="str">
        <f>IF(AND('Mapa de Riesgos'!$Y$42="Media",'Mapa de Riesgos'!$AA$42="Moderado"),CONCATENATE("R5C",'Mapa de Riesgos'!$O$42),"")</f>
        <v/>
      </c>
      <c r="AA30" s="70" t="str">
        <f>IF(AND('Mapa de Riesgos'!$Y$43="Media",'Mapa de Riesgos'!$AA$43="Moderado"),CONCATENATE("R5C",'Mapa de Riesgos'!$O$43),"")</f>
        <v/>
      </c>
      <c r="AB30" s="52" t="str">
        <f>IF(AND('Mapa de Riesgos'!$Y$38="Media",'Mapa de Riesgos'!$AA$38="Mayor"),CONCATENATE("R5C",'Mapa de Riesgos'!$O$38),"")</f>
        <v/>
      </c>
      <c r="AC30" s="53" t="str">
        <f>IF(AND('Mapa de Riesgos'!$Y$39="Media",'Mapa de Riesgos'!$AA$39="Mayor"),CONCATENATE("R5C",'Mapa de Riesgos'!$O$39),"")</f>
        <v/>
      </c>
      <c r="AD30" s="58" t="str">
        <f>IF(AND('Mapa de Riesgos'!$Y$40="Media",'Mapa de Riesgos'!$AA$40="Mayor"),CONCATENATE("R5C",'Mapa de Riesgos'!$O$40),"")</f>
        <v/>
      </c>
      <c r="AE30" s="58" t="str">
        <f>IF(AND('Mapa de Riesgos'!$Y$41="Media",'Mapa de Riesgos'!$AA$41="Mayor"),CONCATENATE("R5C",'Mapa de Riesgos'!$O$41),"")</f>
        <v/>
      </c>
      <c r="AF30" s="58" t="str">
        <f>IF(AND('Mapa de Riesgos'!$Y$42="Media",'Mapa de Riesgos'!$AA$42="Mayor"),CONCATENATE("R5C",'Mapa de Riesgos'!$O$42),"")</f>
        <v/>
      </c>
      <c r="AG30" s="54" t="str">
        <f>IF(AND('Mapa de Riesgos'!$Y$43="Media",'Mapa de Riesgos'!$AA$43="Mayor"),CONCATENATE("R5C",'Mapa de Riesgos'!$O$43),"")</f>
        <v/>
      </c>
      <c r="AH30" s="55" t="str">
        <f>IF(AND('Mapa de Riesgos'!$Y$38="Media",'Mapa de Riesgos'!$AA$38="Catastrófico"),CONCATENATE("R5C",'Mapa de Riesgos'!$O$38),"")</f>
        <v/>
      </c>
      <c r="AI30" s="56" t="str">
        <f>IF(AND('Mapa de Riesgos'!$Y$39="Media",'Mapa de Riesgos'!$AA$39="Catastrófico"),CONCATENATE("R5C",'Mapa de Riesgos'!$O$39),"")</f>
        <v/>
      </c>
      <c r="AJ30" s="56" t="str">
        <f>IF(AND('Mapa de Riesgos'!$Y$40="Media",'Mapa de Riesgos'!$AA$40="Catastrófico"),CONCATENATE("R5C",'Mapa de Riesgos'!$O$40),"")</f>
        <v/>
      </c>
      <c r="AK30" s="56" t="str">
        <f>IF(AND('Mapa de Riesgos'!$Y$41="Media",'Mapa de Riesgos'!$AA$41="Catastrófico"),CONCATENATE("R5C",'Mapa de Riesgos'!$O$41),"")</f>
        <v/>
      </c>
      <c r="AL30" s="56" t="str">
        <f>IF(AND('Mapa de Riesgos'!$Y$42="Media",'Mapa de Riesgos'!$AA$42="Catastrófico"),CONCATENATE("R5C",'Mapa de Riesgos'!$O$42),"")</f>
        <v/>
      </c>
      <c r="AM30" s="57" t="str">
        <f>IF(AND('Mapa de Riesgos'!$Y$43="Media",'Mapa de Riesgos'!$AA$43="Catastrófico"),CONCATENATE("R5C",'Mapa de Riesgos'!$O$43),"")</f>
        <v/>
      </c>
      <c r="AN30" s="84"/>
      <c r="AO30" s="612"/>
      <c r="AP30" s="613"/>
      <c r="AQ30" s="613"/>
      <c r="AR30" s="613"/>
      <c r="AS30" s="613"/>
      <c r="AT30" s="61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481"/>
      <c r="C31" s="481"/>
      <c r="D31" s="482"/>
      <c r="E31" s="582"/>
      <c r="F31" s="583"/>
      <c r="G31" s="583"/>
      <c r="H31" s="583"/>
      <c r="I31" s="598"/>
      <c r="J31" s="68" t="str">
        <f>IF(AND('Mapa de Riesgos'!$Y$44="Media",'Mapa de Riesgos'!$AA$44="Leve"),CONCATENATE("R6C",'Mapa de Riesgos'!$O$44),"")</f>
        <v/>
      </c>
      <c r="K31" s="69" t="str">
        <f>IF(AND('Mapa de Riesgos'!$Y$45="Media",'Mapa de Riesgos'!$AA$45="Leve"),CONCATENATE("R6C",'Mapa de Riesgos'!$O$45),"")</f>
        <v/>
      </c>
      <c r="L31" s="69" t="str">
        <f>IF(AND('Mapa de Riesgos'!$Y$46="Media",'Mapa de Riesgos'!$AA$46="Leve"),CONCATENATE("R6C",'Mapa de Riesgos'!$O$46),"")</f>
        <v/>
      </c>
      <c r="M31" s="69" t="str">
        <f>IF(AND('Mapa de Riesgos'!$Y$47="Media",'Mapa de Riesgos'!$AA$47="Leve"),CONCATENATE("R6C",'Mapa de Riesgos'!$O$47),"")</f>
        <v/>
      </c>
      <c r="N31" s="69" t="str">
        <f>IF(AND('Mapa de Riesgos'!$Y$48="Media",'Mapa de Riesgos'!$AA$48="Leve"),CONCATENATE("R6C",'Mapa de Riesgos'!$O$48),"")</f>
        <v/>
      </c>
      <c r="O31" s="70" t="str">
        <f>IF(AND('Mapa de Riesgos'!$Y$49="Media",'Mapa de Riesgos'!$AA$49="Leve"),CONCATENATE("R6C",'Mapa de Riesgos'!$O$49),"")</f>
        <v/>
      </c>
      <c r="P31" s="68" t="str">
        <f>IF(AND('Mapa de Riesgos'!$Y$44="Media",'Mapa de Riesgos'!$AA$44="Menor"),CONCATENATE("R6C",'Mapa de Riesgos'!$O$44),"")</f>
        <v/>
      </c>
      <c r="Q31" s="69" t="str">
        <f>IF(AND('Mapa de Riesgos'!$Y$45="Media",'Mapa de Riesgos'!$AA$45="Menor"),CONCATENATE("R6C",'Mapa de Riesgos'!$O$45),"")</f>
        <v/>
      </c>
      <c r="R31" s="69" t="str">
        <f>IF(AND('Mapa de Riesgos'!$Y$46="Media",'Mapa de Riesgos'!$AA$46="Menor"),CONCATENATE("R6C",'Mapa de Riesgos'!$O$46),"")</f>
        <v/>
      </c>
      <c r="S31" s="69" t="str">
        <f>IF(AND('Mapa de Riesgos'!$Y$47="Media",'Mapa de Riesgos'!$AA$47="Menor"),CONCATENATE("R6C",'Mapa de Riesgos'!$O$47),"")</f>
        <v/>
      </c>
      <c r="T31" s="69" t="str">
        <f>IF(AND('Mapa de Riesgos'!$Y$48="Media",'Mapa de Riesgos'!$AA$48="Menor"),CONCATENATE("R6C",'Mapa de Riesgos'!$O$48),"")</f>
        <v/>
      </c>
      <c r="U31" s="70" t="str">
        <f>IF(AND('Mapa de Riesgos'!$Y$49="Media",'Mapa de Riesgos'!$AA$49="Menor"),CONCATENATE("R6C",'Mapa de Riesgos'!$O$49),"")</f>
        <v/>
      </c>
      <c r="V31" s="68" t="str">
        <f>IF(AND('Mapa de Riesgos'!$Y$44="Media",'Mapa de Riesgos'!$AA$44="Moderado"),CONCATENATE("R6C",'Mapa de Riesgos'!$O$44),"")</f>
        <v/>
      </c>
      <c r="W31" s="69" t="str">
        <f>IF(AND('Mapa de Riesgos'!$Y$45="Media",'Mapa de Riesgos'!$AA$45="Moderado"),CONCATENATE("R6C",'Mapa de Riesgos'!$O$45),"")</f>
        <v/>
      </c>
      <c r="X31" s="69" t="str">
        <f>IF(AND('Mapa de Riesgos'!$Y$46="Media",'Mapa de Riesgos'!$AA$46="Moderado"),CONCATENATE("R6C",'Mapa de Riesgos'!$O$46),"")</f>
        <v/>
      </c>
      <c r="Y31" s="69" t="str">
        <f>IF(AND('Mapa de Riesgos'!$Y$47="Media",'Mapa de Riesgos'!$AA$47="Moderado"),CONCATENATE("R6C",'Mapa de Riesgos'!$O$47),"")</f>
        <v/>
      </c>
      <c r="Z31" s="69" t="str">
        <f>IF(AND('Mapa de Riesgos'!$Y$48="Media",'Mapa de Riesgos'!$AA$48="Moderado"),CONCATENATE("R6C",'Mapa de Riesgos'!$O$48),"")</f>
        <v/>
      </c>
      <c r="AA31" s="70" t="str">
        <f>IF(AND('Mapa de Riesgos'!$Y$49="Media",'Mapa de Riesgos'!$AA$49="Moderado"),CONCATENATE("R6C",'Mapa de Riesgos'!$O$49),"")</f>
        <v/>
      </c>
      <c r="AB31" s="52" t="str">
        <f>IF(AND('Mapa de Riesgos'!$Y$44="Media",'Mapa de Riesgos'!$AA$44="Mayor"),CONCATENATE("R6C",'Mapa de Riesgos'!$O$44),"")</f>
        <v/>
      </c>
      <c r="AC31" s="53" t="str">
        <f>IF(AND('Mapa de Riesgos'!$Y$45="Media",'Mapa de Riesgos'!$AA$45="Mayor"),CONCATENATE("R6C",'Mapa de Riesgos'!$O$45),"")</f>
        <v/>
      </c>
      <c r="AD31" s="58" t="str">
        <f>IF(AND('Mapa de Riesgos'!$Y$46="Media",'Mapa de Riesgos'!$AA$46="Mayor"),CONCATENATE("R6C",'Mapa de Riesgos'!$O$46),"")</f>
        <v/>
      </c>
      <c r="AE31" s="58" t="str">
        <f>IF(AND('Mapa de Riesgos'!$Y$47="Media",'Mapa de Riesgos'!$AA$47="Mayor"),CONCATENATE("R6C",'Mapa de Riesgos'!$O$47),"")</f>
        <v/>
      </c>
      <c r="AF31" s="58" t="str">
        <f>IF(AND('Mapa de Riesgos'!$Y$48="Media",'Mapa de Riesgos'!$AA$48="Mayor"),CONCATENATE("R6C",'Mapa de Riesgos'!$O$48),"")</f>
        <v/>
      </c>
      <c r="AG31" s="54" t="str">
        <f>IF(AND('Mapa de Riesgos'!$Y$49="Media",'Mapa de Riesgos'!$AA$49="Mayor"),CONCATENATE("R6C",'Mapa de Riesgos'!$O$49),"")</f>
        <v/>
      </c>
      <c r="AH31" s="55" t="str">
        <f>IF(AND('Mapa de Riesgos'!$Y$44="Media",'Mapa de Riesgos'!$AA$44="Catastrófico"),CONCATENATE("R6C",'Mapa de Riesgos'!$O$44),"")</f>
        <v/>
      </c>
      <c r="AI31" s="56" t="str">
        <f>IF(AND('Mapa de Riesgos'!$Y$45="Media",'Mapa de Riesgos'!$AA$45="Catastrófico"),CONCATENATE("R6C",'Mapa de Riesgos'!$O$45),"")</f>
        <v/>
      </c>
      <c r="AJ31" s="56" t="str">
        <f>IF(AND('Mapa de Riesgos'!$Y$46="Media",'Mapa de Riesgos'!$AA$46="Catastrófico"),CONCATENATE("R6C",'Mapa de Riesgos'!$O$46),"")</f>
        <v/>
      </c>
      <c r="AK31" s="56" t="str">
        <f>IF(AND('Mapa de Riesgos'!$Y$47="Media",'Mapa de Riesgos'!$AA$47="Catastrófico"),CONCATENATE("R6C",'Mapa de Riesgos'!$O$47),"")</f>
        <v/>
      </c>
      <c r="AL31" s="56" t="str">
        <f>IF(AND('Mapa de Riesgos'!$Y$48="Media",'Mapa de Riesgos'!$AA$48="Catastrófico"),CONCATENATE("R6C",'Mapa de Riesgos'!$O$48),"")</f>
        <v/>
      </c>
      <c r="AM31" s="57" t="str">
        <f>IF(AND('Mapa de Riesgos'!$Y$49="Media",'Mapa de Riesgos'!$AA$49="Catastrófico"),CONCATENATE("R6C",'Mapa de Riesgos'!$O$49),"")</f>
        <v/>
      </c>
      <c r="AN31" s="84"/>
      <c r="AO31" s="612"/>
      <c r="AP31" s="613"/>
      <c r="AQ31" s="613"/>
      <c r="AR31" s="613"/>
      <c r="AS31" s="613"/>
      <c r="AT31" s="61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481"/>
      <c r="C32" s="481"/>
      <c r="D32" s="482"/>
      <c r="E32" s="582"/>
      <c r="F32" s="583"/>
      <c r="G32" s="583"/>
      <c r="H32" s="583"/>
      <c r="I32" s="598"/>
      <c r="J32" s="68" t="str">
        <f>IF(AND('Mapa de Riesgos'!$Y$50="Media",'Mapa de Riesgos'!$AA$50="Leve"),CONCATENATE("R7C",'Mapa de Riesgos'!$O$50),"")</f>
        <v/>
      </c>
      <c r="K32" s="69" t="str">
        <f>IF(AND('Mapa de Riesgos'!$Y$51="Media",'Mapa de Riesgos'!$AA$51="Leve"),CONCATENATE("R7C",'Mapa de Riesgos'!$O$51),"")</f>
        <v/>
      </c>
      <c r="L32" s="69" t="str">
        <f>IF(AND('Mapa de Riesgos'!$Y$52="Media",'Mapa de Riesgos'!$AA$52="Leve"),CONCATENATE("R7C",'Mapa de Riesgos'!$O$52),"")</f>
        <v/>
      </c>
      <c r="M32" s="69" t="str">
        <f>IF(AND('Mapa de Riesgos'!$Y$53="Media",'Mapa de Riesgos'!$AA$53="Leve"),CONCATENATE("R7C",'Mapa de Riesgos'!$O$53),"")</f>
        <v/>
      </c>
      <c r="N32" s="69" t="str">
        <f>IF(AND('Mapa de Riesgos'!$Y$54="Media",'Mapa de Riesgos'!$AA$54="Leve"),CONCATENATE("R7C",'Mapa de Riesgos'!$O$54),"")</f>
        <v/>
      </c>
      <c r="O32" s="70" t="str">
        <f>IF(AND('Mapa de Riesgos'!$Y$55="Media",'Mapa de Riesgos'!$AA$55="Leve"),CONCATENATE("R7C",'Mapa de Riesgos'!$O$55),"")</f>
        <v/>
      </c>
      <c r="P32" s="68" t="str">
        <f>IF(AND('Mapa de Riesgos'!$Y$50="Media",'Mapa de Riesgos'!$AA$50="Menor"),CONCATENATE("R7C",'Mapa de Riesgos'!$O$50),"")</f>
        <v/>
      </c>
      <c r="Q32" s="69" t="str">
        <f>IF(AND('Mapa de Riesgos'!$Y$51="Media",'Mapa de Riesgos'!$AA$51="Menor"),CONCATENATE("R7C",'Mapa de Riesgos'!$O$51),"")</f>
        <v/>
      </c>
      <c r="R32" s="69" t="str">
        <f>IF(AND('Mapa de Riesgos'!$Y$52="Media",'Mapa de Riesgos'!$AA$52="Menor"),CONCATENATE("R7C",'Mapa de Riesgos'!$O$52),"")</f>
        <v/>
      </c>
      <c r="S32" s="69" t="str">
        <f>IF(AND('Mapa de Riesgos'!$Y$53="Media",'Mapa de Riesgos'!$AA$53="Menor"),CONCATENATE("R7C",'Mapa de Riesgos'!$O$53),"")</f>
        <v/>
      </c>
      <c r="T32" s="69" t="str">
        <f>IF(AND('Mapa de Riesgos'!$Y$54="Media",'Mapa de Riesgos'!$AA$54="Menor"),CONCATENATE("R7C",'Mapa de Riesgos'!$O$54),"")</f>
        <v/>
      </c>
      <c r="U32" s="70" t="str">
        <f>IF(AND('Mapa de Riesgos'!$Y$55="Media",'Mapa de Riesgos'!$AA$55="Menor"),CONCATENATE("R7C",'Mapa de Riesgos'!$O$55),"")</f>
        <v/>
      </c>
      <c r="V32" s="68" t="str">
        <f>IF(AND('Mapa de Riesgos'!$Y$50="Media",'Mapa de Riesgos'!$AA$50="Moderado"),CONCATENATE("R7C",'Mapa de Riesgos'!$O$50),"")</f>
        <v/>
      </c>
      <c r="W32" s="69" t="str">
        <f>IF(AND('Mapa de Riesgos'!$Y$51="Media",'Mapa de Riesgos'!$AA$51="Moderado"),CONCATENATE("R7C",'Mapa de Riesgos'!$O$51),"")</f>
        <v/>
      </c>
      <c r="X32" s="69" t="str">
        <f>IF(AND('Mapa de Riesgos'!$Y$52="Media",'Mapa de Riesgos'!$AA$52="Moderado"),CONCATENATE("R7C",'Mapa de Riesgos'!$O$52),"")</f>
        <v/>
      </c>
      <c r="Y32" s="69" t="str">
        <f>IF(AND('Mapa de Riesgos'!$Y$53="Media",'Mapa de Riesgos'!$AA$53="Moderado"),CONCATENATE("R7C",'Mapa de Riesgos'!$O$53),"")</f>
        <v/>
      </c>
      <c r="Z32" s="69" t="str">
        <f>IF(AND('Mapa de Riesgos'!$Y$54="Media",'Mapa de Riesgos'!$AA$54="Moderado"),CONCATENATE("R7C",'Mapa de Riesgos'!$O$54),"")</f>
        <v/>
      </c>
      <c r="AA32" s="70" t="str">
        <f>IF(AND('Mapa de Riesgos'!$Y$55="Media",'Mapa de Riesgos'!$AA$55="Moderado"),CONCATENATE("R7C",'Mapa de Riesgos'!$O$55),"")</f>
        <v/>
      </c>
      <c r="AB32" s="52" t="str">
        <f>IF(AND('Mapa de Riesgos'!$Y$50="Media",'Mapa de Riesgos'!$AA$50="Mayor"),CONCATENATE("R7C",'Mapa de Riesgos'!$O$50),"")</f>
        <v/>
      </c>
      <c r="AC32" s="53" t="str">
        <f>IF(AND('Mapa de Riesgos'!$Y$51="Media",'Mapa de Riesgos'!$AA$51="Mayor"),CONCATENATE("R7C",'Mapa de Riesgos'!$O$51),"")</f>
        <v/>
      </c>
      <c r="AD32" s="58" t="str">
        <f>IF(AND('Mapa de Riesgos'!$Y$52="Media",'Mapa de Riesgos'!$AA$52="Mayor"),CONCATENATE("R7C",'Mapa de Riesgos'!$O$52),"")</f>
        <v/>
      </c>
      <c r="AE32" s="58" t="str">
        <f>IF(AND('Mapa de Riesgos'!$Y$53="Media",'Mapa de Riesgos'!$AA$53="Mayor"),CONCATENATE("R7C",'Mapa de Riesgos'!$O$53),"")</f>
        <v/>
      </c>
      <c r="AF32" s="58" t="str">
        <f>IF(AND('Mapa de Riesgos'!$Y$54="Media",'Mapa de Riesgos'!$AA$54="Mayor"),CONCATENATE("R7C",'Mapa de Riesgos'!$O$54),"")</f>
        <v/>
      </c>
      <c r="AG32" s="54" t="str">
        <f>IF(AND('Mapa de Riesgos'!$Y$55="Media",'Mapa de Riesgos'!$AA$55="Mayor"),CONCATENATE("R7C",'Mapa de Riesgos'!$O$55),"")</f>
        <v/>
      </c>
      <c r="AH32" s="55" t="str">
        <f>IF(AND('Mapa de Riesgos'!$Y$50="Media",'Mapa de Riesgos'!$AA$50="Catastrófico"),CONCATENATE("R7C",'Mapa de Riesgos'!$O$50),"")</f>
        <v/>
      </c>
      <c r="AI32" s="56" t="str">
        <f>IF(AND('Mapa de Riesgos'!$Y$51="Media",'Mapa de Riesgos'!$AA$51="Catastrófico"),CONCATENATE("R7C",'Mapa de Riesgos'!$O$51),"")</f>
        <v/>
      </c>
      <c r="AJ32" s="56" t="str">
        <f>IF(AND('Mapa de Riesgos'!$Y$52="Media",'Mapa de Riesgos'!$AA$52="Catastrófico"),CONCATENATE("R7C",'Mapa de Riesgos'!$O$52),"")</f>
        <v/>
      </c>
      <c r="AK32" s="56" t="str">
        <f>IF(AND('Mapa de Riesgos'!$Y$53="Media",'Mapa de Riesgos'!$AA$53="Catastrófico"),CONCATENATE("R7C",'Mapa de Riesgos'!$O$53),"")</f>
        <v/>
      </c>
      <c r="AL32" s="56" t="str">
        <f>IF(AND('Mapa de Riesgos'!$Y$54="Media",'Mapa de Riesgos'!$AA$54="Catastrófico"),CONCATENATE("R7C",'Mapa de Riesgos'!$O$54),"")</f>
        <v/>
      </c>
      <c r="AM32" s="57" t="str">
        <f>IF(AND('Mapa de Riesgos'!$Y$55="Media",'Mapa de Riesgos'!$AA$55="Catastrófico"),CONCATENATE("R7C",'Mapa de Riesgos'!$O$55),"")</f>
        <v/>
      </c>
      <c r="AN32" s="84"/>
      <c r="AO32" s="612"/>
      <c r="AP32" s="613"/>
      <c r="AQ32" s="613"/>
      <c r="AR32" s="613"/>
      <c r="AS32" s="613"/>
      <c r="AT32" s="61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481"/>
      <c r="C33" s="481"/>
      <c r="D33" s="482"/>
      <c r="E33" s="582"/>
      <c r="F33" s="583"/>
      <c r="G33" s="583"/>
      <c r="H33" s="583"/>
      <c r="I33" s="598"/>
      <c r="J33" s="68" t="str">
        <f>IF(AND('Mapa de Riesgos'!$Y$56="Media",'Mapa de Riesgos'!$AA$56="Leve"),CONCATENATE("R8C",'Mapa de Riesgos'!$O$56),"")</f>
        <v/>
      </c>
      <c r="K33" s="69" t="str">
        <f>IF(AND('Mapa de Riesgos'!$Y$57="Media",'Mapa de Riesgos'!$AA$57="Leve"),CONCATENATE("R8C",'Mapa de Riesgos'!$O$57),"")</f>
        <v/>
      </c>
      <c r="L33" s="69" t="str">
        <f>IF(AND('Mapa de Riesgos'!$Y$58="Media",'Mapa de Riesgos'!$AA$58="Leve"),CONCATENATE("R8C",'Mapa de Riesgos'!$O$58),"")</f>
        <v/>
      </c>
      <c r="M33" s="69" t="str">
        <f>IF(AND('Mapa de Riesgos'!$Y$59="Media",'Mapa de Riesgos'!$AA$59="Leve"),CONCATENATE("R8C",'Mapa de Riesgos'!$O$59),"")</f>
        <v/>
      </c>
      <c r="N33" s="69" t="str">
        <f>IF(AND('Mapa de Riesgos'!$Y$60="Media",'Mapa de Riesgos'!$AA$60="Leve"),CONCATENATE("R8C",'Mapa de Riesgos'!$O$60),"")</f>
        <v/>
      </c>
      <c r="O33" s="70" t="str">
        <f>IF(AND('Mapa de Riesgos'!$Y$61="Media",'Mapa de Riesgos'!$AA$61="Leve"),CONCATENATE("R8C",'Mapa de Riesgos'!$O$61),"")</f>
        <v/>
      </c>
      <c r="P33" s="68" t="str">
        <f>IF(AND('Mapa de Riesgos'!$Y$56="Media",'Mapa de Riesgos'!$AA$56="Menor"),CONCATENATE("R8C",'Mapa de Riesgos'!$O$56),"")</f>
        <v/>
      </c>
      <c r="Q33" s="69" t="str">
        <f>IF(AND('Mapa de Riesgos'!$Y$57="Media",'Mapa de Riesgos'!$AA$57="Menor"),CONCATENATE("R8C",'Mapa de Riesgos'!$O$57),"")</f>
        <v/>
      </c>
      <c r="R33" s="69" t="str">
        <f>IF(AND('Mapa de Riesgos'!$Y$58="Media",'Mapa de Riesgos'!$AA$58="Menor"),CONCATENATE("R8C",'Mapa de Riesgos'!$O$58),"")</f>
        <v/>
      </c>
      <c r="S33" s="69" t="str">
        <f>IF(AND('Mapa de Riesgos'!$Y$59="Media",'Mapa de Riesgos'!$AA$59="Menor"),CONCATENATE("R8C",'Mapa de Riesgos'!$O$59),"")</f>
        <v/>
      </c>
      <c r="T33" s="69" t="str">
        <f>IF(AND('Mapa de Riesgos'!$Y$60="Media",'Mapa de Riesgos'!$AA$60="Menor"),CONCATENATE("R8C",'Mapa de Riesgos'!$O$60),"")</f>
        <v/>
      </c>
      <c r="U33" s="70" t="str">
        <f>IF(AND('Mapa de Riesgos'!$Y$61="Media",'Mapa de Riesgos'!$AA$61="Menor"),CONCATENATE("R8C",'Mapa de Riesgos'!$O$61),"")</f>
        <v/>
      </c>
      <c r="V33" s="68" t="str">
        <f>IF(AND('Mapa de Riesgos'!$Y$56="Media",'Mapa de Riesgos'!$AA$56="Moderado"),CONCATENATE("R8C",'Mapa de Riesgos'!$O$56),"")</f>
        <v/>
      </c>
      <c r="W33" s="69" t="str">
        <f>IF(AND('Mapa de Riesgos'!$Y$57="Media",'Mapa de Riesgos'!$AA$57="Moderado"),CONCATENATE("R8C",'Mapa de Riesgos'!$O$57),"")</f>
        <v/>
      </c>
      <c r="X33" s="69" t="str">
        <f>IF(AND('Mapa de Riesgos'!$Y$58="Media",'Mapa de Riesgos'!$AA$58="Moderado"),CONCATENATE("R8C",'Mapa de Riesgos'!$O$58),"")</f>
        <v/>
      </c>
      <c r="Y33" s="69" t="str">
        <f>IF(AND('Mapa de Riesgos'!$Y$59="Media",'Mapa de Riesgos'!$AA$59="Moderado"),CONCATENATE("R8C",'Mapa de Riesgos'!$O$59),"")</f>
        <v/>
      </c>
      <c r="Z33" s="69" t="str">
        <f>IF(AND('Mapa de Riesgos'!$Y$60="Media",'Mapa de Riesgos'!$AA$60="Moderado"),CONCATENATE("R8C",'Mapa de Riesgos'!$O$60),"")</f>
        <v/>
      </c>
      <c r="AA33" s="70" t="str">
        <f>IF(AND('Mapa de Riesgos'!$Y$61="Media",'Mapa de Riesgos'!$AA$61="Moderado"),CONCATENATE("R8C",'Mapa de Riesgos'!$O$61),"")</f>
        <v/>
      </c>
      <c r="AB33" s="52" t="str">
        <f>IF(AND('Mapa de Riesgos'!$Y$56="Media",'Mapa de Riesgos'!$AA$56="Mayor"),CONCATENATE("R8C",'Mapa de Riesgos'!$O$56),"")</f>
        <v/>
      </c>
      <c r="AC33" s="53" t="str">
        <f>IF(AND('Mapa de Riesgos'!$Y$57="Media",'Mapa de Riesgos'!$AA$57="Mayor"),CONCATENATE("R8C",'Mapa de Riesgos'!$O$57),"")</f>
        <v/>
      </c>
      <c r="AD33" s="58" t="str">
        <f>IF(AND('Mapa de Riesgos'!$Y$58="Media",'Mapa de Riesgos'!$AA$58="Mayor"),CONCATENATE("R8C",'Mapa de Riesgos'!$O$58),"")</f>
        <v/>
      </c>
      <c r="AE33" s="58" t="str">
        <f>IF(AND('Mapa de Riesgos'!$Y$59="Media",'Mapa de Riesgos'!$AA$59="Mayor"),CONCATENATE("R8C",'Mapa de Riesgos'!$O$59),"")</f>
        <v/>
      </c>
      <c r="AF33" s="58" t="str">
        <f>IF(AND('Mapa de Riesgos'!$Y$60="Media",'Mapa de Riesgos'!$AA$60="Mayor"),CONCATENATE("R8C",'Mapa de Riesgos'!$O$60),"")</f>
        <v/>
      </c>
      <c r="AG33" s="54" t="str">
        <f>IF(AND('Mapa de Riesgos'!$Y$61="Media",'Mapa de Riesgos'!$AA$61="Mayor"),CONCATENATE("R8C",'Mapa de Riesgos'!$O$61),"")</f>
        <v/>
      </c>
      <c r="AH33" s="55" t="str">
        <f>IF(AND('Mapa de Riesgos'!$Y$56="Media",'Mapa de Riesgos'!$AA$56="Catastrófico"),CONCATENATE("R8C",'Mapa de Riesgos'!$O$56),"")</f>
        <v/>
      </c>
      <c r="AI33" s="56" t="str">
        <f>IF(AND('Mapa de Riesgos'!$Y$57="Media",'Mapa de Riesgos'!$AA$57="Catastrófico"),CONCATENATE("R8C",'Mapa de Riesgos'!$O$57),"")</f>
        <v/>
      </c>
      <c r="AJ33" s="56" t="str">
        <f>IF(AND('Mapa de Riesgos'!$Y$58="Media",'Mapa de Riesgos'!$AA$58="Catastrófico"),CONCATENATE("R8C",'Mapa de Riesgos'!$O$58),"")</f>
        <v/>
      </c>
      <c r="AK33" s="56" t="str">
        <f>IF(AND('Mapa de Riesgos'!$Y$59="Media",'Mapa de Riesgos'!$AA$59="Catastrófico"),CONCATENATE("R8C",'Mapa de Riesgos'!$O$59),"")</f>
        <v/>
      </c>
      <c r="AL33" s="56" t="str">
        <f>IF(AND('Mapa de Riesgos'!$Y$60="Media",'Mapa de Riesgos'!$AA$60="Catastrófico"),CONCATENATE("R8C",'Mapa de Riesgos'!$O$60),"")</f>
        <v/>
      </c>
      <c r="AM33" s="57" t="str">
        <f>IF(AND('Mapa de Riesgos'!$Y$61="Media",'Mapa de Riesgos'!$AA$61="Catastrófico"),CONCATENATE("R8C",'Mapa de Riesgos'!$O$61),"")</f>
        <v/>
      </c>
      <c r="AN33" s="84"/>
      <c r="AO33" s="612"/>
      <c r="AP33" s="613"/>
      <c r="AQ33" s="613"/>
      <c r="AR33" s="613"/>
      <c r="AS33" s="613"/>
      <c r="AT33" s="61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481"/>
      <c r="C34" s="481"/>
      <c r="D34" s="482"/>
      <c r="E34" s="582"/>
      <c r="F34" s="583"/>
      <c r="G34" s="583"/>
      <c r="H34" s="583"/>
      <c r="I34" s="598"/>
      <c r="J34" s="68" t="str">
        <f>IF(AND('Mapa de Riesgos'!$Y$62="Media",'Mapa de Riesgos'!$AA$62="Leve"),CONCATENATE("R9C",'Mapa de Riesgos'!$O$62),"")</f>
        <v/>
      </c>
      <c r="K34" s="69" t="str">
        <f>IF(AND('Mapa de Riesgos'!$Y$63="Media",'Mapa de Riesgos'!$AA$63="Leve"),CONCATENATE("R9C",'Mapa de Riesgos'!$O$63),"")</f>
        <v/>
      </c>
      <c r="L34" s="69" t="str">
        <f>IF(AND('Mapa de Riesgos'!$Y$64="Media",'Mapa de Riesgos'!$AA$64="Leve"),CONCATENATE("R9C",'Mapa de Riesgos'!$O$64),"")</f>
        <v/>
      </c>
      <c r="M34" s="69" t="str">
        <f>IF(AND('Mapa de Riesgos'!$Y$65="Media",'Mapa de Riesgos'!$AA$65="Leve"),CONCATENATE("R9C",'Mapa de Riesgos'!$O$65),"")</f>
        <v/>
      </c>
      <c r="N34" s="69" t="str">
        <f>IF(AND('Mapa de Riesgos'!$Y$66="Media",'Mapa de Riesgos'!$AA$66="Leve"),CONCATENATE("R9C",'Mapa de Riesgos'!$O$66),"")</f>
        <v/>
      </c>
      <c r="O34" s="70" t="str">
        <f>IF(AND('Mapa de Riesgos'!$Y$67="Media",'Mapa de Riesgos'!$AA$67="Leve"),CONCATENATE("R9C",'Mapa de Riesgos'!$O$67),"")</f>
        <v/>
      </c>
      <c r="P34" s="68" t="str">
        <f>IF(AND('Mapa de Riesgos'!$Y$62="Media",'Mapa de Riesgos'!$AA$62="Menor"),CONCATENATE("R9C",'Mapa de Riesgos'!$O$62),"")</f>
        <v/>
      </c>
      <c r="Q34" s="69" t="str">
        <f>IF(AND('Mapa de Riesgos'!$Y$63="Media",'Mapa de Riesgos'!$AA$63="Menor"),CONCATENATE("R9C",'Mapa de Riesgos'!$O$63),"")</f>
        <v/>
      </c>
      <c r="R34" s="69" t="str">
        <f>IF(AND('Mapa de Riesgos'!$Y$64="Media",'Mapa de Riesgos'!$AA$64="Menor"),CONCATENATE("R9C",'Mapa de Riesgos'!$O$64),"")</f>
        <v/>
      </c>
      <c r="S34" s="69" t="str">
        <f>IF(AND('Mapa de Riesgos'!$Y$65="Media",'Mapa de Riesgos'!$AA$65="Menor"),CONCATENATE("R9C",'Mapa de Riesgos'!$O$65),"")</f>
        <v/>
      </c>
      <c r="T34" s="69" t="str">
        <f>IF(AND('Mapa de Riesgos'!$Y$66="Media",'Mapa de Riesgos'!$AA$66="Menor"),CONCATENATE("R9C",'Mapa de Riesgos'!$O$66),"")</f>
        <v/>
      </c>
      <c r="U34" s="70" t="str">
        <f>IF(AND('Mapa de Riesgos'!$Y$67="Media",'Mapa de Riesgos'!$AA$67="Menor"),CONCATENATE("R9C",'Mapa de Riesgos'!$O$67),"")</f>
        <v/>
      </c>
      <c r="V34" s="68" t="str">
        <f>IF(AND('Mapa de Riesgos'!$Y$62="Media",'Mapa de Riesgos'!$AA$62="Moderado"),CONCATENATE("R9C",'Mapa de Riesgos'!$O$62),"")</f>
        <v/>
      </c>
      <c r="W34" s="69" t="str">
        <f>IF(AND('Mapa de Riesgos'!$Y$63="Media",'Mapa de Riesgos'!$AA$63="Moderado"),CONCATENATE("R9C",'Mapa de Riesgos'!$O$63),"")</f>
        <v/>
      </c>
      <c r="X34" s="69" t="str">
        <f>IF(AND('Mapa de Riesgos'!$Y$64="Media",'Mapa de Riesgos'!$AA$64="Moderado"),CONCATENATE("R9C",'Mapa de Riesgos'!$O$64),"")</f>
        <v/>
      </c>
      <c r="Y34" s="69" t="str">
        <f>IF(AND('Mapa de Riesgos'!$Y$65="Media",'Mapa de Riesgos'!$AA$65="Moderado"),CONCATENATE("R9C",'Mapa de Riesgos'!$O$65),"")</f>
        <v/>
      </c>
      <c r="Z34" s="69" t="str">
        <f>IF(AND('Mapa de Riesgos'!$Y$66="Media",'Mapa de Riesgos'!$AA$66="Moderado"),CONCATENATE("R9C",'Mapa de Riesgos'!$O$66),"")</f>
        <v/>
      </c>
      <c r="AA34" s="70" t="str">
        <f>IF(AND('Mapa de Riesgos'!$Y$67="Media",'Mapa de Riesgos'!$AA$67="Moderado"),CONCATENATE("R9C",'Mapa de Riesgos'!$O$67),"")</f>
        <v/>
      </c>
      <c r="AB34" s="52" t="str">
        <f>IF(AND('Mapa de Riesgos'!$Y$62="Media",'Mapa de Riesgos'!$AA$62="Mayor"),CONCATENATE("R9C",'Mapa de Riesgos'!$O$62),"")</f>
        <v/>
      </c>
      <c r="AC34" s="53" t="str">
        <f>IF(AND('Mapa de Riesgos'!$Y$63="Media",'Mapa de Riesgos'!$AA$63="Mayor"),CONCATENATE("R9C",'Mapa de Riesgos'!$O$63),"")</f>
        <v/>
      </c>
      <c r="AD34" s="58" t="str">
        <f>IF(AND('Mapa de Riesgos'!$Y$64="Media",'Mapa de Riesgos'!$AA$64="Mayor"),CONCATENATE("R9C",'Mapa de Riesgos'!$O$64),"")</f>
        <v/>
      </c>
      <c r="AE34" s="58" t="str">
        <f>IF(AND('Mapa de Riesgos'!$Y$65="Media",'Mapa de Riesgos'!$AA$65="Mayor"),CONCATENATE("R9C",'Mapa de Riesgos'!$O$65),"")</f>
        <v/>
      </c>
      <c r="AF34" s="58" t="str">
        <f>IF(AND('Mapa de Riesgos'!$Y$66="Media",'Mapa de Riesgos'!$AA$66="Mayor"),CONCATENATE("R9C",'Mapa de Riesgos'!$O$66),"")</f>
        <v/>
      </c>
      <c r="AG34" s="54" t="str">
        <f>IF(AND('Mapa de Riesgos'!$Y$67="Media",'Mapa de Riesgos'!$AA$67="Mayor"),CONCATENATE("R9C",'Mapa de Riesgos'!$O$67),"")</f>
        <v/>
      </c>
      <c r="AH34" s="55" t="str">
        <f>IF(AND('Mapa de Riesgos'!$Y$62="Media",'Mapa de Riesgos'!$AA$62="Catastrófico"),CONCATENATE("R9C",'Mapa de Riesgos'!$O$62),"")</f>
        <v/>
      </c>
      <c r="AI34" s="56" t="str">
        <f>IF(AND('Mapa de Riesgos'!$Y$63="Media",'Mapa de Riesgos'!$AA$63="Catastrófico"),CONCATENATE("R9C",'Mapa de Riesgos'!$O$63),"")</f>
        <v/>
      </c>
      <c r="AJ34" s="56" t="str">
        <f>IF(AND('Mapa de Riesgos'!$Y$64="Media",'Mapa de Riesgos'!$AA$64="Catastrófico"),CONCATENATE("R9C",'Mapa de Riesgos'!$O$64),"")</f>
        <v/>
      </c>
      <c r="AK34" s="56" t="str">
        <f>IF(AND('Mapa de Riesgos'!$Y$65="Media",'Mapa de Riesgos'!$AA$65="Catastrófico"),CONCATENATE("R9C",'Mapa de Riesgos'!$O$65),"")</f>
        <v/>
      </c>
      <c r="AL34" s="56" t="str">
        <f>IF(AND('Mapa de Riesgos'!$Y$66="Media",'Mapa de Riesgos'!$AA$66="Catastrófico"),CONCATENATE("R9C",'Mapa de Riesgos'!$O$66),"")</f>
        <v/>
      </c>
      <c r="AM34" s="57" t="str">
        <f>IF(AND('Mapa de Riesgos'!$Y$67="Media",'Mapa de Riesgos'!$AA$67="Catastrófico"),CONCATENATE("R9C",'Mapa de Riesgos'!$O$67),"")</f>
        <v/>
      </c>
      <c r="AN34" s="84"/>
      <c r="AO34" s="612"/>
      <c r="AP34" s="613"/>
      <c r="AQ34" s="613"/>
      <c r="AR34" s="613"/>
      <c r="AS34" s="613"/>
      <c r="AT34" s="61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481"/>
      <c r="C35" s="481"/>
      <c r="D35" s="482"/>
      <c r="E35" s="584"/>
      <c r="F35" s="585"/>
      <c r="G35" s="585"/>
      <c r="H35" s="585"/>
      <c r="I35" s="599"/>
      <c r="J35" s="68" t="str">
        <f>IF(AND('Mapa de Riesgos'!$Y$68="Media",'Mapa de Riesgos'!$AA$68="Leve"),CONCATENATE("R10C",'Mapa de Riesgos'!$O$68),"")</f>
        <v/>
      </c>
      <c r="K35" s="69" t="str">
        <f>IF(AND('Mapa de Riesgos'!$Y$69="Media",'Mapa de Riesgos'!$AA$69="Leve"),CONCATENATE("R10C",'Mapa de Riesgos'!$O$69),"")</f>
        <v/>
      </c>
      <c r="L35" s="69" t="str">
        <f>IF(AND('Mapa de Riesgos'!$Y$70="Media",'Mapa de Riesgos'!$AA$70="Leve"),CONCATENATE("R10C",'Mapa de Riesgos'!$O$70),"")</f>
        <v/>
      </c>
      <c r="M35" s="69" t="str">
        <f>IF(AND('Mapa de Riesgos'!$Y$71="Media",'Mapa de Riesgos'!$AA$71="Leve"),CONCATENATE("R10C",'Mapa de Riesgos'!$O$71),"")</f>
        <v/>
      </c>
      <c r="N35" s="69" t="str">
        <f>IF(AND('Mapa de Riesgos'!$Y$72="Media",'Mapa de Riesgos'!$AA$72="Leve"),CONCATENATE("R10C",'Mapa de Riesgos'!$O$72),"")</f>
        <v/>
      </c>
      <c r="O35" s="70" t="str">
        <f>IF(AND('Mapa de Riesgos'!$Y$73="Media",'Mapa de Riesgos'!$AA$73="Leve"),CONCATENATE("R10C",'Mapa de Riesgos'!$O$73),"")</f>
        <v/>
      </c>
      <c r="P35" s="68" t="str">
        <f>IF(AND('Mapa de Riesgos'!$Y$68="Media",'Mapa de Riesgos'!$AA$68="Menor"),CONCATENATE("R10C",'Mapa de Riesgos'!$O$68),"")</f>
        <v/>
      </c>
      <c r="Q35" s="69" t="str">
        <f>IF(AND('Mapa de Riesgos'!$Y$69="Media",'Mapa de Riesgos'!$AA$69="Menor"),CONCATENATE("R10C",'Mapa de Riesgos'!$O$69),"")</f>
        <v/>
      </c>
      <c r="R35" s="69" t="str">
        <f>IF(AND('Mapa de Riesgos'!$Y$70="Media",'Mapa de Riesgos'!$AA$70="Menor"),CONCATENATE("R10C",'Mapa de Riesgos'!$O$70),"")</f>
        <v/>
      </c>
      <c r="S35" s="69" t="str">
        <f>IF(AND('Mapa de Riesgos'!$Y$71="Media",'Mapa de Riesgos'!$AA$71="Menor"),CONCATENATE("R10C",'Mapa de Riesgos'!$O$71),"")</f>
        <v/>
      </c>
      <c r="T35" s="69" t="str">
        <f>IF(AND('Mapa de Riesgos'!$Y$72="Media",'Mapa de Riesgos'!$AA$72="Menor"),CONCATENATE("R10C",'Mapa de Riesgos'!$O$72),"")</f>
        <v/>
      </c>
      <c r="U35" s="70" t="str">
        <f>IF(AND('Mapa de Riesgos'!$Y$73="Media",'Mapa de Riesgos'!$AA$73="Menor"),CONCATENATE("R10C",'Mapa de Riesgos'!$O$73),"")</f>
        <v/>
      </c>
      <c r="V35" s="68" t="str">
        <f>IF(AND('Mapa de Riesgos'!$Y$68="Media",'Mapa de Riesgos'!$AA$68="Moderado"),CONCATENATE("R10C",'Mapa de Riesgos'!$O$68),"")</f>
        <v/>
      </c>
      <c r="W35" s="69" t="str">
        <f>IF(AND('Mapa de Riesgos'!$Y$69="Media",'Mapa de Riesgos'!$AA$69="Moderado"),CONCATENATE("R10C",'Mapa de Riesgos'!$O$69),"")</f>
        <v/>
      </c>
      <c r="X35" s="69" t="str">
        <f>IF(AND('Mapa de Riesgos'!$Y$70="Media",'Mapa de Riesgos'!$AA$70="Moderado"),CONCATENATE("R10C",'Mapa de Riesgos'!$O$70),"")</f>
        <v/>
      </c>
      <c r="Y35" s="69" t="str">
        <f>IF(AND('Mapa de Riesgos'!$Y$71="Media",'Mapa de Riesgos'!$AA$71="Moderado"),CONCATENATE("R10C",'Mapa de Riesgos'!$O$71),"")</f>
        <v/>
      </c>
      <c r="Z35" s="69" t="str">
        <f>IF(AND('Mapa de Riesgos'!$Y$72="Media",'Mapa de Riesgos'!$AA$72="Moderado"),CONCATENATE("R10C",'Mapa de Riesgos'!$O$72),"")</f>
        <v/>
      </c>
      <c r="AA35" s="70" t="str">
        <f>IF(AND('Mapa de Riesgos'!$Y$73="Media",'Mapa de Riesgos'!$AA$73="Moderado"),CONCATENATE("R10C",'Mapa de Riesgos'!$O$73),"")</f>
        <v/>
      </c>
      <c r="AB35" s="59" t="str">
        <f>IF(AND('Mapa de Riesgos'!$Y$68="Media",'Mapa de Riesgos'!$AA$68="Mayor"),CONCATENATE("R10C",'Mapa de Riesgos'!$O$68),"")</f>
        <v/>
      </c>
      <c r="AC35" s="60" t="str">
        <f>IF(AND('Mapa de Riesgos'!$Y$69="Media",'Mapa de Riesgos'!$AA$69="Mayor"),CONCATENATE("R10C",'Mapa de Riesgos'!$O$69),"")</f>
        <v/>
      </c>
      <c r="AD35" s="60" t="str">
        <f>IF(AND('Mapa de Riesgos'!$Y$70="Media",'Mapa de Riesgos'!$AA$70="Mayor"),CONCATENATE("R10C",'Mapa de Riesgos'!$O$70),"")</f>
        <v/>
      </c>
      <c r="AE35" s="60" t="str">
        <f>IF(AND('Mapa de Riesgos'!$Y$71="Media",'Mapa de Riesgos'!$AA$71="Mayor"),CONCATENATE("R10C",'Mapa de Riesgos'!$O$71),"")</f>
        <v/>
      </c>
      <c r="AF35" s="60" t="str">
        <f>IF(AND('Mapa de Riesgos'!$Y$72="Media",'Mapa de Riesgos'!$AA$72="Mayor"),CONCATENATE("R10C",'Mapa de Riesgos'!$O$72),"")</f>
        <v/>
      </c>
      <c r="AG35" s="61" t="str">
        <f>IF(AND('Mapa de Riesgos'!$Y$73="Media",'Mapa de Riesgos'!$AA$73="Mayor"),CONCATENATE("R10C",'Mapa de Riesgos'!$O$73),"")</f>
        <v/>
      </c>
      <c r="AH35" s="62" t="str">
        <f>IF(AND('Mapa de Riesgos'!$Y$68="Media",'Mapa de Riesgos'!$AA$68="Catastrófico"),CONCATENATE("R10C",'Mapa de Riesgos'!$O$68),"")</f>
        <v/>
      </c>
      <c r="AI35" s="63" t="str">
        <f>IF(AND('Mapa de Riesgos'!$Y$69="Media",'Mapa de Riesgos'!$AA$69="Catastrófico"),CONCATENATE("R10C",'Mapa de Riesgos'!$O$69),"")</f>
        <v/>
      </c>
      <c r="AJ35" s="63" t="str">
        <f>IF(AND('Mapa de Riesgos'!$Y$70="Media",'Mapa de Riesgos'!$AA$70="Catastrófico"),CONCATENATE("R10C",'Mapa de Riesgos'!$O$70),"")</f>
        <v/>
      </c>
      <c r="AK35" s="63" t="str">
        <f>IF(AND('Mapa de Riesgos'!$Y$71="Media",'Mapa de Riesgos'!$AA$71="Catastrófico"),CONCATENATE("R10C",'Mapa de Riesgos'!$O$71),"")</f>
        <v/>
      </c>
      <c r="AL35" s="63" t="str">
        <f>IF(AND('Mapa de Riesgos'!$Y$72="Media",'Mapa de Riesgos'!$AA$72="Catastrófico"),CONCATENATE("R10C",'Mapa de Riesgos'!$O$72),"")</f>
        <v/>
      </c>
      <c r="AM35" s="64" t="str">
        <f>IF(AND('Mapa de Riesgos'!$Y$73="Media",'Mapa de Riesgos'!$AA$73="Catastrófico"),CONCATENATE("R10C",'Mapa de Riesgos'!$O$73),"")</f>
        <v/>
      </c>
      <c r="AN35" s="84"/>
      <c r="AO35" s="615"/>
      <c r="AP35" s="616"/>
      <c r="AQ35" s="616"/>
      <c r="AR35" s="616"/>
      <c r="AS35" s="616"/>
      <c r="AT35" s="617"/>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481"/>
      <c r="C36" s="481"/>
      <c r="D36" s="482"/>
      <c r="E36" s="578" t="s">
        <v>113</v>
      </c>
      <c r="F36" s="579"/>
      <c r="G36" s="579"/>
      <c r="H36" s="579"/>
      <c r="I36" s="579"/>
      <c r="J36" s="74" t="str">
        <f>IF(AND('Mapa de Riesgos'!$Y$12="Baja",'Mapa de Riesgos'!$AA$12="Leve"),CONCATENATE("R1C",'Mapa de Riesgos'!$O$12),"")</f>
        <v/>
      </c>
      <c r="K36" s="75" t="str">
        <f>IF(AND('Mapa de Riesgos'!$Y$15="Baja",'Mapa de Riesgos'!$AA$15="Leve"),CONCATENATE("R1C",'Mapa de Riesgos'!$O$15),"")</f>
        <v/>
      </c>
      <c r="L36" s="75" t="str">
        <f>IF(AND('Mapa de Riesgos'!$Y$16="Baja",'Mapa de Riesgos'!$AA$16="Leve"),CONCATENATE("R1C",'Mapa de Riesgos'!$O$16),"")</f>
        <v/>
      </c>
      <c r="M36" s="75" t="str">
        <f>IF(AND('Mapa de Riesgos'!$Y$17="Baja",'Mapa de Riesgos'!$AA$17="Leve"),CONCATENATE("R1C",'Mapa de Riesgos'!$O$17),"")</f>
        <v/>
      </c>
      <c r="N36" s="75" t="str">
        <f>IF(AND('Mapa de Riesgos'!$Y$18="Baja",'Mapa de Riesgos'!$AA$18="Leve"),CONCATENATE("R1C",'Mapa de Riesgos'!$O$18),"")</f>
        <v/>
      </c>
      <c r="O36" s="76" t="str">
        <f>IF(AND('Mapa de Riesgos'!$Y$19="Baja",'Mapa de Riesgos'!$AA$19="Leve"),CONCATENATE("R1C",'Mapa de Riesgos'!$O$19),"")</f>
        <v/>
      </c>
      <c r="P36" s="65" t="str">
        <f>IF(AND('Mapa de Riesgos'!$Y$12="Baja",'Mapa de Riesgos'!$AA$12="Menor"),CONCATENATE("R1C",'Mapa de Riesgos'!$O$12),"")</f>
        <v/>
      </c>
      <c r="Q36" s="66" t="str">
        <f>IF(AND('Mapa de Riesgos'!$Y$15="Baja",'Mapa de Riesgos'!$AA$15="Menor"),CONCATENATE("R1C",'Mapa de Riesgos'!$O$15),"")</f>
        <v/>
      </c>
      <c r="R36" s="66" t="str">
        <f>IF(AND('Mapa de Riesgos'!$Y$16="Baja",'Mapa de Riesgos'!$AA$16="Menor"),CONCATENATE("R1C",'Mapa de Riesgos'!$O$16),"")</f>
        <v/>
      </c>
      <c r="S36" s="66" t="str">
        <f>IF(AND('Mapa de Riesgos'!$Y$17="Baja",'Mapa de Riesgos'!$AA$17="Menor"),CONCATENATE("R1C",'Mapa de Riesgos'!$O$17),"")</f>
        <v/>
      </c>
      <c r="T36" s="66" t="str">
        <f>IF(AND('Mapa de Riesgos'!$Y$18="Baja",'Mapa de Riesgos'!$AA$18="Menor"),CONCATENATE("R1C",'Mapa de Riesgos'!$O$18),"")</f>
        <v/>
      </c>
      <c r="U36" s="67" t="str">
        <f>IF(AND('Mapa de Riesgos'!$Y$19="Baja",'Mapa de Riesgos'!$AA$19="Menor"),CONCATENATE("R1C",'Mapa de Riesgos'!$O$19),"")</f>
        <v/>
      </c>
      <c r="V36" s="65" t="str">
        <f>IF(AND('Mapa de Riesgos'!$Y$12="Baja",'Mapa de Riesgos'!$AA$12="Moderado"),CONCATENATE("R1C",'Mapa de Riesgos'!$O$12),"")</f>
        <v>R1C1</v>
      </c>
      <c r="W36" s="66" t="str">
        <f>IF(AND('Mapa de Riesgos'!$Y$15="Baja",'Mapa de Riesgos'!$AA$15="Moderado"),CONCATENATE("R1C",'Mapa de Riesgos'!$O$15),"")</f>
        <v/>
      </c>
      <c r="X36" s="66" t="str">
        <f>IF(AND('Mapa de Riesgos'!$Y$16="Baja",'Mapa de Riesgos'!$AA$16="Moderado"),CONCATENATE("R1C",'Mapa de Riesgos'!$O$16),"")</f>
        <v/>
      </c>
      <c r="Y36" s="66" t="str">
        <f>IF(AND('Mapa de Riesgos'!$Y$17="Baja",'Mapa de Riesgos'!$AA$17="Moderado"),CONCATENATE("R1C",'Mapa de Riesgos'!$O$17),"")</f>
        <v/>
      </c>
      <c r="Z36" s="66" t="str">
        <f>IF(AND('Mapa de Riesgos'!$Y$18="Baja",'Mapa de Riesgos'!$AA$18="Moderado"),CONCATENATE("R1C",'Mapa de Riesgos'!$O$18),"")</f>
        <v/>
      </c>
      <c r="AA36" s="67" t="str">
        <f>IF(AND('Mapa de Riesgos'!$Y$19="Baja",'Mapa de Riesgos'!$AA$19="Moderado"),CONCATENATE("R1C",'Mapa de Riesgos'!$O$19),"")</f>
        <v/>
      </c>
      <c r="AB36" s="46" t="str">
        <f>IF(AND('Mapa de Riesgos'!$Y$12="Baja",'Mapa de Riesgos'!$AA$12="Mayor"),CONCATENATE("R1C",'Mapa de Riesgos'!$O$12),"")</f>
        <v/>
      </c>
      <c r="AC36" s="47" t="str">
        <f>IF(AND('Mapa de Riesgos'!$Y$15="Baja",'Mapa de Riesgos'!$AA$15="Mayor"),CONCATENATE("R1C",'Mapa de Riesgos'!$O$15),"")</f>
        <v/>
      </c>
      <c r="AD36" s="47" t="str">
        <f>IF(AND('Mapa de Riesgos'!$Y$16="Baja",'Mapa de Riesgos'!$AA$16="Mayor"),CONCATENATE("R1C",'Mapa de Riesgos'!$O$16),"")</f>
        <v/>
      </c>
      <c r="AE36" s="47" t="str">
        <f>IF(AND('Mapa de Riesgos'!$Y$17="Baja",'Mapa de Riesgos'!$AA$17="Mayor"),CONCATENATE("R1C",'Mapa de Riesgos'!$O$17),"")</f>
        <v/>
      </c>
      <c r="AF36" s="47" t="str">
        <f>IF(AND('Mapa de Riesgos'!$Y$18="Baja",'Mapa de Riesgos'!$AA$18="Mayor"),CONCATENATE("R1C",'Mapa de Riesgos'!$O$18),"")</f>
        <v/>
      </c>
      <c r="AG36" s="48" t="str">
        <f>IF(AND('Mapa de Riesgos'!$Y$19="Baja",'Mapa de Riesgos'!$AA$19="Mayor"),CONCATENATE("R1C",'Mapa de Riesgos'!$O$19),"")</f>
        <v/>
      </c>
      <c r="AH36" s="49" t="str">
        <f>IF(AND('Mapa de Riesgos'!$Y$12="Baja",'Mapa de Riesgos'!$AA$12="Catastrófico"),CONCATENATE("R1C",'Mapa de Riesgos'!$O$12),"")</f>
        <v/>
      </c>
      <c r="AI36" s="50" t="str">
        <f>IF(AND('Mapa de Riesgos'!$Y$15="Baja",'Mapa de Riesgos'!$AA$15="Catastrófico"),CONCATENATE("R1C",'Mapa de Riesgos'!$O$15),"")</f>
        <v/>
      </c>
      <c r="AJ36" s="50" t="str">
        <f>IF(AND('Mapa de Riesgos'!$Y$16="Baja",'Mapa de Riesgos'!$AA$16="Catastrófico"),CONCATENATE("R1C",'Mapa de Riesgos'!$O$16),"")</f>
        <v/>
      </c>
      <c r="AK36" s="50" t="str">
        <f>IF(AND('Mapa de Riesgos'!$Y$17="Baja",'Mapa de Riesgos'!$AA$17="Catastrófico"),CONCATENATE("R1C",'Mapa de Riesgos'!$O$17),"")</f>
        <v/>
      </c>
      <c r="AL36" s="50" t="str">
        <f>IF(AND('Mapa de Riesgos'!$Y$18="Baja",'Mapa de Riesgos'!$AA$18="Catastrófico"),CONCATENATE("R1C",'Mapa de Riesgos'!$O$18),"")</f>
        <v/>
      </c>
      <c r="AM36" s="51" t="str">
        <f>IF(AND('Mapa de Riesgos'!$Y$19="Baja",'Mapa de Riesgos'!$AA$19="Catastrófico"),CONCATENATE("R1C",'Mapa de Riesgos'!$O$19),"")</f>
        <v/>
      </c>
      <c r="AN36" s="84"/>
      <c r="AO36" s="600" t="s">
        <v>81</v>
      </c>
      <c r="AP36" s="601"/>
      <c r="AQ36" s="601"/>
      <c r="AR36" s="601"/>
      <c r="AS36" s="601"/>
      <c r="AT36" s="60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481"/>
      <c r="C37" s="481"/>
      <c r="D37" s="482"/>
      <c r="E37" s="580"/>
      <c r="F37" s="581"/>
      <c r="G37" s="581"/>
      <c r="H37" s="581"/>
      <c r="I37" s="581"/>
      <c r="J37" s="77" t="str">
        <f>IF(AND('Mapa de Riesgos'!$Y$20="Baja",'Mapa de Riesgos'!$AA$20="Leve"),CONCATENATE("R2C",'Mapa de Riesgos'!$O$20),"")</f>
        <v/>
      </c>
      <c r="K37" s="78" t="str">
        <f>IF(AND('Mapa de Riesgos'!$Y$21="Baja",'Mapa de Riesgos'!$AA$21="Leve"),CONCATENATE("R2C",'Mapa de Riesgos'!$O$21),"")</f>
        <v/>
      </c>
      <c r="L37" s="78" t="str">
        <f>IF(AND('Mapa de Riesgos'!$Y$22="Baja",'Mapa de Riesgos'!$AA$22="Leve"),CONCATENATE("R2C",'Mapa de Riesgos'!$O$22),"")</f>
        <v/>
      </c>
      <c r="M37" s="78" t="str">
        <f>IF(AND('Mapa de Riesgos'!$Y$23="Baja",'Mapa de Riesgos'!$AA$23="Leve"),CONCATENATE("R2C",'Mapa de Riesgos'!$O$23),"")</f>
        <v/>
      </c>
      <c r="N37" s="78" t="str">
        <f>IF(AND('Mapa de Riesgos'!$Y$24="Baja",'Mapa de Riesgos'!$AA$24="Leve"),CONCATENATE("R2C",'Mapa de Riesgos'!$O$24),"")</f>
        <v/>
      </c>
      <c r="O37" s="79" t="str">
        <f>IF(AND('Mapa de Riesgos'!$Y$25="Baja",'Mapa de Riesgos'!$AA$25="Leve"),CONCATENATE("R2C",'Mapa de Riesgos'!$O$25),"")</f>
        <v/>
      </c>
      <c r="P37" s="68" t="str">
        <f>IF(AND('Mapa de Riesgos'!$Y$20="Baja",'Mapa de Riesgos'!$AA$20="Menor"),CONCATENATE("R2C",'Mapa de Riesgos'!$O$20),"")</f>
        <v/>
      </c>
      <c r="Q37" s="69" t="str">
        <f>IF(AND('Mapa de Riesgos'!$Y$21="Baja",'Mapa de Riesgos'!$AA$21="Menor"),CONCATENATE("R2C",'Mapa de Riesgos'!$O$21),"")</f>
        <v/>
      </c>
      <c r="R37" s="69" t="str">
        <f>IF(AND('Mapa de Riesgos'!$Y$22="Baja",'Mapa de Riesgos'!$AA$22="Menor"),CONCATENATE("R2C",'Mapa de Riesgos'!$O$22),"")</f>
        <v/>
      </c>
      <c r="S37" s="69" t="str">
        <f>IF(AND('Mapa de Riesgos'!$Y$23="Baja",'Mapa de Riesgos'!$AA$23="Menor"),CONCATENATE("R2C",'Mapa de Riesgos'!$O$23),"")</f>
        <v/>
      </c>
      <c r="T37" s="69" t="str">
        <f>IF(AND('Mapa de Riesgos'!$Y$24="Baja",'Mapa de Riesgos'!$AA$24="Menor"),CONCATENATE("R2C",'Mapa de Riesgos'!$O$24),"")</f>
        <v/>
      </c>
      <c r="U37" s="70" t="str">
        <f>IF(AND('Mapa de Riesgos'!$Y$25="Baja",'Mapa de Riesgos'!$AA$25="Menor"),CONCATENATE("R2C",'Mapa de Riesgos'!$O$25),"")</f>
        <v/>
      </c>
      <c r="V37" s="68" t="str">
        <f>IF(AND('Mapa de Riesgos'!$Y$20="Baja",'Mapa de Riesgos'!$AA$20="Moderado"),CONCATENATE("R2C",'Mapa de Riesgos'!$O$20),"")</f>
        <v/>
      </c>
      <c r="W37" s="69" t="str">
        <f>IF(AND('Mapa de Riesgos'!$Y$21="Baja",'Mapa de Riesgos'!$AA$21="Moderado"),CONCATENATE("R2C",'Mapa de Riesgos'!$O$21),"")</f>
        <v/>
      </c>
      <c r="X37" s="69" t="str">
        <f>IF(AND('Mapa de Riesgos'!$Y$22="Baja",'Mapa de Riesgos'!$AA$22="Moderado"),CONCATENATE("R2C",'Mapa de Riesgos'!$O$22),"")</f>
        <v/>
      </c>
      <c r="Y37" s="69" t="str">
        <f>IF(AND('Mapa de Riesgos'!$Y$23="Baja",'Mapa de Riesgos'!$AA$23="Moderado"),CONCATENATE("R2C",'Mapa de Riesgos'!$O$23),"")</f>
        <v/>
      </c>
      <c r="Z37" s="69" t="str">
        <f>IF(AND('Mapa de Riesgos'!$Y$24="Baja",'Mapa de Riesgos'!$AA$24="Moderado"),CONCATENATE("R2C",'Mapa de Riesgos'!$O$24),"")</f>
        <v/>
      </c>
      <c r="AA37" s="70" t="str">
        <f>IF(AND('Mapa de Riesgos'!$Y$25="Baja",'Mapa de Riesgos'!$AA$25="Moderado"),CONCATENATE("R2C",'Mapa de Riesgos'!$O$25),"")</f>
        <v/>
      </c>
      <c r="AB37" s="52" t="str">
        <f>IF(AND('Mapa de Riesgos'!$Y$20="Baja",'Mapa de Riesgos'!$AA$20="Mayor"),CONCATENATE("R2C",'Mapa de Riesgos'!$O$20),"")</f>
        <v>R2C1</v>
      </c>
      <c r="AC37" s="53" t="str">
        <f>IF(AND('Mapa de Riesgos'!$Y$21="Baja",'Mapa de Riesgos'!$AA$21="Mayor"),CONCATENATE("R2C",'Mapa de Riesgos'!$O$21),"")</f>
        <v/>
      </c>
      <c r="AD37" s="53" t="str">
        <f>IF(AND('Mapa de Riesgos'!$Y$22="Baja",'Mapa de Riesgos'!$AA$22="Mayor"),CONCATENATE("R2C",'Mapa de Riesgos'!$O$22),"")</f>
        <v/>
      </c>
      <c r="AE37" s="53" t="str">
        <f>IF(AND('Mapa de Riesgos'!$Y$23="Baja",'Mapa de Riesgos'!$AA$23="Mayor"),CONCATENATE("R2C",'Mapa de Riesgos'!$O$23),"")</f>
        <v/>
      </c>
      <c r="AF37" s="53" t="str">
        <f>IF(AND('Mapa de Riesgos'!$Y$24="Baja",'Mapa de Riesgos'!$AA$24="Mayor"),CONCATENATE("R2C",'Mapa de Riesgos'!$O$24),"")</f>
        <v/>
      </c>
      <c r="AG37" s="54" t="str">
        <f>IF(AND('Mapa de Riesgos'!$Y$25="Baja",'Mapa de Riesgos'!$AA$25="Mayor"),CONCATENATE("R2C",'Mapa de Riesgos'!$O$25),"")</f>
        <v/>
      </c>
      <c r="AH37" s="55" t="str">
        <f>IF(AND('Mapa de Riesgos'!$Y$20="Baja",'Mapa de Riesgos'!$AA$20="Catastrófico"),CONCATENATE("R2C",'Mapa de Riesgos'!$O$20),"")</f>
        <v/>
      </c>
      <c r="AI37" s="56" t="str">
        <f>IF(AND('Mapa de Riesgos'!$Y$21="Baja",'Mapa de Riesgos'!$AA$21="Catastrófico"),CONCATENATE("R2C",'Mapa de Riesgos'!$O$21),"")</f>
        <v/>
      </c>
      <c r="AJ37" s="56" t="str">
        <f>IF(AND('Mapa de Riesgos'!$Y$22="Baja",'Mapa de Riesgos'!$AA$22="Catastrófico"),CONCATENATE("R2C",'Mapa de Riesgos'!$O$22),"")</f>
        <v/>
      </c>
      <c r="AK37" s="56" t="str">
        <f>IF(AND('Mapa de Riesgos'!$Y$23="Baja",'Mapa de Riesgos'!$AA$23="Catastrófico"),CONCATENATE("R2C",'Mapa de Riesgos'!$O$23),"")</f>
        <v/>
      </c>
      <c r="AL37" s="56" t="str">
        <f>IF(AND('Mapa de Riesgos'!$Y$24="Baja",'Mapa de Riesgos'!$AA$24="Catastrófico"),CONCATENATE("R2C",'Mapa de Riesgos'!$O$24),"")</f>
        <v/>
      </c>
      <c r="AM37" s="57" t="str">
        <f>IF(AND('Mapa de Riesgos'!$Y$25="Baja",'Mapa de Riesgos'!$AA$25="Catastrófico"),CONCATENATE("R2C",'Mapa de Riesgos'!$O$25),"")</f>
        <v/>
      </c>
      <c r="AN37" s="84"/>
      <c r="AO37" s="603"/>
      <c r="AP37" s="604"/>
      <c r="AQ37" s="604"/>
      <c r="AR37" s="604"/>
      <c r="AS37" s="604"/>
      <c r="AT37" s="60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481"/>
      <c r="C38" s="481"/>
      <c r="D38" s="482"/>
      <c r="E38" s="582"/>
      <c r="F38" s="583"/>
      <c r="G38" s="583"/>
      <c r="H38" s="583"/>
      <c r="I38" s="581"/>
      <c r="J38" s="77" t="str">
        <f>IF(AND('Mapa de Riesgos'!$Y$26="Baja",'Mapa de Riesgos'!$AA$26="Leve"),CONCATENATE("R3C",'Mapa de Riesgos'!$O$26),"")</f>
        <v/>
      </c>
      <c r="K38" s="78" t="str">
        <f>IF(AND('Mapa de Riesgos'!$Y$27="Baja",'Mapa de Riesgos'!$AA$27="Leve"),CONCATENATE("R3C",'Mapa de Riesgos'!$O$27),"")</f>
        <v/>
      </c>
      <c r="L38" s="78" t="str">
        <f>IF(AND('Mapa de Riesgos'!$Y$28="Baja",'Mapa de Riesgos'!$AA$28="Leve"),CONCATENATE("R3C",'Mapa de Riesgos'!$O$28),"")</f>
        <v/>
      </c>
      <c r="M38" s="78" t="str">
        <f>IF(AND('Mapa de Riesgos'!$Y$29="Baja",'Mapa de Riesgos'!$AA$29="Leve"),CONCATENATE("R3C",'Mapa de Riesgos'!$O$29),"")</f>
        <v/>
      </c>
      <c r="N38" s="78" t="str">
        <f>IF(AND('Mapa de Riesgos'!$Y$30="Baja",'Mapa de Riesgos'!$AA$30="Leve"),CONCATENATE("R3C",'Mapa de Riesgos'!$O$30),"")</f>
        <v/>
      </c>
      <c r="O38" s="79" t="str">
        <f>IF(AND('Mapa de Riesgos'!$Y$31="Baja",'Mapa de Riesgos'!$AA$31="Leve"),CONCATENATE("R3C",'Mapa de Riesgos'!$O$31),"")</f>
        <v/>
      </c>
      <c r="P38" s="68" t="str">
        <f>IF(AND('Mapa de Riesgos'!$Y$26="Baja",'Mapa de Riesgos'!$AA$26="Menor"),CONCATENATE("R3C",'Mapa de Riesgos'!$O$26),"")</f>
        <v/>
      </c>
      <c r="Q38" s="69" t="str">
        <f>IF(AND('Mapa de Riesgos'!$Y$27="Baja",'Mapa de Riesgos'!$AA$27="Menor"),CONCATENATE("R3C",'Mapa de Riesgos'!$O$27),"")</f>
        <v/>
      </c>
      <c r="R38" s="69" t="str">
        <f>IF(AND('Mapa de Riesgos'!$Y$28="Baja",'Mapa de Riesgos'!$AA$28="Menor"),CONCATENATE("R3C",'Mapa de Riesgos'!$O$28),"")</f>
        <v/>
      </c>
      <c r="S38" s="69" t="str">
        <f>IF(AND('Mapa de Riesgos'!$Y$29="Baja",'Mapa de Riesgos'!$AA$29="Menor"),CONCATENATE("R3C",'Mapa de Riesgos'!$O$29),"")</f>
        <v/>
      </c>
      <c r="T38" s="69" t="str">
        <f>IF(AND('Mapa de Riesgos'!$Y$30="Baja",'Mapa de Riesgos'!$AA$30="Menor"),CONCATENATE("R3C",'Mapa de Riesgos'!$O$30),"")</f>
        <v/>
      </c>
      <c r="U38" s="70" t="str">
        <f>IF(AND('Mapa de Riesgos'!$Y$31="Baja",'Mapa de Riesgos'!$AA$31="Menor"),CONCATENATE("R3C",'Mapa de Riesgos'!$O$31),"")</f>
        <v/>
      </c>
      <c r="V38" s="68" t="str">
        <f>IF(AND('Mapa de Riesgos'!$Y$26="Baja",'Mapa de Riesgos'!$AA$26="Moderado"),CONCATENATE("R3C",'Mapa de Riesgos'!$O$26),"")</f>
        <v/>
      </c>
      <c r="W38" s="69" t="str">
        <f>IF(AND('Mapa de Riesgos'!$Y$27="Baja",'Mapa de Riesgos'!$AA$27="Moderado"),CONCATENATE("R3C",'Mapa de Riesgos'!$O$27),"")</f>
        <v/>
      </c>
      <c r="X38" s="69" t="str">
        <f>IF(AND('Mapa de Riesgos'!$Y$28="Baja",'Mapa de Riesgos'!$AA$28="Moderado"),CONCATENATE("R3C",'Mapa de Riesgos'!$O$28),"")</f>
        <v/>
      </c>
      <c r="Y38" s="69" t="str">
        <f>IF(AND('Mapa de Riesgos'!$Y$29="Baja",'Mapa de Riesgos'!$AA$29="Moderado"),CONCATENATE("R3C",'Mapa de Riesgos'!$O$29),"")</f>
        <v/>
      </c>
      <c r="Z38" s="69" t="str">
        <f>IF(AND('Mapa de Riesgos'!$Y$30="Baja",'Mapa de Riesgos'!$AA$30="Moderado"),CONCATENATE("R3C",'Mapa de Riesgos'!$O$30),"")</f>
        <v/>
      </c>
      <c r="AA38" s="70" t="str">
        <f>IF(AND('Mapa de Riesgos'!$Y$31="Baja",'Mapa de Riesgos'!$AA$31="Moderado"),CONCATENATE("R3C",'Mapa de Riesgos'!$O$31),"")</f>
        <v/>
      </c>
      <c r="AB38" s="52" t="str">
        <f>IF(AND('Mapa de Riesgos'!$Y$26="Baja",'Mapa de Riesgos'!$AA$26="Mayor"),CONCATENATE("R3C",'Mapa de Riesgos'!$O$26),"")</f>
        <v>R3C1</v>
      </c>
      <c r="AC38" s="53" t="str">
        <f>IF(AND('Mapa de Riesgos'!$Y$27="Baja",'Mapa de Riesgos'!$AA$27="Mayor"),CONCATENATE("R3C",'Mapa de Riesgos'!$O$27),"")</f>
        <v/>
      </c>
      <c r="AD38" s="53" t="str">
        <f>IF(AND('Mapa de Riesgos'!$Y$28="Baja",'Mapa de Riesgos'!$AA$28="Mayor"),CONCATENATE("R3C",'Mapa de Riesgos'!$O$28),"")</f>
        <v/>
      </c>
      <c r="AE38" s="53" t="str">
        <f>IF(AND('Mapa de Riesgos'!$Y$29="Baja",'Mapa de Riesgos'!$AA$29="Mayor"),CONCATENATE("R3C",'Mapa de Riesgos'!$O$29),"")</f>
        <v/>
      </c>
      <c r="AF38" s="53" t="str">
        <f>IF(AND('Mapa de Riesgos'!$Y$30="Baja",'Mapa de Riesgos'!$AA$30="Mayor"),CONCATENATE("R3C",'Mapa de Riesgos'!$O$30),"")</f>
        <v/>
      </c>
      <c r="AG38" s="54" t="str">
        <f>IF(AND('Mapa de Riesgos'!$Y$31="Baja",'Mapa de Riesgos'!$AA$31="Mayor"),CONCATENATE("R3C",'Mapa de Riesgos'!$O$31),"")</f>
        <v/>
      </c>
      <c r="AH38" s="55" t="str">
        <f>IF(AND('Mapa de Riesgos'!$Y$26="Baja",'Mapa de Riesgos'!$AA$26="Catastrófico"),CONCATENATE("R3C",'Mapa de Riesgos'!$O$26),"")</f>
        <v/>
      </c>
      <c r="AI38" s="56" t="str">
        <f>IF(AND('Mapa de Riesgos'!$Y$27="Baja",'Mapa de Riesgos'!$AA$27="Catastrófico"),CONCATENATE("R3C",'Mapa de Riesgos'!$O$27),"")</f>
        <v/>
      </c>
      <c r="AJ38" s="56" t="str">
        <f>IF(AND('Mapa de Riesgos'!$Y$28="Baja",'Mapa de Riesgos'!$AA$28="Catastrófico"),CONCATENATE("R3C",'Mapa de Riesgos'!$O$28),"")</f>
        <v/>
      </c>
      <c r="AK38" s="56" t="str">
        <f>IF(AND('Mapa de Riesgos'!$Y$29="Baja",'Mapa de Riesgos'!$AA$29="Catastrófico"),CONCATENATE("R3C",'Mapa de Riesgos'!$O$29),"")</f>
        <v/>
      </c>
      <c r="AL38" s="56" t="str">
        <f>IF(AND('Mapa de Riesgos'!$Y$30="Baja",'Mapa de Riesgos'!$AA$30="Catastrófico"),CONCATENATE("R3C",'Mapa de Riesgos'!$O$30),"")</f>
        <v/>
      </c>
      <c r="AM38" s="57" t="str">
        <f>IF(AND('Mapa de Riesgos'!$Y$31="Baja",'Mapa de Riesgos'!$AA$31="Catastrófico"),CONCATENATE("R3C",'Mapa de Riesgos'!$O$31),"")</f>
        <v/>
      </c>
      <c r="AN38" s="84"/>
      <c r="AO38" s="603"/>
      <c r="AP38" s="604"/>
      <c r="AQ38" s="604"/>
      <c r="AR38" s="604"/>
      <c r="AS38" s="604"/>
      <c r="AT38" s="605"/>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481"/>
      <c r="C39" s="481"/>
      <c r="D39" s="482"/>
      <c r="E39" s="582"/>
      <c r="F39" s="583"/>
      <c r="G39" s="583"/>
      <c r="H39" s="583"/>
      <c r="I39" s="581"/>
      <c r="J39" s="77" t="str">
        <f>IF(AND('Mapa de Riesgos'!$Y$32="Baja",'Mapa de Riesgos'!$AA$32="Leve"),CONCATENATE("R4C",'Mapa de Riesgos'!$O$32),"")</f>
        <v/>
      </c>
      <c r="K39" s="78" t="str">
        <f>IF(AND('Mapa de Riesgos'!$Y$33="Baja",'Mapa de Riesgos'!$AA$33="Leve"),CONCATENATE("R4C",'Mapa de Riesgos'!$O$33),"")</f>
        <v/>
      </c>
      <c r="L39" s="78" t="str">
        <f>IF(AND('Mapa de Riesgos'!$Y$34="Baja",'Mapa de Riesgos'!$AA$34="Leve"),CONCATENATE("R4C",'Mapa de Riesgos'!$O$34),"")</f>
        <v/>
      </c>
      <c r="M39" s="78" t="str">
        <f>IF(AND('Mapa de Riesgos'!$Y$35="Baja",'Mapa de Riesgos'!$AA$35="Leve"),CONCATENATE("R4C",'Mapa de Riesgos'!$O$35),"")</f>
        <v/>
      </c>
      <c r="N39" s="78" t="str">
        <f>IF(AND('Mapa de Riesgos'!$Y$36="Baja",'Mapa de Riesgos'!$AA$36="Leve"),CONCATENATE("R4C",'Mapa de Riesgos'!$O$36),"")</f>
        <v/>
      </c>
      <c r="O39" s="79" t="str">
        <f>IF(AND('Mapa de Riesgos'!$Y$37="Baja",'Mapa de Riesgos'!$AA$37="Leve"),CONCATENATE("R4C",'Mapa de Riesgos'!$O$37),"")</f>
        <v/>
      </c>
      <c r="P39" s="68" t="str">
        <f>IF(AND('Mapa de Riesgos'!$Y$32="Baja",'Mapa de Riesgos'!$AA$32="Menor"),CONCATENATE("R4C",'Mapa de Riesgos'!$O$32),"")</f>
        <v/>
      </c>
      <c r="Q39" s="69" t="str">
        <f>IF(AND('Mapa de Riesgos'!$Y$33="Baja",'Mapa de Riesgos'!$AA$33="Menor"),CONCATENATE("R4C",'Mapa de Riesgos'!$O$33),"")</f>
        <v/>
      </c>
      <c r="R39" s="69" t="str">
        <f>IF(AND('Mapa de Riesgos'!$Y$34="Baja",'Mapa de Riesgos'!$AA$34="Menor"),CONCATENATE("R4C",'Mapa de Riesgos'!$O$34),"")</f>
        <v/>
      </c>
      <c r="S39" s="69" t="str">
        <f>IF(AND('Mapa de Riesgos'!$Y$35="Baja",'Mapa de Riesgos'!$AA$35="Menor"),CONCATENATE("R4C",'Mapa de Riesgos'!$O$35),"")</f>
        <v/>
      </c>
      <c r="T39" s="69" t="str">
        <f>IF(AND('Mapa de Riesgos'!$Y$36="Baja",'Mapa de Riesgos'!$AA$36="Menor"),CONCATENATE("R4C",'Mapa de Riesgos'!$O$36),"")</f>
        <v/>
      </c>
      <c r="U39" s="70" t="str">
        <f>IF(AND('Mapa de Riesgos'!$Y$37="Baja",'Mapa de Riesgos'!$AA$37="Menor"),CONCATENATE("R4C",'Mapa de Riesgos'!$O$37),"")</f>
        <v/>
      </c>
      <c r="V39" s="68" t="str">
        <f>IF(AND('Mapa de Riesgos'!$Y$32="Baja",'Mapa de Riesgos'!$AA$32="Moderado"),CONCATENATE("R4C",'Mapa de Riesgos'!$O$32),"")</f>
        <v/>
      </c>
      <c r="W39" s="69" t="str">
        <f>IF(AND('Mapa de Riesgos'!$Y$33="Baja",'Mapa de Riesgos'!$AA$33="Moderado"),CONCATENATE("R4C",'Mapa de Riesgos'!$O$33),"")</f>
        <v/>
      </c>
      <c r="X39" s="69" t="str">
        <f>IF(AND('Mapa de Riesgos'!$Y$34="Baja",'Mapa de Riesgos'!$AA$34="Moderado"),CONCATENATE("R4C",'Mapa de Riesgos'!$O$34),"")</f>
        <v/>
      </c>
      <c r="Y39" s="69" t="str">
        <f>IF(AND('Mapa de Riesgos'!$Y$35="Baja",'Mapa de Riesgos'!$AA$35="Moderado"),CONCATENATE("R4C",'Mapa de Riesgos'!$O$35),"")</f>
        <v/>
      </c>
      <c r="Z39" s="69" t="str">
        <f>IF(AND('Mapa de Riesgos'!$Y$36="Baja",'Mapa de Riesgos'!$AA$36="Moderado"),CONCATENATE("R4C",'Mapa de Riesgos'!$O$36),"")</f>
        <v/>
      </c>
      <c r="AA39" s="70" t="str">
        <f>IF(AND('Mapa de Riesgos'!$Y$37="Baja",'Mapa de Riesgos'!$AA$37="Moderado"),CONCATENATE("R4C",'Mapa de Riesgos'!$O$37),"")</f>
        <v/>
      </c>
      <c r="AB39" s="52" t="str">
        <f>IF(AND('Mapa de Riesgos'!$Y$32="Baja",'Mapa de Riesgos'!$AA$32="Mayor"),CONCATENATE("R4C",'Mapa de Riesgos'!$O$32),"")</f>
        <v/>
      </c>
      <c r="AC39" s="53" t="str">
        <f>IF(AND('Mapa de Riesgos'!$Y$33="Baja",'Mapa de Riesgos'!$AA$33="Mayor"),CONCATENATE("R4C",'Mapa de Riesgos'!$O$33),"")</f>
        <v/>
      </c>
      <c r="AD39" s="53" t="str">
        <f>IF(AND('Mapa de Riesgos'!$Y$34="Baja",'Mapa de Riesgos'!$AA$34="Mayor"),CONCATENATE("R4C",'Mapa de Riesgos'!$O$34),"")</f>
        <v/>
      </c>
      <c r="AE39" s="53" t="str">
        <f>IF(AND('Mapa de Riesgos'!$Y$35="Baja",'Mapa de Riesgos'!$AA$35="Mayor"),CONCATENATE("R4C",'Mapa de Riesgos'!$O$35),"")</f>
        <v/>
      </c>
      <c r="AF39" s="53" t="str">
        <f>IF(AND('Mapa de Riesgos'!$Y$36="Baja",'Mapa de Riesgos'!$AA$36="Mayor"),CONCATENATE("R4C",'Mapa de Riesgos'!$O$36),"")</f>
        <v/>
      </c>
      <c r="AG39" s="54" t="str">
        <f>IF(AND('Mapa de Riesgos'!$Y$37="Baja",'Mapa de Riesgos'!$AA$37="Mayor"),CONCATENATE("R4C",'Mapa de Riesgos'!$O$37),"")</f>
        <v/>
      </c>
      <c r="AH39" s="55" t="str">
        <f>IF(AND('Mapa de Riesgos'!$Y$32="Baja",'Mapa de Riesgos'!$AA$32="Catastrófico"),CONCATENATE("R4C",'Mapa de Riesgos'!$O$32),"")</f>
        <v/>
      </c>
      <c r="AI39" s="56" t="str">
        <f>IF(AND('Mapa de Riesgos'!$Y$33="Baja",'Mapa de Riesgos'!$AA$33="Catastrófico"),CONCATENATE("R4C",'Mapa de Riesgos'!$O$33),"")</f>
        <v/>
      </c>
      <c r="AJ39" s="56" t="str">
        <f>IF(AND('Mapa de Riesgos'!$Y$34="Baja",'Mapa de Riesgos'!$AA$34="Catastrófico"),CONCATENATE("R4C",'Mapa de Riesgos'!$O$34),"")</f>
        <v/>
      </c>
      <c r="AK39" s="56" t="str">
        <f>IF(AND('Mapa de Riesgos'!$Y$35="Baja",'Mapa de Riesgos'!$AA$35="Catastrófico"),CONCATENATE("R4C",'Mapa de Riesgos'!$O$35),"")</f>
        <v/>
      </c>
      <c r="AL39" s="56" t="str">
        <f>IF(AND('Mapa de Riesgos'!$Y$36="Baja",'Mapa de Riesgos'!$AA$36="Catastrófico"),CONCATENATE("R4C",'Mapa de Riesgos'!$O$36),"")</f>
        <v/>
      </c>
      <c r="AM39" s="57" t="str">
        <f>IF(AND('Mapa de Riesgos'!$Y$37="Baja",'Mapa de Riesgos'!$AA$37="Catastrófico"),CONCATENATE("R4C",'Mapa de Riesgos'!$O$37),"")</f>
        <v/>
      </c>
      <c r="AN39" s="84"/>
      <c r="AO39" s="603"/>
      <c r="AP39" s="604"/>
      <c r="AQ39" s="604"/>
      <c r="AR39" s="604"/>
      <c r="AS39" s="604"/>
      <c r="AT39" s="605"/>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481"/>
      <c r="C40" s="481"/>
      <c r="D40" s="482"/>
      <c r="E40" s="582"/>
      <c r="F40" s="583"/>
      <c r="G40" s="583"/>
      <c r="H40" s="583"/>
      <c r="I40" s="581"/>
      <c r="J40" s="77" t="str">
        <f>IF(AND('Mapa de Riesgos'!$Y$38="Baja",'Mapa de Riesgos'!$AA$38="Leve"),CONCATENATE("R5C",'Mapa de Riesgos'!$O$38),"")</f>
        <v/>
      </c>
      <c r="K40" s="78" t="str">
        <f>IF(AND('Mapa de Riesgos'!$Y$39="Baja",'Mapa de Riesgos'!$AA$39="Leve"),CONCATENATE("R5C",'Mapa de Riesgos'!$O$39),"")</f>
        <v/>
      </c>
      <c r="L40" s="78" t="str">
        <f>IF(AND('Mapa de Riesgos'!$Y$40="Baja",'Mapa de Riesgos'!$AA$40="Leve"),CONCATENATE("R5C",'Mapa de Riesgos'!$O$40),"")</f>
        <v/>
      </c>
      <c r="M40" s="78" t="str">
        <f>IF(AND('Mapa de Riesgos'!$Y$41="Baja",'Mapa de Riesgos'!$AA$41="Leve"),CONCATENATE("R5C",'Mapa de Riesgos'!$O$41),"")</f>
        <v/>
      </c>
      <c r="N40" s="78" t="str">
        <f>IF(AND('Mapa de Riesgos'!$Y$42="Baja",'Mapa de Riesgos'!$AA$42="Leve"),CONCATENATE("R5C",'Mapa de Riesgos'!$O$42),"")</f>
        <v/>
      </c>
      <c r="O40" s="79" t="str">
        <f>IF(AND('Mapa de Riesgos'!$Y$43="Baja",'Mapa de Riesgos'!$AA$43="Leve"),CONCATENATE("R5C",'Mapa de Riesgos'!$O$43),"")</f>
        <v/>
      </c>
      <c r="P40" s="68" t="str">
        <f>IF(AND('Mapa de Riesgos'!$Y$38="Baja",'Mapa de Riesgos'!$AA$38="Menor"),CONCATENATE("R5C",'Mapa de Riesgos'!$O$38),"")</f>
        <v/>
      </c>
      <c r="Q40" s="69" t="str">
        <f>IF(AND('Mapa de Riesgos'!$Y$39="Baja",'Mapa de Riesgos'!$AA$39="Menor"),CONCATENATE("R5C",'Mapa de Riesgos'!$O$39),"")</f>
        <v/>
      </c>
      <c r="R40" s="69" t="str">
        <f>IF(AND('Mapa de Riesgos'!$Y$40="Baja",'Mapa de Riesgos'!$AA$40="Menor"),CONCATENATE("R5C",'Mapa de Riesgos'!$O$40),"")</f>
        <v/>
      </c>
      <c r="S40" s="69" t="str">
        <f>IF(AND('Mapa de Riesgos'!$Y$41="Baja",'Mapa de Riesgos'!$AA$41="Menor"),CONCATENATE("R5C",'Mapa de Riesgos'!$O$41),"")</f>
        <v/>
      </c>
      <c r="T40" s="69" t="str">
        <f>IF(AND('Mapa de Riesgos'!$Y$42="Baja",'Mapa de Riesgos'!$AA$42="Menor"),CONCATENATE("R5C",'Mapa de Riesgos'!$O$42),"")</f>
        <v/>
      </c>
      <c r="U40" s="70" t="str">
        <f>IF(AND('Mapa de Riesgos'!$Y$43="Baja",'Mapa de Riesgos'!$AA$43="Menor"),CONCATENATE("R5C",'Mapa de Riesgos'!$O$43),"")</f>
        <v/>
      </c>
      <c r="V40" s="68" t="str">
        <f>IF(AND('Mapa de Riesgos'!$Y$38="Baja",'Mapa de Riesgos'!$AA$38="Moderado"),CONCATENATE("R5C",'Mapa de Riesgos'!$O$38),"")</f>
        <v/>
      </c>
      <c r="W40" s="69" t="str">
        <f>IF(AND('Mapa de Riesgos'!$Y$39="Baja",'Mapa de Riesgos'!$AA$39="Moderado"),CONCATENATE("R5C",'Mapa de Riesgos'!$O$39),"")</f>
        <v/>
      </c>
      <c r="X40" s="69" t="str">
        <f>IF(AND('Mapa de Riesgos'!$Y$40="Baja",'Mapa de Riesgos'!$AA$40="Moderado"),CONCATENATE("R5C",'Mapa de Riesgos'!$O$40),"")</f>
        <v/>
      </c>
      <c r="Y40" s="69" t="str">
        <f>IF(AND('Mapa de Riesgos'!$Y$41="Baja",'Mapa de Riesgos'!$AA$41="Moderado"),CONCATENATE("R5C",'Mapa de Riesgos'!$O$41),"")</f>
        <v/>
      </c>
      <c r="Z40" s="69" t="str">
        <f>IF(AND('Mapa de Riesgos'!$Y$42="Baja",'Mapa de Riesgos'!$AA$42="Moderado"),CONCATENATE("R5C",'Mapa de Riesgos'!$O$42),"")</f>
        <v/>
      </c>
      <c r="AA40" s="70" t="str">
        <f>IF(AND('Mapa de Riesgos'!$Y$43="Baja",'Mapa de Riesgos'!$AA$43="Moderado"),CONCATENATE("R5C",'Mapa de Riesgos'!$O$43),"")</f>
        <v/>
      </c>
      <c r="AB40" s="52" t="str">
        <f>IF(AND('Mapa de Riesgos'!$Y$38="Baja",'Mapa de Riesgos'!$AA$38="Mayor"),CONCATENATE("R5C",'Mapa de Riesgos'!$O$38),"")</f>
        <v/>
      </c>
      <c r="AC40" s="53" t="str">
        <f>IF(AND('Mapa de Riesgos'!$Y$39="Baja",'Mapa de Riesgos'!$AA$39="Mayor"),CONCATENATE("R5C",'Mapa de Riesgos'!$O$39),"")</f>
        <v/>
      </c>
      <c r="AD40" s="58" t="str">
        <f>IF(AND('Mapa de Riesgos'!$Y$40="Baja",'Mapa de Riesgos'!$AA$40="Mayor"),CONCATENATE("R5C",'Mapa de Riesgos'!$O$40),"")</f>
        <v/>
      </c>
      <c r="AE40" s="58" t="str">
        <f>IF(AND('Mapa de Riesgos'!$Y$41="Baja",'Mapa de Riesgos'!$AA$41="Mayor"),CONCATENATE("R5C",'Mapa de Riesgos'!$O$41),"")</f>
        <v/>
      </c>
      <c r="AF40" s="58" t="str">
        <f>IF(AND('Mapa de Riesgos'!$Y$42="Baja",'Mapa de Riesgos'!$AA$42="Mayor"),CONCATENATE("R5C",'Mapa de Riesgos'!$O$42),"")</f>
        <v/>
      </c>
      <c r="AG40" s="54" t="str">
        <f>IF(AND('Mapa de Riesgos'!$Y$43="Baja",'Mapa de Riesgos'!$AA$43="Mayor"),CONCATENATE("R5C",'Mapa de Riesgos'!$O$43),"")</f>
        <v/>
      </c>
      <c r="AH40" s="55" t="str">
        <f>IF(AND('Mapa de Riesgos'!$Y$38="Baja",'Mapa de Riesgos'!$AA$38="Catastrófico"),CONCATENATE("R5C",'Mapa de Riesgos'!$O$38),"")</f>
        <v/>
      </c>
      <c r="AI40" s="56" t="str">
        <f>IF(AND('Mapa de Riesgos'!$Y$39="Baja",'Mapa de Riesgos'!$AA$39="Catastrófico"),CONCATENATE("R5C",'Mapa de Riesgos'!$O$39),"")</f>
        <v/>
      </c>
      <c r="AJ40" s="56" t="str">
        <f>IF(AND('Mapa de Riesgos'!$Y$40="Baja",'Mapa de Riesgos'!$AA$40="Catastrófico"),CONCATENATE("R5C",'Mapa de Riesgos'!$O$40),"")</f>
        <v/>
      </c>
      <c r="AK40" s="56" t="str">
        <f>IF(AND('Mapa de Riesgos'!$Y$41="Baja",'Mapa de Riesgos'!$AA$41="Catastrófico"),CONCATENATE("R5C",'Mapa de Riesgos'!$O$41),"")</f>
        <v/>
      </c>
      <c r="AL40" s="56" t="str">
        <f>IF(AND('Mapa de Riesgos'!$Y$42="Baja",'Mapa de Riesgos'!$AA$42="Catastrófico"),CONCATENATE("R5C",'Mapa de Riesgos'!$O$42),"")</f>
        <v/>
      </c>
      <c r="AM40" s="57" t="str">
        <f>IF(AND('Mapa de Riesgos'!$Y$43="Baja",'Mapa de Riesgos'!$AA$43="Catastrófico"),CONCATENATE("R5C",'Mapa de Riesgos'!$O$43),"")</f>
        <v/>
      </c>
      <c r="AN40" s="84"/>
      <c r="AO40" s="603"/>
      <c r="AP40" s="604"/>
      <c r="AQ40" s="604"/>
      <c r="AR40" s="604"/>
      <c r="AS40" s="604"/>
      <c r="AT40" s="605"/>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481"/>
      <c r="C41" s="481"/>
      <c r="D41" s="482"/>
      <c r="E41" s="582"/>
      <c r="F41" s="583"/>
      <c r="G41" s="583"/>
      <c r="H41" s="583"/>
      <c r="I41" s="581"/>
      <c r="J41" s="77" t="str">
        <f>IF(AND('Mapa de Riesgos'!$Y$44="Baja",'Mapa de Riesgos'!$AA$44="Leve"),CONCATENATE("R6C",'Mapa de Riesgos'!$O$44),"")</f>
        <v/>
      </c>
      <c r="K41" s="78" t="str">
        <f>IF(AND('Mapa de Riesgos'!$Y$45="Baja",'Mapa de Riesgos'!$AA$45="Leve"),CONCATENATE("R6C",'Mapa de Riesgos'!$O$45),"")</f>
        <v/>
      </c>
      <c r="L41" s="78" t="str">
        <f>IF(AND('Mapa de Riesgos'!$Y$46="Baja",'Mapa de Riesgos'!$AA$46="Leve"),CONCATENATE("R6C",'Mapa de Riesgos'!$O$46),"")</f>
        <v/>
      </c>
      <c r="M41" s="78" t="str">
        <f>IF(AND('Mapa de Riesgos'!$Y$47="Baja",'Mapa de Riesgos'!$AA$47="Leve"),CONCATENATE("R6C",'Mapa de Riesgos'!$O$47),"")</f>
        <v/>
      </c>
      <c r="N41" s="78" t="str">
        <f>IF(AND('Mapa de Riesgos'!$Y$48="Baja",'Mapa de Riesgos'!$AA$48="Leve"),CONCATENATE("R6C",'Mapa de Riesgos'!$O$48),"")</f>
        <v/>
      </c>
      <c r="O41" s="79" t="str">
        <f>IF(AND('Mapa de Riesgos'!$Y$49="Baja",'Mapa de Riesgos'!$AA$49="Leve"),CONCATENATE("R6C",'Mapa de Riesgos'!$O$49),"")</f>
        <v/>
      </c>
      <c r="P41" s="68" t="str">
        <f>IF(AND('Mapa de Riesgos'!$Y$44="Baja",'Mapa de Riesgos'!$AA$44="Menor"),CONCATENATE("R6C",'Mapa de Riesgos'!$O$44),"")</f>
        <v/>
      </c>
      <c r="Q41" s="69" t="str">
        <f>IF(AND('Mapa de Riesgos'!$Y$45="Baja",'Mapa de Riesgos'!$AA$45="Menor"),CONCATENATE("R6C",'Mapa de Riesgos'!$O$45),"")</f>
        <v/>
      </c>
      <c r="R41" s="69" t="str">
        <f>IF(AND('Mapa de Riesgos'!$Y$46="Baja",'Mapa de Riesgos'!$AA$46="Menor"),CONCATENATE("R6C",'Mapa de Riesgos'!$O$46),"")</f>
        <v/>
      </c>
      <c r="S41" s="69" t="str">
        <f>IF(AND('Mapa de Riesgos'!$Y$47="Baja",'Mapa de Riesgos'!$AA$47="Menor"),CONCATENATE("R6C",'Mapa de Riesgos'!$O$47),"")</f>
        <v/>
      </c>
      <c r="T41" s="69" t="str">
        <f>IF(AND('Mapa de Riesgos'!$Y$48="Baja",'Mapa de Riesgos'!$AA$48="Menor"),CONCATENATE("R6C",'Mapa de Riesgos'!$O$48),"")</f>
        <v/>
      </c>
      <c r="U41" s="70" t="str">
        <f>IF(AND('Mapa de Riesgos'!$Y$49="Baja",'Mapa de Riesgos'!$AA$49="Menor"),CONCATENATE("R6C",'Mapa de Riesgos'!$O$49),"")</f>
        <v/>
      </c>
      <c r="V41" s="68" t="str">
        <f>IF(AND('Mapa de Riesgos'!$Y$44="Baja",'Mapa de Riesgos'!$AA$44="Moderado"),CONCATENATE("R6C",'Mapa de Riesgos'!$O$44),"")</f>
        <v/>
      </c>
      <c r="W41" s="69" t="str">
        <f>IF(AND('Mapa de Riesgos'!$Y$45="Baja",'Mapa de Riesgos'!$AA$45="Moderado"),CONCATENATE("R6C",'Mapa de Riesgos'!$O$45),"")</f>
        <v/>
      </c>
      <c r="X41" s="69" t="str">
        <f>IF(AND('Mapa de Riesgos'!$Y$46="Baja",'Mapa de Riesgos'!$AA$46="Moderado"),CONCATENATE("R6C",'Mapa de Riesgos'!$O$46),"")</f>
        <v/>
      </c>
      <c r="Y41" s="69" t="str">
        <f>IF(AND('Mapa de Riesgos'!$Y$47="Baja",'Mapa de Riesgos'!$AA$47="Moderado"),CONCATENATE("R6C",'Mapa de Riesgos'!$O$47),"")</f>
        <v/>
      </c>
      <c r="Z41" s="69" t="str">
        <f>IF(AND('Mapa de Riesgos'!$Y$48="Baja",'Mapa de Riesgos'!$AA$48="Moderado"),CONCATENATE("R6C",'Mapa de Riesgos'!$O$48),"")</f>
        <v/>
      </c>
      <c r="AA41" s="70" t="str">
        <f>IF(AND('Mapa de Riesgos'!$Y$49="Baja",'Mapa de Riesgos'!$AA$49="Moderado"),CONCATENATE("R6C",'Mapa de Riesgos'!$O$49),"")</f>
        <v/>
      </c>
      <c r="AB41" s="52" t="str">
        <f>IF(AND('Mapa de Riesgos'!$Y$44="Baja",'Mapa de Riesgos'!$AA$44="Mayor"),CONCATENATE("R6C",'Mapa de Riesgos'!$O$44),"")</f>
        <v>R6C1</v>
      </c>
      <c r="AC41" s="53" t="str">
        <f>IF(AND('Mapa de Riesgos'!$Y$45="Baja",'Mapa de Riesgos'!$AA$45="Mayor"),CONCATENATE("R6C",'Mapa de Riesgos'!$O$45),"")</f>
        <v/>
      </c>
      <c r="AD41" s="58" t="str">
        <f>IF(AND('Mapa de Riesgos'!$Y$46="Baja",'Mapa de Riesgos'!$AA$46="Mayor"),CONCATENATE("R6C",'Mapa de Riesgos'!$O$46),"")</f>
        <v/>
      </c>
      <c r="AE41" s="58" t="str">
        <f>IF(AND('Mapa de Riesgos'!$Y$47="Baja",'Mapa de Riesgos'!$AA$47="Mayor"),CONCATENATE("R6C",'Mapa de Riesgos'!$O$47),"")</f>
        <v/>
      </c>
      <c r="AF41" s="58" t="str">
        <f>IF(AND('Mapa de Riesgos'!$Y$48="Baja",'Mapa de Riesgos'!$AA$48="Mayor"),CONCATENATE("R6C",'Mapa de Riesgos'!$O$48),"")</f>
        <v/>
      </c>
      <c r="AG41" s="54" t="str">
        <f>IF(AND('Mapa de Riesgos'!$Y$49="Baja",'Mapa de Riesgos'!$AA$49="Mayor"),CONCATENATE("R6C",'Mapa de Riesgos'!$O$49),"")</f>
        <v/>
      </c>
      <c r="AH41" s="55" t="str">
        <f>IF(AND('Mapa de Riesgos'!$Y$44="Baja",'Mapa de Riesgos'!$AA$44="Catastrófico"),CONCATENATE("R6C",'Mapa de Riesgos'!$O$44),"")</f>
        <v/>
      </c>
      <c r="AI41" s="56" t="str">
        <f>IF(AND('Mapa de Riesgos'!$Y$45="Baja",'Mapa de Riesgos'!$AA$45="Catastrófico"),CONCATENATE("R6C",'Mapa de Riesgos'!$O$45),"")</f>
        <v/>
      </c>
      <c r="AJ41" s="56" t="str">
        <f>IF(AND('Mapa de Riesgos'!$Y$46="Baja",'Mapa de Riesgos'!$AA$46="Catastrófico"),CONCATENATE("R6C",'Mapa de Riesgos'!$O$46),"")</f>
        <v/>
      </c>
      <c r="AK41" s="56" t="str">
        <f>IF(AND('Mapa de Riesgos'!$Y$47="Baja",'Mapa de Riesgos'!$AA$47="Catastrófico"),CONCATENATE("R6C",'Mapa de Riesgos'!$O$47),"")</f>
        <v/>
      </c>
      <c r="AL41" s="56" t="str">
        <f>IF(AND('Mapa de Riesgos'!$Y$48="Baja",'Mapa de Riesgos'!$AA$48="Catastrófico"),CONCATENATE("R6C",'Mapa de Riesgos'!$O$48),"")</f>
        <v/>
      </c>
      <c r="AM41" s="57" t="str">
        <f>IF(AND('Mapa de Riesgos'!$Y$49="Baja",'Mapa de Riesgos'!$AA$49="Catastrófico"),CONCATENATE("R6C",'Mapa de Riesgos'!$O$49),"")</f>
        <v/>
      </c>
      <c r="AN41" s="84"/>
      <c r="AO41" s="603"/>
      <c r="AP41" s="604"/>
      <c r="AQ41" s="604"/>
      <c r="AR41" s="604"/>
      <c r="AS41" s="604"/>
      <c r="AT41" s="605"/>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481"/>
      <c r="C42" s="481"/>
      <c r="D42" s="482"/>
      <c r="E42" s="582"/>
      <c r="F42" s="583"/>
      <c r="G42" s="583"/>
      <c r="H42" s="583"/>
      <c r="I42" s="581"/>
      <c r="J42" s="77" t="str">
        <f>IF(AND('Mapa de Riesgos'!$Y$50="Baja",'Mapa de Riesgos'!$AA$50="Leve"),CONCATENATE("R7C",'Mapa de Riesgos'!$O$50),"")</f>
        <v/>
      </c>
      <c r="K42" s="78" t="str">
        <f>IF(AND('Mapa de Riesgos'!$Y$51="Baja",'Mapa de Riesgos'!$AA$51="Leve"),CONCATENATE("R7C",'Mapa de Riesgos'!$O$51),"")</f>
        <v/>
      </c>
      <c r="L42" s="78" t="str">
        <f>IF(AND('Mapa de Riesgos'!$Y$52="Baja",'Mapa de Riesgos'!$AA$52="Leve"),CONCATENATE("R7C",'Mapa de Riesgos'!$O$52),"")</f>
        <v/>
      </c>
      <c r="M42" s="78" t="str">
        <f>IF(AND('Mapa de Riesgos'!$Y$53="Baja",'Mapa de Riesgos'!$AA$53="Leve"),CONCATENATE("R7C",'Mapa de Riesgos'!$O$53),"")</f>
        <v/>
      </c>
      <c r="N42" s="78" t="str">
        <f>IF(AND('Mapa de Riesgos'!$Y$54="Baja",'Mapa de Riesgos'!$AA$54="Leve"),CONCATENATE("R7C",'Mapa de Riesgos'!$O$54),"")</f>
        <v/>
      </c>
      <c r="O42" s="79" t="str">
        <f>IF(AND('Mapa de Riesgos'!$Y$55="Baja",'Mapa de Riesgos'!$AA$55="Leve"),CONCATENATE("R7C",'Mapa de Riesgos'!$O$55),"")</f>
        <v/>
      </c>
      <c r="P42" s="68" t="str">
        <f>IF(AND('Mapa de Riesgos'!$Y$50="Baja",'Mapa de Riesgos'!$AA$50="Menor"),CONCATENATE("R7C",'Mapa de Riesgos'!$O$50),"")</f>
        <v/>
      </c>
      <c r="Q42" s="69" t="str">
        <f>IF(AND('Mapa de Riesgos'!$Y$51="Baja",'Mapa de Riesgos'!$AA$51="Menor"),CONCATENATE("R7C",'Mapa de Riesgos'!$O$51),"")</f>
        <v/>
      </c>
      <c r="R42" s="69" t="str">
        <f>IF(AND('Mapa de Riesgos'!$Y$52="Baja",'Mapa de Riesgos'!$AA$52="Menor"),CONCATENATE("R7C",'Mapa de Riesgos'!$O$52),"")</f>
        <v/>
      </c>
      <c r="S42" s="69" t="str">
        <f>IF(AND('Mapa de Riesgos'!$Y$53="Baja",'Mapa de Riesgos'!$AA$53="Menor"),CONCATENATE("R7C",'Mapa de Riesgos'!$O$53),"")</f>
        <v/>
      </c>
      <c r="T42" s="69" t="str">
        <f>IF(AND('Mapa de Riesgos'!$Y$54="Baja",'Mapa de Riesgos'!$AA$54="Menor"),CONCATENATE("R7C",'Mapa de Riesgos'!$O$54),"")</f>
        <v/>
      </c>
      <c r="U42" s="70" t="str">
        <f>IF(AND('Mapa de Riesgos'!$Y$55="Baja",'Mapa de Riesgos'!$AA$55="Menor"),CONCATENATE("R7C",'Mapa de Riesgos'!$O$55),"")</f>
        <v/>
      </c>
      <c r="V42" s="68" t="str">
        <f>IF(AND('Mapa de Riesgos'!$Y$50="Baja",'Mapa de Riesgos'!$AA$50="Moderado"),CONCATENATE("R7C",'Mapa de Riesgos'!$O$50),"")</f>
        <v/>
      </c>
      <c r="W42" s="69" t="str">
        <f>IF(AND('Mapa de Riesgos'!$Y$51="Baja",'Mapa de Riesgos'!$AA$51="Moderado"),CONCATENATE("R7C",'Mapa de Riesgos'!$O$51),"")</f>
        <v/>
      </c>
      <c r="X42" s="69" t="str">
        <f>IF(AND('Mapa de Riesgos'!$Y$52="Baja",'Mapa de Riesgos'!$AA$52="Moderado"),CONCATENATE("R7C",'Mapa de Riesgos'!$O$52),"")</f>
        <v/>
      </c>
      <c r="Y42" s="69" t="str">
        <f>IF(AND('Mapa de Riesgos'!$Y$53="Baja",'Mapa de Riesgos'!$AA$53="Moderado"),CONCATENATE("R7C",'Mapa de Riesgos'!$O$53),"")</f>
        <v/>
      </c>
      <c r="Z42" s="69" t="str">
        <f>IF(AND('Mapa de Riesgos'!$Y$54="Baja",'Mapa de Riesgos'!$AA$54="Moderado"),CONCATENATE("R7C",'Mapa de Riesgos'!$O$54),"")</f>
        <v/>
      </c>
      <c r="AA42" s="70" t="str">
        <f>IF(AND('Mapa de Riesgos'!$Y$55="Baja",'Mapa de Riesgos'!$AA$55="Moderado"),CONCATENATE("R7C",'Mapa de Riesgos'!$O$55),"")</f>
        <v/>
      </c>
      <c r="AB42" s="52" t="str">
        <f>IF(AND('Mapa de Riesgos'!$Y$50="Baja",'Mapa de Riesgos'!$AA$50="Mayor"),CONCATENATE("R7C",'Mapa de Riesgos'!$O$50),"")</f>
        <v/>
      </c>
      <c r="AC42" s="53" t="str">
        <f>IF(AND('Mapa de Riesgos'!$Y$51="Baja",'Mapa de Riesgos'!$AA$51="Mayor"),CONCATENATE("R7C",'Mapa de Riesgos'!$O$51),"")</f>
        <v/>
      </c>
      <c r="AD42" s="58" t="str">
        <f>IF(AND('Mapa de Riesgos'!$Y$52="Baja",'Mapa de Riesgos'!$AA$52="Mayor"),CONCATENATE("R7C",'Mapa de Riesgos'!$O$52),"")</f>
        <v/>
      </c>
      <c r="AE42" s="58" t="str">
        <f>IF(AND('Mapa de Riesgos'!$Y$53="Baja",'Mapa de Riesgos'!$AA$53="Mayor"),CONCATENATE("R7C",'Mapa de Riesgos'!$O$53),"")</f>
        <v/>
      </c>
      <c r="AF42" s="58" t="str">
        <f>IF(AND('Mapa de Riesgos'!$Y$54="Baja",'Mapa de Riesgos'!$AA$54="Mayor"),CONCATENATE("R7C",'Mapa de Riesgos'!$O$54),"")</f>
        <v/>
      </c>
      <c r="AG42" s="54" t="str">
        <f>IF(AND('Mapa de Riesgos'!$Y$55="Baja",'Mapa de Riesgos'!$AA$55="Mayor"),CONCATENATE("R7C",'Mapa de Riesgos'!$O$55),"")</f>
        <v/>
      </c>
      <c r="AH42" s="55" t="str">
        <f>IF(AND('Mapa de Riesgos'!$Y$50="Baja",'Mapa de Riesgos'!$AA$50="Catastrófico"),CONCATENATE("R7C",'Mapa de Riesgos'!$O$50),"")</f>
        <v/>
      </c>
      <c r="AI42" s="56" t="str">
        <f>IF(AND('Mapa de Riesgos'!$Y$51="Baja",'Mapa de Riesgos'!$AA$51="Catastrófico"),CONCATENATE("R7C",'Mapa de Riesgos'!$O$51),"")</f>
        <v/>
      </c>
      <c r="AJ42" s="56" t="str">
        <f>IF(AND('Mapa de Riesgos'!$Y$52="Baja",'Mapa de Riesgos'!$AA$52="Catastrófico"),CONCATENATE("R7C",'Mapa de Riesgos'!$O$52),"")</f>
        <v/>
      </c>
      <c r="AK42" s="56" t="str">
        <f>IF(AND('Mapa de Riesgos'!$Y$53="Baja",'Mapa de Riesgos'!$AA$53="Catastrófico"),CONCATENATE("R7C",'Mapa de Riesgos'!$O$53),"")</f>
        <v/>
      </c>
      <c r="AL42" s="56" t="str">
        <f>IF(AND('Mapa de Riesgos'!$Y$54="Baja",'Mapa de Riesgos'!$AA$54="Catastrófico"),CONCATENATE("R7C",'Mapa de Riesgos'!$O$54),"")</f>
        <v/>
      </c>
      <c r="AM42" s="57" t="str">
        <f>IF(AND('Mapa de Riesgos'!$Y$55="Baja",'Mapa de Riesgos'!$AA$55="Catastrófico"),CONCATENATE("R7C",'Mapa de Riesgos'!$O$55),"")</f>
        <v/>
      </c>
      <c r="AN42" s="84"/>
      <c r="AO42" s="603"/>
      <c r="AP42" s="604"/>
      <c r="AQ42" s="604"/>
      <c r="AR42" s="604"/>
      <c r="AS42" s="604"/>
      <c r="AT42" s="605"/>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481"/>
      <c r="C43" s="481"/>
      <c r="D43" s="482"/>
      <c r="E43" s="582"/>
      <c r="F43" s="583"/>
      <c r="G43" s="583"/>
      <c r="H43" s="583"/>
      <c r="I43" s="581"/>
      <c r="J43" s="77" t="str">
        <f>IF(AND('Mapa de Riesgos'!$Y$56="Baja",'Mapa de Riesgos'!$AA$56="Leve"),CONCATENATE("R8C",'Mapa de Riesgos'!$O$56),"")</f>
        <v/>
      </c>
      <c r="K43" s="78" t="str">
        <f>IF(AND('Mapa de Riesgos'!$Y$57="Baja",'Mapa de Riesgos'!$AA$57="Leve"),CONCATENATE("R8C",'Mapa de Riesgos'!$O$57),"")</f>
        <v/>
      </c>
      <c r="L43" s="78" t="str">
        <f>IF(AND('Mapa de Riesgos'!$Y$58="Baja",'Mapa de Riesgos'!$AA$58="Leve"),CONCATENATE("R8C",'Mapa de Riesgos'!$O$58),"")</f>
        <v/>
      </c>
      <c r="M43" s="78" t="str">
        <f>IF(AND('Mapa de Riesgos'!$Y$59="Baja",'Mapa de Riesgos'!$AA$59="Leve"),CONCATENATE("R8C",'Mapa de Riesgos'!$O$59),"")</f>
        <v/>
      </c>
      <c r="N43" s="78" t="str">
        <f>IF(AND('Mapa de Riesgos'!$Y$60="Baja",'Mapa de Riesgos'!$AA$60="Leve"),CONCATENATE("R8C",'Mapa de Riesgos'!$O$60),"")</f>
        <v/>
      </c>
      <c r="O43" s="79" t="str">
        <f>IF(AND('Mapa de Riesgos'!$Y$61="Baja",'Mapa de Riesgos'!$AA$61="Leve"),CONCATENATE("R8C",'Mapa de Riesgos'!$O$61),"")</f>
        <v/>
      </c>
      <c r="P43" s="68" t="str">
        <f>IF(AND('Mapa de Riesgos'!$Y$56="Baja",'Mapa de Riesgos'!$AA$56="Menor"),CONCATENATE("R8C",'Mapa de Riesgos'!$O$56),"")</f>
        <v/>
      </c>
      <c r="Q43" s="69" t="str">
        <f>IF(AND('Mapa de Riesgos'!$Y$57="Baja",'Mapa de Riesgos'!$AA$57="Menor"),CONCATENATE("R8C",'Mapa de Riesgos'!$O$57),"")</f>
        <v/>
      </c>
      <c r="R43" s="69" t="str">
        <f>IF(AND('Mapa de Riesgos'!$Y$58="Baja",'Mapa de Riesgos'!$AA$58="Menor"),CONCATENATE("R8C",'Mapa de Riesgos'!$O$58),"")</f>
        <v/>
      </c>
      <c r="S43" s="69" t="str">
        <f>IF(AND('Mapa de Riesgos'!$Y$59="Baja",'Mapa de Riesgos'!$AA$59="Menor"),CONCATENATE("R8C",'Mapa de Riesgos'!$O$59),"")</f>
        <v/>
      </c>
      <c r="T43" s="69" t="str">
        <f>IF(AND('Mapa de Riesgos'!$Y$60="Baja",'Mapa de Riesgos'!$AA$60="Menor"),CONCATENATE("R8C",'Mapa de Riesgos'!$O$60),"")</f>
        <v/>
      </c>
      <c r="U43" s="70" t="str">
        <f>IF(AND('Mapa de Riesgos'!$Y$61="Baja",'Mapa de Riesgos'!$AA$61="Menor"),CONCATENATE("R8C",'Mapa de Riesgos'!$O$61),"")</f>
        <v/>
      </c>
      <c r="V43" s="68" t="str">
        <f>IF(AND('Mapa de Riesgos'!$Y$56="Baja",'Mapa de Riesgos'!$AA$56="Moderado"),CONCATENATE("R8C",'Mapa de Riesgos'!$O$56),"")</f>
        <v/>
      </c>
      <c r="W43" s="69" t="str">
        <f>IF(AND('Mapa de Riesgos'!$Y$57="Baja",'Mapa de Riesgos'!$AA$57="Moderado"),CONCATENATE("R8C",'Mapa de Riesgos'!$O$57),"")</f>
        <v/>
      </c>
      <c r="X43" s="69" t="str">
        <f>IF(AND('Mapa de Riesgos'!$Y$58="Baja",'Mapa de Riesgos'!$AA$58="Moderado"),CONCATENATE("R8C",'Mapa de Riesgos'!$O$58),"")</f>
        <v/>
      </c>
      <c r="Y43" s="69" t="str">
        <f>IF(AND('Mapa de Riesgos'!$Y$59="Baja",'Mapa de Riesgos'!$AA$59="Moderado"),CONCATENATE("R8C",'Mapa de Riesgos'!$O$59),"")</f>
        <v/>
      </c>
      <c r="Z43" s="69" t="str">
        <f>IF(AND('Mapa de Riesgos'!$Y$60="Baja",'Mapa de Riesgos'!$AA$60="Moderado"),CONCATENATE("R8C",'Mapa de Riesgos'!$O$60),"")</f>
        <v/>
      </c>
      <c r="AA43" s="70" t="str">
        <f>IF(AND('Mapa de Riesgos'!$Y$61="Baja",'Mapa de Riesgos'!$AA$61="Moderado"),CONCATENATE("R8C",'Mapa de Riesgos'!$O$61),"")</f>
        <v/>
      </c>
      <c r="AB43" s="52" t="str">
        <f>IF(AND('Mapa de Riesgos'!$Y$56="Baja",'Mapa de Riesgos'!$AA$56="Mayor"),CONCATENATE("R8C",'Mapa de Riesgos'!$O$56),"")</f>
        <v/>
      </c>
      <c r="AC43" s="53" t="str">
        <f>IF(AND('Mapa de Riesgos'!$Y$57="Baja",'Mapa de Riesgos'!$AA$57="Mayor"),CONCATENATE("R8C",'Mapa de Riesgos'!$O$57),"")</f>
        <v/>
      </c>
      <c r="AD43" s="58" t="str">
        <f>IF(AND('Mapa de Riesgos'!$Y$58="Baja",'Mapa de Riesgos'!$AA$58="Mayor"),CONCATENATE("R8C",'Mapa de Riesgos'!$O$58),"")</f>
        <v/>
      </c>
      <c r="AE43" s="58" t="str">
        <f>IF(AND('Mapa de Riesgos'!$Y$59="Baja",'Mapa de Riesgos'!$AA$59="Mayor"),CONCATENATE("R8C",'Mapa de Riesgos'!$O$59),"")</f>
        <v/>
      </c>
      <c r="AF43" s="58" t="str">
        <f>IF(AND('Mapa de Riesgos'!$Y$60="Baja",'Mapa de Riesgos'!$AA$60="Mayor"),CONCATENATE("R8C",'Mapa de Riesgos'!$O$60),"")</f>
        <v/>
      </c>
      <c r="AG43" s="54" t="str">
        <f>IF(AND('Mapa de Riesgos'!$Y$61="Baja",'Mapa de Riesgos'!$AA$61="Mayor"),CONCATENATE("R8C",'Mapa de Riesgos'!$O$61),"")</f>
        <v/>
      </c>
      <c r="AH43" s="55" t="str">
        <f>IF(AND('Mapa de Riesgos'!$Y$56="Baja",'Mapa de Riesgos'!$AA$56="Catastrófico"),CONCATENATE("R8C",'Mapa de Riesgos'!$O$56),"")</f>
        <v/>
      </c>
      <c r="AI43" s="56" t="str">
        <f>IF(AND('Mapa de Riesgos'!$Y$57="Baja",'Mapa de Riesgos'!$AA$57="Catastrófico"),CONCATENATE("R8C",'Mapa de Riesgos'!$O$57),"")</f>
        <v/>
      </c>
      <c r="AJ43" s="56" t="str">
        <f>IF(AND('Mapa de Riesgos'!$Y$58="Baja",'Mapa de Riesgos'!$AA$58="Catastrófico"),CONCATENATE("R8C",'Mapa de Riesgos'!$O$58),"")</f>
        <v/>
      </c>
      <c r="AK43" s="56" t="str">
        <f>IF(AND('Mapa de Riesgos'!$Y$59="Baja",'Mapa de Riesgos'!$AA$59="Catastrófico"),CONCATENATE("R8C",'Mapa de Riesgos'!$O$59),"")</f>
        <v/>
      </c>
      <c r="AL43" s="56" t="str">
        <f>IF(AND('Mapa de Riesgos'!$Y$60="Baja",'Mapa de Riesgos'!$AA$60="Catastrófico"),CONCATENATE("R8C",'Mapa de Riesgos'!$O$60),"")</f>
        <v/>
      </c>
      <c r="AM43" s="57" t="str">
        <f>IF(AND('Mapa de Riesgos'!$Y$61="Baja",'Mapa de Riesgos'!$AA$61="Catastrófico"),CONCATENATE("R8C",'Mapa de Riesgos'!$O$61),"")</f>
        <v/>
      </c>
      <c r="AN43" s="84"/>
      <c r="AO43" s="603"/>
      <c r="AP43" s="604"/>
      <c r="AQ43" s="604"/>
      <c r="AR43" s="604"/>
      <c r="AS43" s="604"/>
      <c r="AT43" s="605"/>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481"/>
      <c r="C44" s="481"/>
      <c r="D44" s="482"/>
      <c r="E44" s="582"/>
      <c r="F44" s="583"/>
      <c r="G44" s="583"/>
      <c r="H44" s="583"/>
      <c r="I44" s="581"/>
      <c r="J44" s="77" t="str">
        <f>IF(AND('Mapa de Riesgos'!$Y$62="Baja",'Mapa de Riesgos'!$AA$62="Leve"),CONCATENATE("R9C",'Mapa de Riesgos'!$O$62),"")</f>
        <v/>
      </c>
      <c r="K44" s="78" t="str">
        <f>IF(AND('Mapa de Riesgos'!$Y$63="Baja",'Mapa de Riesgos'!$AA$63="Leve"),CONCATENATE("R9C",'Mapa de Riesgos'!$O$63),"")</f>
        <v/>
      </c>
      <c r="L44" s="78" t="str">
        <f>IF(AND('Mapa de Riesgos'!$Y$64="Baja",'Mapa de Riesgos'!$AA$64="Leve"),CONCATENATE("R9C",'Mapa de Riesgos'!$O$64),"")</f>
        <v/>
      </c>
      <c r="M44" s="78" t="str">
        <f>IF(AND('Mapa de Riesgos'!$Y$65="Baja",'Mapa de Riesgos'!$AA$65="Leve"),CONCATENATE("R9C",'Mapa de Riesgos'!$O$65),"")</f>
        <v/>
      </c>
      <c r="N44" s="78" t="str">
        <f>IF(AND('Mapa de Riesgos'!$Y$66="Baja",'Mapa de Riesgos'!$AA$66="Leve"),CONCATENATE("R9C",'Mapa de Riesgos'!$O$66),"")</f>
        <v/>
      </c>
      <c r="O44" s="79" t="str">
        <f>IF(AND('Mapa de Riesgos'!$Y$67="Baja",'Mapa de Riesgos'!$AA$67="Leve"),CONCATENATE("R9C",'Mapa de Riesgos'!$O$67),"")</f>
        <v/>
      </c>
      <c r="P44" s="68" t="str">
        <f>IF(AND('Mapa de Riesgos'!$Y$62="Baja",'Mapa de Riesgos'!$AA$62="Menor"),CONCATENATE("R9C",'Mapa de Riesgos'!$O$62),"")</f>
        <v/>
      </c>
      <c r="Q44" s="69" t="str">
        <f>IF(AND('Mapa de Riesgos'!$Y$63="Baja",'Mapa de Riesgos'!$AA$63="Menor"),CONCATENATE("R9C",'Mapa de Riesgos'!$O$63),"")</f>
        <v/>
      </c>
      <c r="R44" s="69" t="str">
        <f>IF(AND('Mapa de Riesgos'!$Y$64="Baja",'Mapa de Riesgos'!$AA$64="Menor"),CONCATENATE("R9C",'Mapa de Riesgos'!$O$64),"")</f>
        <v/>
      </c>
      <c r="S44" s="69" t="str">
        <f>IF(AND('Mapa de Riesgos'!$Y$65="Baja",'Mapa de Riesgos'!$AA$65="Menor"),CONCATENATE("R9C",'Mapa de Riesgos'!$O$65),"")</f>
        <v/>
      </c>
      <c r="T44" s="69" t="str">
        <f>IF(AND('Mapa de Riesgos'!$Y$66="Baja",'Mapa de Riesgos'!$AA$66="Menor"),CONCATENATE("R9C",'Mapa de Riesgos'!$O$66),"")</f>
        <v/>
      </c>
      <c r="U44" s="70" t="str">
        <f>IF(AND('Mapa de Riesgos'!$Y$67="Baja",'Mapa de Riesgos'!$AA$67="Menor"),CONCATENATE("R9C",'Mapa de Riesgos'!$O$67),"")</f>
        <v/>
      </c>
      <c r="V44" s="68" t="str">
        <f>IF(AND('Mapa de Riesgos'!$Y$62="Baja",'Mapa de Riesgos'!$AA$62="Moderado"),CONCATENATE("R9C",'Mapa de Riesgos'!$O$62),"")</f>
        <v/>
      </c>
      <c r="W44" s="69" t="str">
        <f>IF(AND('Mapa de Riesgos'!$Y$63="Baja",'Mapa de Riesgos'!$AA$63="Moderado"),CONCATENATE("R9C",'Mapa de Riesgos'!$O$63),"")</f>
        <v/>
      </c>
      <c r="X44" s="69" t="str">
        <f>IF(AND('Mapa de Riesgos'!$Y$64="Baja",'Mapa de Riesgos'!$AA$64="Moderado"),CONCATENATE("R9C",'Mapa de Riesgos'!$O$64),"")</f>
        <v/>
      </c>
      <c r="Y44" s="69" t="str">
        <f>IF(AND('Mapa de Riesgos'!$Y$65="Baja",'Mapa de Riesgos'!$AA$65="Moderado"),CONCATENATE("R9C",'Mapa de Riesgos'!$O$65),"")</f>
        <v/>
      </c>
      <c r="Z44" s="69" t="str">
        <f>IF(AND('Mapa de Riesgos'!$Y$66="Baja",'Mapa de Riesgos'!$AA$66="Moderado"),CONCATENATE("R9C",'Mapa de Riesgos'!$O$66),"")</f>
        <v/>
      </c>
      <c r="AA44" s="70" t="str">
        <f>IF(AND('Mapa de Riesgos'!$Y$67="Baja",'Mapa de Riesgos'!$AA$67="Moderado"),CONCATENATE("R9C",'Mapa de Riesgos'!$O$67),"")</f>
        <v/>
      </c>
      <c r="AB44" s="52" t="str">
        <f>IF(AND('Mapa de Riesgos'!$Y$62="Baja",'Mapa de Riesgos'!$AA$62="Mayor"),CONCATENATE("R9C",'Mapa de Riesgos'!$O$62),"")</f>
        <v/>
      </c>
      <c r="AC44" s="53" t="str">
        <f>IF(AND('Mapa de Riesgos'!$Y$63="Baja",'Mapa de Riesgos'!$AA$63="Mayor"),CONCATENATE("R9C",'Mapa de Riesgos'!$O$63),"")</f>
        <v/>
      </c>
      <c r="AD44" s="58" t="str">
        <f>IF(AND('Mapa de Riesgos'!$Y$64="Baja",'Mapa de Riesgos'!$AA$64="Mayor"),CONCATENATE("R9C",'Mapa de Riesgos'!$O$64),"")</f>
        <v/>
      </c>
      <c r="AE44" s="58" t="str">
        <f>IF(AND('Mapa de Riesgos'!$Y$65="Baja",'Mapa de Riesgos'!$AA$65="Mayor"),CONCATENATE("R9C",'Mapa de Riesgos'!$O$65),"")</f>
        <v/>
      </c>
      <c r="AF44" s="58" t="str">
        <f>IF(AND('Mapa de Riesgos'!$Y$66="Baja",'Mapa de Riesgos'!$AA$66="Mayor"),CONCATENATE("R9C",'Mapa de Riesgos'!$O$66),"")</f>
        <v/>
      </c>
      <c r="AG44" s="54" t="str">
        <f>IF(AND('Mapa de Riesgos'!$Y$67="Baja",'Mapa de Riesgos'!$AA$67="Mayor"),CONCATENATE("R9C",'Mapa de Riesgos'!$O$67),"")</f>
        <v/>
      </c>
      <c r="AH44" s="55" t="str">
        <f>IF(AND('Mapa de Riesgos'!$Y$62="Baja",'Mapa de Riesgos'!$AA$62="Catastrófico"),CONCATENATE("R9C",'Mapa de Riesgos'!$O$62),"")</f>
        <v/>
      </c>
      <c r="AI44" s="56" t="str">
        <f>IF(AND('Mapa de Riesgos'!$Y$63="Baja",'Mapa de Riesgos'!$AA$63="Catastrófico"),CONCATENATE("R9C",'Mapa de Riesgos'!$O$63),"")</f>
        <v/>
      </c>
      <c r="AJ44" s="56" t="str">
        <f>IF(AND('Mapa de Riesgos'!$Y$64="Baja",'Mapa de Riesgos'!$AA$64="Catastrófico"),CONCATENATE("R9C",'Mapa de Riesgos'!$O$64),"")</f>
        <v/>
      </c>
      <c r="AK44" s="56" t="str">
        <f>IF(AND('Mapa de Riesgos'!$Y$65="Baja",'Mapa de Riesgos'!$AA$65="Catastrófico"),CONCATENATE("R9C",'Mapa de Riesgos'!$O$65),"")</f>
        <v/>
      </c>
      <c r="AL44" s="56" t="str">
        <f>IF(AND('Mapa de Riesgos'!$Y$66="Baja",'Mapa de Riesgos'!$AA$66="Catastrófico"),CONCATENATE("R9C",'Mapa de Riesgos'!$O$66),"")</f>
        <v/>
      </c>
      <c r="AM44" s="57" t="str">
        <f>IF(AND('Mapa de Riesgos'!$Y$67="Baja",'Mapa de Riesgos'!$AA$67="Catastrófico"),CONCATENATE("R9C",'Mapa de Riesgos'!$O$67),"")</f>
        <v/>
      </c>
      <c r="AN44" s="84"/>
      <c r="AO44" s="603"/>
      <c r="AP44" s="604"/>
      <c r="AQ44" s="604"/>
      <c r="AR44" s="604"/>
      <c r="AS44" s="604"/>
      <c r="AT44" s="605"/>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481"/>
      <c r="C45" s="481"/>
      <c r="D45" s="482"/>
      <c r="E45" s="584"/>
      <c r="F45" s="585"/>
      <c r="G45" s="585"/>
      <c r="H45" s="585"/>
      <c r="I45" s="585"/>
      <c r="J45" s="80" t="str">
        <f>IF(AND('Mapa de Riesgos'!$Y$68="Baja",'Mapa de Riesgos'!$AA$68="Leve"),CONCATENATE("R10C",'Mapa de Riesgos'!$O$68),"")</f>
        <v/>
      </c>
      <c r="K45" s="81" t="str">
        <f>IF(AND('Mapa de Riesgos'!$Y$69="Baja",'Mapa de Riesgos'!$AA$69="Leve"),CONCATENATE("R10C",'Mapa de Riesgos'!$O$69),"")</f>
        <v/>
      </c>
      <c r="L45" s="81" t="str">
        <f>IF(AND('Mapa de Riesgos'!$Y$70="Baja",'Mapa de Riesgos'!$AA$70="Leve"),CONCATENATE("R10C",'Mapa de Riesgos'!$O$70),"")</f>
        <v/>
      </c>
      <c r="M45" s="81" t="str">
        <f>IF(AND('Mapa de Riesgos'!$Y$71="Baja",'Mapa de Riesgos'!$AA$71="Leve"),CONCATENATE("R10C",'Mapa de Riesgos'!$O$71),"")</f>
        <v/>
      </c>
      <c r="N45" s="81" t="str">
        <f>IF(AND('Mapa de Riesgos'!$Y$72="Baja",'Mapa de Riesgos'!$AA$72="Leve"),CONCATENATE("R10C",'Mapa de Riesgos'!$O$72),"")</f>
        <v/>
      </c>
      <c r="O45" s="82" t="str">
        <f>IF(AND('Mapa de Riesgos'!$Y$73="Baja",'Mapa de Riesgos'!$AA$73="Leve"),CONCATENATE("R10C",'Mapa de Riesgos'!$O$73),"")</f>
        <v/>
      </c>
      <c r="P45" s="68" t="str">
        <f>IF(AND('Mapa de Riesgos'!$Y$68="Baja",'Mapa de Riesgos'!$AA$68="Menor"),CONCATENATE("R10C",'Mapa de Riesgos'!$O$68),"")</f>
        <v/>
      </c>
      <c r="Q45" s="69" t="str">
        <f>IF(AND('Mapa de Riesgos'!$Y$69="Baja",'Mapa de Riesgos'!$AA$69="Menor"),CONCATENATE("R10C",'Mapa de Riesgos'!$O$69),"")</f>
        <v/>
      </c>
      <c r="R45" s="69" t="str">
        <f>IF(AND('Mapa de Riesgos'!$Y$70="Baja",'Mapa de Riesgos'!$AA$70="Menor"),CONCATENATE("R10C",'Mapa de Riesgos'!$O$70),"")</f>
        <v/>
      </c>
      <c r="S45" s="69" t="str">
        <f>IF(AND('Mapa de Riesgos'!$Y$71="Baja",'Mapa de Riesgos'!$AA$71="Menor"),CONCATENATE("R10C",'Mapa de Riesgos'!$O$71),"")</f>
        <v/>
      </c>
      <c r="T45" s="69" t="str">
        <f>IF(AND('Mapa de Riesgos'!$Y$72="Baja",'Mapa de Riesgos'!$AA$72="Menor"),CONCATENATE("R10C",'Mapa de Riesgos'!$O$72),"")</f>
        <v/>
      </c>
      <c r="U45" s="70" t="str">
        <f>IF(AND('Mapa de Riesgos'!$Y$73="Baja",'Mapa de Riesgos'!$AA$73="Menor"),CONCATENATE("R10C",'Mapa de Riesgos'!$O$73),"")</f>
        <v/>
      </c>
      <c r="V45" s="71" t="str">
        <f>IF(AND('Mapa de Riesgos'!$Y$68="Baja",'Mapa de Riesgos'!$AA$68="Moderado"),CONCATENATE("R10C",'Mapa de Riesgos'!$O$68),"")</f>
        <v/>
      </c>
      <c r="W45" s="72" t="str">
        <f>IF(AND('Mapa de Riesgos'!$Y$69="Baja",'Mapa de Riesgos'!$AA$69="Moderado"),CONCATENATE("R10C",'Mapa de Riesgos'!$O$69),"")</f>
        <v/>
      </c>
      <c r="X45" s="72" t="str">
        <f>IF(AND('Mapa de Riesgos'!$Y$70="Baja",'Mapa de Riesgos'!$AA$70="Moderado"),CONCATENATE("R10C",'Mapa de Riesgos'!$O$70),"")</f>
        <v/>
      </c>
      <c r="Y45" s="72" t="str">
        <f>IF(AND('Mapa de Riesgos'!$Y$71="Baja",'Mapa de Riesgos'!$AA$71="Moderado"),CONCATENATE("R10C",'Mapa de Riesgos'!$O$71),"")</f>
        <v/>
      </c>
      <c r="Z45" s="72" t="str">
        <f>IF(AND('Mapa de Riesgos'!$Y$72="Baja",'Mapa de Riesgos'!$AA$72="Moderado"),CONCATENATE("R10C",'Mapa de Riesgos'!$O$72),"")</f>
        <v/>
      </c>
      <c r="AA45" s="73" t="str">
        <f>IF(AND('Mapa de Riesgos'!$Y$73="Baja",'Mapa de Riesgos'!$AA$73="Moderado"),CONCATENATE("R10C",'Mapa de Riesgos'!$O$73),"")</f>
        <v/>
      </c>
      <c r="AB45" s="59" t="str">
        <f>IF(AND('Mapa de Riesgos'!$Y$68="Baja",'Mapa de Riesgos'!$AA$68="Mayor"),CONCATENATE("R10C",'Mapa de Riesgos'!$O$68),"")</f>
        <v/>
      </c>
      <c r="AC45" s="60" t="str">
        <f>IF(AND('Mapa de Riesgos'!$Y$69="Baja",'Mapa de Riesgos'!$AA$69="Mayor"),CONCATENATE("R10C",'Mapa de Riesgos'!$O$69),"")</f>
        <v/>
      </c>
      <c r="AD45" s="60" t="str">
        <f>IF(AND('Mapa de Riesgos'!$Y$70="Baja",'Mapa de Riesgos'!$AA$70="Mayor"),CONCATENATE("R10C",'Mapa de Riesgos'!$O$70),"")</f>
        <v/>
      </c>
      <c r="AE45" s="60" t="str">
        <f>IF(AND('Mapa de Riesgos'!$Y$71="Baja",'Mapa de Riesgos'!$AA$71="Mayor"),CONCATENATE("R10C",'Mapa de Riesgos'!$O$71),"")</f>
        <v/>
      </c>
      <c r="AF45" s="60" t="str">
        <f>IF(AND('Mapa de Riesgos'!$Y$72="Baja",'Mapa de Riesgos'!$AA$72="Mayor"),CONCATENATE("R10C",'Mapa de Riesgos'!$O$72),"")</f>
        <v/>
      </c>
      <c r="AG45" s="61" t="str">
        <f>IF(AND('Mapa de Riesgos'!$Y$73="Baja",'Mapa de Riesgos'!$AA$73="Mayor"),CONCATENATE("R10C",'Mapa de Riesgos'!$O$73),"")</f>
        <v/>
      </c>
      <c r="AH45" s="62" t="str">
        <f>IF(AND('Mapa de Riesgos'!$Y$68="Baja",'Mapa de Riesgos'!$AA$68="Catastrófico"),CONCATENATE("R10C",'Mapa de Riesgos'!$O$68),"")</f>
        <v/>
      </c>
      <c r="AI45" s="63" t="str">
        <f>IF(AND('Mapa de Riesgos'!$Y$69="Baja",'Mapa de Riesgos'!$AA$69="Catastrófico"),CONCATENATE("R10C",'Mapa de Riesgos'!$O$69),"")</f>
        <v/>
      </c>
      <c r="AJ45" s="63" t="str">
        <f>IF(AND('Mapa de Riesgos'!$Y$70="Baja",'Mapa de Riesgos'!$AA$70="Catastrófico"),CONCATENATE("R10C",'Mapa de Riesgos'!$O$70),"")</f>
        <v/>
      </c>
      <c r="AK45" s="63" t="str">
        <f>IF(AND('Mapa de Riesgos'!$Y$71="Baja",'Mapa de Riesgos'!$AA$71="Catastrófico"),CONCATENATE("R10C",'Mapa de Riesgos'!$O$71),"")</f>
        <v/>
      </c>
      <c r="AL45" s="63" t="str">
        <f>IF(AND('Mapa de Riesgos'!$Y$72="Baja",'Mapa de Riesgos'!$AA$72="Catastrófico"),CONCATENATE("R10C",'Mapa de Riesgos'!$O$72),"")</f>
        <v/>
      </c>
      <c r="AM45" s="64" t="str">
        <f>IF(AND('Mapa de Riesgos'!$Y$73="Baja",'Mapa de Riesgos'!$AA$73="Catastrófico"),CONCATENATE("R10C",'Mapa de Riesgos'!$O$73),"")</f>
        <v/>
      </c>
      <c r="AN45" s="84"/>
      <c r="AO45" s="606"/>
      <c r="AP45" s="607"/>
      <c r="AQ45" s="607"/>
      <c r="AR45" s="607"/>
      <c r="AS45" s="607"/>
      <c r="AT45" s="608"/>
    </row>
    <row r="46" spans="1:80" ht="46.5" customHeight="1" x14ac:dyDescent="0.35">
      <c r="A46" s="84"/>
      <c r="B46" s="481"/>
      <c r="C46" s="481"/>
      <c r="D46" s="482"/>
      <c r="E46" s="578" t="s">
        <v>112</v>
      </c>
      <c r="F46" s="579"/>
      <c r="G46" s="579"/>
      <c r="H46" s="579"/>
      <c r="I46" s="597"/>
      <c r="J46" s="74" t="str">
        <f>IF(AND('Mapa de Riesgos'!$Y$12="Muy Baja",'Mapa de Riesgos'!$AA$12="Leve"),CONCATENATE("R1C",'Mapa de Riesgos'!$O$12),"")</f>
        <v/>
      </c>
      <c r="K46" s="75" t="str">
        <f>IF(AND('Mapa de Riesgos'!$Y$15="Muy Baja",'Mapa de Riesgos'!$AA$15="Leve"),CONCATENATE("R1C",'Mapa de Riesgos'!$O$15),"")</f>
        <v/>
      </c>
      <c r="L46" s="75" t="str">
        <f>IF(AND('Mapa de Riesgos'!$Y$16="Muy Baja",'Mapa de Riesgos'!$AA$16="Leve"),CONCATENATE("R1C",'Mapa de Riesgos'!$O$16),"")</f>
        <v/>
      </c>
      <c r="M46" s="75" t="str">
        <f>IF(AND('Mapa de Riesgos'!$Y$17="Muy Baja",'Mapa de Riesgos'!$AA$17="Leve"),CONCATENATE("R1C",'Mapa de Riesgos'!$O$17),"")</f>
        <v/>
      </c>
      <c r="N46" s="75" t="str">
        <f>IF(AND('Mapa de Riesgos'!$Y$18="Muy Baja",'Mapa de Riesgos'!$AA$18="Leve"),CONCATENATE("R1C",'Mapa de Riesgos'!$O$18),"")</f>
        <v/>
      </c>
      <c r="O46" s="76" t="str">
        <f>IF(AND('Mapa de Riesgos'!$Y$19="Muy Baja",'Mapa de Riesgos'!$AA$19="Leve"),CONCATENATE("R1C",'Mapa de Riesgos'!$O$19),"")</f>
        <v/>
      </c>
      <c r="P46" s="74" t="str">
        <f>IF(AND('Mapa de Riesgos'!$Y$12="Muy Baja",'Mapa de Riesgos'!$AA$12="Menor"),CONCATENATE("R1C",'Mapa de Riesgos'!$O$12),"")</f>
        <v/>
      </c>
      <c r="Q46" s="75" t="str">
        <f>IF(AND('Mapa de Riesgos'!$Y$15="Muy Baja",'Mapa de Riesgos'!$AA$15="Menor"),CONCATENATE("R1C",'Mapa de Riesgos'!$O$15),"")</f>
        <v/>
      </c>
      <c r="R46" s="75" t="str">
        <f>IF(AND('Mapa de Riesgos'!$Y$16="Muy Baja",'Mapa de Riesgos'!$AA$16="Menor"),CONCATENATE("R1C",'Mapa de Riesgos'!$O$16),"")</f>
        <v/>
      </c>
      <c r="S46" s="75" t="str">
        <f>IF(AND('Mapa de Riesgos'!$Y$17="Muy Baja",'Mapa de Riesgos'!$AA$17="Menor"),CONCATENATE("R1C",'Mapa de Riesgos'!$O$17),"")</f>
        <v/>
      </c>
      <c r="T46" s="75" t="str">
        <f>IF(AND('Mapa de Riesgos'!$Y$18="Muy Baja",'Mapa de Riesgos'!$AA$18="Menor"),CONCATENATE("R1C",'Mapa de Riesgos'!$O$18),"")</f>
        <v/>
      </c>
      <c r="U46" s="76" t="str">
        <f>IF(AND('Mapa de Riesgos'!$Y$19="Muy Baja",'Mapa de Riesgos'!$AA$19="Menor"),CONCATENATE("R1C",'Mapa de Riesgos'!$O$19),"")</f>
        <v/>
      </c>
      <c r="V46" s="65" t="str">
        <f>IF(AND('Mapa de Riesgos'!$Y$12="Muy Baja",'Mapa de Riesgos'!$AA$12="Moderado"),CONCATENATE("R1C",'Mapa de Riesgos'!$O$12),"")</f>
        <v/>
      </c>
      <c r="W46" s="83" t="str">
        <f>IF(AND('Mapa de Riesgos'!$Y$15="Muy Baja",'Mapa de Riesgos'!$AA$15="Moderado"),CONCATENATE("R1C",'Mapa de Riesgos'!$O$15),"")</f>
        <v/>
      </c>
      <c r="X46" s="66" t="str">
        <f>IF(AND('Mapa de Riesgos'!$Y$16="Muy Baja",'Mapa de Riesgos'!$AA$16="Moderado"),CONCATENATE("R1C",'Mapa de Riesgos'!$O$16),"")</f>
        <v/>
      </c>
      <c r="Y46" s="66" t="str">
        <f>IF(AND('Mapa de Riesgos'!$Y$17="Muy Baja",'Mapa de Riesgos'!$AA$17="Moderado"),CONCATENATE("R1C",'Mapa de Riesgos'!$O$17),"")</f>
        <v/>
      </c>
      <c r="Z46" s="66" t="str">
        <f>IF(AND('Mapa de Riesgos'!$Y$18="Muy Baja",'Mapa de Riesgos'!$AA$18="Moderado"),CONCATENATE("R1C",'Mapa de Riesgos'!$O$18),"")</f>
        <v/>
      </c>
      <c r="AA46" s="67" t="str">
        <f>IF(AND('Mapa de Riesgos'!$Y$19="Muy Baja",'Mapa de Riesgos'!$AA$19="Moderado"),CONCATENATE("R1C",'Mapa de Riesgos'!$O$19),"")</f>
        <v/>
      </c>
      <c r="AB46" s="46" t="str">
        <f>IF(AND('Mapa de Riesgos'!$Y$12="Muy Baja",'Mapa de Riesgos'!$AA$12="Mayor"),CONCATENATE("R1C",'Mapa de Riesgos'!$O$12),"")</f>
        <v/>
      </c>
      <c r="AC46" s="47" t="str">
        <f>IF(AND('Mapa de Riesgos'!$Y$15="Muy Baja",'Mapa de Riesgos'!$AA$15="Mayor"),CONCATENATE("R1C",'Mapa de Riesgos'!$O$15),"")</f>
        <v/>
      </c>
      <c r="AD46" s="47" t="str">
        <f>IF(AND('Mapa de Riesgos'!$Y$16="Muy Baja",'Mapa de Riesgos'!$AA$16="Mayor"),CONCATENATE("R1C",'Mapa de Riesgos'!$O$16),"")</f>
        <v/>
      </c>
      <c r="AE46" s="47" t="str">
        <f>IF(AND('Mapa de Riesgos'!$Y$17="Muy Baja",'Mapa de Riesgos'!$AA$17="Mayor"),CONCATENATE("R1C",'Mapa de Riesgos'!$O$17),"")</f>
        <v/>
      </c>
      <c r="AF46" s="47" t="str">
        <f>IF(AND('Mapa de Riesgos'!$Y$18="Muy Baja",'Mapa de Riesgos'!$AA$18="Mayor"),CONCATENATE("R1C",'Mapa de Riesgos'!$O$18),"")</f>
        <v/>
      </c>
      <c r="AG46" s="48" t="str">
        <f>IF(AND('Mapa de Riesgos'!$Y$19="Muy Baja",'Mapa de Riesgos'!$AA$19="Mayor"),CONCATENATE("R1C",'Mapa de Riesgos'!$O$19),"")</f>
        <v/>
      </c>
      <c r="AH46" s="49" t="str">
        <f>IF(AND('Mapa de Riesgos'!$Y$12="Muy Baja",'Mapa de Riesgos'!$AA$12="Catastrófico"),CONCATENATE("R1C",'Mapa de Riesgos'!$O$12),"")</f>
        <v/>
      </c>
      <c r="AI46" s="50" t="str">
        <f>IF(AND('Mapa de Riesgos'!$Y$15="Muy Baja",'Mapa de Riesgos'!$AA$15="Catastrófico"),CONCATENATE("R1C",'Mapa de Riesgos'!$O$15),"")</f>
        <v/>
      </c>
      <c r="AJ46" s="50" t="str">
        <f>IF(AND('Mapa de Riesgos'!$Y$16="Muy Baja",'Mapa de Riesgos'!$AA$16="Catastrófico"),CONCATENATE("R1C",'Mapa de Riesgos'!$O$16),"")</f>
        <v/>
      </c>
      <c r="AK46" s="50" t="str">
        <f>IF(AND('Mapa de Riesgos'!$Y$17="Muy Baja",'Mapa de Riesgos'!$AA$17="Catastrófico"),CONCATENATE("R1C",'Mapa de Riesgos'!$O$17),"")</f>
        <v/>
      </c>
      <c r="AL46" s="50" t="str">
        <f>IF(AND('Mapa de Riesgos'!$Y$18="Muy Baja",'Mapa de Riesgos'!$AA$18="Catastrófico"),CONCATENATE("R1C",'Mapa de Riesgos'!$O$18),"")</f>
        <v/>
      </c>
      <c r="AM46" s="51" t="str">
        <f>IF(AND('Mapa de Riesgos'!$Y$19="Muy Baja",'Mapa de Riesgos'!$AA$19="Catastrófico"),CONCATENATE("R1C",'Mapa de Riesgos'!$O$19),"")</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481"/>
      <c r="C47" s="481"/>
      <c r="D47" s="482"/>
      <c r="E47" s="580"/>
      <c r="F47" s="581"/>
      <c r="G47" s="581"/>
      <c r="H47" s="581"/>
      <c r="I47" s="598"/>
      <c r="J47" s="77" t="str">
        <f>IF(AND('Mapa de Riesgos'!$Y$20="Muy Baja",'Mapa de Riesgos'!$AA$20="Leve"),CONCATENATE("R2C",'Mapa de Riesgos'!$O$20),"")</f>
        <v/>
      </c>
      <c r="K47" s="78" t="str">
        <f>IF(AND('Mapa de Riesgos'!$Y$21="Muy Baja",'Mapa de Riesgos'!$AA$21="Leve"),CONCATENATE("R2C",'Mapa de Riesgos'!$O$21),"")</f>
        <v/>
      </c>
      <c r="L47" s="78" t="str">
        <f>IF(AND('Mapa de Riesgos'!$Y$22="Muy Baja",'Mapa de Riesgos'!$AA$22="Leve"),CONCATENATE("R2C",'Mapa de Riesgos'!$O$22),"")</f>
        <v/>
      </c>
      <c r="M47" s="78" t="str">
        <f>IF(AND('Mapa de Riesgos'!$Y$23="Muy Baja",'Mapa de Riesgos'!$AA$23="Leve"),CONCATENATE("R2C",'Mapa de Riesgos'!$O$23),"")</f>
        <v/>
      </c>
      <c r="N47" s="78" t="str">
        <f>IF(AND('Mapa de Riesgos'!$Y$24="Muy Baja",'Mapa de Riesgos'!$AA$24="Leve"),CONCATENATE("R2C",'Mapa de Riesgos'!$O$24),"")</f>
        <v/>
      </c>
      <c r="O47" s="79" t="str">
        <f>IF(AND('Mapa de Riesgos'!$Y$25="Muy Baja",'Mapa de Riesgos'!$AA$25="Leve"),CONCATENATE("R2C",'Mapa de Riesgos'!$O$25),"")</f>
        <v/>
      </c>
      <c r="P47" s="77" t="str">
        <f>IF(AND('Mapa de Riesgos'!$Y$20="Muy Baja",'Mapa de Riesgos'!$AA$20="Menor"),CONCATENATE("R2C",'Mapa de Riesgos'!$O$20),"")</f>
        <v/>
      </c>
      <c r="Q47" s="78" t="str">
        <f>IF(AND('Mapa de Riesgos'!$Y$21="Muy Baja",'Mapa de Riesgos'!$AA$21="Menor"),CONCATENATE("R2C",'Mapa de Riesgos'!$O$21),"")</f>
        <v/>
      </c>
      <c r="R47" s="78" t="str">
        <f>IF(AND('Mapa de Riesgos'!$Y$22="Muy Baja",'Mapa de Riesgos'!$AA$22="Menor"),CONCATENATE("R2C",'Mapa de Riesgos'!$O$22),"")</f>
        <v/>
      </c>
      <c r="S47" s="78" t="str">
        <f>IF(AND('Mapa de Riesgos'!$Y$23="Muy Baja",'Mapa de Riesgos'!$AA$23="Menor"),CONCATENATE("R2C",'Mapa de Riesgos'!$O$23),"")</f>
        <v/>
      </c>
      <c r="T47" s="78" t="str">
        <f>IF(AND('Mapa de Riesgos'!$Y$24="Muy Baja",'Mapa de Riesgos'!$AA$24="Menor"),CONCATENATE("R2C",'Mapa de Riesgos'!$O$24),"")</f>
        <v/>
      </c>
      <c r="U47" s="79" t="str">
        <f>IF(AND('Mapa de Riesgos'!$Y$25="Muy Baja",'Mapa de Riesgos'!$AA$25="Menor"),CONCATENATE("R2C",'Mapa de Riesgos'!$O$25),"")</f>
        <v/>
      </c>
      <c r="V47" s="68" t="str">
        <f>IF(AND('Mapa de Riesgos'!$Y$20="Muy Baja",'Mapa de Riesgos'!$AA$20="Moderado"),CONCATENATE("R2C",'Mapa de Riesgos'!$O$20),"")</f>
        <v/>
      </c>
      <c r="W47" s="69" t="str">
        <f>IF(AND('Mapa de Riesgos'!$Y$21="Muy Baja",'Mapa de Riesgos'!$AA$21="Moderado"),CONCATENATE("R2C",'Mapa de Riesgos'!$O$21),"")</f>
        <v/>
      </c>
      <c r="X47" s="69" t="str">
        <f>IF(AND('Mapa de Riesgos'!$Y$22="Muy Baja",'Mapa de Riesgos'!$AA$22="Moderado"),CONCATENATE("R2C",'Mapa de Riesgos'!$O$22),"")</f>
        <v/>
      </c>
      <c r="Y47" s="69" t="str">
        <f>IF(AND('Mapa de Riesgos'!$Y$23="Muy Baja",'Mapa de Riesgos'!$AA$23="Moderado"),CONCATENATE("R2C",'Mapa de Riesgos'!$O$23),"")</f>
        <v/>
      </c>
      <c r="Z47" s="69" t="str">
        <f>IF(AND('Mapa de Riesgos'!$Y$24="Muy Baja",'Mapa de Riesgos'!$AA$24="Moderado"),CONCATENATE("R2C",'Mapa de Riesgos'!$O$24),"")</f>
        <v/>
      </c>
      <c r="AA47" s="70" t="str">
        <f>IF(AND('Mapa de Riesgos'!$Y$25="Muy Baja",'Mapa de Riesgos'!$AA$25="Moderado"),CONCATENATE("R2C",'Mapa de Riesgos'!$O$25),"")</f>
        <v/>
      </c>
      <c r="AB47" s="52" t="str">
        <f>IF(AND('Mapa de Riesgos'!$Y$20="Muy Baja",'Mapa de Riesgos'!$AA$20="Mayor"),CONCATENATE("R2C",'Mapa de Riesgos'!$O$20),"")</f>
        <v/>
      </c>
      <c r="AC47" s="53" t="str">
        <f>IF(AND('Mapa de Riesgos'!$Y$21="Muy Baja",'Mapa de Riesgos'!$AA$21="Mayor"),CONCATENATE("R2C",'Mapa de Riesgos'!$O$21),"")</f>
        <v>R2C2</v>
      </c>
      <c r="AD47" s="53" t="str">
        <f>IF(AND('Mapa de Riesgos'!$Y$22="Muy Baja",'Mapa de Riesgos'!$AA$22="Mayor"),CONCATENATE("R2C",'Mapa de Riesgos'!$O$22),"")</f>
        <v>R2C3</v>
      </c>
      <c r="AE47" s="53" t="str">
        <f>IF(AND('Mapa de Riesgos'!$Y$23="Muy Baja",'Mapa de Riesgos'!$AA$23="Mayor"),CONCATENATE("R2C",'Mapa de Riesgos'!$O$23),"")</f>
        <v/>
      </c>
      <c r="AF47" s="53" t="str">
        <f>IF(AND('Mapa de Riesgos'!$Y$24="Muy Baja",'Mapa de Riesgos'!$AA$24="Mayor"),CONCATENATE("R2C",'Mapa de Riesgos'!$O$24),"")</f>
        <v/>
      </c>
      <c r="AG47" s="54" t="str">
        <f>IF(AND('Mapa de Riesgos'!$Y$25="Muy Baja",'Mapa de Riesgos'!$AA$25="Mayor"),CONCATENATE("R2C",'Mapa de Riesgos'!$O$25),"")</f>
        <v/>
      </c>
      <c r="AH47" s="55" t="str">
        <f>IF(AND('Mapa de Riesgos'!$Y$20="Muy Baja",'Mapa de Riesgos'!$AA$20="Catastrófico"),CONCATENATE("R2C",'Mapa de Riesgos'!$O$20),"")</f>
        <v/>
      </c>
      <c r="AI47" s="56" t="str">
        <f>IF(AND('Mapa de Riesgos'!$Y$21="Muy Baja",'Mapa de Riesgos'!$AA$21="Catastrófico"),CONCATENATE("R2C",'Mapa de Riesgos'!$O$21),"")</f>
        <v/>
      </c>
      <c r="AJ47" s="56" t="str">
        <f>IF(AND('Mapa de Riesgos'!$Y$22="Muy Baja",'Mapa de Riesgos'!$AA$22="Catastrófico"),CONCATENATE("R2C",'Mapa de Riesgos'!$O$22),"")</f>
        <v/>
      </c>
      <c r="AK47" s="56" t="str">
        <f>IF(AND('Mapa de Riesgos'!$Y$23="Muy Baja",'Mapa de Riesgos'!$AA$23="Catastrófico"),CONCATENATE("R2C",'Mapa de Riesgos'!$O$23),"")</f>
        <v/>
      </c>
      <c r="AL47" s="56" t="str">
        <f>IF(AND('Mapa de Riesgos'!$Y$24="Muy Baja",'Mapa de Riesgos'!$AA$24="Catastrófico"),CONCATENATE("R2C",'Mapa de Riesgos'!$O$24),"")</f>
        <v/>
      </c>
      <c r="AM47" s="57" t="str">
        <f>IF(AND('Mapa de Riesgos'!$Y$25="Muy Baja",'Mapa de Riesgos'!$AA$25="Catastrófico"),CONCATENATE("R2C",'Mapa de Riesgos'!$O$25),"")</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481"/>
      <c r="C48" s="481"/>
      <c r="D48" s="482"/>
      <c r="E48" s="580"/>
      <c r="F48" s="581"/>
      <c r="G48" s="581"/>
      <c r="H48" s="581"/>
      <c r="I48" s="598"/>
      <c r="J48" s="77" t="str">
        <f>IF(AND('Mapa de Riesgos'!$Y$26="Muy Baja",'Mapa de Riesgos'!$AA$26="Leve"),CONCATENATE("R3C",'Mapa de Riesgos'!$O$26),"")</f>
        <v/>
      </c>
      <c r="K48" s="78" t="str">
        <f>IF(AND('Mapa de Riesgos'!$Y$27="Muy Baja",'Mapa de Riesgos'!$AA$27="Leve"),CONCATENATE("R3C",'Mapa de Riesgos'!$O$27),"")</f>
        <v/>
      </c>
      <c r="L48" s="78" t="str">
        <f>IF(AND('Mapa de Riesgos'!$Y$28="Muy Baja",'Mapa de Riesgos'!$AA$28="Leve"),CONCATENATE("R3C",'Mapa de Riesgos'!$O$28),"")</f>
        <v/>
      </c>
      <c r="M48" s="78" t="str">
        <f>IF(AND('Mapa de Riesgos'!$Y$29="Muy Baja",'Mapa de Riesgos'!$AA$29="Leve"),CONCATENATE("R3C",'Mapa de Riesgos'!$O$29),"")</f>
        <v/>
      </c>
      <c r="N48" s="78" t="str">
        <f>IF(AND('Mapa de Riesgos'!$Y$30="Muy Baja",'Mapa de Riesgos'!$AA$30="Leve"),CONCATENATE("R3C",'Mapa de Riesgos'!$O$30),"")</f>
        <v/>
      </c>
      <c r="O48" s="79" t="str">
        <f>IF(AND('Mapa de Riesgos'!$Y$31="Muy Baja",'Mapa de Riesgos'!$AA$31="Leve"),CONCATENATE("R3C",'Mapa de Riesgos'!$O$31),"")</f>
        <v/>
      </c>
      <c r="P48" s="77" t="str">
        <f>IF(AND('Mapa de Riesgos'!$Y$26="Muy Baja",'Mapa de Riesgos'!$AA$26="Menor"),CONCATENATE("R3C",'Mapa de Riesgos'!$O$26),"")</f>
        <v/>
      </c>
      <c r="Q48" s="78" t="str">
        <f>IF(AND('Mapa de Riesgos'!$Y$27="Muy Baja",'Mapa de Riesgos'!$AA$27="Menor"),CONCATENATE("R3C",'Mapa de Riesgos'!$O$27),"")</f>
        <v/>
      </c>
      <c r="R48" s="78" t="str">
        <f>IF(AND('Mapa de Riesgos'!$Y$28="Muy Baja",'Mapa de Riesgos'!$AA$28="Menor"),CONCATENATE("R3C",'Mapa de Riesgos'!$O$28),"")</f>
        <v/>
      </c>
      <c r="S48" s="78" t="str">
        <f>IF(AND('Mapa de Riesgos'!$Y$29="Muy Baja",'Mapa de Riesgos'!$AA$29="Menor"),CONCATENATE("R3C",'Mapa de Riesgos'!$O$29),"")</f>
        <v/>
      </c>
      <c r="T48" s="78" t="str">
        <f>IF(AND('Mapa de Riesgos'!$Y$30="Muy Baja",'Mapa de Riesgos'!$AA$30="Menor"),CONCATENATE("R3C",'Mapa de Riesgos'!$O$30),"")</f>
        <v/>
      </c>
      <c r="U48" s="79" t="str">
        <f>IF(AND('Mapa de Riesgos'!$Y$31="Muy Baja",'Mapa de Riesgos'!$AA$31="Menor"),CONCATENATE("R3C",'Mapa de Riesgos'!$O$31),"")</f>
        <v/>
      </c>
      <c r="V48" s="68" t="str">
        <f>IF(AND('Mapa de Riesgos'!$Y$26="Muy Baja",'Mapa de Riesgos'!$AA$26="Moderado"),CONCATENATE("R3C",'Mapa de Riesgos'!$O$26),"")</f>
        <v/>
      </c>
      <c r="W48" s="69" t="str">
        <f>IF(AND('Mapa de Riesgos'!$Y$27="Muy Baja",'Mapa de Riesgos'!$AA$27="Moderado"),CONCATENATE("R3C",'Mapa de Riesgos'!$O$27),"")</f>
        <v/>
      </c>
      <c r="X48" s="69" t="str">
        <f>IF(AND('Mapa de Riesgos'!$Y$28="Muy Baja",'Mapa de Riesgos'!$AA$28="Moderado"),CONCATENATE("R3C",'Mapa de Riesgos'!$O$28),"")</f>
        <v/>
      </c>
      <c r="Y48" s="69" t="str">
        <f>IF(AND('Mapa de Riesgos'!$Y$29="Muy Baja",'Mapa de Riesgos'!$AA$29="Moderado"),CONCATENATE("R3C",'Mapa de Riesgos'!$O$29),"")</f>
        <v/>
      </c>
      <c r="Z48" s="69" t="str">
        <f>IF(AND('Mapa de Riesgos'!$Y$30="Muy Baja",'Mapa de Riesgos'!$AA$30="Moderado"),CONCATENATE("R3C",'Mapa de Riesgos'!$O$30),"")</f>
        <v/>
      </c>
      <c r="AA48" s="70" t="str">
        <f>IF(AND('Mapa de Riesgos'!$Y$31="Muy Baja",'Mapa de Riesgos'!$AA$31="Moderado"),CONCATENATE("R3C",'Mapa de Riesgos'!$O$31),"")</f>
        <v/>
      </c>
      <c r="AB48" s="52" t="str">
        <f>IF(AND('Mapa de Riesgos'!$Y$26="Muy Baja",'Mapa de Riesgos'!$AA$26="Mayor"),CONCATENATE("R3C",'Mapa de Riesgos'!$O$26),"")</f>
        <v/>
      </c>
      <c r="AC48" s="53" t="str">
        <f>IF(AND('Mapa de Riesgos'!$Y$27="Muy Baja",'Mapa de Riesgos'!$AA$27="Mayor"),CONCATENATE("R3C",'Mapa de Riesgos'!$O$27),"")</f>
        <v/>
      </c>
      <c r="AD48" s="53" t="str">
        <f>IF(AND('Mapa de Riesgos'!$Y$28="Muy Baja",'Mapa de Riesgos'!$AA$28="Mayor"),CONCATENATE("R3C",'Mapa de Riesgos'!$O$28),"")</f>
        <v/>
      </c>
      <c r="AE48" s="53" t="str">
        <f>IF(AND('Mapa de Riesgos'!$Y$29="Muy Baja",'Mapa de Riesgos'!$AA$29="Mayor"),CONCATENATE("R3C",'Mapa de Riesgos'!$O$29),"")</f>
        <v/>
      </c>
      <c r="AF48" s="53" t="str">
        <f>IF(AND('Mapa de Riesgos'!$Y$30="Muy Baja",'Mapa de Riesgos'!$AA$30="Mayor"),CONCATENATE("R3C",'Mapa de Riesgos'!$O$30),"")</f>
        <v/>
      </c>
      <c r="AG48" s="54" t="str">
        <f>IF(AND('Mapa de Riesgos'!$Y$31="Muy Baja",'Mapa de Riesgos'!$AA$31="Mayor"),CONCATENATE("R3C",'Mapa de Riesgos'!$O$31),"")</f>
        <v/>
      </c>
      <c r="AH48" s="55" t="str">
        <f>IF(AND('Mapa de Riesgos'!$Y$26="Muy Baja",'Mapa de Riesgos'!$AA$26="Catastrófico"),CONCATENATE("R3C",'Mapa de Riesgos'!$O$26),"")</f>
        <v/>
      </c>
      <c r="AI48" s="56" t="str">
        <f>IF(AND('Mapa de Riesgos'!$Y$27="Muy Baja",'Mapa de Riesgos'!$AA$27="Catastrófico"),CONCATENATE("R3C",'Mapa de Riesgos'!$O$27),"")</f>
        <v/>
      </c>
      <c r="AJ48" s="56" t="str">
        <f>IF(AND('Mapa de Riesgos'!$Y$28="Muy Baja",'Mapa de Riesgos'!$AA$28="Catastrófico"),CONCATENATE("R3C",'Mapa de Riesgos'!$O$28),"")</f>
        <v/>
      </c>
      <c r="AK48" s="56" t="str">
        <f>IF(AND('Mapa de Riesgos'!$Y$29="Muy Baja",'Mapa de Riesgos'!$AA$29="Catastrófico"),CONCATENATE("R3C",'Mapa de Riesgos'!$O$29),"")</f>
        <v/>
      </c>
      <c r="AL48" s="56" t="str">
        <f>IF(AND('Mapa de Riesgos'!$Y$30="Muy Baja",'Mapa de Riesgos'!$AA$30="Catastrófico"),CONCATENATE("R3C",'Mapa de Riesgos'!$O$30),"")</f>
        <v/>
      </c>
      <c r="AM48" s="57" t="str">
        <f>IF(AND('Mapa de Riesgos'!$Y$31="Muy Baja",'Mapa de Riesgos'!$AA$31="Catastrófico"),CONCATENATE("R3C",'Mapa de Riesgos'!$O$31),"")</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481"/>
      <c r="C49" s="481"/>
      <c r="D49" s="482"/>
      <c r="E49" s="582"/>
      <c r="F49" s="583"/>
      <c r="G49" s="583"/>
      <c r="H49" s="583"/>
      <c r="I49" s="598"/>
      <c r="J49" s="77" t="str">
        <f>IF(AND('Mapa de Riesgos'!$Y$32="Muy Baja",'Mapa de Riesgos'!$AA$32="Leve"),CONCATENATE("R4C",'Mapa de Riesgos'!$O$32),"")</f>
        <v/>
      </c>
      <c r="K49" s="78" t="str">
        <f>IF(AND('Mapa de Riesgos'!$Y$33="Muy Baja",'Mapa de Riesgos'!$AA$33="Leve"),CONCATENATE("R4C",'Mapa de Riesgos'!$O$33),"")</f>
        <v/>
      </c>
      <c r="L49" s="78" t="str">
        <f>IF(AND('Mapa de Riesgos'!$Y$34="Muy Baja",'Mapa de Riesgos'!$AA$34="Leve"),CONCATENATE("R4C",'Mapa de Riesgos'!$O$34),"")</f>
        <v/>
      </c>
      <c r="M49" s="78" t="str">
        <f>IF(AND('Mapa de Riesgos'!$Y$35="Muy Baja",'Mapa de Riesgos'!$AA$35="Leve"),CONCATENATE("R4C",'Mapa de Riesgos'!$O$35),"")</f>
        <v/>
      </c>
      <c r="N49" s="78" t="str">
        <f>IF(AND('Mapa de Riesgos'!$Y$36="Muy Baja",'Mapa de Riesgos'!$AA$36="Leve"),CONCATENATE("R4C",'Mapa de Riesgos'!$O$36),"")</f>
        <v/>
      </c>
      <c r="O49" s="79" t="str">
        <f>IF(AND('Mapa de Riesgos'!$Y$37="Muy Baja",'Mapa de Riesgos'!$AA$37="Leve"),CONCATENATE("R4C",'Mapa de Riesgos'!$O$37),"")</f>
        <v/>
      </c>
      <c r="P49" s="77" t="str">
        <f>IF(AND('Mapa de Riesgos'!$Y$32="Muy Baja",'Mapa de Riesgos'!$AA$32="Menor"),CONCATENATE("R4C",'Mapa de Riesgos'!$O$32),"")</f>
        <v/>
      </c>
      <c r="Q49" s="78" t="str">
        <f>IF(AND('Mapa de Riesgos'!$Y$33="Muy Baja",'Mapa de Riesgos'!$AA$33="Menor"),CONCATENATE("R4C",'Mapa de Riesgos'!$O$33),"")</f>
        <v/>
      </c>
      <c r="R49" s="78" t="str">
        <f>IF(AND('Mapa de Riesgos'!$Y$34="Muy Baja",'Mapa de Riesgos'!$AA$34="Menor"),CONCATENATE("R4C",'Mapa de Riesgos'!$O$34),"")</f>
        <v/>
      </c>
      <c r="S49" s="78" t="str">
        <f>IF(AND('Mapa de Riesgos'!$Y$35="Muy Baja",'Mapa de Riesgos'!$AA$35="Menor"),CONCATENATE("R4C",'Mapa de Riesgos'!$O$35),"")</f>
        <v/>
      </c>
      <c r="T49" s="78" t="str">
        <f>IF(AND('Mapa de Riesgos'!$Y$36="Muy Baja",'Mapa de Riesgos'!$AA$36="Menor"),CONCATENATE("R4C",'Mapa de Riesgos'!$O$36),"")</f>
        <v/>
      </c>
      <c r="U49" s="79" t="str">
        <f>IF(AND('Mapa de Riesgos'!$Y$37="Muy Baja",'Mapa de Riesgos'!$AA$37="Menor"),CONCATENATE("R4C",'Mapa de Riesgos'!$O$37),"")</f>
        <v/>
      </c>
      <c r="V49" s="68" t="str">
        <f>IF(AND('Mapa de Riesgos'!$Y$32="Muy Baja",'Mapa de Riesgos'!$AA$32="Moderado"),CONCATENATE("R4C",'Mapa de Riesgos'!$O$32),"")</f>
        <v/>
      </c>
      <c r="W49" s="69" t="str">
        <f>IF(AND('Mapa de Riesgos'!$Y$33="Muy Baja",'Mapa de Riesgos'!$AA$33="Moderado"),CONCATENATE("R4C",'Mapa de Riesgos'!$O$33),"")</f>
        <v/>
      </c>
      <c r="X49" s="69" t="str">
        <f>IF(AND('Mapa de Riesgos'!$Y$34="Muy Baja",'Mapa de Riesgos'!$AA$34="Moderado"),CONCATENATE("R4C",'Mapa de Riesgos'!$O$34),"")</f>
        <v/>
      </c>
      <c r="Y49" s="69" t="str">
        <f>IF(AND('Mapa de Riesgos'!$Y$35="Muy Baja",'Mapa de Riesgos'!$AA$35="Moderado"),CONCATENATE("R4C",'Mapa de Riesgos'!$O$35),"")</f>
        <v/>
      </c>
      <c r="Z49" s="69" t="str">
        <f>IF(AND('Mapa de Riesgos'!$Y$36="Muy Baja",'Mapa de Riesgos'!$AA$36="Moderado"),CONCATENATE("R4C",'Mapa de Riesgos'!$O$36),"")</f>
        <v/>
      </c>
      <c r="AA49" s="70" t="str">
        <f>IF(AND('Mapa de Riesgos'!$Y$37="Muy Baja",'Mapa de Riesgos'!$AA$37="Moderado"),CONCATENATE("R4C",'Mapa de Riesgos'!$O$37),"")</f>
        <v/>
      </c>
      <c r="AB49" s="52" t="str">
        <f>IF(AND('Mapa de Riesgos'!$Y$32="Muy Baja",'Mapa de Riesgos'!$AA$32="Mayor"),CONCATENATE("R4C",'Mapa de Riesgos'!$O$32),"")</f>
        <v/>
      </c>
      <c r="AC49" s="53" t="str">
        <f>IF(AND('Mapa de Riesgos'!$Y$33="Muy Baja",'Mapa de Riesgos'!$AA$33="Mayor"),CONCATENATE("R4C",'Mapa de Riesgos'!$O$33),"")</f>
        <v/>
      </c>
      <c r="AD49" s="53" t="str">
        <f>IF(AND('Mapa de Riesgos'!$Y$34="Muy Baja",'Mapa de Riesgos'!$AA$34="Mayor"),CONCATENATE("R4C",'Mapa de Riesgos'!$O$34),"")</f>
        <v/>
      </c>
      <c r="AE49" s="53" t="str">
        <f>IF(AND('Mapa de Riesgos'!$Y$35="Muy Baja",'Mapa de Riesgos'!$AA$35="Mayor"),CONCATENATE("R4C",'Mapa de Riesgos'!$O$35),"")</f>
        <v/>
      </c>
      <c r="AF49" s="53" t="str">
        <f>IF(AND('Mapa de Riesgos'!$Y$36="Muy Baja",'Mapa de Riesgos'!$AA$36="Mayor"),CONCATENATE("R4C",'Mapa de Riesgos'!$O$36),"")</f>
        <v/>
      </c>
      <c r="AG49" s="54" t="str">
        <f>IF(AND('Mapa de Riesgos'!$Y$37="Muy Baja",'Mapa de Riesgos'!$AA$37="Mayor"),CONCATENATE("R4C",'Mapa de Riesgos'!$O$37),"")</f>
        <v/>
      </c>
      <c r="AH49" s="55" t="str">
        <f>IF(AND('Mapa de Riesgos'!$Y$32="Muy Baja",'Mapa de Riesgos'!$AA$32="Catastrófico"),CONCATENATE("R4C",'Mapa de Riesgos'!$O$32),"")</f>
        <v/>
      </c>
      <c r="AI49" s="56" t="str">
        <f>IF(AND('Mapa de Riesgos'!$Y$33="Muy Baja",'Mapa de Riesgos'!$AA$33="Catastrófico"),CONCATENATE("R4C",'Mapa de Riesgos'!$O$33),"")</f>
        <v/>
      </c>
      <c r="AJ49" s="56" t="str">
        <f>IF(AND('Mapa de Riesgos'!$Y$34="Muy Baja",'Mapa de Riesgos'!$AA$34="Catastrófico"),CONCATENATE("R4C",'Mapa de Riesgos'!$O$34),"")</f>
        <v/>
      </c>
      <c r="AK49" s="56" t="str">
        <f>IF(AND('Mapa de Riesgos'!$Y$35="Muy Baja",'Mapa de Riesgos'!$AA$35="Catastrófico"),CONCATENATE("R4C",'Mapa de Riesgos'!$O$35),"")</f>
        <v/>
      </c>
      <c r="AL49" s="56" t="str">
        <f>IF(AND('Mapa de Riesgos'!$Y$36="Muy Baja",'Mapa de Riesgos'!$AA$36="Catastrófico"),CONCATENATE("R4C",'Mapa de Riesgos'!$O$36),"")</f>
        <v/>
      </c>
      <c r="AM49" s="57" t="str">
        <f>IF(AND('Mapa de Riesgos'!$Y$37="Muy Baja",'Mapa de Riesgos'!$AA$37="Catastrófico"),CONCATENATE("R4C",'Mapa de Riesgos'!$O$37),"")</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481"/>
      <c r="C50" s="481"/>
      <c r="D50" s="482"/>
      <c r="E50" s="582"/>
      <c r="F50" s="583"/>
      <c r="G50" s="583"/>
      <c r="H50" s="583"/>
      <c r="I50" s="598"/>
      <c r="J50" s="77" t="str">
        <f>IF(AND('Mapa de Riesgos'!$Y$38="Muy Baja",'Mapa de Riesgos'!$AA$38="Leve"),CONCATENATE("R5C",'Mapa de Riesgos'!$O$38),"")</f>
        <v/>
      </c>
      <c r="K50" s="78" t="str">
        <f>IF(AND('Mapa de Riesgos'!$Y$39="Muy Baja",'Mapa de Riesgos'!$AA$39="Leve"),CONCATENATE("R5C",'Mapa de Riesgos'!$O$39),"")</f>
        <v/>
      </c>
      <c r="L50" s="78" t="str">
        <f>IF(AND('Mapa de Riesgos'!$Y$40="Muy Baja",'Mapa de Riesgos'!$AA$40="Leve"),CONCATENATE("R5C",'Mapa de Riesgos'!$O$40),"")</f>
        <v/>
      </c>
      <c r="M50" s="78" t="str">
        <f>IF(AND('Mapa de Riesgos'!$Y$41="Muy Baja",'Mapa de Riesgos'!$AA$41="Leve"),CONCATENATE("R5C",'Mapa de Riesgos'!$O$41),"")</f>
        <v/>
      </c>
      <c r="N50" s="78" t="str">
        <f>IF(AND('Mapa de Riesgos'!$Y$42="Muy Baja",'Mapa de Riesgos'!$AA$42="Leve"),CONCATENATE("R5C",'Mapa de Riesgos'!$O$42),"")</f>
        <v/>
      </c>
      <c r="O50" s="79" t="str">
        <f>IF(AND('Mapa de Riesgos'!$Y$43="Muy Baja",'Mapa de Riesgos'!$AA$43="Leve"),CONCATENATE("R5C",'Mapa de Riesgos'!$O$43),"")</f>
        <v/>
      </c>
      <c r="P50" s="77" t="str">
        <f>IF(AND('Mapa de Riesgos'!$Y$38="Muy Baja",'Mapa de Riesgos'!$AA$38="Menor"),CONCATENATE("R5C",'Mapa de Riesgos'!$O$38),"")</f>
        <v/>
      </c>
      <c r="Q50" s="78" t="str">
        <f>IF(AND('Mapa de Riesgos'!$Y$39="Muy Baja",'Mapa de Riesgos'!$AA$39="Menor"),CONCATENATE("R5C",'Mapa de Riesgos'!$O$39),"")</f>
        <v/>
      </c>
      <c r="R50" s="78" t="str">
        <f>IF(AND('Mapa de Riesgos'!$Y$40="Muy Baja",'Mapa de Riesgos'!$AA$40="Menor"),CONCATENATE("R5C",'Mapa de Riesgos'!$O$40),"")</f>
        <v/>
      </c>
      <c r="S50" s="78" t="str">
        <f>IF(AND('Mapa de Riesgos'!$Y$41="Muy Baja",'Mapa de Riesgos'!$AA$41="Menor"),CONCATENATE("R5C",'Mapa de Riesgos'!$O$41),"")</f>
        <v/>
      </c>
      <c r="T50" s="78" t="str">
        <f>IF(AND('Mapa de Riesgos'!$Y$42="Muy Baja",'Mapa de Riesgos'!$AA$42="Menor"),CONCATENATE("R5C",'Mapa de Riesgos'!$O$42),"")</f>
        <v/>
      </c>
      <c r="U50" s="79" t="str">
        <f>IF(AND('Mapa de Riesgos'!$Y$43="Muy Baja",'Mapa de Riesgos'!$AA$43="Menor"),CONCATENATE("R5C",'Mapa de Riesgos'!$O$43),"")</f>
        <v/>
      </c>
      <c r="V50" s="68" t="str">
        <f>IF(AND('Mapa de Riesgos'!$Y$38="Muy Baja",'Mapa de Riesgos'!$AA$38="Moderado"),CONCATENATE("R5C",'Mapa de Riesgos'!$O$38),"")</f>
        <v/>
      </c>
      <c r="W50" s="69" t="str">
        <f>IF(AND('Mapa de Riesgos'!$Y$39="Muy Baja",'Mapa de Riesgos'!$AA$39="Moderado"),CONCATENATE("R5C",'Mapa de Riesgos'!$O$39),"")</f>
        <v/>
      </c>
      <c r="X50" s="69" t="str">
        <f>IF(AND('Mapa de Riesgos'!$Y$40="Muy Baja",'Mapa de Riesgos'!$AA$40="Moderado"),CONCATENATE("R5C",'Mapa de Riesgos'!$O$40),"")</f>
        <v/>
      </c>
      <c r="Y50" s="69" t="str">
        <f>IF(AND('Mapa de Riesgos'!$Y$41="Muy Baja",'Mapa de Riesgos'!$AA$41="Moderado"),CONCATENATE("R5C",'Mapa de Riesgos'!$O$41),"")</f>
        <v/>
      </c>
      <c r="Z50" s="69" t="str">
        <f>IF(AND('Mapa de Riesgos'!$Y$42="Muy Baja",'Mapa de Riesgos'!$AA$42="Moderado"),CONCATENATE("R5C",'Mapa de Riesgos'!$O$42),"")</f>
        <v/>
      </c>
      <c r="AA50" s="70" t="str">
        <f>IF(AND('Mapa de Riesgos'!$Y$43="Muy Baja",'Mapa de Riesgos'!$AA$43="Moderado"),CONCATENATE("R5C",'Mapa de Riesgos'!$O$43),"")</f>
        <v/>
      </c>
      <c r="AB50" s="52" t="str">
        <f>IF(AND('Mapa de Riesgos'!$Y$38="Muy Baja",'Mapa de Riesgos'!$AA$38="Mayor"),CONCATENATE("R5C",'Mapa de Riesgos'!$O$38),"")</f>
        <v/>
      </c>
      <c r="AC50" s="53" t="str">
        <f>IF(AND('Mapa de Riesgos'!$Y$39="Muy Baja",'Mapa de Riesgos'!$AA$39="Mayor"),CONCATENATE("R5C",'Mapa de Riesgos'!$O$39),"")</f>
        <v/>
      </c>
      <c r="AD50" s="58" t="str">
        <f>IF(AND('Mapa de Riesgos'!$Y$40="Muy Baja",'Mapa de Riesgos'!$AA$40="Mayor"),CONCATENATE("R5C",'Mapa de Riesgos'!$O$40),"")</f>
        <v/>
      </c>
      <c r="AE50" s="58" t="str">
        <f>IF(AND('Mapa de Riesgos'!$Y$41="Muy Baja",'Mapa de Riesgos'!$AA$41="Mayor"),CONCATENATE("R5C",'Mapa de Riesgos'!$O$41),"")</f>
        <v/>
      </c>
      <c r="AF50" s="58" t="str">
        <f>IF(AND('Mapa de Riesgos'!$Y$42="Muy Baja",'Mapa de Riesgos'!$AA$42="Mayor"),CONCATENATE("R5C",'Mapa de Riesgos'!$O$42),"")</f>
        <v/>
      </c>
      <c r="AG50" s="54" t="str">
        <f>IF(AND('Mapa de Riesgos'!$Y$43="Muy Baja",'Mapa de Riesgos'!$AA$43="Mayor"),CONCATENATE("R5C",'Mapa de Riesgos'!$O$43),"")</f>
        <v/>
      </c>
      <c r="AH50" s="55" t="str">
        <f>IF(AND('Mapa de Riesgos'!$Y$38="Muy Baja",'Mapa de Riesgos'!$AA$38="Catastrófico"),CONCATENATE("R5C",'Mapa de Riesgos'!$O$38),"")</f>
        <v/>
      </c>
      <c r="AI50" s="56" t="str">
        <f>IF(AND('Mapa de Riesgos'!$Y$39="Muy Baja",'Mapa de Riesgos'!$AA$39="Catastrófico"),CONCATENATE("R5C",'Mapa de Riesgos'!$O$39),"")</f>
        <v/>
      </c>
      <c r="AJ50" s="56" t="str">
        <f>IF(AND('Mapa de Riesgos'!$Y$40="Muy Baja",'Mapa de Riesgos'!$AA$40="Catastrófico"),CONCATENATE("R5C",'Mapa de Riesgos'!$O$40),"")</f>
        <v/>
      </c>
      <c r="AK50" s="56" t="str">
        <f>IF(AND('Mapa de Riesgos'!$Y$41="Muy Baja",'Mapa de Riesgos'!$AA$41="Catastrófico"),CONCATENATE("R5C",'Mapa de Riesgos'!$O$41),"")</f>
        <v/>
      </c>
      <c r="AL50" s="56" t="str">
        <f>IF(AND('Mapa de Riesgos'!$Y$42="Muy Baja",'Mapa de Riesgos'!$AA$42="Catastrófico"),CONCATENATE("R5C",'Mapa de Riesgos'!$O$42),"")</f>
        <v/>
      </c>
      <c r="AM50" s="57" t="str">
        <f>IF(AND('Mapa de Riesgos'!$Y$43="Muy Baja",'Mapa de Riesgos'!$AA$43="Catastrófico"),CONCATENATE("R5C",'Mapa de Riesgos'!$O$43),"")</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481"/>
      <c r="C51" s="481"/>
      <c r="D51" s="482"/>
      <c r="E51" s="582"/>
      <c r="F51" s="583"/>
      <c r="G51" s="583"/>
      <c r="H51" s="583"/>
      <c r="I51" s="598"/>
      <c r="J51" s="77" t="str">
        <f>IF(AND('Mapa de Riesgos'!$Y$44="Muy Baja",'Mapa de Riesgos'!$AA$44="Leve"),CONCATENATE("R6C",'Mapa de Riesgos'!$O$44),"")</f>
        <v/>
      </c>
      <c r="K51" s="78" t="str">
        <f>IF(AND('Mapa de Riesgos'!$Y$45="Muy Baja",'Mapa de Riesgos'!$AA$45="Leve"),CONCATENATE("R6C",'Mapa de Riesgos'!$O$45),"")</f>
        <v/>
      </c>
      <c r="L51" s="78" t="str">
        <f>IF(AND('Mapa de Riesgos'!$Y$46="Muy Baja",'Mapa de Riesgos'!$AA$46="Leve"),CONCATENATE("R6C",'Mapa de Riesgos'!$O$46),"")</f>
        <v/>
      </c>
      <c r="M51" s="78" t="str">
        <f>IF(AND('Mapa de Riesgos'!$Y$47="Muy Baja",'Mapa de Riesgos'!$AA$47="Leve"),CONCATENATE("R6C",'Mapa de Riesgos'!$O$47),"")</f>
        <v/>
      </c>
      <c r="N51" s="78" t="str">
        <f>IF(AND('Mapa de Riesgos'!$Y$48="Muy Baja",'Mapa de Riesgos'!$AA$48="Leve"),CONCATENATE("R6C",'Mapa de Riesgos'!$O$48),"")</f>
        <v/>
      </c>
      <c r="O51" s="79" t="str">
        <f>IF(AND('Mapa de Riesgos'!$Y$49="Muy Baja",'Mapa de Riesgos'!$AA$49="Leve"),CONCATENATE("R6C",'Mapa de Riesgos'!$O$49),"")</f>
        <v/>
      </c>
      <c r="P51" s="77" t="str">
        <f>IF(AND('Mapa de Riesgos'!$Y$44="Muy Baja",'Mapa de Riesgos'!$AA$44="Menor"),CONCATENATE("R6C",'Mapa de Riesgos'!$O$44),"")</f>
        <v/>
      </c>
      <c r="Q51" s="78" t="str">
        <f>IF(AND('Mapa de Riesgos'!$Y$45="Muy Baja",'Mapa de Riesgos'!$AA$45="Menor"),CONCATENATE("R6C",'Mapa de Riesgos'!$O$45),"")</f>
        <v/>
      </c>
      <c r="R51" s="78" t="str">
        <f>IF(AND('Mapa de Riesgos'!$Y$46="Muy Baja",'Mapa de Riesgos'!$AA$46="Menor"),CONCATENATE("R6C",'Mapa de Riesgos'!$O$46),"")</f>
        <v/>
      </c>
      <c r="S51" s="78" t="str">
        <f>IF(AND('Mapa de Riesgos'!$Y$47="Muy Baja",'Mapa de Riesgos'!$AA$47="Menor"),CONCATENATE("R6C",'Mapa de Riesgos'!$O$47),"")</f>
        <v/>
      </c>
      <c r="T51" s="78" t="str">
        <f>IF(AND('Mapa de Riesgos'!$Y$48="Muy Baja",'Mapa de Riesgos'!$AA$48="Menor"),CONCATENATE("R6C",'Mapa de Riesgos'!$O$48),"")</f>
        <v/>
      </c>
      <c r="U51" s="79" t="str">
        <f>IF(AND('Mapa de Riesgos'!$Y$49="Muy Baja",'Mapa de Riesgos'!$AA$49="Menor"),CONCATENATE("R6C",'Mapa de Riesgos'!$O$49),"")</f>
        <v/>
      </c>
      <c r="V51" s="68" t="str">
        <f>IF(AND('Mapa de Riesgos'!$Y$44="Muy Baja",'Mapa de Riesgos'!$AA$44="Moderado"),CONCATENATE("R6C",'Mapa de Riesgos'!$O$44),"")</f>
        <v/>
      </c>
      <c r="W51" s="69" t="str">
        <f>IF(AND('Mapa de Riesgos'!$Y$45="Muy Baja",'Mapa de Riesgos'!$AA$45="Moderado"),CONCATENATE("R6C",'Mapa de Riesgos'!$O$45),"")</f>
        <v/>
      </c>
      <c r="X51" s="69" t="str">
        <f>IF(AND('Mapa de Riesgos'!$Y$46="Muy Baja",'Mapa de Riesgos'!$AA$46="Moderado"),CONCATENATE("R6C",'Mapa de Riesgos'!$O$46),"")</f>
        <v/>
      </c>
      <c r="Y51" s="69" t="str">
        <f>IF(AND('Mapa de Riesgos'!$Y$47="Muy Baja",'Mapa de Riesgos'!$AA$47="Moderado"),CONCATENATE("R6C",'Mapa de Riesgos'!$O$47),"")</f>
        <v/>
      </c>
      <c r="Z51" s="69" t="str">
        <f>IF(AND('Mapa de Riesgos'!$Y$48="Muy Baja",'Mapa de Riesgos'!$AA$48="Moderado"),CONCATENATE("R6C",'Mapa de Riesgos'!$O$48),"")</f>
        <v/>
      </c>
      <c r="AA51" s="70" t="str">
        <f>IF(AND('Mapa de Riesgos'!$Y$49="Muy Baja",'Mapa de Riesgos'!$AA$49="Moderado"),CONCATENATE("R6C",'Mapa de Riesgos'!$O$49),"")</f>
        <v/>
      </c>
      <c r="AB51" s="52" t="str">
        <f>IF(AND('Mapa de Riesgos'!$Y$44="Muy Baja",'Mapa de Riesgos'!$AA$44="Mayor"),CONCATENATE("R6C",'Mapa de Riesgos'!$O$44),"")</f>
        <v/>
      </c>
      <c r="AC51" s="53" t="str">
        <f>IF(AND('Mapa de Riesgos'!$Y$45="Muy Baja",'Mapa de Riesgos'!$AA$45="Mayor"),CONCATENATE("R6C",'Mapa de Riesgos'!$O$45),"")</f>
        <v/>
      </c>
      <c r="AD51" s="58" t="str">
        <f>IF(AND('Mapa de Riesgos'!$Y$46="Muy Baja",'Mapa de Riesgos'!$AA$46="Mayor"),CONCATENATE("R6C",'Mapa de Riesgos'!$O$46),"")</f>
        <v/>
      </c>
      <c r="AE51" s="58" t="str">
        <f>IF(AND('Mapa de Riesgos'!$Y$47="Muy Baja",'Mapa de Riesgos'!$AA$47="Mayor"),CONCATENATE("R6C",'Mapa de Riesgos'!$O$47),"")</f>
        <v/>
      </c>
      <c r="AF51" s="58" t="str">
        <f>IF(AND('Mapa de Riesgos'!$Y$48="Muy Baja",'Mapa de Riesgos'!$AA$48="Mayor"),CONCATENATE("R6C",'Mapa de Riesgos'!$O$48),"")</f>
        <v/>
      </c>
      <c r="AG51" s="54" t="str">
        <f>IF(AND('Mapa de Riesgos'!$Y$49="Muy Baja",'Mapa de Riesgos'!$AA$49="Mayor"),CONCATENATE("R6C",'Mapa de Riesgos'!$O$49),"")</f>
        <v/>
      </c>
      <c r="AH51" s="55" t="str">
        <f>IF(AND('Mapa de Riesgos'!$Y$44="Muy Baja",'Mapa de Riesgos'!$AA$44="Catastrófico"),CONCATENATE("R6C",'Mapa de Riesgos'!$O$44),"")</f>
        <v/>
      </c>
      <c r="AI51" s="56" t="str">
        <f>IF(AND('Mapa de Riesgos'!$Y$45="Muy Baja",'Mapa de Riesgos'!$AA$45="Catastrófico"),CONCATENATE("R6C",'Mapa de Riesgos'!$O$45),"")</f>
        <v/>
      </c>
      <c r="AJ51" s="56" t="str">
        <f>IF(AND('Mapa de Riesgos'!$Y$46="Muy Baja",'Mapa de Riesgos'!$AA$46="Catastrófico"),CONCATENATE("R6C",'Mapa de Riesgos'!$O$46),"")</f>
        <v/>
      </c>
      <c r="AK51" s="56" t="str">
        <f>IF(AND('Mapa de Riesgos'!$Y$47="Muy Baja",'Mapa de Riesgos'!$AA$47="Catastrófico"),CONCATENATE("R6C",'Mapa de Riesgos'!$O$47),"")</f>
        <v/>
      </c>
      <c r="AL51" s="56" t="str">
        <f>IF(AND('Mapa de Riesgos'!$Y$48="Muy Baja",'Mapa de Riesgos'!$AA$48="Catastrófico"),CONCATENATE("R6C",'Mapa de Riesgos'!$O$48),"")</f>
        <v/>
      </c>
      <c r="AM51" s="57" t="str">
        <f>IF(AND('Mapa de Riesgos'!$Y$49="Muy Baja",'Mapa de Riesgos'!$AA$49="Catastrófico"),CONCATENATE("R6C",'Mapa de Riesgos'!$O$49),"")</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481"/>
      <c r="C52" s="481"/>
      <c r="D52" s="482"/>
      <c r="E52" s="582"/>
      <c r="F52" s="583"/>
      <c r="G52" s="583"/>
      <c r="H52" s="583"/>
      <c r="I52" s="598"/>
      <c r="J52" s="77" t="str">
        <f>IF(AND('Mapa de Riesgos'!$Y$50="Muy Baja",'Mapa de Riesgos'!$AA$50="Leve"),CONCATENATE("R7C",'Mapa de Riesgos'!$O$50),"")</f>
        <v/>
      </c>
      <c r="K52" s="78" t="str">
        <f>IF(AND('Mapa de Riesgos'!$Y$51="Muy Baja",'Mapa de Riesgos'!$AA$51="Leve"),CONCATENATE("R7C",'Mapa de Riesgos'!$O$51),"")</f>
        <v/>
      </c>
      <c r="L52" s="78" t="str">
        <f>IF(AND('Mapa de Riesgos'!$Y$52="Muy Baja",'Mapa de Riesgos'!$AA$52="Leve"),CONCATENATE("R7C",'Mapa de Riesgos'!$O$52),"")</f>
        <v/>
      </c>
      <c r="M52" s="78" t="str">
        <f>IF(AND('Mapa de Riesgos'!$Y$53="Muy Baja",'Mapa de Riesgos'!$AA$53="Leve"),CONCATENATE("R7C",'Mapa de Riesgos'!$O$53),"")</f>
        <v/>
      </c>
      <c r="N52" s="78" t="str">
        <f>IF(AND('Mapa de Riesgos'!$Y$54="Muy Baja",'Mapa de Riesgos'!$AA$54="Leve"),CONCATENATE("R7C",'Mapa de Riesgos'!$O$54),"")</f>
        <v/>
      </c>
      <c r="O52" s="79" t="str">
        <f>IF(AND('Mapa de Riesgos'!$Y$55="Muy Baja",'Mapa de Riesgos'!$AA$55="Leve"),CONCATENATE("R7C",'Mapa de Riesgos'!$O$55),"")</f>
        <v/>
      </c>
      <c r="P52" s="77" t="str">
        <f>IF(AND('Mapa de Riesgos'!$Y$50="Muy Baja",'Mapa de Riesgos'!$AA$50="Menor"),CONCATENATE("R7C",'Mapa de Riesgos'!$O$50),"")</f>
        <v/>
      </c>
      <c r="Q52" s="78" t="str">
        <f>IF(AND('Mapa de Riesgos'!$Y$51="Muy Baja",'Mapa de Riesgos'!$AA$51="Menor"),CONCATENATE("R7C",'Mapa de Riesgos'!$O$51),"")</f>
        <v/>
      </c>
      <c r="R52" s="78" t="str">
        <f>IF(AND('Mapa de Riesgos'!$Y$52="Muy Baja",'Mapa de Riesgos'!$AA$52="Menor"),CONCATENATE("R7C",'Mapa de Riesgos'!$O$52),"")</f>
        <v/>
      </c>
      <c r="S52" s="78" t="str">
        <f>IF(AND('Mapa de Riesgos'!$Y$53="Muy Baja",'Mapa de Riesgos'!$AA$53="Menor"),CONCATENATE("R7C",'Mapa de Riesgos'!$O$53),"")</f>
        <v/>
      </c>
      <c r="T52" s="78" t="str">
        <f>IF(AND('Mapa de Riesgos'!$Y$54="Muy Baja",'Mapa de Riesgos'!$AA$54="Menor"),CONCATENATE("R7C",'Mapa de Riesgos'!$O$54),"")</f>
        <v/>
      </c>
      <c r="U52" s="79" t="str">
        <f>IF(AND('Mapa de Riesgos'!$Y$55="Muy Baja",'Mapa de Riesgos'!$AA$55="Menor"),CONCATENATE("R7C",'Mapa de Riesgos'!$O$55),"")</f>
        <v/>
      </c>
      <c r="V52" s="68" t="str">
        <f>IF(AND('Mapa de Riesgos'!$Y$50="Muy Baja",'Mapa de Riesgos'!$AA$50="Moderado"),CONCATENATE("R7C",'Mapa de Riesgos'!$O$50),"")</f>
        <v/>
      </c>
      <c r="W52" s="69" t="str">
        <f>IF(AND('Mapa de Riesgos'!$Y$51="Muy Baja",'Mapa de Riesgos'!$AA$51="Moderado"),CONCATENATE("R7C",'Mapa de Riesgos'!$O$51),"")</f>
        <v/>
      </c>
      <c r="X52" s="69" t="str">
        <f>IF(AND('Mapa de Riesgos'!$Y$52="Muy Baja",'Mapa de Riesgos'!$AA$52="Moderado"),CONCATENATE("R7C",'Mapa de Riesgos'!$O$52),"")</f>
        <v/>
      </c>
      <c r="Y52" s="69" t="str">
        <f>IF(AND('Mapa de Riesgos'!$Y$53="Muy Baja",'Mapa de Riesgos'!$AA$53="Moderado"),CONCATENATE("R7C",'Mapa de Riesgos'!$O$53),"")</f>
        <v/>
      </c>
      <c r="Z52" s="69" t="str">
        <f>IF(AND('Mapa de Riesgos'!$Y$54="Muy Baja",'Mapa de Riesgos'!$AA$54="Moderado"),CONCATENATE("R7C",'Mapa de Riesgos'!$O$54),"")</f>
        <v/>
      </c>
      <c r="AA52" s="70" t="str">
        <f>IF(AND('Mapa de Riesgos'!$Y$55="Muy Baja",'Mapa de Riesgos'!$AA$55="Moderado"),CONCATENATE("R7C",'Mapa de Riesgos'!$O$55),"")</f>
        <v/>
      </c>
      <c r="AB52" s="52" t="str">
        <f>IF(AND('Mapa de Riesgos'!$Y$50="Muy Baja",'Mapa de Riesgos'!$AA$50="Mayor"),CONCATENATE("R7C",'Mapa de Riesgos'!$O$50),"")</f>
        <v/>
      </c>
      <c r="AC52" s="53" t="str">
        <f>IF(AND('Mapa de Riesgos'!$Y$51="Muy Baja",'Mapa de Riesgos'!$AA$51="Mayor"),CONCATENATE("R7C",'Mapa de Riesgos'!$O$51),"")</f>
        <v/>
      </c>
      <c r="AD52" s="58" t="str">
        <f>IF(AND('Mapa de Riesgos'!$Y$52="Muy Baja",'Mapa de Riesgos'!$AA$52="Mayor"),CONCATENATE("R7C",'Mapa de Riesgos'!$O$52),"")</f>
        <v/>
      </c>
      <c r="AE52" s="58" t="str">
        <f>IF(AND('Mapa de Riesgos'!$Y$53="Muy Baja",'Mapa de Riesgos'!$AA$53="Mayor"),CONCATENATE("R7C",'Mapa de Riesgos'!$O$53),"")</f>
        <v/>
      </c>
      <c r="AF52" s="58" t="str">
        <f>IF(AND('Mapa de Riesgos'!$Y$54="Muy Baja",'Mapa de Riesgos'!$AA$54="Mayor"),CONCATENATE("R7C",'Mapa de Riesgos'!$O$54),"")</f>
        <v/>
      </c>
      <c r="AG52" s="54" t="str">
        <f>IF(AND('Mapa de Riesgos'!$Y$55="Muy Baja",'Mapa de Riesgos'!$AA$55="Mayor"),CONCATENATE("R7C",'Mapa de Riesgos'!$O$55),"")</f>
        <v/>
      </c>
      <c r="AH52" s="55" t="str">
        <f>IF(AND('Mapa de Riesgos'!$Y$50="Muy Baja",'Mapa de Riesgos'!$AA$50="Catastrófico"),CONCATENATE("R7C",'Mapa de Riesgos'!$O$50),"")</f>
        <v/>
      </c>
      <c r="AI52" s="56" t="str">
        <f>IF(AND('Mapa de Riesgos'!$Y$51="Muy Baja",'Mapa de Riesgos'!$AA$51="Catastrófico"),CONCATENATE("R7C",'Mapa de Riesgos'!$O$51),"")</f>
        <v/>
      </c>
      <c r="AJ52" s="56" t="str">
        <f>IF(AND('Mapa de Riesgos'!$Y$52="Muy Baja",'Mapa de Riesgos'!$AA$52="Catastrófico"),CONCATENATE("R7C",'Mapa de Riesgos'!$O$52),"")</f>
        <v/>
      </c>
      <c r="AK52" s="56" t="str">
        <f>IF(AND('Mapa de Riesgos'!$Y$53="Muy Baja",'Mapa de Riesgos'!$AA$53="Catastrófico"),CONCATENATE("R7C",'Mapa de Riesgos'!$O$53),"")</f>
        <v/>
      </c>
      <c r="AL52" s="56" t="str">
        <f>IF(AND('Mapa de Riesgos'!$Y$54="Muy Baja",'Mapa de Riesgos'!$AA$54="Catastrófico"),CONCATENATE("R7C",'Mapa de Riesgos'!$O$54),"")</f>
        <v/>
      </c>
      <c r="AM52" s="57" t="str">
        <f>IF(AND('Mapa de Riesgos'!$Y$55="Muy Baja",'Mapa de Riesgos'!$AA$55="Catastrófico"),CONCATENATE("R7C",'Mapa de Riesgos'!$O$55),"")</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481"/>
      <c r="C53" s="481"/>
      <c r="D53" s="482"/>
      <c r="E53" s="582"/>
      <c r="F53" s="583"/>
      <c r="G53" s="583"/>
      <c r="H53" s="583"/>
      <c r="I53" s="598"/>
      <c r="J53" s="77" t="str">
        <f>IF(AND('Mapa de Riesgos'!$Y$56="Muy Baja",'Mapa de Riesgos'!$AA$56="Leve"),CONCATENATE("R8C",'Mapa de Riesgos'!$O$56),"")</f>
        <v/>
      </c>
      <c r="K53" s="78" t="str">
        <f>IF(AND('Mapa de Riesgos'!$Y$57="Muy Baja",'Mapa de Riesgos'!$AA$57="Leve"),CONCATENATE("R8C",'Mapa de Riesgos'!$O$57),"")</f>
        <v/>
      </c>
      <c r="L53" s="78" t="str">
        <f>IF(AND('Mapa de Riesgos'!$Y$58="Muy Baja",'Mapa de Riesgos'!$AA$58="Leve"),CONCATENATE("R8C",'Mapa de Riesgos'!$O$58),"")</f>
        <v/>
      </c>
      <c r="M53" s="78" t="str">
        <f>IF(AND('Mapa de Riesgos'!$Y$59="Muy Baja",'Mapa de Riesgos'!$AA$59="Leve"),CONCATENATE("R8C",'Mapa de Riesgos'!$O$59),"")</f>
        <v/>
      </c>
      <c r="N53" s="78" t="str">
        <f>IF(AND('Mapa de Riesgos'!$Y$60="Muy Baja",'Mapa de Riesgos'!$AA$60="Leve"),CONCATENATE("R8C",'Mapa de Riesgos'!$O$60),"")</f>
        <v/>
      </c>
      <c r="O53" s="79" t="str">
        <f>IF(AND('Mapa de Riesgos'!$Y$61="Muy Baja",'Mapa de Riesgos'!$AA$61="Leve"),CONCATENATE("R8C",'Mapa de Riesgos'!$O$61),"")</f>
        <v/>
      </c>
      <c r="P53" s="77" t="str">
        <f>IF(AND('Mapa de Riesgos'!$Y$56="Muy Baja",'Mapa de Riesgos'!$AA$56="Menor"),CONCATENATE("R8C",'Mapa de Riesgos'!$O$56),"")</f>
        <v/>
      </c>
      <c r="Q53" s="78" t="str">
        <f>IF(AND('Mapa de Riesgos'!$Y$57="Muy Baja",'Mapa de Riesgos'!$AA$57="Menor"),CONCATENATE("R8C",'Mapa de Riesgos'!$O$57),"")</f>
        <v/>
      </c>
      <c r="R53" s="78" t="str">
        <f>IF(AND('Mapa de Riesgos'!$Y$58="Muy Baja",'Mapa de Riesgos'!$AA$58="Menor"),CONCATENATE("R8C",'Mapa de Riesgos'!$O$58),"")</f>
        <v/>
      </c>
      <c r="S53" s="78" t="str">
        <f>IF(AND('Mapa de Riesgos'!$Y$59="Muy Baja",'Mapa de Riesgos'!$AA$59="Menor"),CONCATENATE("R8C",'Mapa de Riesgos'!$O$59),"")</f>
        <v/>
      </c>
      <c r="T53" s="78" t="str">
        <f>IF(AND('Mapa de Riesgos'!$Y$60="Muy Baja",'Mapa de Riesgos'!$AA$60="Menor"),CONCATENATE("R8C",'Mapa de Riesgos'!$O$60),"")</f>
        <v/>
      </c>
      <c r="U53" s="79" t="str">
        <f>IF(AND('Mapa de Riesgos'!$Y$61="Muy Baja",'Mapa de Riesgos'!$AA$61="Menor"),CONCATENATE("R8C",'Mapa de Riesgos'!$O$61),"")</f>
        <v/>
      </c>
      <c r="V53" s="68" t="str">
        <f>IF(AND('Mapa de Riesgos'!$Y$56="Muy Baja",'Mapa de Riesgos'!$AA$56="Moderado"),CONCATENATE("R8C",'Mapa de Riesgos'!$O$56),"")</f>
        <v/>
      </c>
      <c r="W53" s="69" t="str">
        <f>IF(AND('Mapa de Riesgos'!$Y$57="Muy Baja",'Mapa de Riesgos'!$AA$57="Moderado"),CONCATENATE("R8C",'Mapa de Riesgos'!$O$57),"")</f>
        <v/>
      </c>
      <c r="X53" s="69" t="str">
        <f>IF(AND('Mapa de Riesgos'!$Y$58="Muy Baja",'Mapa de Riesgos'!$AA$58="Moderado"),CONCATENATE("R8C",'Mapa de Riesgos'!$O$58),"")</f>
        <v/>
      </c>
      <c r="Y53" s="69" t="str">
        <f>IF(AND('Mapa de Riesgos'!$Y$59="Muy Baja",'Mapa de Riesgos'!$AA$59="Moderado"),CONCATENATE("R8C",'Mapa de Riesgos'!$O$59),"")</f>
        <v/>
      </c>
      <c r="Z53" s="69" t="str">
        <f>IF(AND('Mapa de Riesgos'!$Y$60="Muy Baja",'Mapa de Riesgos'!$AA$60="Moderado"),CONCATENATE("R8C",'Mapa de Riesgos'!$O$60),"")</f>
        <v/>
      </c>
      <c r="AA53" s="70" t="str">
        <f>IF(AND('Mapa de Riesgos'!$Y$61="Muy Baja",'Mapa de Riesgos'!$AA$61="Moderado"),CONCATENATE("R8C",'Mapa de Riesgos'!$O$61),"")</f>
        <v/>
      </c>
      <c r="AB53" s="52" t="str">
        <f>IF(AND('Mapa de Riesgos'!$Y$56="Muy Baja",'Mapa de Riesgos'!$AA$56="Mayor"),CONCATENATE("R8C",'Mapa de Riesgos'!$O$56),"")</f>
        <v/>
      </c>
      <c r="AC53" s="53" t="str">
        <f>IF(AND('Mapa de Riesgos'!$Y$57="Muy Baja",'Mapa de Riesgos'!$AA$57="Mayor"),CONCATENATE("R8C",'Mapa de Riesgos'!$O$57),"")</f>
        <v/>
      </c>
      <c r="AD53" s="58" t="str">
        <f>IF(AND('Mapa de Riesgos'!$Y$58="Muy Baja",'Mapa de Riesgos'!$AA$58="Mayor"),CONCATENATE("R8C",'Mapa de Riesgos'!$O$58),"")</f>
        <v/>
      </c>
      <c r="AE53" s="58" t="str">
        <f>IF(AND('Mapa de Riesgos'!$Y$59="Muy Baja",'Mapa de Riesgos'!$AA$59="Mayor"),CONCATENATE("R8C",'Mapa de Riesgos'!$O$59),"")</f>
        <v/>
      </c>
      <c r="AF53" s="58" t="str">
        <f>IF(AND('Mapa de Riesgos'!$Y$60="Muy Baja",'Mapa de Riesgos'!$AA$60="Mayor"),CONCATENATE("R8C",'Mapa de Riesgos'!$O$60),"")</f>
        <v/>
      </c>
      <c r="AG53" s="54" t="str">
        <f>IF(AND('Mapa de Riesgos'!$Y$61="Muy Baja",'Mapa de Riesgos'!$AA$61="Mayor"),CONCATENATE("R8C",'Mapa de Riesgos'!$O$61),"")</f>
        <v/>
      </c>
      <c r="AH53" s="55" t="str">
        <f>IF(AND('Mapa de Riesgos'!$Y$56="Muy Baja",'Mapa de Riesgos'!$AA$56="Catastrófico"),CONCATENATE("R8C",'Mapa de Riesgos'!$O$56),"")</f>
        <v/>
      </c>
      <c r="AI53" s="56" t="str">
        <f>IF(AND('Mapa de Riesgos'!$Y$57="Muy Baja",'Mapa de Riesgos'!$AA$57="Catastrófico"),CONCATENATE("R8C",'Mapa de Riesgos'!$O$57),"")</f>
        <v/>
      </c>
      <c r="AJ53" s="56" t="str">
        <f>IF(AND('Mapa de Riesgos'!$Y$58="Muy Baja",'Mapa de Riesgos'!$AA$58="Catastrófico"),CONCATENATE("R8C",'Mapa de Riesgos'!$O$58),"")</f>
        <v/>
      </c>
      <c r="AK53" s="56" t="str">
        <f>IF(AND('Mapa de Riesgos'!$Y$59="Muy Baja",'Mapa de Riesgos'!$AA$59="Catastrófico"),CONCATENATE("R8C",'Mapa de Riesgos'!$O$59),"")</f>
        <v/>
      </c>
      <c r="AL53" s="56" t="str">
        <f>IF(AND('Mapa de Riesgos'!$Y$60="Muy Baja",'Mapa de Riesgos'!$AA$60="Catastrófico"),CONCATENATE("R8C",'Mapa de Riesgos'!$O$60),"")</f>
        <v/>
      </c>
      <c r="AM53" s="57" t="str">
        <f>IF(AND('Mapa de Riesgos'!$Y$61="Muy Baja",'Mapa de Riesgos'!$AA$61="Catastrófico"),CONCATENATE("R8C",'Mapa de Riesgos'!$O$61),"")</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481"/>
      <c r="C54" s="481"/>
      <c r="D54" s="482"/>
      <c r="E54" s="582"/>
      <c r="F54" s="583"/>
      <c r="G54" s="583"/>
      <c r="H54" s="583"/>
      <c r="I54" s="598"/>
      <c r="J54" s="77" t="str">
        <f>IF(AND('Mapa de Riesgos'!$Y$62="Muy Baja",'Mapa de Riesgos'!$AA$62="Leve"),CONCATENATE("R9C",'Mapa de Riesgos'!$O$62),"")</f>
        <v/>
      </c>
      <c r="K54" s="78" t="str">
        <f>IF(AND('Mapa de Riesgos'!$Y$63="Muy Baja",'Mapa de Riesgos'!$AA$63="Leve"),CONCATENATE("R9C",'Mapa de Riesgos'!$O$63),"")</f>
        <v/>
      </c>
      <c r="L54" s="78" t="str">
        <f>IF(AND('Mapa de Riesgos'!$Y$64="Muy Baja",'Mapa de Riesgos'!$AA$64="Leve"),CONCATENATE("R9C",'Mapa de Riesgos'!$O$64),"")</f>
        <v/>
      </c>
      <c r="M54" s="78" t="str">
        <f>IF(AND('Mapa de Riesgos'!$Y$65="Muy Baja",'Mapa de Riesgos'!$AA$65="Leve"),CONCATENATE("R9C",'Mapa de Riesgos'!$O$65),"")</f>
        <v/>
      </c>
      <c r="N54" s="78" t="str">
        <f>IF(AND('Mapa de Riesgos'!$Y$66="Muy Baja",'Mapa de Riesgos'!$AA$66="Leve"),CONCATENATE("R9C",'Mapa de Riesgos'!$O$66),"")</f>
        <v/>
      </c>
      <c r="O54" s="79" t="str">
        <f>IF(AND('Mapa de Riesgos'!$Y$67="Muy Baja",'Mapa de Riesgos'!$AA$67="Leve"),CONCATENATE("R9C",'Mapa de Riesgos'!$O$67),"")</f>
        <v/>
      </c>
      <c r="P54" s="77" t="str">
        <f>IF(AND('Mapa de Riesgos'!$Y$62="Muy Baja",'Mapa de Riesgos'!$AA$62="Menor"),CONCATENATE("R9C",'Mapa de Riesgos'!$O$62),"")</f>
        <v/>
      </c>
      <c r="Q54" s="78" t="str">
        <f>IF(AND('Mapa de Riesgos'!$Y$63="Muy Baja",'Mapa de Riesgos'!$AA$63="Menor"),CONCATENATE("R9C",'Mapa de Riesgos'!$O$63),"")</f>
        <v/>
      </c>
      <c r="R54" s="78" t="str">
        <f>IF(AND('Mapa de Riesgos'!$Y$64="Muy Baja",'Mapa de Riesgos'!$AA$64="Menor"),CONCATENATE("R9C",'Mapa de Riesgos'!$O$64),"")</f>
        <v/>
      </c>
      <c r="S54" s="78" t="str">
        <f>IF(AND('Mapa de Riesgos'!$Y$65="Muy Baja",'Mapa de Riesgos'!$AA$65="Menor"),CONCATENATE("R9C",'Mapa de Riesgos'!$O$65),"")</f>
        <v/>
      </c>
      <c r="T54" s="78" t="str">
        <f>IF(AND('Mapa de Riesgos'!$Y$66="Muy Baja",'Mapa de Riesgos'!$AA$66="Menor"),CONCATENATE("R9C",'Mapa de Riesgos'!$O$66),"")</f>
        <v/>
      </c>
      <c r="U54" s="79" t="str">
        <f>IF(AND('Mapa de Riesgos'!$Y$67="Muy Baja",'Mapa de Riesgos'!$AA$67="Menor"),CONCATENATE("R9C",'Mapa de Riesgos'!$O$67),"")</f>
        <v/>
      </c>
      <c r="V54" s="68" t="str">
        <f>IF(AND('Mapa de Riesgos'!$Y$62="Muy Baja",'Mapa de Riesgos'!$AA$62="Moderado"),CONCATENATE("R9C",'Mapa de Riesgos'!$O$62),"")</f>
        <v/>
      </c>
      <c r="W54" s="69" t="str">
        <f>IF(AND('Mapa de Riesgos'!$Y$63="Muy Baja",'Mapa de Riesgos'!$AA$63="Moderado"),CONCATENATE("R9C",'Mapa de Riesgos'!$O$63),"")</f>
        <v/>
      </c>
      <c r="X54" s="69" t="str">
        <f>IF(AND('Mapa de Riesgos'!$Y$64="Muy Baja",'Mapa de Riesgos'!$AA$64="Moderado"),CONCATENATE("R9C",'Mapa de Riesgos'!$O$64),"")</f>
        <v/>
      </c>
      <c r="Y54" s="69" t="str">
        <f>IF(AND('Mapa de Riesgos'!$Y$65="Muy Baja",'Mapa de Riesgos'!$AA$65="Moderado"),CONCATENATE("R9C",'Mapa de Riesgos'!$O$65),"")</f>
        <v/>
      </c>
      <c r="Z54" s="69" t="str">
        <f>IF(AND('Mapa de Riesgos'!$Y$66="Muy Baja",'Mapa de Riesgos'!$AA$66="Moderado"),CONCATENATE("R9C",'Mapa de Riesgos'!$O$66),"")</f>
        <v/>
      </c>
      <c r="AA54" s="70" t="str">
        <f>IF(AND('Mapa de Riesgos'!$Y$67="Muy Baja",'Mapa de Riesgos'!$AA$67="Moderado"),CONCATENATE("R9C",'Mapa de Riesgos'!$O$67),"")</f>
        <v/>
      </c>
      <c r="AB54" s="52" t="str">
        <f>IF(AND('Mapa de Riesgos'!$Y$62="Muy Baja",'Mapa de Riesgos'!$AA$62="Mayor"),CONCATENATE("R9C",'Mapa de Riesgos'!$O$62),"")</f>
        <v/>
      </c>
      <c r="AC54" s="53" t="str">
        <f>IF(AND('Mapa de Riesgos'!$Y$63="Muy Baja",'Mapa de Riesgos'!$AA$63="Mayor"),CONCATENATE("R9C",'Mapa de Riesgos'!$O$63),"")</f>
        <v/>
      </c>
      <c r="AD54" s="58" t="str">
        <f>IF(AND('Mapa de Riesgos'!$Y$64="Muy Baja",'Mapa de Riesgos'!$AA$64="Mayor"),CONCATENATE("R9C",'Mapa de Riesgos'!$O$64),"")</f>
        <v/>
      </c>
      <c r="AE54" s="58" t="str">
        <f>IF(AND('Mapa de Riesgos'!$Y$65="Muy Baja",'Mapa de Riesgos'!$AA$65="Mayor"),CONCATENATE("R9C",'Mapa de Riesgos'!$O$65),"")</f>
        <v/>
      </c>
      <c r="AF54" s="58" t="str">
        <f>IF(AND('Mapa de Riesgos'!$Y$66="Muy Baja",'Mapa de Riesgos'!$AA$66="Mayor"),CONCATENATE("R9C",'Mapa de Riesgos'!$O$66),"")</f>
        <v/>
      </c>
      <c r="AG54" s="54" t="str">
        <f>IF(AND('Mapa de Riesgos'!$Y$67="Muy Baja",'Mapa de Riesgos'!$AA$67="Mayor"),CONCATENATE("R9C",'Mapa de Riesgos'!$O$67),"")</f>
        <v/>
      </c>
      <c r="AH54" s="55" t="str">
        <f>IF(AND('Mapa de Riesgos'!$Y$62="Muy Baja",'Mapa de Riesgos'!$AA$62="Catastrófico"),CONCATENATE("R9C",'Mapa de Riesgos'!$O$62),"")</f>
        <v/>
      </c>
      <c r="AI54" s="56" t="str">
        <f>IF(AND('Mapa de Riesgos'!$Y$63="Muy Baja",'Mapa de Riesgos'!$AA$63="Catastrófico"),CONCATENATE("R9C",'Mapa de Riesgos'!$O$63),"")</f>
        <v/>
      </c>
      <c r="AJ54" s="56" t="str">
        <f>IF(AND('Mapa de Riesgos'!$Y$64="Muy Baja",'Mapa de Riesgos'!$AA$64="Catastrófico"),CONCATENATE("R9C",'Mapa de Riesgos'!$O$64),"")</f>
        <v/>
      </c>
      <c r="AK54" s="56" t="str">
        <f>IF(AND('Mapa de Riesgos'!$Y$65="Muy Baja",'Mapa de Riesgos'!$AA$65="Catastrófico"),CONCATENATE("R9C",'Mapa de Riesgos'!$O$65),"")</f>
        <v/>
      </c>
      <c r="AL54" s="56" t="str">
        <f>IF(AND('Mapa de Riesgos'!$Y$66="Muy Baja",'Mapa de Riesgos'!$AA$66="Catastrófico"),CONCATENATE("R9C",'Mapa de Riesgos'!$O$66),"")</f>
        <v/>
      </c>
      <c r="AM54" s="57" t="str">
        <f>IF(AND('Mapa de Riesgos'!$Y$67="Muy Baja",'Mapa de Riesgos'!$AA$67="Catastrófico"),CONCATENATE("R9C",'Mapa de Riesgos'!$O$67),"")</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481"/>
      <c r="C55" s="481"/>
      <c r="D55" s="482"/>
      <c r="E55" s="584"/>
      <c r="F55" s="585"/>
      <c r="G55" s="585"/>
      <c r="H55" s="585"/>
      <c r="I55" s="599"/>
      <c r="J55" s="80" t="str">
        <f>IF(AND('Mapa de Riesgos'!$Y$68="Muy Baja",'Mapa de Riesgos'!$AA$68="Leve"),CONCATENATE("R10C",'Mapa de Riesgos'!$O$68),"")</f>
        <v/>
      </c>
      <c r="K55" s="81" t="str">
        <f>IF(AND('Mapa de Riesgos'!$Y$69="Muy Baja",'Mapa de Riesgos'!$AA$69="Leve"),CONCATENATE("R10C",'Mapa de Riesgos'!$O$69),"")</f>
        <v/>
      </c>
      <c r="L55" s="81" t="str">
        <f>IF(AND('Mapa de Riesgos'!$Y$70="Muy Baja",'Mapa de Riesgos'!$AA$70="Leve"),CONCATENATE("R10C",'Mapa de Riesgos'!$O$70),"")</f>
        <v/>
      </c>
      <c r="M55" s="81" t="str">
        <f>IF(AND('Mapa de Riesgos'!$Y$71="Muy Baja",'Mapa de Riesgos'!$AA$71="Leve"),CONCATENATE("R10C",'Mapa de Riesgos'!$O$71),"")</f>
        <v/>
      </c>
      <c r="N55" s="81" t="str">
        <f>IF(AND('Mapa de Riesgos'!$Y$72="Muy Baja",'Mapa de Riesgos'!$AA$72="Leve"),CONCATENATE("R10C",'Mapa de Riesgos'!$O$72),"")</f>
        <v/>
      </c>
      <c r="O55" s="82" t="str">
        <f>IF(AND('Mapa de Riesgos'!$Y$73="Muy Baja",'Mapa de Riesgos'!$AA$73="Leve"),CONCATENATE("R10C",'Mapa de Riesgos'!$O$73),"")</f>
        <v/>
      </c>
      <c r="P55" s="80" t="str">
        <f>IF(AND('Mapa de Riesgos'!$Y$68="Muy Baja",'Mapa de Riesgos'!$AA$68="Menor"),CONCATENATE("R10C",'Mapa de Riesgos'!$O$68),"")</f>
        <v/>
      </c>
      <c r="Q55" s="81" t="str">
        <f>IF(AND('Mapa de Riesgos'!$Y$69="Muy Baja",'Mapa de Riesgos'!$AA$69="Menor"),CONCATENATE("R10C",'Mapa de Riesgos'!$O$69),"")</f>
        <v/>
      </c>
      <c r="R55" s="81" t="str">
        <f>IF(AND('Mapa de Riesgos'!$Y$70="Muy Baja",'Mapa de Riesgos'!$AA$70="Menor"),CONCATENATE("R10C",'Mapa de Riesgos'!$O$70),"")</f>
        <v/>
      </c>
      <c r="S55" s="81" t="str">
        <f>IF(AND('Mapa de Riesgos'!$Y$71="Muy Baja",'Mapa de Riesgos'!$AA$71="Menor"),CONCATENATE("R10C",'Mapa de Riesgos'!$O$71),"")</f>
        <v/>
      </c>
      <c r="T55" s="81" t="str">
        <f>IF(AND('Mapa de Riesgos'!$Y$72="Muy Baja",'Mapa de Riesgos'!$AA$72="Menor"),CONCATENATE("R10C",'Mapa de Riesgos'!$O$72),"")</f>
        <v/>
      </c>
      <c r="U55" s="82" t="str">
        <f>IF(AND('Mapa de Riesgos'!$Y$73="Muy Baja",'Mapa de Riesgos'!$AA$73="Menor"),CONCATENATE("R10C",'Mapa de Riesgos'!$O$73),"")</f>
        <v/>
      </c>
      <c r="V55" s="71" t="str">
        <f>IF(AND('Mapa de Riesgos'!$Y$68="Muy Baja",'Mapa de Riesgos'!$AA$68="Moderado"),CONCATENATE("R10C",'Mapa de Riesgos'!$O$68),"")</f>
        <v/>
      </c>
      <c r="W55" s="72" t="str">
        <f>IF(AND('Mapa de Riesgos'!$Y$69="Muy Baja",'Mapa de Riesgos'!$AA$69="Moderado"),CONCATENATE("R10C",'Mapa de Riesgos'!$O$69),"")</f>
        <v/>
      </c>
      <c r="X55" s="72" t="str">
        <f>IF(AND('Mapa de Riesgos'!$Y$70="Muy Baja",'Mapa de Riesgos'!$AA$70="Moderado"),CONCATENATE("R10C",'Mapa de Riesgos'!$O$70),"")</f>
        <v/>
      </c>
      <c r="Y55" s="72" t="str">
        <f>IF(AND('Mapa de Riesgos'!$Y$71="Muy Baja",'Mapa de Riesgos'!$AA$71="Moderado"),CONCATENATE("R10C",'Mapa de Riesgos'!$O$71),"")</f>
        <v/>
      </c>
      <c r="Z55" s="72" t="str">
        <f>IF(AND('Mapa de Riesgos'!$Y$72="Muy Baja",'Mapa de Riesgos'!$AA$72="Moderado"),CONCATENATE("R10C",'Mapa de Riesgos'!$O$72),"")</f>
        <v/>
      </c>
      <c r="AA55" s="73" t="str">
        <f>IF(AND('Mapa de Riesgos'!$Y$73="Muy Baja",'Mapa de Riesgos'!$AA$73="Moderado"),CONCATENATE("R10C",'Mapa de Riesgos'!$O$73),"")</f>
        <v/>
      </c>
      <c r="AB55" s="59" t="str">
        <f>IF(AND('Mapa de Riesgos'!$Y$68="Muy Baja",'Mapa de Riesgos'!$AA$68="Mayor"),CONCATENATE("R10C",'Mapa de Riesgos'!$O$68),"")</f>
        <v/>
      </c>
      <c r="AC55" s="60" t="str">
        <f>IF(AND('Mapa de Riesgos'!$Y$69="Muy Baja",'Mapa de Riesgos'!$AA$69="Mayor"),CONCATENATE("R10C",'Mapa de Riesgos'!$O$69),"")</f>
        <v/>
      </c>
      <c r="AD55" s="60" t="str">
        <f>IF(AND('Mapa de Riesgos'!$Y$70="Muy Baja",'Mapa de Riesgos'!$AA$70="Mayor"),CONCATENATE("R10C",'Mapa de Riesgos'!$O$70),"")</f>
        <v/>
      </c>
      <c r="AE55" s="60" t="str">
        <f>IF(AND('Mapa de Riesgos'!$Y$71="Muy Baja",'Mapa de Riesgos'!$AA$71="Mayor"),CONCATENATE("R10C",'Mapa de Riesgos'!$O$71),"")</f>
        <v/>
      </c>
      <c r="AF55" s="60" t="str">
        <f>IF(AND('Mapa de Riesgos'!$Y$72="Muy Baja",'Mapa de Riesgos'!$AA$72="Mayor"),CONCATENATE("R10C",'Mapa de Riesgos'!$O$72),"")</f>
        <v/>
      </c>
      <c r="AG55" s="61" t="str">
        <f>IF(AND('Mapa de Riesgos'!$Y$73="Muy Baja",'Mapa de Riesgos'!$AA$73="Mayor"),CONCATENATE("R10C",'Mapa de Riesgos'!$O$73),"")</f>
        <v/>
      </c>
      <c r="AH55" s="62" t="str">
        <f>IF(AND('Mapa de Riesgos'!$Y$68="Muy Baja",'Mapa de Riesgos'!$AA$68="Catastrófico"),CONCATENATE("R10C",'Mapa de Riesgos'!$O$68),"")</f>
        <v/>
      </c>
      <c r="AI55" s="63" t="str">
        <f>IF(AND('Mapa de Riesgos'!$Y$69="Muy Baja",'Mapa de Riesgos'!$AA$69="Catastrófico"),CONCATENATE("R10C",'Mapa de Riesgos'!$O$69),"")</f>
        <v/>
      </c>
      <c r="AJ55" s="63" t="str">
        <f>IF(AND('Mapa de Riesgos'!$Y$70="Muy Baja",'Mapa de Riesgos'!$AA$70="Catastrófico"),CONCATENATE("R10C",'Mapa de Riesgos'!$O$70),"")</f>
        <v/>
      </c>
      <c r="AK55" s="63" t="str">
        <f>IF(AND('Mapa de Riesgos'!$Y$71="Muy Baja",'Mapa de Riesgos'!$AA$71="Catastrófico"),CONCATENATE("R10C",'Mapa de Riesgos'!$O$71),"")</f>
        <v/>
      </c>
      <c r="AL55" s="63" t="str">
        <f>IF(AND('Mapa de Riesgos'!$Y$72="Muy Baja",'Mapa de Riesgos'!$AA$72="Catastrófico"),CONCATENATE("R10C",'Mapa de Riesgos'!$O$72),"")</f>
        <v/>
      </c>
      <c r="AM55" s="64" t="str">
        <f>IF(AND('Mapa de Riesgos'!$Y$73="Muy Baja",'Mapa de Riesgos'!$AA$73="Catastrófico"),CONCATENATE("R10C",'Mapa de Riesgos'!$O$73),"")</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578" t="s">
        <v>111</v>
      </c>
      <c r="K56" s="579"/>
      <c r="L56" s="579"/>
      <c r="M56" s="579"/>
      <c r="N56" s="579"/>
      <c r="O56" s="597"/>
      <c r="P56" s="578" t="s">
        <v>110</v>
      </c>
      <c r="Q56" s="579"/>
      <c r="R56" s="579"/>
      <c r="S56" s="579"/>
      <c r="T56" s="579"/>
      <c r="U56" s="597"/>
      <c r="V56" s="578" t="s">
        <v>109</v>
      </c>
      <c r="W56" s="579"/>
      <c r="X56" s="579"/>
      <c r="Y56" s="579"/>
      <c r="Z56" s="579"/>
      <c r="AA56" s="597"/>
      <c r="AB56" s="578" t="s">
        <v>108</v>
      </c>
      <c r="AC56" s="618"/>
      <c r="AD56" s="579"/>
      <c r="AE56" s="579"/>
      <c r="AF56" s="579"/>
      <c r="AG56" s="597"/>
      <c r="AH56" s="578" t="s">
        <v>107</v>
      </c>
      <c r="AI56" s="579"/>
      <c r="AJ56" s="579"/>
      <c r="AK56" s="579"/>
      <c r="AL56" s="579"/>
      <c r="AM56" s="597"/>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582"/>
      <c r="K57" s="583"/>
      <c r="L57" s="583"/>
      <c r="M57" s="583"/>
      <c r="N57" s="583"/>
      <c r="O57" s="598"/>
      <c r="P57" s="582"/>
      <c r="Q57" s="583"/>
      <c r="R57" s="583"/>
      <c r="S57" s="583"/>
      <c r="T57" s="583"/>
      <c r="U57" s="598"/>
      <c r="V57" s="582"/>
      <c r="W57" s="583"/>
      <c r="X57" s="583"/>
      <c r="Y57" s="583"/>
      <c r="Z57" s="583"/>
      <c r="AA57" s="598"/>
      <c r="AB57" s="582"/>
      <c r="AC57" s="583"/>
      <c r="AD57" s="583"/>
      <c r="AE57" s="583"/>
      <c r="AF57" s="583"/>
      <c r="AG57" s="598"/>
      <c r="AH57" s="582"/>
      <c r="AI57" s="583"/>
      <c r="AJ57" s="583"/>
      <c r="AK57" s="583"/>
      <c r="AL57" s="583"/>
      <c r="AM57" s="598"/>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582"/>
      <c r="K58" s="583"/>
      <c r="L58" s="583"/>
      <c r="M58" s="583"/>
      <c r="N58" s="583"/>
      <c r="O58" s="598"/>
      <c r="P58" s="582"/>
      <c r="Q58" s="583"/>
      <c r="R58" s="583"/>
      <c r="S58" s="583"/>
      <c r="T58" s="583"/>
      <c r="U58" s="598"/>
      <c r="V58" s="582"/>
      <c r="W58" s="583"/>
      <c r="X58" s="583"/>
      <c r="Y58" s="583"/>
      <c r="Z58" s="583"/>
      <c r="AA58" s="598"/>
      <c r="AB58" s="582"/>
      <c r="AC58" s="583"/>
      <c r="AD58" s="583"/>
      <c r="AE58" s="583"/>
      <c r="AF58" s="583"/>
      <c r="AG58" s="598"/>
      <c r="AH58" s="582"/>
      <c r="AI58" s="583"/>
      <c r="AJ58" s="583"/>
      <c r="AK58" s="583"/>
      <c r="AL58" s="583"/>
      <c r="AM58" s="598"/>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582"/>
      <c r="K59" s="583"/>
      <c r="L59" s="583"/>
      <c r="M59" s="583"/>
      <c r="N59" s="583"/>
      <c r="O59" s="598"/>
      <c r="P59" s="582"/>
      <c r="Q59" s="583"/>
      <c r="R59" s="583"/>
      <c r="S59" s="583"/>
      <c r="T59" s="583"/>
      <c r="U59" s="598"/>
      <c r="V59" s="582"/>
      <c r="W59" s="583"/>
      <c r="X59" s="583"/>
      <c r="Y59" s="583"/>
      <c r="Z59" s="583"/>
      <c r="AA59" s="598"/>
      <c r="AB59" s="582"/>
      <c r="AC59" s="583"/>
      <c r="AD59" s="583"/>
      <c r="AE59" s="583"/>
      <c r="AF59" s="583"/>
      <c r="AG59" s="598"/>
      <c r="AH59" s="582"/>
      <c r="AI59" s="583"/>
      <c r="AJ59" s="583"/>
      <c r="AK59" s="583"/>
      <c r="AL59" s="583"/>
      <c r="AM59" s="598"/>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582"/>
      <c r="K60" s="583"/>
      <c r="L60" s="583"/>
      <c r="M60" s="583"/>
      <c r="N60" s="583"/>
      <c r="O60" s="598"/>
      <c r="P60" s="582"/>
      <c r="Q60" s="583"/>
      <c r="R60" s="583"/>
      <c r="S60" s="583"/>
      <c r="T60" s="583"/>
      <c r="U60" s="598"/>
      <c r="V60" s="582"/>
      <c r="W60" s="583"/>
      <c r="X60" s="583"/>
      <c r="Y60" s="583"/>
      <c r="Z60" s="583"/>
      <c r="AA60" s="598"/>
      <c r="AB60" s="582"/>
      <c r="AC60" s="583"/>
      <c r="AD60" s="583"/>
      <c r="AE60" s="583"/>
      <c r="AF60" s="583"/>
      <c r="AG60" s="598"/>
      <c r="AH60" s="582"/>
      <c r="AI60" s="583"/>
      <c r="AJ60" s="583"/>
      <c r="AK60" s="583"/>
      <c r="AL60" s="583"/>
      <c r="AM60" s="598"/>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584"/>
      <c r="K61" s="585"/>
      <c r="L61" s="585"/>
      <c r="M61" s="585"/>
      <c r="N61" s="585"/>
      <c r="O61" s="599"/>
      <c r="P61" s="584"/>
      <c r="Q61" s="585"/>
      <c r="R61" s="585"/>
      <c r="S61" s="585"/>
      <c r="T61" s="585"/>
      <c r="U61" s="599"/>
      <c r="V61" s="584"/>
      <c r="W61" s="585"/>
      <c r="X61" s="585"/>
      <c r="Y61" s="585"/>
      <c r="Z61" s="585"/>
      <c r="AA61" s="599"/>
      <c r="AB61" s="584"/>
      <c r="AC61" s="585"/>
      <c r="AD61" s="585"/>
      <c r="AE61" s="585"/>
      <c r="AF61" s="585"/>
      <c r="AG61" s="599"/>
      <c r="AH61" s="584"/>
      <c r="AI61" s="585"/>
      <c r="AJ61" s="585"/>
      <c r="AK61" s="585"/>
      <c r="AL61" s="585"/>
      <c r="AM61" s="599"/>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x14ac:dyDescent="0.25">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619" t="s">
        <v>54</v>
      </c>
      <c r="C1" s="619"/>
      <c r="D1" s="619"/>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51</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50</v>
      </c>
      <c r="C4" s="14" t="s">
        <v>101</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52</v>
      </c>
      <c r="C5" s="17" t="s">
        <v>102</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106</v>
      </c>
      <c r="C6" s="17" t="s">
        <v>103</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104</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53</v>
      </c>
      <c r="C8" s="17" t="s">
        <v>105</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5"/>
      <c r="C9" s="105"/>
      <c r="D9" s="105"/>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6"/>
      <c r="C10" s="105"/>
      <c r="D10" s="105"/>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5"/>
      <c r="C11" s="105"/>
      <c r="D11" s="105"/>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5"/>
      <c r="C12" s="105"/>
      <c r="D12" s="105"/>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5"/>
      <c r="C13" s="105"/>
      <c r="D13" s="105"/>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5"/>
      <c r="C14" s="105"/>
      <c r="D14" s="105"/>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5"/>
      <c r="C15" s="105"/>
      <c r="D15" s="105"/>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5"/>
      <c r="C16" s="105"/>
      <c r="D16" s="105"/>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5"/>
      <c r="C17" s="105"/>
      <c r="D17" s="105"/>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5"/>
      <c r="C18" s="105"/>
      <c r="D18" s="105"/>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620" t="s">
        <v>62</v>
      </c>
      <c r="C1" s="620"/>
      <c r="D1" s="620"/>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2"/>
      <c r="C3" s="36" t="s">
        <v>55</v>
      </c>
      <c r="D3" s="36" t="s">
        <v>56</v>
      </c>
      <c r="E3" s="84"/>
      <c r="F3" s="84"/>
      <c r="G3" s="84"/>
      <c r="H3" s="84"/>
      <c r="I3" s="84"/>
      <c r="J3" s="84"/>
      <c r="K3" s="84"/>
      <c r="L3" s="84"/>
      <c r="M3" s="84"/>
      <c r="N3" s="84"/>
      <c r="O3" s="84"/>
      <c r="P3" s="84"/>
      <c r="Q3" s="84"/>
      <c r="R3" s="84"/>
      <c r="S3" s="84"/>
      <c r="T3" s="84"/>
      <c r="U3" s="84"/>
    </row>
    <row r="4" spans="1:21" ht="33.75" x14ac:dyDescent="0.25">
      <c r="A4" s="101" t="s">
        <v>82</v>
      </c>
      <c r="B4" s="39" t="s">
        <v>100</v>
      </c>
      <c r="C4" s="44" t="s">
        <v>156</v>
      </c>
      <c r="D4" s="37" t="s">
        <v>96</v>
      </c>
      <c r="E4" s="84"/>
      <c r="F4" s="84"/>
      <c r="G4" s="84"/>
      <c r="H4" s="84"/>
      <c r="I4" s="84"/>
      <c r="J4" s="84"/>
      <c r="K4" s="84"/>
      <c r="L4" s="84"/>
      <c r="M4" s="84"/>
      <c r="N4" s="84"/>
      <c r="O4" s="84"/>
      <c r="P4" s="84"/>
      <c r="Q4" s="84"/>
      <c r="R4" s="84"/>
      <c r="S4" s="84"/>
      <c r="T4" s="84"/>
      <c r="U4" s="84"/>
    </row>
    <row r="5" spans="1:21" ht="67.5" x14ac:dyDescent="0.25">
      <c r="A5" s="101" t="s">
        <v>83</v>
      </c>
      <c r="B5" s="40" t="s">
        <v>58</v>
      </c>
      <c r="C5" s="45" t="s">
        <v>92</v>
      </c>
      <c r="D5" s="38" t="s">
        <v>97</v>
      </c>
      <c r="E5" s="84"/>
      <c r="F5" s="84"/>
      <c r="G5" s="84"/>
      <c r="H5" s="84"/>
      <c r="I5" s="84"/>
      <c r="J5" s="84"/>
      <c r="K5" s="84"/>
      <c r="L5" s="84"/>
      <c r="M5" s="84"/>
      <c r="N5" s="84"/>
      <c r="O5" s="84"/>
      <c r="P5" s="84"/>
      <c r="Q5" s="84"/>
      <c r="R5" s="84"/>
      <c r="S5" s="84"/>
      <c r="T5" s="84"/>
      <c r="U5" s="84"/>
    </row>
    <row r="6" spans="1:21" ht="67.5" x14ac:dyDescent="0.25">
      <c r="A6" s="101" t="s">
        <v>80</v>
      </c>
      <c r="B6" s="41" t="s">
        <v>59</v>
      </c>
      <c r="C6" s="45" t="s">
        <v>93</v>
      </c>
      <c r="D6" s="38" t="s">
        <v>99</v>
      </c>
      <c r="E6" s="84"/>
      <c r="F6" s="84"/>
      <c r="G6" s="84"/>
      <c r="H6" s="84"/>
      <c r="I6" s="84"/>
      <c r="J6" s="84"/>
      <c r="K6" s="84"/>
      <c r="L6" s="84"/>
      <c r="M6" s="84"/>
      <c r="N6" s="84"/>
      <c r="O6" s="84"/>
      <c r="P6" s="84"/>
      <c r="Q6" s="84"/>
      <c r="R6" s="84"/>
      <c r="S6" s="84"/>
      <c r="T6" s="84"/>
      <c r="U6" s="84"/>
    </row>
    <row r="7" spans="1:21" ht="101.25" x14ac:dyDescent="0.25">
      <c r="A7" s="101" t="s">
        <v>7</v>
      </c>
      <c r="B7" s="42" t="s">
        <v>60</v>
      </c>
      <c r="C7" s="45" t="s">
        <v>94</v>
      </c>
      <c r="D7" s="38" t="s">
        <v>98</v>
      </c>
      <c r="E7" s="84"/>
      <c r="F7" s="84"/>
      <c r="G7" s="84"/>
      <c r="H7" s="84"/>
      <c r="I7" s="84"/>
      <c r="J7" s="84"/>
      <c r="K7" s="84"/>
      <c r="L7" s="84"/>
      <c r="M7" s="84"/>
      <c r="N7" s="84"/>
      <c r="O7" s="84"/>
      <c r="P7" s="84"/>
      <c r="Q7" s="84"/>
      <c r="R7" s="84"/>
      <c r="S7" s="84"/>
      <c r="T7" s="84"/>
      <c r="U7" s="84"/>
    </row>
    <row r="8" spans="1:21" ht="67.5" x14ac:dyDescent="0.25">
      <c r="A8" s="101" t="s">
        <v>84</v>
      </c>
      <c r="B8" s="43" t="s">
        <v>61</v>
      </c>
      <c r="C8" s="45" t="s">
        <v>95</v>
      </c>
      <c r="D8" s="38" t="s">
        <v>117</v>
      </c>
      <c r="E8" s="84"/>
      <c r="F8" s="84"/>
      <c r="G8" s="84"/>
      <c r="H8" s="84"/>
      <c r="I8" s="84"/>
      <c r="J8" s="84"/>
      <c r="K8" s="84"/>
      <c r="L8" s="84"/>
      <c r="M8" s="84"/>
      <c r="N8" s="84"/>
      <c r="O8" s="84"/>
      <c r="P8" s="84"/>
      <c r="Q8" s="84"/>
      <c r="R8" s="84"/>
      <c r="S8" s="84"/>
      <c r="T8" s="84"/>
      <c r="U8" s="84"/>
    </row>
    <row r="9" spans="1:21" ht="20.25" x14ac:dyDescent="0.25">
      <c r="A9" s="101"/>
      <c r="B9" s="101"/>
      <c r="C9" s="103"/>
      <c r="D9" s="103"/>
      <c r="E9" s="84"/>
      <c r="F9" s="84"/>
      <c r="G9" s="84"/>
      <c r="H9" s="84"/>
      <c r="I9" s="84"/>
      <c r="J9" s="84"/>
      <c r="K9" s="84"/>
      <c r="L9" s="84"/>
      <c r="M9" s="84"/>
      <c r="N9" s="84"/>
      <c r="O9" s="84"/>
      <c r="P9" s="84"/>
      <c r="Q9" s="84"/>
      <c r="R9" s="84"/>
      <c r="S9" s="84"/>
      <c r="T9" s="84"/>
      <c r="U9" s="84"/>
    </row>
    <row r="10" spans="1:21" ht="16.5" x14ac:dyDescent="0.25">
      <c r="A10" s="101"/>
      <c r="B10" s="104"/>
      <c r="C10" s="104"/>
      <c r="D10" s="104"/>
      <c r="E10" s="84"/>
      <c r="F10" s="84"/>
      <c r="G10" s="84"/>
      <c r="H10" s="84"/>
      <c r="I10" s="84"/>
      <c r="J10" s="84"/>
      <c r="K10" s="84"/>
      <c r="L10" s="84"/>
      <c r="M10" s="84"/>
      <c r="N10" s="84"/>
      <c r="O10" s="84"/>
      <c r="P10" s="84"/>
      <c r="Q10" s="84"/>
      <c r="R10" s="84"/>
      <c r="S10" s="84"/>
      <c r="T10" s="84"/>
      <c r="U10" s="84"/>
    </row>
    <row r="11" spans="1:21" x14ac:dyDescent="0.25">
      <c r="A11" s="101"/>
      <c r="B11" s="101" t="s">
        <v>90</v>
      </c>
      <c r="C11" s="101" t="s">
        <v>144</v>
      </c>
      <c r="D11" s="101" t="s">
        <v>151</v>
      </c>
      <c r="E11" s="84"/>
      <c r="F11" s="84"/>
      <c r="G11" s="84"/>
      <c r="H11" s="84"/>
      <c r="I11" s="84"/>
      <c r="J11" s="84"/>
      <c r="K11" s="84"/>
      <c r="L11" s="84"/>
      <c r="M11" s="84"/>
      <c r="N11" s="84"/>
      <c r="O11" s="84"/>
      <c r="P11" s="84"/>
      <c r="Q11" s="84"/>
      <c r="R11" s="84"/>
      <c r="S11" s="84"/>
      <c r="T11" s="84"/>
      <c r="U11" s="84"/>
    </row>
    <row r="12" spans="1:21" x14ac:dyDescent="0.25">
      <c r="A12" s="101"/>
      <c r="B12" s="101" t="s">
        <v>88</v>
      </c>
      <c r="C12" s="101" t="s">
        <v>148</v>
      </c>
      <c r="D12" s="101" t="s">
        <v>152</v>
      </c>
      <c r="E12" s="84"/>
      <c r="F12" s="84"/>
      <c r="G12" s="84"/>
      <c r="H12" s="84"/>
      <c r="I12" s="84"/>
      <c r="J12" s="84"/>
      <c r="K12" s="84"/>
      <c r="L12" s="84"/>
      <c r="M12" s="84"/>
      <c r="N12" s="84"/>
      <c r="O12" s="84"/>
      <c r="P12" s="84"/>
      <c r="Q12" s="84"/>
      <c r="R12" s="84"/>
      <c r="S12" s="84"/>
      <c r="T12" s="84"/>
      <c r="U12" s="84"/>
    </row>
    <row r="13" spans="1:21" x14ac:dyDescent="0.25">
      <c r="A13" s="101"/>
      <c r="B13" s="101"/>
      <c r="C13" s="101" t="s">
        <v>147</v>
      </c>
      <c r="D13" s="101" t="s">
        <v>153</v>
      </c>
      <c r="E13" s="84"/>
      <c r="F13" s="84"/>
      <c r="G13" s="84"/>
      <c r="H13" s="84"/>
      <c r="I13" s="84"/>
      <c r="J13" s="84"/>
      <c r="K13" s="84"/>
      <c r="L13" s="84"/>
      <c r="M13" s="84"/>
      <c r="N13" s="84"/>
      <c r="O13" s="84"/>
      <c r="P13" s="84"/>
      <c r="Q13" s="84"/>
      <c r="R13" s="84"/>
      <c r="S13" s="84"/>
      <c r="T13" s="84"/>
      <c r="U13" s="84"/>
    </row>
    <row r="14" spans="1:21" x14ac:dyDescent="0.25">
      <c r="A14" s="101"/>
      <c r="B14" s="101"/>
      <c r="C14" s="101" t="s">
        <v>149</v>
      </c>
      <c r="D14" s="101" t="s">
        <v>154</v>
      </c>
      <c r="E14" s="84"/>
      <c r="F14" s="84"/>
      <c r="G14" s="84"/>
      <c r="H14" s="84"/>
      <c r="I14" s="84"/>
      <c r="J14" s="84"/>
      <c r="K14" s="84"/>
      <c r="L14" s="84"/>
      <c r="M14" s="84"/>
      <c r="N14" s="84"/>
      <c r="O14" s="84"/>
      <c r="P14" s="84"/>
      <c r="Q14" s="84"/>
      <c r="R14" s="84"/>
      <c r="S14" s="84"/>
      <c r="T14" s="84"/>
      <c r="U14" s="84"/>
    </row>
    <row r="15" spans="1:21" x14ac:dyDescent="0.25">
      <c r="A15" s="101"/>
      <c r="B15" s="101"/>
      <c r="C15" s="101" t="s">
        <v>150</v>
      </c>
      <c r="D15" s="101" t="s">
        <v>155</v>
      </c>
      <c r="E15" s="84"/>
      <c r="F15" s="84"/>
      <c r="G15" s="84"/>
      <c r="H15" s="84"/>
      <c r="I15" s="84"/>
      <c r="J15" s="84"/>
      <c r="K15" s="84"/>
      <c r="L15" s="84"/>
      <c r="M15" s="84"/>
      <c r="N15" s="84"/>
      <c r="O15" s="84"/>
      <c r="P15" s="84"/>
      <c r="Q15" s="84"/>
      <c r="R15" s="84"/>
      <c r="S15" s="84"/>
      <c r="T15" s="84"/>
      <c r="U15" s="84"/>
    </row>
    <row r="16" spans="1:21" x14ac:dyDescent="0.25">
      <c r="A16" s="101"/>
      <c r="B16" s="101"/>
      <c r="C16" s="101"/>
      <c r="D16" s="101"/>
      <c r="E16" s="84"/>
      <c r="F16" s="84"/>
      <c r="G16" s="84"/>
      <c r="H16" s="84"/>
      <c r="I16" s="84"/>
      <c r="J16" s="84"/>
      <c r="K16" s="84"/>
      <c r="L16" s="84"/>
      <c r="M16" s="84"/>
      <c r="N16" s="84"/>
      <c r="O16" s="84"/>
    </row>
    <row r="17" spans="1:15" x14ac:dyDescent="0.25">
      <c r="A17" s="101"/>
      <c r="B17" s="101"/>
      <c r="C17" s="101"/>
      <c r="D17" s="101"/>
      <c r="E17" s="84"/>
      <c r="F17" s="84"/>
      <c r="G17" s="84"/>
      <c r="H17" s="84"/>
      <c r="I17" s="84"/>
      <c r="J17" s="84"/>
      <c r="K17" s="84"/>
      <c r="L17" s="84"/>
      <c r="M17" s="84"/>
      <c r="N17" s="84"/>
      <c r="O17" s="84"/>
    </row>
    <row r="18" spans="1:15" x14ac:dyDescent="0.25">
      <c r="A18" s="101"/>
      <c r="B18" s="105"/>
      <c r="C18" s="105"/>
      <c r="D18" s="105"/>
      <c r="E18" s="84"/>
      <c r="F18" s="84"/>
      <c r="G18" s="84"/>
      <c r="H18" s="84"/>
      <c r="I18" s="84"/>
      <c r="J18" s="84"/>
      <c r="K18" s="84"/>
      <c r="L18" s="84"/>
      <c r="M18" s="84"/>
      <c r="N18" s="84"/>
      <c r="O18" s="84"/>
    </row>
    <row r="19" spans="1:15" x14ac:dyDescent="0.25">
      <c r="A19" s="101"/>
      <c r="B19" s="105"/>
      <c r="C19" s="105"/>
      <c r="D19" s="105"/>
      <c r="E19" s="84"/>
      <c r="F19" s="84"/>
      <c r="G19" s="84"/>
      <c r="H19" s="84"/>
      <c r="I19" s="84"/>
      <c r="J19" s="84"/>
      <c r="K19" s="84"/>
      <c r="L19" s="84"/>
      <c r="M19" s="84"/>
      <c r="N19" s="84"/>
      <c r="O19" s="84"/>
    </row>
    <row r="20" spans="1:15" x14ac:dyDescent="0.25">
      <c r="A20" s="101"/>
      <c r="B20" s="105"/>
      <c r="C20" s="105"/>
      <c r="D20" s="105"/>
      <c r="E20" s="84"/>
      <c r="F20" s="84"/>
      <c r="G20" s="84"/>
      <c r="H20" s="84"/>
      <c r="I20" s="84"/>
      <c r="J20" s="84"/>
      <c r="K20" s="84"/>
      <c r="L20" s="84"/>
      <c r="M20" s="84"/>
      <c r="N20" s="84"/>
      <c r="O20" s="84"/>
    </row>
    <row r="21" spans="1:15" x14ac:dyDescent="0.25">
      <c r="A21" s="101"/>
      <c r="B21" s="105"/>
      <c r="C21" s="105"/>
      <c r="D21" s="105"/>
      <c r="E21" s="84"/>
      <c r="F21" s="84"/>
      <c r="G21" s="84"/>
      <c r="H21" s="84"/>
      <c r="I21" s="84"/>
      <c r="J21" s="84"/>
      <c r="K21" s="84"/>
      <c r="L21" s="84"/>
      <c r="M21" s="84"/>
      <c r="N21" s="84"/>
      <c r="O21" s="84"/>
    </row>
    <row r="22" spans="1:15" ht="20.25" x14ac:dyDescent="0.25">
      <c r="A22" s="101"/>
      <c r="B22" s="101"/>
      <c r="C22" s="103"/>
      <c r="D22" s="103"/>
      <c r="E22" s="84"/>
      <c r="F22" s="84"/>
      <c r="G22" s="84"/>
      <c r="H22" s="84"/>
      <c r="I22" s="84"/>
      <c r="J22" s="84"/>
      <c r="K22" s="84"/>
      <c r="L22" s="84"/>
      <c r="M22" s="84"/>
      <c r="N22" s="84"/>
      <c r="O22" s="84"/>
    </row>
    <row r="23" spans="1:15" ht="20.25" x14ac:dyDescent="0.25">
      <c r="A23" s="101"/>
      <c r="B23" s="101"/>
      <c r="C23" s="103"/>
      <c r="D23" s="103"/>
      <c r="E23" s="84"/>
      <c r="F23" s="84"/>
      <c r="G23" s="84"/>
      <c r="H23" s="84"/>
      <c r="I23" s="84"/>
      <c r="J23" s="84"/>
      <c r="K23" s="84"/>
      <c r="L23" s="84"/>
      <c r="M23" s="84"/>
      <c r="N23" s="84"/>
      <c r="O23" s="84"/>
    </row>
    <row r="24" spans="1:15" ht="20.25" x14ac:dyDescent="0.25">
      <c r="A24" s="101"/>
      <c r="B24" s="101"/>
      <c r="C24" s="103"/>
      <c r="D24" s="103"/>
      <c r="E24" s="84"/>
      <c r="F24" s="84"/>
      <c r="G24" s="84"/>
      <c r="H24" s="84"/>
      <c r="I24" s="84"/>
      <c r="J24" s="84"/>
      <c r="K24" s="84"/>
      <c r="L24" s="84"/>
      <c r="M24" s="84"/>
      <c r="N24" s="84"/>
      <c r="O24" s="84"/>
    </row>
    <row r="25" spans="1:15" ht="20.25" x14ac:dyDescent="0.25">
      <c r="A25" s="101"/>
      <c r="B25" s="101"/>
      <c r="C25" s="103"/>
      <c r="D25" s="103"/>
      <c r="E25" s="84"/>
      <c r="F25" s="84"/>
      <c r="G25" s="84"/>
      <c r="H25" s="84"/>
      <c r="I25" s="84"/>
      <c r="J25" s="84"/>
      <c r="K25" s="84"/>
      <c r="L25" s="84"/>
      <c r="M25" s="84"/>
      <c r="N25" s="84"/>
      <c r="O25" s="84"/>
    </row>
    <row r="26" spans="1:15" ht="20.25" x14ac:dyDescent="0.25">
      <c r="A26" s="101"/>
      <c r="B26" s="101"/>
      <c r="C26" s="103"/>
      <c r="D26" s="103"/>
      <c r="E26" s="84"/>
      <c r="F26" s="84"/>
      <c r="G26" s="84"/>
      <c r="H26" s="84"/>
      <c r="I26" s="84"/>
      <c r="J26" s="84"/>
      <c r="K26" s="84"/>
      <c r="L26" s="84"/>
      <c r="M26" s="84"/>
      <c r="N26" s="84"/>
      <c r="O26" s="84"/>
    </row>
    <row r="27" spans="1:15" ht="20.25" x14ac:dyDescent="0.25">
      <c r="A27" s="101"/>
      <c r="B27" s="101"/>
      <c r="C27" s="103"/>
      <c r="D27" s="103"/>
      <c r="E27" s="84"/>
      <c r="F27" s="84"/>
      <c r="G27" s="84"/>
      <c r="H27" s="84"/>
      <c r="I27" s="84"/>
      <c r="J27" s="84"/>
      <c r="K27" s="84"/>
      <c r="L27" s="84"/>
      <c r="M27" s="84"/>
      <c r="N27" s="84"/>
      <c r="O27" s="84"/>
    </row>
    <row r="28" spans="1:15" ht="20.25" x14ac:dyDescent="0.25">
      <c r="A28" s="101"/>
      <c r="B28" s="101"/>
      <c r="C28" s="103"/>
      <c r="D28" s="103"/>
      <c r="E28" s="84"/>
      <c r="F28" s="84"/>
      <c r="G28" s="84"/>
      <c r="H28" s="84"/>
      <c r="I28" s="84"/>
      <c r="J28" s="84"/>
      <c r="K28" s="84"/>
      <c r="L28" s="84"/>
      <c r="M28" s="84"/>
      <c r="N28" s="84"/>
      <c r="O28" s="84"/>
    </row>
    <row r="29" spans="1:15" ht="20.25" x14ac:dyDescent="0.25">
      <c r="A29" s="101"/>
      <c r="B29" s="101"/>
      <c r="C29" s="103"/>
      <c r="D29" s="103"/>
      <c r="E29" s="84"/>
      <c r="F29" s="84"/>
      <c r="G29" s="84"/>
      <c r="H29" s="84"/>
      <c r="I29" s="84"/>
      <c r="J29" s="84"/>
      <c r="K29" s="84"/>
      <c r="L29" s="84"/>
      <c r="M29" s="84"/>
      <c r="N29" s="84"/>
      <c r="O29" s="84"/>
    </row>
    <row r="30" spans="1:15" ht="20.25" x14ac:dyDescent="0.25">
      <c r="A30" s="101"/>
      <c r="B30" s="101"/>
      <c r="C30" s="103"/>
      <c r="D30" s="103"/>
      <c r="E30" s="84"/>
      <c r="F30" s="84"/>
      <c r="G30" s="84"/>
      <c r="H30" s="84"/>
      <c r="I30" s="84"/>
      <c r="J30" s="84"/>
      <c r="K30" s="84"/>
      <c r="L30" s="84"/>
      <c r="M30" s="84"/>
      <c r="N30" s="84"/>
      <c r="O30" s="84"/>
    </row>
    <row r="31" spans="1:15" ht="20.25" x14ac:dyDescent="0.25">
      <c r="A31" s="101"/>
      <c r="B31" s="101"/>
      <c r="C31" s="103"/>
      <c r="D31" s="103"/>
      <c r="E31" s="84"/>
      <c r="F31" s="84"/>
      <c r="G31" s="84"/>
      <c r="H31" s="84"/>
      <c r="I31" s="84"/>
      <c r="J31" s="84"/>
      <c r="K31" s="84"/>
      <c r="L31" s="84"/>
      <c r="M31" s="84"/>
      <c r="N31" s="84"/>
      <c r="O31" s="84"/>
    </row>
    <row r="32" spans="1:15" ht="20.25" x14ac:dyDescent="0.25">
      <c r="A32" s="101"/>
      <c r="B32" s="101"/>
      <c r="C32" s="103"/>
      <c r="D32" s="103"/>
      <c r="E32" s="84"/>
      <c r="F32" s="84"/>
      <c r="G32" s="84"/>
      <c r="H32" s="84"/>
      <c r="I32" s="84"/>
      <c r="J32" s="84"/>
      <c r="K32" s="84"/>
      <c r="L32" s="84"/>
      <c r="M32" s="84"/>
      <c r="N32" s="84"/>
      <c r="O32" s="84"/>
    </row>
    <row r="33" spans="1:15" ht="20.25" x14ac:dyDescent="0.25">
      <c r="A33" s="101"/>
      <c r="B33" s="101"/>
      <c r="C33" s="103"/>
      <c r="D33" s="103"/>
      <c r="E33" s="84"/>
      <c r="F33" s="84"/>
      <c r="G33" s="84"/>
      <c r="H33" s="84"/>
      <c r="I33" s="84"/>
      <c r="J33" s="84"/>
      <c r="K33" s="84"/>
      <c r="L33" s="84"/>
      <c r="M33" s="84"/>
      <c r="N33" s="84"/>
      <c r="O33" s="84"/>
    </row>
    <row r="34" spans="1:15" ht="20.25" x14ac:dyDescent="0.25">
      <c r="A34" s="101"/>
      <c r="B34" s="101"/>
      <c r="C34" s="103"/>
      <c r="D34" s="103"/>
      <c r="E34" s="84"/>
      <c r="F34" s="84"/>
      <c r="G34" s="84"/>
      <c r="H34" s="84"/>
      <c r="I34" s="84"/>
      <c r="J34" s="84"/>
      <c r="K34" s="84"/>
      <c r="L34" s="84"/>
      <c r="M34" s="84"/>
      <c r="N34" s="84"/>
      <c r="O34" s="84"/>
    </row>
    <row r="35" spans="1:15" ht="20.25" x14ac:dyDescent="0.25">
      <c r="A35" s="101"/>
      <c r="B35" s="101"/>
      <c r="C35" s="103"/>
      <c r="D35" s="103"/>
      <c r="E35" s="84"/>
      <c r="F35" s="84"/>
      <c r="G35" s="84"/>
      <c r="H35" s="84"/>
      <c r="I35" s="84"/>
      <c r="J35" s="84"/>
      <c r="K35" s="84"/>
      <c r="L35" s="84"/>
      <c r="M35" s="84"/>
      <c r="N35" s="84"/>
      <c r="O35" s="84"/>
    </row>
    <row r="36" spans="1:15" ht="20.25" x14ac:dyDescent="0.25">
      <c r="A36" s="101"/>
      <c r="B36" s="101"/>
      <c r="C36" s="103"/>
      <c r="D36" s="103"/>
      <c r="E36" s="84"/>
      <c r="F36" s="84"/>
      <c r="G36" s="84"/>
      <c r="H36" s="84"/>
      <c r="I36" s="84"/>
      <c r="J36" s="84"/>
      <c r="K36" s="84"/>
      <c r="L36" s="84"/>
      <c r="M36" s="84"/>
      <c r="N36" s="84"/>
      <c r="O36" s="84"/>
    </row>
    <row r="37" spans="1:15" ht="20.25" x14ac:dyDescent="0.25">
      <c r="A37" s="101"/>
      <c r="B37" s="101"/>
      <c r="C37" s="103"/>
      <c r="D37" s="103"/>
      <c r="E37" s="84"/>
      <c r="F37" s="84"/>
      <c r="G37" s="84"/>
      <c r="H37" s="84"/>
      <c r="I37" s="84"/>
      <c r="J37" s="84"/>
      <c r="K37" s="84"/>
      <c r="L37" s="84"/>
      <c r="M37" s="84"/>
      <c r="N37" s="84"/>
      <c r="O37" s="84"/>
    </row>
    <row r="38" spans="1:15" ht="20.25" x14ac:dyDescent="0.25">
      <c r="A38" s="101"/>
      <c r="B38" s="101"/>
      <c r="C38" s="103"/>
      <c r="D38" s="103"/>
      <c r="E38" s="84"/>
      <c r="F38" s="84"/>
      <c r="G38" s="84"/>
      <c r="H38" s="84"/>
      <c r="I38" s="84"/>
      <c r="J38" s="84"/>
      <c r="K38" s="84"/>
      <c r="L38" s="84"/>
      <c r="M38" s="84"/>
      <c r="N38" s="84"/>
      <c r="O38" s="84"/>
    </row>
    <row r="39" spans="1:15" ht="20.25" x14ac:dyDescent="0.25">
      <c r="A39" s="101"/>
      <c r="B39" s="101"/>
      <c r="C39" s="103"/>
      <c r="D39" s="103"/>
      <c r="E39" s="84"/>
      <c r="F39" s="84"/>
      <c r="G39" s="84"/>
      <c r="H39" s="84"/>
      <c r="I39" s="84"/>
      <c r="J39" s="84"/>
      <c r="K39" s="84"/>
      <c r="L39" s="84"/>
      <c r="M39" s="84"/>
      <c r="N39" s="84"/>
      <c r="O39" s="84"/>
    </row>
    <row r="40" spans="1:15" ht="20.25" x14ac:dyDescent="0.25">
      <c r="A40" s="101"/>
      <c r="B40" s="101"/>
      <c r="C40" s="103"/>
      <c r="D40" s="103"/>
      <c r="E40" s="84"/>
      <c r="F40" s="84"/>
      <c r="G40" s="84"/>
      <c r="H40" s="84"/>
      <c r="I40" s="84"/>
      <c r="J40" s="84"/>
      <c r="K40" s="84"/>
      <c r="L40" s="84"/>
      <c r="M40" s="84"/>
      <c r="N40" s="84"/>
      <c r="O40" s="84"/>
    </row>
    <row r="41" spans="1:15" ht="20.25" x14ac:dyDescent="0.25">
      <c r="A41" s="101"/>
      <c r="B41" s="101"/>
      <c r="C41" s="103"/>
      <c r="D41" s="103"/>
      <c r="E41" s="84"/>
      <c r="F41" s="84"/>
      <c r="G41" s="84"/>
      <c r="H41" s="84"/>
      <c r="I41" s="84"/>
      <c r="J41" s="84"/>
      <c r="K41" s="84"/>
      <c r="L41" s="84"/>
      <c r="M41" s="84"/>
      <c r="N41" s="84"/>
      <c r="O41" s="84"/>
    </row>
    <row r="42" spans="1:15" ht="20.25" x14ac:dyDescent="0.25">
      <c r="A42" s="101"/>
      <c r="B42" s="101"/>
      <c r="C42" s="103"/>
      <c r="D42" s="103"/>
      <c r="E42" s="84"/>
      <c r="F42" s="84"/>
      <c r="G42" s="84"/>
      <c r="H42" s="84"/>
      <c r="I42" s="84"/>
      <c r="J42" s="84"/>
      <c r="K42" s="84"/>
      <c r="L42" s="84"/>
      <c r="M42" s="84"/>
      <c r="N42" s="84"/>
      <c r="O42" s="84"/>
    </row>
    <row r="43" spans="1:15" ht="20.25" x14ac:dyDescent="0.25">
      <c r="A43" s="101"/>
      <c r="B43" s="101"/>
      <c r="C43" s="103"/>
      <c r="D43" s="103"/>
      <c r="E43" s="84"/>
      <c r="F43" s="84"/>
      <c r="G43" s="84"/>
      <c r="H43" s="84"/>
      <c r="I43" s="84"/>
      <c r="J43" s="84"/>
      <c r="K43" s="84"/>
      <c r="L43" s="84"/>
      <c r="M43" s="84"/>
      <c r="N43" s="84"/>
      <c r="O43" s="84"/>
    </row>
    <row r="44" spans="1:15" ht="20.25" x14ac:dyDescent="0.25">
      <c r="A44" s="101"/>
      <c r="B44" s="101"/>
      <c r="C44" s="103"/>
      <c r="D44" s="103"/>
      <c r="E44" s="84"/>
      <c r="F44" s="84"/>
      <c r="G44" s="84"/>
      <c r="H44" s="84"/>
      <c r="I44" s="84"/>
      <c r="J44" s="84"/>
      <c r="K44" s="84"/>
      <c r="L44" s="84"/>
      <c r="M44" s="84"/>
      <c r="N44" s="84"/>
      <c r="O44" s="84"/>
    </row>
    <row r="45" spans="1:15" ht="20.25" x14ac:dyDescent="0.25">
      <c r="A45" s="101"/>
      <c r="B45" s="101"/>
      <c r="C45" s="103"/>
      <c r="D45" s="103"/>
      <c r="E45" s="84"/>
      <c r="F45" s="84"/>
      <c r="G45" s="84"/>
      <c r="H45" s="84"/>
      <c r="I45" s="84"/>
      <c r="J45" s="84"/>
      <c r="K45" s="84"/>
      <c r="L45" s="84"/>
      <c r="M45" s="84"/>
      <c r="N45" s="84"/>
      <c r="O45" s="84"/>
    </row>
    <row r="46" spans="1:15" ht="20.25" x14ac:dyDescent="0.25">
      <c r="A46" s="101"/>
      <c r="B46" s="101"/>
      <c r="C46" s="103"/>
      <c r="D46" s="103"/>
      <c r="E46" s="84"/>
      <c r="F46" s="84"/>
      <c r="G46" s="84"/>
      <c r="H46" s="84"/>
      <c r="I46" s="84"/>
      <c r="J46" s="84"/>
      <c r="K46" s="84"/>
      <c r="L46" s="84"/>
      <c r="M46" s="84"/>
      <c r="N46" s="84"/>
      <c r="O46" s="84"/>
    </row>
    <row r="47" spans="1:15" ht="20.25" x14ac:dyDescent="0.25">
      <c r="A47" s="101"/>
      <c r="B47" s="101"/>
      <c r="C47" s="103"/>
      <c r="D47" s="103"/>
      <c r="E47" s="84"/>
      <c r="F47" s="84"/>
      <c r="G47" s="84"/>
      <c r="H47" s="84"/>
      <c r="I47" s="84"/>
      <c r="J47" s="84"/>
      <c r="K47" s="84"/>
      <c r="L47" s="84"/>
      <c r="M47" s="84"/>
      <c r="N47" s="84"/>
      <c r="O47" s="84"/>
    </row>
    <row r="48" spans="1:15" ht="20.25" x14ac:dyDescent="0.25">
      <c r="A48" s="101"/>
      <c r="B48" s="101"/>
      <c r="C48" s="103"/>
      <c r="D48" s="103"/>
      <c r="E48" s="84"/>
      <c r="F48" s="84"/>
      <c r="G48" s="84"/>
      <c r="H48" s="84"/>
      <c r="I48" s="84"/>
      <c r="J48" s="84"/>
      <c r="K48" s="84"/>
      <c r="L48" s="84"/>
      <c r="M48" s="84"/>
      <c r="N48" s="84"/>
      <c r="O48" s="84"/>
    </row>
    <row r="49" spans="1:15" ht="20.25" x14ac:dyDescent="0.25">
      <c r="A49" s="101"/>
      <c r="B49" s="101"/>
      <c r="C49" s="103"/>
      <c r="D49" s="103"/>
      <c r="E49" s="84"/>
      <c r="F49" s="84"/>
      <c r="G49" s="84"/>
      <c r="H49" s="84"/>
      <c r="I49" s="84"/>
      <c r="J49" s="84"/>
      <c r="K49" s="84"/>
      <c r="L49" s="84"/>
      <c r="M49" s="84"/>
      <c r="N49" s="84"/>
      <c r="O49" s="84"/>
    </row>
    <row r="50" spans="1:15" ht="20.25" x14ac:dyDescent="0.25">
      <c r="A50" s="101"/>
      <c r="B50" s="101"/>
      <c r="C50" s="103"/>
      <c r="D50" s="103"/>
      <c r="E50" s="84"/>
      <c r="F50" s="84"/>
      <c r="G50" s="84"/>
      <c r="H50" s="84"/>
      <c r="I50" s="84"/>
      <c r="J50" s="84"/>
      <c r="K50" s="84"/>
      <c r="L50" s="84"/>
      <c r="M50" s="84"/>
      <c r="N50" s="84"/>
      <c r="O50" s="84"/>
    </row>
    <row r="51" spans="1:15" ht="20.25" x14ac:dyDescent="0.25">
      <c r="A51" s="101"/>
      <c r="B51" s="101"/>
      <c r="C51" s="103"/>
      <c r="D51" s="103"/>
      <c r="E51" s="84"/>
      <c r="F51" s="84"/>
      <c r="G51" s="84"/>
      <c r="H51" s="84"/>
      <c r="I51" s="84"/>
      <c r="J51" s="84"/>
      <c r="K51" s="84"/>
      <c r="L51" s="84"/>
      <c r="M51" s="84"/>
      <c r="N51" s="84"/>
      <c r="O51" s="84"/>
    </row>
    <row r="52" spans="1:15" ht="20.25" x14ac:dyDescent="0.25">
      <c r="A52" s="101"/>
      <c r="B52" s="23"/>
      <c r="C52" s="34"/>
      <c r="D52" s="34"/>
    </row>
    <row r="53" spans="1:15" ht="20.25" x14ac:dyDescent="0.25">
      <c r="A53" s="101"/>
      <c r="B53" s="23"/>
      <c r="C53" s="34"/>
      <c r="D53" s="34"/>
    </row>
    <row r="54" spans="1:15" ht="20.25" x14ac:dyDescent="0.25">
      <c r="A54" s="101"/>
      <c r="B54" s="23"/>
      <c r="C54" s="34"/>
      <c r="D54" s="34"/>
    </row>
    <row r="55" spans="1:15" ht="20.25" x14ac:dyDescent="0.25">
      <c r="A55" s="101"/>
      <c r="B55" s="23"/>
      <c r="C55" s="34"/>
      <c r="D55" s="34"/>
    </row>
    <row r="56" spans="1:15" ht="20.25" x14ac:dyDescent="0.25">
      <c r="A56" s="101"/>
      <c r="B56" s="23"/>
      <c r="C56" s="34"/>
      <c r="D56" s="34"/>
    </row>
    <row r="57" spans="1:15" ht="20.25" x14ac:dyDescent="0.25">
      <c r="A57" s="101"/>
      <c r="B57" s="23"/>
      <c r="C57" s="34"/>
      <c r="D57" s="34"/>
    </row>
    <row r="58" spans="1:15" ht="20.25" x14ac:dyDescent="0.25">
      <c r="A58" s="101"/>
      <c r="B58" s="23"/>
      <c r="C58" s="34"/>
      <c r="D58" s="34"/>
    </row>
    <row r="59" spans="1:15" ht="20.25" x14ac:dyDescent="0.25">
      <c r="A59" s="101"/>
      <c r="B59" s="23"/>
      <c r="C59" s="34"/>
      <c r="D59" s="34"/>
    </row>
    <row r="60" spans="1:15" ht="20.25" x14ac:dyDescent="0.25">
      <c r="A60" s="101"/>
      <c r="B60" s="23"/>
      <c r="C60" s="34"/>
      <c r="D60" s="34"/>
    </row>
    <row r="61" spans="1:15" ht="20.25" x14ac:dyDescent="0.25">
      <c r="A61" s="101"/>
      <c r="B61" s="23"/>
      <c r="C61" s="34"/>
      <c r="D61" s="34"/>
    </row>
    <row r="62" spans="1:15" ht="20.25" x14ac:dyDescent="0.25">
      <c r="A62" s="101"/>
      <c r="B62" s="23"/>
      <c r="C62" s="34"/>
      <c r="D62" s="34"/>
    </row>
    <row r="63" spans="1:15" ht="20.25" x14ac:dyDescent="0.25">
      <c r="A63" s="101"/>
      <c r="B63" s="23"/>
      <c r="C63" s="34"/>
      <c r="D63" s="34"/>
    </row>
    <row r="64" spans="1:15" ht="20.25" x14ac:dyDescent="0.25">
      <c r="A64" s="101"/>
      <c r="B64" s="23"/>
      <c r="C64" s="34"/>
      <c r="D64" s="34"/>
    </row>
    <row r="65" spans="1:4" ht="20.25" x14ac:dyDescent="0.25">
      <c r="A65" s="101"/>
      <c r="B65" s="23"/>
      <c r="C65" s="34"/>
      <c r="D65" s="34"/>
    </row>
    <row r="66" spans="1:4" ht="20.25" x14ac:dyDescent="0.25">
      <c r="A66" s="101"/>
      <c r="B66" s="23"/>
      <c r="C66" s="34"/>
      <c r="D66" s="34"/>
    </row>
    <row r="67" spans="1:4" ht="20.25" x14ac:dyDescent="0.25">
      <c r="A67" s="101"/>
      <c r="B67" s="23"/>
      <c r="C67" s="34"/>
      <c r="D67" s="34"/>
    </row>
    <row r="68" spans="1:4" ht="20.25" x14ac:dyDescent="0.25">
      <c r="A68" s="101"/>
      <c r="B68" s="23"/>
      <c r="C68" s="34"/>
      <c r="D68" s="34"/>
    </row>
    <row r="69" spans="1:4" ht="20.25" x14ac:dyDescent="0.25">
      <c r="A69" s="101"/>
      <c r="B69" s="23"/>
      <c r="C69" s="34"/>
      <c r="D69" s="34"/>
    </row>
    <row r="70" spans="1:4" ht="20.25" x14ac:dyDescent="0.25">
      <c r="A70" s="101"/>
      <c r="B70" s="23"/>
      <c r="C70" s="34"/>
      <c r="D70" s="34"/>
    </row>
    <row r="71" spans="1:4" ht="20.25" x14ac:dyDescent="0.25">
      <c r="A71" s="101"/>
      <c r="B71" s="23"/>
      <c r="C71" s="34"/>
      <c r="D71" s="34"/>
    </row>
    <row r="72" spans="1:4" ht="20.25" x14ac:dyDescent="0.25">
      <c r="A72" s="101"/>
      <c r="B72" s="23"/>
      <c r="C72" s="34"/>
      <c r="D72" s="34"/>
    </row>
    <row r="73" spans="1:4" ht="20.25" x14ac:dyDescent="0.25">
      <c r="A73" s="101"/>
      <c r="B73" s="23"/>
      <c r="C73" s="34"/>
      <c r="D73" s="34"/>
    </row>
    <row r="74" spans="1:4" ht="20.25" x14ac:dyDescent="0.25">
      <c r="A74" s="101"/>
      <c r="B74" s="23"/>
      <c r="C74" s="34"/>
      <c r="D74" s="34"/>
    </row>
    <row r="75" spans="1:4" ht="20.25" x14ac:dyDescent="0.25">
      <c r="A75" s="101"/>
      <c r="B75" s="23"/>
      <c r="C75" s="34"/>
      <c r="D75" s="34"/>
    </row>
    <row r="76" spans="1:4" ht="20.25" x14ac:dyDescent="0.25">
      <c r="A76" s="101"/>
      <c r="B76" s="23"/>
      <c r="C76" s="34"/>
      <c r="D76" s="34"/>
    </row>
    <row r="77" spans="1:4" ht="20.25" x14ac:dyDescent="0.25">
      <c r="A77" s="101"/>
      <c r="B77" s="23"/>
      <c r="C77" s="34"/>
      <c r="D77" s="34"/>
    </row>
    <row r="78" spans="1:4" ht="20.25" x14ac:dyDescent="0.25">
      <c r="A78" s="101"/>
      <c r="B78" s="23"/>
      <c r="C78" s="34"/>
      <c r="D78" s="34"/>
    </row>
    <row r="79" spans="1:4" ht="20.25" x14ac:dyDescent="0.25">
      <c r="A79" s="101"/>
      <c r="B79" s="23"/>
      <c r="C79" s="34"/>
      <c r="D79" s="34"/>
    </row>
    <row r="80" spans="1:4" ht="20.25" x14ac:dyDescent="0.25">
      <c r="A80" s="101"/>
      <c r="B80" s="23"/>
      <c r="C80" s="34"/>
      <c r="D80" s="34"/>
    </row>
    <row r="81" spans="1:4" ht="20.25" x14ac:dyDescent="0.25">
      <c r="A81" s="101"/>
      <c r="B81" s="23"/>
      <c r="C81" s="34"/>
      <c r="D81" s="34"/>
    </row>
    <row r="82" spans="1:4" ht="20.25" x14ac:dyDescent="0.25">
      <c r="A82" s="101"/>
      <c r="B82" s="23"/>
      <c r="C82" s="34"/>
      <c r="D82" s="34"/>
    </row>
    <row r="83" spans="1:4" ht="20.25" x14ac:dyDescent="0.25">
      <c r="A83" s="101"/>
      <c r="B83" s="23"/>
      <c r="C83" s="34"/>
      <c r="D83" s="34"/>
    </row>
    <row r="84" spans="1:4" ht="20.25" x14ac:dyDescent="0.25">
      <c r="A84" s="101"/>
      <c r="B84" s="23"/>
      <c r="C84" s="34"/>
      <c r="D84" s="34"/>
    </row>
    <row r="85" spans="1:4" ht="20.25" x14ac:dyDescent="0.25">
      <c r="A85" s="101"/>
      <c r="B85" s="23"/>
      <c r="C85" s="34"/>
      <c r="D85" s="34"/>
    </row>
    <row r="86" spans="1:4" ht="20.25" x14ac:dyDescent="0.25">
      <c r="A86" s="101"/>
      <c r="B86" s="23"/>
      <c r="C86" s="34"/>
      <c r="D86" s="34"/>
    </row>
    <row r="87" spans="1:4" ht="20.25" x14ac:dyDescent="0.25">
      <c r="A87" s="101"/>
      <c r="B87" s="23"/>
      <c r="C87" s="34"/>
      <c r="D87" s="34"/>
    </row>
    <row r="88" spans="1:4" ht="20.25" x14ac:dyDescent="0.25">
      <c r="A88" s="101"/>
      <c r="B88" s="23"/>
      <c r="C88" s="34"/>
      <c r="D88" s="34"/>
    </row>
    <row r="89" spans="1:4" ht="20.25" x14ac:dyDescent="0.25">
      <c r="A89" s="101"/>
      <c r="B89" s="23"/>
      <c r="C89" s="34"/>
      <c r="D89" s="34"/>
    </row>
    <row r="90" spans="1:4" ht="20.25" x14ac:dyDescent="0.25">
      <c r="A90" s="101"/>
      <c r="B90" s="23"/>
      <c r="C90" s="34"/>
      <c r="D90" s="34"/>
    </row>
    <row r="91" spans="1:4" ht="20.25" x14ac:dyDescent="0.25">
      <c r="A91" s="101"/>
      <c r="B91" s="23"/>
      <c r="C91" s="34"/>
      <c r="D91" s="34"/>
    </row>
    <row r="92" spans="1:4" ht="20.25" x14ac:dyDescent="0.25">
      <c r="A92" s="101"/>
      <c r="B92" s="23"/>
      <c r="C92" s="34"/>
      <c r="D92" s="34"/>
    </row>
    <row r="93" spans="1:4" ht="20.25" x14ac:dyDescent="0.25">
      <c r="A93" s="101"/>
      <c r="B93" s="23"/>
      <c r="C93" s="34"/>
      <c r="D93" s="34"/>
    </row>
    <row r="94" spans="1:4" ht="20.25" x14ac:dyDescent="0.25">
      <c r="A94" s="101"/>
      <c r="B94" s="23"/>
      <c r="C94" s="34"/>
      <c r="D94" s="34"/>
    </row>
    <row r="95" spans="1:4" ht="20.25" x14ac:dyDescent="0.25">
      <c r="A95" s="101"/>
      <c r="B95" s="23"/>
      <c r="C95" s="34"/>
      <c r="D95" s="34"/>
    </row>
    <row r="96" spans="1:4" ht="20.25" x14ac:dyDescent="0.25">
      <c r="A96" s="101"/>
      <c r="B96" s="23"/>
      <c r="C96" s="34"/>
      <c r="D96" s="34"/>
    </row>
    <row r="97" spans="1:4" ht="20.25" x14ac:dyDescent="0.25">
      <c r="A97" s="101"/>
      <c r="B97" s="23"/>
      <c r="C97" s="34"/>
      <c r="D97" s="34"/>
    </row>
    <row r="98" spans="1:4" ht="20.25" x14ac:dyDescent="0.25">
      <c r="A98" s="101"/>
      <c r="B98" s="23"/>
      <c r="C98" s="34"/>
      <c r="D98" s="34"/>
    </row>
    <row r="99" spans="1:4" ht="20.25" x14ac:dyDescent="0.25">
      <c r="A99" s="101"/>
      <c r="B99" s="23"/>
      <c r="C99" s="34"/>
      <c r="D99" s="34"/>
    </row>
    <row r="100" spans="1:4" ht="20.25" x14ac:dyDescent="0.25">
      <c r="A100" s="101"/>
      <c r="B100" s="23"/>
      <c r="C100" s="34"/>
      <c r="D100" s="34"/>
    </row>
    <row r="101" spans="1:4" ht="20.25" x14ac:dyDescent="0.25">
      <c r="A101" s="101"/>
      <c r="B101" s="23"/>
      <c r="C101" s="34"/>
      <c r="D101" s="34"/>
    </row>
    <row r="102" spans="1:4" ht="20.25" x14ac:dyDescent="0.25">
      <c r="A102" s="101"/>
      <c r="B102" s="23"/>
      <c r="C102" s="34"/>
      <c r="D102" s="34"/>
    </row>
    <row r="103" spans="1:4" ht="20.25" x14ac:dyDescent="0.25">
      <c r="A103" s="101"/>
      <c r="B103" s="23"/>
      <c r="C103" s="34"/>
      <c r="D103" s="34"/>
    </row>
    <row r="104" spans="1:4" ht="20.25" x14ac:dyDescent="0.25">
      <c r="A104" s="101"/>
      <c r="B104" s="23"/>
      <c r="C104" s="34"/>
      <c r="D104" s="34"/>
    </row>
    <row r="105" spans="1:4" ht="20.25" x14ac:dyDescent="0.25">
      <c r="A105" s="101"/>
      <c r="B105" s="23"/>
      <c r="C105" s="34"/>
      <c r="D105" s="34"/>
    </row>
    <row r="106" spans="1:4" ht="20.25" x14ac:dyDescent="0.25">
      <c r="A106" s="101"/>
      <c r="B106" s="23"/>
      <c r="C106" s="34"/>
      <c r="D106" s="34"/>
    </row>
    <row r="107" spans="1:4" ht="20.25" x14ac:dyDescent="0.25">
      <c r="A107" s="101"/>
      <c r="B107" s="23"/>
      <c r="C107" s="34"/>
      <c r="D107" s="34"/>
    </row>
    <row r="108" spans="1:4" ht="20.25" x14ac:dyDescent="0.25">
      <c r="A108" s="101"/>
      <c r="B108" s="23"/>
      <c r="C108" s="34"/>
      <c r="D108" s="34"/>
    </row>
    <row r="109" spans="1:4" ht="20.25" x14ac:dyDescent="0.25">
      <c r="A109" s="101"/>
      <c r="B109" s="23"/>
      <c r="C109" s="34"/>
      <c r="D109" s="34"/>
    </row>
    <row r="110" spans="1:4" ht="20.25" x14ac:dyDescent="0.25">
      <c r="A110" s="101"/>
      <c r="B110" s="23"/>
      <c r="C110" s="34"/>
      <c r="D110" s="34"/>
    </row>
    <row r="111" spans="1:4" ht="20.25" x14ac:dyDescent="0.25">
      <c r="A111" s="101"/>
      <c r="B111" s="23"/>
      <c r="C111" s="34"/>
      <c r="D111" s="34"/>
    </row>
    <row r="112" spans="1:4" ht="20.25" x14ac:dyDescent="0.25">
      <c r="A112" s="101"/>
      <c r="B112" s="23"/>
      <c r="C112" s="34"/>
      <c r="D112" s="34"/>
    </row>
    <row r="113" spans="1:4" ht="20.25" x14ac:dyDescent="0.25">
      <c r="A113" s="101"/>
      <c r="B113" s="23"/>
      <c r="C113" s="34"/>
      <c r="D113" s="34"/>
    </row>
    <row r="114" spans="1:4" ht="20.25" x14ac:dyDescent="0.25">
      <c r="A114" s="101"/>
      <c r="B114" s="23"/>
      <c r="C114" s="34"/>
      <c r="D114" s="34"/>
    </row>
    <row r="115" spans="1:4" ht="20.25" x14ac:dyDescent="0.25">
      <c r="A115" s="101"/>
      <c r="B115" s="23"/>
      <c r="C115" s="34"/>
      <c r="D115" s="34"/>
    </row>
    <row r="116" spans="1:4" ht="20.25" x14ac:dyDescent="0.25">
      <c r="A116" s="101"/>
      <c r="B116" s="23"/>
      <c r="C116" s="34"/>
      <c r="D116" s="34"/>
    </row>
    <row r="117" spans="1:4" ht="20.25" x14ac:dyDescent="0.25">
      <c r="A117" s="101"/>
      <c r="B117" s="23"/>
      <c r="C117" s="34"/>
      <c r="D117" s="34"/>
    </row>
    <row r="118" spans="1:4" ht="20.25" x14ac:dyDescent="0.25">
      <c r="A118" s="101"/>
      <c r="B118" s="23"/>
      <c r="C118" s="34"/>
      <c r="D118" s="34"/>
    </row>
    <row r="119" spans="1:4" ht="20.25" x14ac:dyDescent="0.25">
      <c r="A119" s="101"/>
      <c r="B119" s="23"/>
      <c r="C119" s="34"/>
      <c r="D119" s="34"/>
    </row>
    <row r="120" spans="1:4" ht="20.25" x14ac:dyDescent="0.25">
      <c r="A120" s="101"/>
      <c r="B120" s="23"/>
      <c r="C120" s="34"/>
      <c r="D120" s="34"/>
    </row>
    <row r="121" spans="1:4" ht="20.25" x14ac:dyDescent="0.25">
      <c r="A121" s="101"/>
      <c r="B121" s="23"/>
      <c r="C121" s="34"/>
      <c r="D121" s="34"/>
    </row>
    <row r="122" spans="1:4" ht="20.25" x14ac:dyDescent="0.25">
      <c r="A122" s="101"/>
      <c r="B122" s="23"/>
      <c r="C122" s="34"/>
      <c r="D122" s="34"/>
    </row>
    <row r="123" spans="1:4" ht="20.25" x14ac:dyDescent="0.25">
      <c r="A123" s="101"/>
      <c r="B123" s="23"/>
      <c r="C123" s="34"/>
      <c r="D123" s="34"/>
    </row>
    <row r="124" spans="1:4" ht="20.25" x14ac:dyDescent="0.25">
      <c r="A124" s="101"/>
      <c r="B124" s="23"/>
      <c r="C124" s="34"/>
      <c r="D124" s="34"/>
    </row>
    <row r="125" spans="1:4" ht="20.25" x14ac:dyDescent="0.25">
      <c r="A125" s="101"/>
      <c r="B125" s="23"/>
      <c r="C125" s="34"/>
      <c r="D125" s="34"/>
    </row>
    <row r="126" spans="1:4" ht="20.25" x14ac:dyDescent="0.25">
      <c r="A126" s="101"/>
      <c r="B126" s="23"/>
      <c r="C126" s="34"/>
      <c r="D126" s="34"/>
    </row>
    <row r="127" spans="1:4" ht="20.25" x14ac:dyDescent="0.25">
      <c r="A127" s="101"/>
      <c r="B127" s="23"/>
      <c r="C127" s="34"/>
      <c r="D127" s="34"/>
    </row>
    <row r="128" spans="1:4" ht="20.25" x14ac:dyDescent="0.25">
      <c r="A128" s="101"/>
      <c r="B128" s="23"/>
      <c r="C128" s="34"/>
      <c r="D128" s="34"/>
    </row>
    <row r="129" spans="1:4" ht="20.25" x14ac:dyDescent="0.25">
      <c r="A129" s="101"/>
      <c r="B129" s="23"/>
      <c r="C129" s="34"/>
      <c r="D129" s="34"/>
    </row>
    <row r="130" spans="1:4" ht="20.25" x14ac:dyDescent="0.25">
      <c r="A130" s="101"/>
      <c r="B130" s="23"/>
      <c r="C130" s="34"/>
      <c r="D130" s="34"/>
    </row>
    <row r="131" spans="1:4" ht="20.25" x14ac:dyDescent="0.25">
      <c r="A131" s="101"/>
      <c r="B131" s="23"/>
      <c r="C131" s="34"/>
      <c r="D131" s="34"/>
    </row>
    <row r="132" spans="1:4" ht="20.25" x14ac:dyDescent="0.25">
      <c r="A132" s="101"/>
      <c r="B132" s="23"/>
      <c r="C132" s="34"/>
      <c r="D132" s="34"/>
    </row>
    <row r="133" spans="1:4" ht="20.25" x14ac:dyDescent="0.25">
      <c r="A133" s="101"/>
      <c r="B133" s="23"/>
      <c r="C133" s="34"/>
      <c r="D133" s="34"/>
    </row>
    <row r="134" spans="1:4" ht="20.25" x14ac:dyDescent="0.25">
      <c r="A134" s="101"/>
      <c r="B134" s="23"/>
      <c r="C134" s="34"/>
      <c r="D134" s="34"/>
    </row>
    <row r="135" spans="1:4" ht="20.25" x14ac:dyDescent="0.25">
      <c r="A135" s="101"/>
      <c r="B135" s="23"/>
      <c r="C135" s="34"/>
      <c r="D135" s="34"/>
    </row>
    <row r="136" spans="1:4" ht="20.25" x14ac:dyDescent="0.25">
      <c r="A136" s="101"/>
      <c r="B136" s="23"/>
      <c r="C136" s="34"/>
      <c r="D136" s="34"/>
    </row>
    <row r="137" spans="1:4" ht="20.25" x14ac:dyDescent="0.25">
      <c r="A137" s="101"/>
      <c r="B137" s="23"/>
      <c r="C137" s="34"/>
      <c r="D137" s="34"/>
    </row>
    <row r="138" spans="1:4" ht="20.25" x14ac:dyDescent="0.25">
      <c r="A138" s="101"/>
      <c r="B138" s="23"/>
      <c r="C138" s="34"/>
      <c r="D138" s="34"/>
    </row>
    <row r="139" spans="1:4" ht="20.25" x14ac:dyDescent="0.25">
      <c r="A139" s="101"/>
      <c r="B139" s="23"/>
      <c r="C139" s="34"/>
      <c r="D139" s="34"/>
    </row>
    <row r="140" spans="1:4" ht="20.25" x14ac:dyDescent="0.25">
      <c r="A140" s="101"/>
      <c r="B140" s="23"/>
      <c r="C140" s="34"/>
      <c r="D140" s="34"/>
    </row>
    <row r="141" spans="1:4" ht="20.25" x14ac:dyDescent="0.25">
      <c r="A141" s="101"/>
      <c r="B141" s="23"/>
      <c r="C141" s="34"/>
      <c r="D141" s="34"/>
    </row>
    <row r="142" spans="1:4" ht="20.25" x14ac:dyDescent="0.25">
      <c r="A142" s="101"/>
      <c r="B142" s="23"/>
      <c r="C142" s="34"/>
      <c r="D142" s="34"/>
    </row>
    <row r="143" spans="1:4" ht="20.25" x14ac:dyDescent="0.25">
      <c r="A143" s="101"/>
      <c r="B143" s="23"/>
      <c r="C143" s="34"/>
      <c r="D143" s="34"/>
    </row>
    <row r="144" spans="1:4" ht="20.25" x14ac:dyDescent="0.25">
      <c r="A144" s="101"/>
      <c r="B144" s="23"/>
      <c r="C144" s="34"/>
      <c r="D144" s="34"/>
    </row>
    <row r="145" spans="1:4" ht="20.25" x14ac:dyDescent="0.25">
      <c r="A145" s="101"/>
      <c r="B145" s="23"/>
      <c r="C145" s="34"/>
      <c r="D145" s="34"/>
    </row>
    <row r="146" spans="1:4" ht="20.25" x14ac:dyDescent="0.25">
      <c r="A146" s="101"/>
      <c r="B146" s="23"/>
      <c r="C146" s="34"/>
      <c r="D146" s="34"/>
    </row>
    <row r="147" spans="1:4" ht="20.25" x14ac:dyDescent="0.25">
      <c r="A147" s="101"/>
      <c r="B147" s="23"/>
      <c r="C147" s="34"/>
      <c r="D147" s="34"/>
    </row>
    <row r="148" spans="1:4" ht="20.25" x14ac:dyDescent="0.25">
      <c r="A148" s="101"/>
      <c r="B148" s="23"/>
      <c r="C148" s="34"/>
      <c r="D148" s="34"/>
    </row>
    <row r="149" spans="1:4" ht="20.25" x14ac:dyDescent="0.25">
      <c r="A149" s="101"/>
      <c r="B149" s="23"/>
      <c r="C149" s="34"/>
      <c r="D149" s="34"/>
    </row>
    <row r="150" spans="1:4" ht="20.25" x14ac:dyDescent="0.25">
      <c r="A150" s="101"/>
      <c r="B150" s="23"/>
      <c r="C150" s="34"/>
      <c r="D150" s="34"/>
    </row>
    <row r="151" spans="1:4" ht="20.25" x14ac:dyDescent="0.25">
      <c r="A151" s="101"/>
      <c r="B151" s="23"/>
      <c r="C151" s="34"/>
      <c r="D151" s="34"/>
    </row>
    <row r="152" spans="1:4" ht="20.25" x14ac:dyDescent="0.25">
      <c r="A152" s="101"/>
      <c r="B152" s="23"/>
      <c r="C152" s="34"/>
      <c r="D152" s="34"/>
    </row>
    <row r="153" spans="1:4" ht="20.25" x14ac:dyDescent="0.25">
      <c r="A153" s="101"/>
      <c r="B153" s="23"/>
      <c r="C153" s="34"/>
      <c r="D153" s="34"/>
    </row>
    <row r="154" spans="1:4" ht="20.25" x14ac:dyDescent="0.25">
      <c r="A154" s="101"/>
      <c r="B154" s="23"/>
      <c r="C154" s="34"/>
      <c r="D154" s="34"/>
    </row>
    <row r="155" spans="1:4" ht="20.25" x14ac:dyDescent="0.25">
      <c r="A155" s="101"/>
      <c r="B155" s="23"/>
      <c r="C155" s="34"/>
      <c r="D155" s="34"/>
    </row>
    <row r="156" spans="1:4" ht="20.25" x14ac:dyDescent="0.25">
      <c r="A156" s="101"/>
      <c r="B156" s="23"/>
      <c r="C156" s="34"/>
      <c r="D156" s="34"/>
    </row>
    <row r="157" spans="1:4" ht="20.25" x14ac:dyDescent="0.25">
      <c r="A157" s="101"/>
      <c r="B157" s="23"/>
      <c r="C157" s="34"/>
      <c r="D157" s="34"/>
    </row>
    <row r="158" spans="1:4" ht="20.25" x14ac:dyDescent="0.25">
      <c r="A158" s="101"/>
      <c r="B158" s="23"/>
      <c r="C158" s="34"/>
      <c r="D158" s="34"/>
    </row>
    <row r="159" spans="1:4" ht="20.25" x14ac:dyDescent="0.25">
      <c r="A159" s="101"/>
      <c r="B159" s="23"/>
      <c r="C159" s="34"/>
      <c r="D159" s="34"/>
    </row>
    <row r="160" spans="1:4" ht="20.25" x14ac:dyDescent="0.25">
      <c r="A160" s="101"/>
      <c r="B160" s="23"/>
      <c r="C160" s="34"/>
      <c r="D160" s="34"/>
    </row>
    <row r="161" spans="1:4" ht="20.25" x14ac:dyDescent="0.25">
      <c r="A161" s="101"/>
      <c r="B161" s="23"/>
      <c r="C161" s="34"/>
      <c r="D161" s="34"/>
    </row>
    <row r="162" spans="1:4" ht="20.25" x14ac:dyDescent="0.25">
      <c r="A162" s="101"/>
      <c r="B162" s="23"/>
      <c r="C162" s="34"/>
      <c r="D162" s="34"/>
    </row>
    <row r="163" spans="1:4" ht="20.25" x14ac:dyDescent="0.25">
      <c r="A163" s="101"/>
      <c r="B163" s="23"/>
      <c r="C163" s="34"/>
      <c r="D163" s="34"/>
    </row>
    <row r="164" spans="1:4" ht="20.25" x14ac:dyDescent="0.25">
      <c r="A164" s="101"/>
      <c r="B164" s="23"/>
      <c r="C164" s="34"/>
      <c r="D164" s="34"/>
    </row>
    <row r="165" spans="1:4" ht="20.25" x14ac:dyDescent="0.25">
      <c r="A165" s="101"/>
      <c r="B165" s="23"/>
      <c r="C165" s="34"/>
      <c r="D165" s="34"/>
    </row>
    <row r="166" spans="1:4" ht="20.25" x14ac:dyDescent="0.25">
      <c r="A166" s="101"/>
      <c r="B166" s="23"/>
      <c r="C166" s="34"/>
      <c r="D166" s="34"/>
    </row>
    <row r="167" spans="1:4" ht="20.25" x14ac:dyDescent="0.25">
      <c r="A167" s="101"/>
      <c r="B167" s="23"/>
      <c r="C167" s="34"/>
      <c r="D167" s="34"/>
    </row>
    <row r="168" spans="1:4" ht="20.25" x14ac:dyDescent="0.25">
      <c r="A168" s="101"/>
      <c r="B168" s="23"/>
      <c r="C168" s="34"/>
      <c r="D168" s="34"/>
    </row>
    <row r="169" spans="1:4" ht="20.25" x14ac:dyDescent="0.25">
      <c r="A169" s="101"/>
      <c r="B169" s="23"/>
      <c r="C169" s="34"/>
      <c r="D169" s="34"/>
    </row>
    <row r="170" spans="1:4" ht="20.25" x14ac:dyDescent="0.25">
      <c r="A170" s="101"/>
      <c r="B170" s="23"/>
      <c r="C170" s="34"/>
      <c r="D170" s="34"/>
    </row>
    <row r="171" spans="1:4" ht="20.25" x14ac:dyDescent="0.25">
      <c r="A171" s="101"/>
      <c r="B171" s="23"/>
      <c r="C171" s="34"/>
      <c r="D171" s="34"/>
    </row>
    <row r="172" spans="1:4" ht="20.25" x14ac:dyDescent="0.25">
      <c r="A172" s="101"/>
      <c r="B172" s="23"/>
      <c r="C172" s="34"/>
      <c r="D172" s="34"/>
    </row>
    <row r="173" spans="1:4" ht="20.25" x14ac:dyDescent="0.25">
      <c r="A173" s="101"/>
      <c r="B173" s="23"/>
      <c r="C173" s="34"/>
      <c r="D173" s="34"/>
    </row>
    <row r="174" spans="1:4" ht="20.25" x14ac:dyDescent="0.25">
      <c r="A174" s="101"/>
      <c r="B174" s="23"/>
      <c r="C174" s="34"/>
      <c r="D174" s="34"/>
    </row>
    <row r="175" spans="1:4" ht="20.25" x14ac:dyDescent="0.25">
      <c r="A175" s="101"/>
      <c r="B175" s="23"/>
      <c r="C175" s="34"/>
      <c r="D175" s="34"/>
    </row>
    <row r="176" spans="1:4" ht="20.25" x14ac:dyDescent="0.25">
      <c r="A176" s="101"/>
      <c r="B176" s="23"/>
      <c r="C176" s="34"/>
      <c r="D176" s="34"/>
    </row>
    <row r="177" spans="1:4" ht="20.25" x14ac:dyDescent="0.25">
      <c r="A177" s="101"/>
      <c r="B177" s="23"/>
      <c r="C177" s="34"/>
      <c r="D177" s="34"/>
    </row>
    <row r="178" spans="1:4" ht="20.25" x14ac:dyDescent="0.25">
      <c r="A178" s="101"/>
      <c r="B178" s="23"/>
      <c r="C178" s="34"/>
      <c r="D178" s="34"/>
    </row>
    <row r="179" spans="1:4" ht="20.25" x14ac:dyDescent="0.25">
      <c r="A179" s="101"/>
      <c r="B179" s="23"/>
      <c r="C179" s="34"/>
      <c r="D179" s="34"/>
    </row>
    <row r="180" spans="1:4" ht="20.25" x14ac:dyDescent="0.25">
      <c r="A180" s="101"/>
      <c r="B180" s="23"/>
      <c r="C180" s="34"/>
      <c r="D180" s="34"/>
    </row>
    <row r="181" spans="1:4" ht="20.25" x14ac:dyDescent="0.25">
      <c r="A181" s="101"/>
      <c r="B181" s="23"/>
      <c r="C181" s="34"/>
      <c r="D181" s="34"/>
    </row>
    <row r="182" spans="1:4" ht="20.25" x14ac:dyDescent="0.25">
      <c r="A182" s="101"/>
      <c r="B182" s="23"/>
      <c r="C182" s="34"/>
      <c r="D182" s="34"/>
    </row>
    <row r="183" spans="1:4" ht="20.25" x14ac:dyDescent="0.25">
      <c r="A183" s="101"/>
      <c r="B183" s="23"/>
      <c r="C183" s="34"/>
      <c r="D183" s="34"/>
    </row>
    <row r="184" spans="1:4" ht="20.25" x14ac:dyDescent="0.25">
      <c r="A184" s="101"/>
      <c r="B184" s="23"/>
      <c r="C184" s="34"/>
      <c r="D184" s="34"/>
    </row>
    <row r="185" spans="1:4" ht="20.25" x14ac:dyDescent="0.25">
      <c r="A185" s="101"/>
      <c r="B185" s="23"/>
      <c r="C185" s="34"/>
      <c r="D185" s="34"/>
    </row>
    <row r="186" spans="1:4" ht="20.25" x14ac:dyDescent="0.25">
      <c r="A186" s="101"/>
      <c r="B186" s="23"/>
      <c r="C186" s="34"/>
      <c r="D186" s="34"/>
    </row>
    <row r="187" spans="1:4" ht="20.25" x14ac:dyDescent="0.25">
      <c r="A187" s="101"/>
      <c r="B187" s="23"/>
      <c r="C187" s="34"/>
      <c r="D187" s="34"/>
    </row>
    <row r="188" spans="1:4" ht="20.25" x14ac:dyDescent="0.25">
      <c r="A188" s="101"/>
      <c r="B188" s="23"/>
      <c r="C188" s="34"/>
      <c r="D188" s="34"/>
    </row>
    <row r="189" spans="1:4" ht="20.25" x14ac:dyDescent="0.25">
      <c r="A189" s="101"/>
      <c r="B189" s="23"/>
      <c r="C189" s="34"/>
      <c r="D189" s="34"/>
    </row>
    <row r="190" spans="1:4" ht="20.25" x14ac:dyDescent="0.25">
      <c r="A190" s="101"/>
      <c r="B190" s="23"/>
      <c r="C190" s="34"/>
      <c r="D190" s="34"/>
    </row>
    <row r="191" spans="1:4" ht="20.25" x14ac:dyDescent="0.25">
      <c r="A191" s="101"/>
      <c r="B191" s="23"/>
      <c r="C191" s="34"/>
      <c r="D191" s="34"/>
    </row>
    <row r="192" spans="1:4" ht="20.25" x14ac:dyDescent="0.25">
      <c r="A192" s="101"/>
      <c r="B192" s="23"/>
      <c r="C192" s="34"/>
      <c r="D192" s="34"/>
    </row>
    <row r="193" spans="1:4" ht="20.25" x14ac:dyDescent="0.25">
      <c r="A193" s="101"/>
      <c r="B193" s="23"/>
      <c r="C193" s="34"/>
      <c r="D193" s="34"/>
    </row>
    <row r="194" spans="1:4" ht="20.25" x14ac:dyDescent="0.25">
      <c r="A194" s="101"/>
      <c r="B194" s="23"/>
      <c r="C194" s="34"/>
      <c r="D194" s="34"/>
    </row>
    <row r="195" spans="1:4" ht="20.25" x14ac:dyDescent="0.25">
      <c r="A195" s="101"/>
      <c r="B195" s="23"/>
      <c r="C195" s="34"/>
      <c r="D195" s="34"/>
    </row>
    <row r="196" spans="1:4" ht="20.25" x14ac:dyDescent="0.25">
      <c r="A196" s="101"/>
      <c r="B196" s="23"/>
      <c r="C196" s="34"/>
      <c r="D196" s="34"/>
    </row>
    <row r="197" spans="1:4" ht="20.25" x14ac:dyDescent="0.25">
      <c r="A197" s="101"/>
      <c r="B197" s="23"/>
      <c r="C197" s="34"/>
      <c r="D197" s="34"/>
    </row>
    <row r="198" spans="1:4" ht="20.25" x14ac:dyDescent="0.25">
      <c r="A198" s="101"/>
      <c r="B198" s="23"/>
      <c r="C198" s="34"/>
      <c r="D198" s="34"/>
    </row>
    <row r="199" spans="1:4" ht="20.25" x14ac:dyDescent="0.25">
      <c r="A199" s="101"/>
      <c r="B199" s="23"/>
      <c r="C199" s="34"/>
      <c r="D199" s="34"/>
    </row>
    <row r="200" spans="1:4" ht="20.25" x14ac:dyDescent="0.25">
      <c r="A200" s="101"/>
      <c r="B200" s="23"/>
      <c r="C200" s="34"/>
      <c r="D200" s="34"/>
    </row>
    <row r="201" spans="1:4" ht="20.25" x14ac:dyDescent="0.25">
      <c r="A201" s="101"/>
      <c r="B201" s="23"/>
      <c r="C201" s="34"/>
      <c r="D201" s="34"/>
    </row>
    <row r="202" spans="1:4" ht="20.25" x14ac:dyDescent="0.25">
      <c r="A202" s="101"/>
      <c r="B202" s="23"/>
      <c r="C202" s="34"/>
      <c r="D202" s="34"/>
    </row>
    <row r="203" spans="1:4" ht="20.25" x14ac:dyDescent="0.25">
      <c r="A203" s="101"/>
      <c r="B203" s="23"/>
      <c r="C203" s="34"/>
      <c r="D203" s="34"/>
    </row>
    <row r="204" spans="1:4" ht="20.25" x14ac:dyDescent="0.25">
      <c r="A204" s="101"/>
      <c r="B204" s="23"/>
      <c r="C204" s="34"/>
      <c r="D204" s="34"/>
    </row>
    <row r="205" spans="1:4" ht="20.25" x14ac:dyDescent="0.25">
      <c r="A205" s="101"/>
      <c r="B205" s="23"/>
      <c r="C205" s="34"/>
      <c r="D205" s="34"/>
    </row>
    <row r="206" spans="1:4" ht="20.25" x14ac:dyDescent="0.25">
      <c r="A206" s="101"/>
      <c r="B206" s="23"/>
      <c r="C206" s="34"/>
      <c r="D206" s="34"/>
    </row>
    <row r="207" spans="1:4" ht="20.25" x14ac:dyDescent="0.25">
      <c r="A207" s="101"/>
      <c r="B207" s="23"/>
      <c r="C207" s="34"/>
      <c r="D207" s="34"/>
    </row>
    <row r="208" spans="1:4" x14ac:dyDescent="0.25">
      <c r="A208" s="84"/>
      <c r="B208" s="23"/>
      <c r="C208" s="23"/>
      <c r="D208" s="23"/>
    </row>
    <row r="209" spans="1:8" ht="20.25" x14ac:dyDescent="0.25">
      <c r="A209" s="84"/>
      <c r="B209" s="30" t="s">
        <v>87</v>
      </c>
      <c r="C209" s="30" t="s">
        <v>143</v>
      </c>
      <c r="D209" s="33" t="s">
        <v>87</v>
      </c>
      <c r="E209" s="33" t="s">
        <v>143</v>
      </c>
    </row>
    <row r="210" spans="1:8" ht="21" x14ac:dyDescent="0.35">
      <c r="A210" s="84"/>
      <c r="B210" s="31" t="s">
        <v>89</v>
      </c>
      <c r="C210" s="31"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84"/>
      <c r="B211" s="31" t="s">
        <v>89</v>
      </c>
      <c r="C211" s="31" t="s">
        <v>92</v>
      </c>
      <c r="E211" t="s">
        <v>57</v>
      </c>
      <c r="F211" t="str">
        <f t="shared" ref="F211:F221" si="0">IF(NOT(ISBLANK(D211)),D211,IF(NOT(ISBLANK(E211)),"     "&amp;E211,FALSE))</f>
        <v xml:space="preserve">     Afectación menor a 10 SMLMV .</v>
      </c>
    </row>
    <row r="212" spans="1:8" ht="21" x14ac:dyDescent="0.35">
      <c r="A212" s="84"/>
      <c r="B212" s="31" t="s">
        <v>89</v>
      </c>
      <c r="C212" s="31" t="s">
        <v>93</v>
      </c>
      <c r="E212" t="s">
        <v>92</v>
      </c>
      <c r="F212" t="str">
        <f t="shared" si="0"/>
        <v xml:space="preserve">     Entre 10 y 50 SMLMV </v>
      </c>
    </row>
    <row r="213" spans="1:8" ht="21" x14ac:dyDescent="0.35">
      <c r="A213" s="84"/>
      <c r="B213" s="31" t="s">
        <v>89</v>
      </c>
      <c r="C213" s="31" t="s">
        <v>94</v>
      </c>
      <c r="E213" t="s">
        <v>93</v>
      </c>
      <c r="F213" t="str">
        <f t="shared" si="0"/>
        <v xml:space="preserve">     Entre 50 y 100 SMLMV </v>
      </c>
    </row>
    <row r="214" spans="1:8" ht="21" x14ac:dyDescent="0.35">
      <c r="A214" s="84"/>
      <c r="B214" s="31" t="s">
        <v>89</v>
      </c>
      <c r="C214" s="31" t="s">
        <v>95</v>
      </c>
      <c r="E214" t="s">
        <v>94</v>
      </c>
      <c r="F214" t="str">
        <f t="shared" si="0"/>
        <v xml:space="preserve">     Entre 100 y 500 SMLMV </v>
      </c>
    </row>
    <row r="215" spans="1:8" ht="21" x14ac:dyDescent="0.35">
      <c r="A215" s="84"/>
      <c r="B215" s="31" t="s">
        <v>56</v>
      </c>
      <c r="C215" s="31" t="s">
        <v>96</v>
      </c>
      <c r="E215" t="s">
        <v>95</v>
      </c>
      <c r="F215" t="str">
        <f t="shared" si="0"/>
        <v xml:space="preserve">     Mayor a 500 SMLMV </v>
      </c>
    </row>
    <row r="216" spans="1:8" ht="21" x14ac:dyDescent="0.35">
      <c r="A216" s="84"/>
      <c r="B216" s="31" t="s">
        <v>56</v>
      </c>
      <c r="C216" s="31" t="s">
        <v>97</v>
      </c>
      <c r="D216" t="s">
        <v>56</v>
      </c>
      <c r="F216" t="str">
        <f t="shared" si="0"/>
        <v>Pérdida Reputacional</v>
      </c>
    </row>
    <row r="217" spans="1:8" ht="21" x14ac:dyDescent="0.35">
      <c r="A217" s="84"/>
      <c r="B217" s="31" t="s">
        <v>56</v>
      </c>
      <c r="C217" s="31" t="s">
        <v>99</v>
      </c>
      <c r="E217" t="s">
        <v>96</v>
      </c>
      <c r="F217" t="str">
        <f t="shared" si="0"/>
        <v xml:space="preserve">     El riesgo afecta la imagen de alguna área de la organización</v>
      </c>
    </row>
    <row r="218" spans="1:8" ht="21" x14ac:dyDescent="0.35">
      <c r="A218" s="84"/>
      <c r="B218" s="31" t="s">
        <v>56</v>
      </c>
      <c r="C218" s="31" t="s">
        <v>98</v>
      </c>
      <c r="E218" t="s">
        <v>97</v>
      </c>
      <c r="F218" t="str">
        <f t="shared" si="0"/>
        <v xml:space="preserve">     El riesgo afecta la imagen de la entidad internamente, de conocimiento general, nivel interno, de junta dircetiva y accionistas y/o de provedores</v>
      </c>
    </row>
    <row r="219" spans="1:8" ht="21" x14ac:dyDescent="0.35">
      <c r="A219" s="84"/>
      <c r="B219" s="31" t="s">
        <v>56</v>
      </c>
      <c r="C219" s="31" t="s">
        <v>117</v>
      </c>
      <c r="E219" t="s">
        <v>99</v>
      </c>
      <c r="F219" t="str">
        <f t="shared" si="0"/>
        <v xml:space="preserve">     El riesgo afecta la imagen de la entidad con algunos usuarios de relevancia frente al logro de los objetivos</v>
      </c>
    </row>
    <row r="220" spans="1:8" x14ac:dyDescent="0.25">
      <c r="A220" s="84"/>
      <c r="B220" s="32"/>
      <c r="C220" s="32"/>
      <c r="E220" t="s">
        <v>98</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117</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145</v>
      </c>
    </row>
    <row r="224" spans="1:8" x14ac:dyDescent="0.25">
      <c r="B224" s="22"/>
      <c r="C224" s="22"/>
      <c r="F224" s="35" t="s">
        <v>146</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6"/>
    <col min="3" max="3" width="17" style="86" customWidth="1"/>
    <col min="4" max="4" width="14.28515625" style="86"/>
    <col min="5" max="5" width="46" style="86" customWidth="1"/>
    <col min="6" max="16384" width="14.28515625" style="86"/>
  </cols>
  <sheetData>
    <row r="1" spans="2:6" ht="24" customHeight="1" thickBot="1" x14ac:dyDescent="0.25">
      <c r="B1" s="621" t="s">
        <v>77</v>
      </c>
      <c r="C1" s="622"/>
      <c r="D1" s="622"/>
      <c r="E1" s="622"/>
      <c r="F1" s="623"/>
    </row>
    <row r="2" spans="2:6" ht="16.5" thickBot="1" x14ac:dyDescent="0.3">
      <c r="B2" s="87"/>
      <c r="C2" s="87"/>
      <c r="D2" s="87"/>
      <c r="E2" s="87"/>
      <c r="F2" s="87"/>
    </row>
    <row r="3" spans="2:6" ht="16.5" thickBot="1" x14ac:dyDescent="0.25">
      <c r="B3" s="625" t="s">
        <v>63</v>
      </c>
      <c r="C3" s="626"/>
      <c r="D3" s="626"/>
      <c r="E3" s="99" t="s">
        <v>64</v>
      </c>
      <c r="F3" s="100" t="s">
        <v>65</v>
      </c>
    </row>
    <row r="4" spans="2:6" ht="31.5" x14ac:dyDescent="0.2">
      <c r="B4" s="627" t="s">
        <v>66</v>
      </c>
      <c r="C4" s="629" t="s">
        <v>13</v>
      </c>
      <c r="D4" s="88" t="s">
        <v>14</v>
      </c>
      <c r="E4" s="89" t="s">
        <v>67</v>
      </c>
      <c r="F4" s="90">
        <v>0.25</v>
      </c>
    </row>
    <row r="5" spans="2:6" ht="47.25" x14ac:dyDescent="0.2">
      <c r="B5" s="628"/>
      <c r="C5" s="630"/>
      <c r="D5" s="91" t="s">
        <v>15</v>
      </c>
      <c r="E5" s="92" t="s">
        <v>68</v>
      </c>
      <c r="F5" s="93">
        <v>0.15</v>
      </c>
    </row>
    <row r="6" spans="2:6" ht="47.25" x14ac:dyDescent="0.2">
      <c r="B6" s="628"/>
      <c r="C6" s="630"/>
      <c r="D6" s="91" t="s">
        <v>16</v>
      </c>
      <c r="E6" s="92" t="s">
        <v>69</v>
      </c>
      <c r="F6" s="93">
        <v>0.1</v>
      </c>
    </row>
    <row r="7" spans="2:6" ht="63" x14ac:dyDescent="0.2">
      <c r="B7" s="628"/>
      <c r="C7" s="630" t="s">
        <v>17</v>
      </c>
      <c r="D7" s="91" t="s">
        <v>10</v>
      </c>
      <c r="E7" s="92" t="s">
        <v>70</v>
      </c>
      <c r="F7" s="93">
        <v>0.25</v>
      </c>
    </row>
    <row r="8" spans="2:6" ht="31.5" x14ac:dyDescent="0.2">
      <c r="B8" s="628"/>
      <c r="C8" s="630"/>
      <c r="D8" s="91" t="s">
        <v>9</v>
      </c>
      <c r="E8" s="92" t="s">
        <v>71</v>
      </c>
      <c r="F8" s="93">
        <v>0.15</v>
      </c>
    </row>
    <row r="9" spans="2:6" ht="47.25" x14ac:dyDescent="0.2">
      <c r="B9" s="628" t="s">
        <v>160</v>
      </c>
      <c r="C9" s="630" t="s">
        <v>18</v>
      </c>
      <c r="D9" s="91" t="s">
        <v>19</v>
      </c>
      <c r="E9" s="92" t="s">
        <v>72</v>
      </c>
      <c r="F9" s="94" t="s">
        <v>73</v>
      </c>
    </row>
    <row r="10" spans="2:6" ht="63" x14ac:dyDescent="0.2">
      <c r="B10" s="628"/>
      <c r="C10" s="630"/>
      <c r="D10" s="91" t="s">
        <v>20</v>
      </c>
      <c r="E10" s="92" t="s">
        <v>74</v>
      </c>
      <c r="F10" s="94" t="s">
        <v>73</v>
      </c>
    </row>
    <row r="11" spans="2:6" ht="47.25" x14ac:dyDescent="0.2">
      <c r="B11" s="628"/>
      <c r="C11" s="630" t="s">
        <v>21</v>
      </c>
      <c r="D11" s="91" t="s">
        <v>22</v>
      </c>
      <c r="E11" s="92" t="s">
        <v>75</v>
      </c>
      <c r="F11" s="94" t="s">
        <v>73</v>
      </c>
    </row>
    <row r="12" spans="2:6" ht="47.25" x14ac:dyDescent="0.2">
      <c r="B12" s="628"/>
      <c r="C12" s="630"/>
      <c r="D12" s="91" t="s">
        <v>23</v>
      </c>
      <c r="E12" s="92" t="s">
        <v>76</v>
      </c>
      <c r="F12" s="94" t="s">
        <v>73</v>
      </c>
    </row>
    <row r="13" spans="2:6" ht="31.5" x14ac:dyDescent="0.2">
      <c r="B13" s="628"/>
      <c r="C13" s="630" t="s">
        <v>24</v>
      </c>
      <c r="D13" s="91" t="s">
        <v>118</v>
      </c>
      <c r="E13" s="92" t="s">
        <v>121</v>
      </c>
      <c r="F13" s="94" t="s">
        <v>73</v>
      </c>
    </row>
    <row r="14" spans="2:6" ht="32.25" thickBot="1" x14ac:dyDescent="0.25">
      <c r="B14" s="631"/>
      <c r="C14" s="632"/>
      <c r="D14" s="95" t="s">
        <v>119</v>
      </c>
      <c r="E14" s="96" t="s">
        <v>120</v>
      </c>
      <c r="F14" s="97" t="s">
        <v>73</v>
      </c>
    </row>
    <row r="15" spans="2:6" ht="49.5" customHeight="1" x14ac:dyDescent="0.2">
      <c r="B15" s="624" t="s">
        <v>157</v>
      </c>
      <c r="C15" s="624"/>
      <c r="D15" s="624"/>
      <c r="E15" s="624"/>
      <c r="F15" s="624"/>
    </row>
    <row r="16" spans="2:6" ht="27" customHeight="1" x14ac:dyDescent="0.25">
      <c r="B16" s="9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39</v>
      </c>
    </row>
    <row r="21" spans="1:1" x14ac:dyDescent="0.2">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2022-03-25T21:16:43Z</dcterms:modified>
</cp:coreProperties>
</file>