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hidePivotFieldList="1" defaultThemeVersion="124226"/>
  <mc:AlternateContent xmlns:mc="http://schemas.openxmlformats.org/markup-compatibility/2006">
    <mc:Choice Requires="x15">
      <x15ac:absPath xmlns:x15ac="http://schemas.microsoft.com/office/spreadsheetml/2010/11/ac" url="D:\ALCALDIA 2022\CONTRUCCION MRG 2022\MAPAS RIESGOS DE GESTION 2022 - inicio 25022022\SECRETARIA ADMINISTRATIVA\"/>
    </mc:Choice>
  </mc:AlternateContent>
  <xr:revisionPtr revIDLastSave="0" documentId="13_ncr:1_{368A171E-3C8B-4DC7-A9F8-A9506F28172C}" xr6:coauthVersionLast="47" xr6:coauthVersionMax="47" xr10:uidLastSave="{00000000-0000-0000-0000-000000000000}"/>
  <bookViews>
    <workbookView xWindow="-120" yWindow="-120" windowWidth="20730" windowHeight="11040" tabRatio="882" firstSheet="1" activeTab="2" xr2:uid="{00000000-000D-0000-FFFF-FFFF00000000}"/>
  </bookViews>
  <sheets>
    <sheet name="Intructivo " sheetId="21" r:id="rId1"/>
    <sheet name="CONTEXTO" sheetId="22"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2" i="1" l="1"/>
  <c r="Q12" i="1"/>
  <c r="H12" i="1" l="1"/>
  <c r="I12" i="1" s="1"/>
  <c r="F221" i="13" l="1"/>
  <c r="F211" i="13"/>
  <c r="F212" i="13"/>
  <c r="F213" i="13"/>
  <c r="F214" i="13"/>
  <c r="F215" i="13"/>
  <c r="F216" i="13"/>
  <c r="F217" i="13"/>
  <c r="F218" i="13"/>
  <c r="F219" i="13"/>
  <c r="F220" i="13"/>
  <c r="F210" i="13"/>
  <c r="K17" i="1"/>
  <c r="K16" i="1"/>
  <c r="K13" i="1"/>
  <c r="K14" i="1"/>
  <c r="B221" i="13" a="1"/>
  <c r="K15" i="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Q17" i="1" l="1"/>
  <c r="Q16" i="1"/>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T16" i="1"/>
  <c r="T17" i="1"/>
  <c r="X12" i="1" l="1"/>
  <c r="Y12" i="1" s="1"/>
  <c r="Z12" i="1" l="1"/>
  <c r="X16" i="1" l="1"/>
  <c r="Y16" i="1" l="1"/>
  <c r="Z16" i="1"/>
  <c r="X17" i="1" s="1"/>
  <c r="Y17" i="1" l="1"/>
  <c r="Z17" i="1"/>
  <c r="K12" i="1" l="1"/>
  <c r="L12"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N12" i="1"/>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AA12" i="1" l="1"/>
  <c r="J47" i="19" l="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V27" i="19"/>
  <c r="P47" i="19"/>
  <c r="J17" i="19"/>
  <c r="V47" i="19"/>
  <c r="J37" i="19"/>
  <c r="AB37" i="19"/>
  <c r="V7" i="19"/>
  <c r="AH37" i="19"/>
  <c r="P27" i="19"/>
  <c r="P17" i="19"/>
  <c r="AH47" i="19"/>
  <c r="AB17" i="19"/>
  <c r="J7" i="19"/>
  <c r="V37" i="19"/>
  <c r="AH17" i="19"/>
  <c r="P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B47" i="19" l="1"/>
  <c r="AB7" i="19"/>
  <c r="AB27" i="19"/>
  <c r="W27" i="19"/>
  <c r="P37" i="19"/>
  <c r="J27" i="19"/>
  <c r="AH7" i="19"/>
  <c r="AH27" i="19"/>
  <c r="V17" i="19"/>
  <c r="K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Q7" i="19" l="1"/>
  <c r="AI37" i="19"/>
  <c r="AC17" i="19"/>
  <c r="AC27" i="19"/>
  <c r="Q27" i="19"/>
  <c r="AI7" i="19"/>
  <c r="K17" i="19"/>
  <c r="W37" i="19"/>
  <c r="AI27" i="19"/>
  <c r="K27" i="19"/>
  <c r="AC37" i="19"/>
  <c r="W47" i="19"/>
  <c r="AI47" i="19"/>
  <c r="AC7" i="19"/>
  <c r="K47" i="19"/>
  <c r="Q17" i="19"/>
  <c r="K37" i="19"/>
  <c r="AI17" i="19"/>
  <c r="W7" i="19"/>
  <c r="Q47" i="19"/>
  <c r="Q37" i="19"/>
  <c r="AC47" i="19"/>
  <c r="W17" i="19"/>
  <c r="AA16" i="1"/>
  <c r="AB17" i="1"/>
  <c r="AA17" i="1" s="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<sst xmlns="http://schemas.openxmlformats.org/spreadsheetml/2006/main" count="384" uniqueCount="275">
  <si>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</si>
  <si>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</si>
  <si>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</si>
  <si>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</si>
  <si>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</si>
  <si>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</si>
  <si>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</si>
  <si>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</si>
  <si>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</si>
  <si>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</si>
  <si>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</si>
  <si>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</si>
  <si>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</si>
  <si>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</si>
  <si>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</si>
  <si>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</si>
  <si>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</si>
  <si>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</si>
  <si>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</si>
  <si>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</si>
  <si>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</si>
  <si>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</si>
  <si>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</si>
  <si>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</si>
  <si>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</si>
  <si>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</si>
  <si>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</si>
  <si>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</si>
  <si>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</si>
  <si>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</si>
  <si>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</si>
  <si>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</si>
  <si>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</si>
  <si>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</si>
  <si>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</si>
  <si>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</si>
  <si>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</si>
  <si>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</si>
  <si>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</si>
  <si>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</si>
  <si>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</si>
  <si>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</si>
  <si>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</si>
  <si>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</si>
  <si>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</si>
  <si>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</si>
  <si>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</si>
  <si>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</si>
  <si>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</si>
  <si>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</si>
  <si>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</si>
  <si>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</si>
  <si>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</si>
  <si>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</si>
  <si>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</si>
  <si>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</si>
  <si>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</si>
  <si>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</si>
  <si>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</si>
  <si>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</si>
  <si>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</si>
  <si>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</si>
  <si>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</si>
  <si>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</si>
  <si>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</si>
  <si>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</si>
  <si>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</si>
  <si>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</si>
  <si>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</si>
  <si>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</si>
  <si>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</si>
  <si>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</si>
  <si>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</si>
  <si>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</si>
  <si>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</si>
  <si>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</si>
  <si>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</si>
  <si>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</si>
  <si>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MEJORAMIENTO CONTINUO</t>
  </si>
  <si>
    <t>ALCANCE:</t>
  </si>
  <si>
    <t>Aplica para todos los pocesos del SIGC de la Administración Municipal, y comprende desde la definción del Contexto Organizacional, la planificación de actividades y el establecimiento de la documentación estandarizada del SIGC, la identificación de requisitos legales y de la Entidad, la elaboración de documentación de los procesos, la realización de inducciones, reinducciones y capacitaciones, la medición de los indicadores de calidad, la realización de auditorías internas de calidad a los procesos, hasta la elaboración de informes de desempeño de  los procesos del SIGC y el tratamiento de las acciones correctivas, preventivas y de mejora.</t>
  </si>
  <si>
    <t>OBJETIVOS ESTRATÉGICOS</t>
  </si>
  <si>
    <t>OBJETIVO DEL PROCESO</t>
  </si>
  <si>
    <t>PLANEACIÓN INSTITUCIONAL</t>
  </si>
  <si>
    <t>PUNTOS DE RIESGO EN LA CADENA DE VALOR</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</si>
  <si>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</si>
  <si>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Asegurar la gestión  documental  del  SIGC,    la  identificación,  análisis,  planificación  e  implementación  de  las    acciones correctivas y de mejora que se generen a partir de la realización de las auditorías internas, del seguimiento y medición del sistema, el tratamiento de servicio no conforme y de las revisiones gerenciales, de manera sistemática y objetiva con el fin de controlar el desvío de los objetivos de calidad  trazados en busca del mejoramiento continuo en la Entidad.</t>
  </si>
  <si>
    <t>Política del SIGC
Objetivos del SIGC
Mapa de procesos
Caracterizaciones
Contexto de la organización
Procedimiento control de documentos y registros.
Listado maestros de documentos internos y externos
Listado maestro de Registros
Procedimiento tratamiento de servicio no conforme.
Procedimiento acciones preventivas y correctivas de mejora
Procedimiento auditorías internas
Manual del SIGC
el tablero de indicadores del SIGC
Normograma</t>
  </si>
  <si>
    <t xml:space="preserve">Cargue de la información documentada a la nube para ser consultada y utilizada por los funcionarios públicos de la Administración Municipal
</t>
  </si>
  <si>
    <t>MATRIZ DOFA</t>
  </si>
  <si>
    <t>DEBILIDADES</t>
  </si>
  <si>
    <t>AMENAZAS</t>
  </si>
  <si>
    <t>1. La no entrega oportuna de información para la toma de decisiones (Informes/ medición de indicadores)</t>
  </si>
  <si>
    <t>1. Cambios propuestos del Decreto 1499 de Septiembre 11 de 2017</t>
  </si>
  <si>
    <t>2. La no efectividad de los planes de acción generados por las acciones correctivas del SIGC</t>
  </si>
  <si>
    <t>2. La generación permanente de actualizaciones frente normatividad que afecta la operación de la Entidad.</t>
  </si>
  <si>
    <t>3. Alta  rotación de personal (CPS)</t>
  </si>
  <si>
    <t>3.Emergencia sanitaria por el COVID-19.</t>
  </si>
  <si>
    <t>4. Planeación  y medición deficiente ´del SIGC</t>
  </si>
  <si>
    <t>4.Alteraciones en el orden público</t>
  </si>
  <si>
    <t>FORTALEZAS</t>
  </si>
  <si>
    <t>OPORTUNIDADES</t>
  </si>
  <si>
    <t>1. Apoyo y Liderazgo de la Alta Dirección.</t>
  </si>
  <si>
    <t>1. La tecnología disponible para gestionar la información.</t>
  </si>
  <si>
    <t>2. Experiencia y compromisos de los servidores públicos (planta y contratistas) vinculados al proceso.</t>
  </si>
  <si>
    <t>2.Buenas prácticas bajo lineamientos del Departamento Nacional de Planeación y Departamento Administrativo de la Función Pública.</t>
  </si>
  <si>
    <t>3. Conocimiento del desarrollo de los procesos.</t>
  </si>
  <si>
    <t>4.Trabajo en equipo y excelentes relaciones interpersonales</t>
  </si>
  <si>
    <t xml:space="preserve"> Matriz Mapa Riesgos de Gestión</t>
  </si>
  <si>
    <t>Código: F-DPM-1210-238,37-013</t>
  </si>
  <si>
    <t>Versión: 3.0</t>
  </si>
  <si>
    <t>Fecha Aprobación: Octubre-19-2021</t>
  </si>
  <si>
    <t xml:space="preserve">Página: 1 de 1 </t>
  </si>
  <si>
    <t>Proceso:</t>
  </si>
  <si>
    <t>Objetivo:</t>
  </si>
  <si>
    <t>Asegurar la gestión  documental  del  SIGC, la  identificación,  análisis,  planificación  e  implementación  de  las    acciones correctivas y de mejora que se generen a partir de la realización de las auditorías internas, del seguimiento y medición del sistema, el tratamientode servicio no conforme y de las revisiones gerenciales, de manera sistemática y objetiva con el fin de controlar el desvío de los objetivos de calidad  trazados en busca del mejoramiento continuo en la Entidad.</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</si>
  <si>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</si>
  <si>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</si>
  <si>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</si>
  <si>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</si>
  <si>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</si>
  <si>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</si>
  <si>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</si>
  <si>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</si>
  <si>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</si>
  <si>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</si>
  <si>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</si>
  <si>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</si>
  <si>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</si>
  <si>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</si>
  <si>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</si>
  <si>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</si>
  <si>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</si>
  <si>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</si>
  <si>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</si>
  <si>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</si>
  <si>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</si>
  <si>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</si>
  <si>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</si>
  <si>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</si>
  <si>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</si>
  <si>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</si>
  <si>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</si>
  <si>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</si>
  <si>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</si>
  <si>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</si>
  <si>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Reputacional</t>
  </si>
  <si>
    <t>Investigaciones disciplinarias y sanciones por entes de control</t>
  </si>
  <si>
    <t>Información  actualizada no esta disponible en el SIGC   para ser consultada y utilizada por los funcionarios de la Administración Municipal</t>
  </si>
  <si>
    <t>Ejecución y administración de procesos</t>
  </si>
  <si>
    <t xml:space="preserve">     El riesgo afecta la imagen de la entidad con algunos usuarios de relevancia frente al logro de los objetivos</t>
  </si>
  <si>
    <t>El profesional encargado del proceso de Mejoramiento Continuo verifica las acciones de mejora documental solicitadas por las dependencias y publica la información documentada en la nube.</t>
  </si>
  <si>
    <t>Preventivo</t>
  </si>
  <si>
    <t>Manual</t>
  </si>
  <si>
    <t>Documentado</t>
  </si>
  <si>
    <t>Continua</t>
  </si>
  <si>
    <t>Con Registro</t>
  </si>
  <si>
    <t>Reducir (mitigar)</t>
  </si>
  <si>
    <t>Profesional responsable SIGC</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</si>
  <si>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</si>
  <si>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</si>
  <si>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</si>
  <si>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</si>
  <si>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</si>
  <si>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</si>
  <si>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</si>
  <si>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</si>
  <si>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</si>
  <si>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</si>
  <si>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</si>
  <si>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</si>
  <si>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</si>
  <si>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</si>
  <si>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</si>
  <si>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</si>
  <si>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</si>
  <si>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</si>
  <si>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</si>
  <si>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</si>
  <si>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</si>
  <si>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</si>
  <si>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</si>
  <si>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</si>
  <si>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</si>
  <si>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</si>
  <si>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</si>
  <si>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</si>
  <si>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</si>
  <si>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</si>
  <si>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</si>
  <si>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</si>
  <si>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</si>
  <si>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</si>
  <si>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</si>
  <si>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</si>
  <si>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</si>
  <si>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</si>
  <si>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</si>
  <si>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</si>
  <si>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</si>
  <si>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</si>
  <si>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</si>
  <si>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</si>
  <si>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</si>
  <si>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</si>
  <si>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</si>
  <si>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</si>
  <si>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</si>
  <si>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</si>
  <si>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</si>
  <si>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</si>
  <si>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</si>
  <si>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</si>
  <si>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</si>
  <si>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</si>
  <si>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</si>
  <si>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</si>
  <si>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</si>
  <si>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</si>
  <si>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</si>
  <si>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</si>
  <si>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</si>
  <si>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</si>
  <si>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</si>
  <si>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</si>
  <si>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</si>
  <si>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</si>
  <si>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</si>
  <si>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</si>
  <si>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</si>
  <si>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</si>
  <si>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</si>
  <si>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</si>
  <si>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</si>
  <si>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</si>
  <si>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</si>
  <si>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</si>
  <si>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</si>
  <si>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</si>
  <si>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</si>
  <si>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</si>
  <si>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</si>
  <si>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</si>
  <si>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</si>
  <si>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</si>
  <si>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</si>
  <si>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</si>
  <si>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</si>
  <si>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</si>
  <si>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</si>
  <si>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</si>
  <si>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</si>
  <si>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</si>
  <si>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</si>
  <si>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</si>
  <si>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</si>
  <si>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</si>
  <si>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Reducir (compartir)</t>
  </si>
  <si>
    <t>Económico y Reputacional</t>
  </si>
  <si>
    <t>Plan de accion (solo para la opción reducir)</t>
  </si>
  <si>
    <t>Finalizado</t>
  </si>
  <si>
    <t>En curso</t>
  </si>
  <si>
    <t>Daños Activos Fisicos</t>
  </si>
  <si>
    <t>Ejecucion y Administracion de procesos</t>
  </si>
  <si>
    <t>Fallas Tecnologicas</t>
  </si>
  <si>
    <t>Fraude Externo</t>
  </si>
  <si>
    <t>Fraude Interno</t>
  </si>
  <si>
    <t>Relaciones Laborales</t>
  </si>
  <si>
    <t>Usuarios, productos y practicas , organizacionales</t>
  </si>
  <si>
    <t>Registro Sustancial</t>
  </si>
  <si>
    <t>Registro Material</t>
  </si>
  <si>
    <t>Sin registro</t>
  </si>
  <si>
    <t>Reducir</t>
  </si>
  <si>
    <t xml:space="preserve"> Realizar un (1) informe semestral sobre las acciones de mejora documental aplicadas y disponibles en la plataforma de almacenamiento de datos (https://nube.bucaramanga.gov.co/) </t>
  </si>
  <si>
    <t>Posibilidad de afectación reputacional por  investigaciones disciplinarias y/o sanciones por entes de control al incumplimiento de los procedimientos y normatividad municipal debido a que la información actualizada no está disponible  en el SIGC  para ser consultada y utilizada por los funcionarios de la Administración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</si>
</sst>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s>
  <fills count="2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rgb="FFFFFFFF"/>
        <bgColor rgb="FF000000"/>
      </patternFill>
    </fill>
    <fill>
      <patternFill patternType="solid">
        <fgColor theme="6" tint="0.59999389629810485"/>
        <bgColor indexed="64"/>
      </patternFill>
    </fill>
    <fill>
      <patternFill patternType="solid">
        <fgColor rgb="FFFFFFFF"/>
        <bgColor indexed="64"/>
      </patternFill>
    </fill>
  </fills>
  <borders count="114">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auto="1"/>
      </top>
      <bottom style="thin">
        <color auto="1"/>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60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pplyProtection="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9" fontId="1" fillId="0" borderId="4" xfId="0" applyNumberFormat="1" applyFont="1" applyFill="1" applyBorder="1" applyAlignment="1" applyProtection="1">
      <alignment horizontal="center" vertical="top"/>
      <protection hidden="1"/>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47" xfId="0" applyFont="1" applyFill="1" applyBorder="1" applyAlignment="1">
      <alignment horizontal="center" vertical="center" wrapText="1"/>
    </xf>
    <xf numFmtId="0" fontId="62" fillId="0" borderId="0" xfId="0" applyFont="1" applyAlignment="1">
      <alignment horizontal="center" vertical="center"/>
    </xf>
    <xf numFmtId="0" fontId="65"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Fill="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9" fontId="36" fillId="0" borderId="4" xfId="0" applyNumberFormat="1" applyFont="1" applyFill="1" applyBorder="1" applyAlignment="1" applyProtection="1">
      <alignment horizontal="center" vertical="center"/>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Fill="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9" fontId="1" fillId="0" borderId="4" xfId="0" applyNumberFormat="1" applyFont="1" applyFill="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0" borderId="2" xfId="0" applyFont="1" applyBorder="1" applyAlignment="1" applyProtection="1">
      <alignment horizontal="center" vertical="center"/>
    </xf>
    <xf numFmtId="0" fontId="1" fillId="3" borderId="0" xfId="0" applyFont="1" applyFill="1" applyAlignment="1">
      <alignment horizontal="justify" vertical="center"/>
    </xf>
    <xf numFmtId="0" fontId="1" fillId="0" borderId="0" xfId="0" applyFont="1" applyAlignment="1">
      <alignment horizontal="justify" vertical="center"/>
    </xf>
    <xf numFmtId="0" fontId="59" fillId="0" borderId="40" xfId="0" applyFont="1" applyBorder="1" applyAlignment="1">
      <alignment horizontal="justify" vertical="center" wrapText="1"/>
    </xf>
    <xf numFmtId="0" fontId="59" fillId="0" borderId="40" xfId="0" applyFont="1" applyBorder="1" applyAlignment="1">
      <alignment horizontal="center" vertical="center" wrapText="1"/>
    </xf>
    <xf numFmtId="0" fontId="59" fillId="0" borderId="41" xfId="0" applyFont="1" applyBorder="1" applyAlignment="1">
      <alignment horizontal="left" vertical="center" wrapText="1"/>
    </xf>
    <xf numFmtId="0" fontId="0" fillId="0" borderId="0" xfId="0" applyAlignment="1">
      <alignment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8" fillId="17" borderId="104" xfId="0" applyFont="1" applyFill="1" applyBorder="1" applyAlignment="1">
      <alignment horizontal="center" vertical="center" wrapText="1"/>
    </xf>
    <xf numFmtId="0" fontId="38" fillId="14" borderId="45"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55" fillId="15" borderId="76"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7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9" xfId="0" applyFont="1" applyFill="1" applyBorder="1" applyAlignment="1">
      <alignment horizontal="left"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1" fillId="3" borderId="98" xfId="0" applyFont="1" applyFill="1" applyBorder="1" applyAlignment="1">
      <alignment horizontal="left" vertical="center" wrapText="1"/>
    </xf>
    <xf numFmtId="0" fontId="1" fillId="3" borderId="105" xfId="0" applyFont="1" applyFill="1" applyBorder="1" applyAlignment="1">
      <alignment horizontal="left" vertical="center" wrapText="1"/>
    </xf>
    <xf numFmtId="0" fontId="1" fillId="3" borderId="106" xfId="0" applyFont="1" applyFill="1" applyBorder="1" applyAlignment="1">
      <alignment horizontal="left" vertical="center" wrapText="1"/>
    </xf>
    <xf numFmtId="0" fontId="1" fillId="0" borderId="107" xfId="0" applyFont="1" applyBorder="1" applyAlignment="1">
      <alignment horizontal="left" vertical="center"/>
    </xf>
    <xf numFmtId="0" fontId="1" fillId="0" borderId="106" xfId="0" applyFont="1" applyBorder="1" applyAlignment="1">
      <alignment horizontal="left" vertical="center"/>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20" borderId="99" xfId="0" applyFont="1" applyFill="1" applyBorder="1" applyAlignment="1">
      <alignment horizontal="left" vertical="center" wrapText="1" indent="1"/>
    </xf>
    <xf numFmtId="0" fontId="45" fillId="20" borderId="49" xfId="0" applyFont="1" applyFill="1" applyBorder="1" applyAlignment="1">
      <alignment horizontal="left" vertical="center" wrapText="1" indent="1"/>
    </xf>
    <xf numFmtId="0" fontId="45" fillId="20" borderId="50" xfId="0" applyFont="1" applyFill="1" applyBorder="1" applyAlignment="1">
      <alignment horizontal="left" vertical="center" wrapText="1" indent="1"/>
    </xf>
    <xf numFmtId="0" fontId="59" fillId="0" borderId="101" xfId="0" applyFont="1" applyBorder="1" applyAlignment="1">
      <alignment horizontal="left" vertical="center" wrapText="1" indent="1"/>
    </xf>
    <xf numFmtId="0" fontId="59" fillId="0" borderId="102" xfId="0" applyFont="1" applyBorder="1" applyAlignment="1">
      <alignment horizontal="left" vertical="center" wrapText="1" indent="1"/>
    </xf>
    <xf numFmtId="0" fontId="59" fillId="0" borderId="103" xfId="0" applyFont="1" applyBorder="1" applyAlignment="1">
      <alignment horizontal="left" vertical="center" wrapText="1" indent="1"/>
    </xf>
    <xf numFmtId="0" fontId="38" fillId="18"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9" xfId="0" applyFont="1" applyBorder="1" applyAlignment="1">
      <alignment horizontal="left" vertical="center" wrapText="1"/>
    </xf>
    <xf numFmtId="0" fontId="59" fillId="0" borderId="40" xfId="0" applyFont="1" applyBorder="1" applyAlignment="1">
      <alignment horizontal="left" vertical="center" wrapText="1"/>
    </xf>
    <xf numFmtId="0" fontId="63" fillId="0" borderId="0" xfId="0" applyFont="1" applyAlignment="1">
      <alignment horizontal="center" vertical="center"/>
    </xf>
    <xf numFmtId="0" fontId="45" fillId="19" borderId="12" xfId="0" applyFont="1" applyFill="1" applyBorder="1" applyAlignment="1">
      <alignment horizontal="center" vertical="center" wrapText="1"/>
    </xf>
    <xf numFmtId="0" fontId="45" fillId="19" borderId="19" xfId="0" applyFont="1" applyFill="1" applyBorder="1" applyAlignment="1">
      <alignment horizontal="center" vertical="center" wrapText="1"/>
    </xf>
    <xf numFmtId="0" fontId="45" fillId="19" borderId="13" xfId="0" applyFont="1" applyFill="1" applyBorder="1" applyAlignment="1">
      <alignment horizontal="center" vertical="center" wrapText="1"/>
    </xf>
    <xf numFmtId="0" fontId="1" fillId="3" borderId="108" xfId="0" applyFont="1" applyFill="1" applyBorder="1" applyAlignment="1">
      <alignment horizontal="left" vertical="center" wrapText="1"/>
    </xf>
    <xf numFmtId="0" fontId="1" fillId="3" borderId="79" xfId="0" applyFont="1" applyFill="1" applyBorder="1" applyAlignment="1">
      <alignment horizontal="left" vertical="center" wrapText="1"/>
    </xf>
    <xf numFmtId="0" fontId="1" fillId="3" borderId="109" xfId="0" applyFont="1" applyFill="1" applyBorder="1" applyAlignment="1">
      <alignment horizontal="left" vertical="center" wrapText="1"/>
    </xf>
    <xf numFmtId="0" fontId="66" fillId="0" borderId="110" xfId="0" applyFont="1" applyBorder="1" applyAlignment="1">
      <alignment horizontal="left" vertical="center" wrapText="1"/>
    </xf>
    <xf numFmtId="0" fontId="66" fillId="0" borderId="38" xfId="0" applyFont="1" applyBorder="1" applyAlignment="1">
      <alignment horizontal="left" vertical="center" wrapText="1"/>
    </xf>
    <xf numFmtId="0" fontId="1" fillId="3" borderId="3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1" fillId="0" borderId="110" xfId="0" applyFont="1" applyBorder="1" applyAlignment="1">
      <alignment horizontal="left" vertical="center"/>
    </xf>
    <xf numFmtId="0" fontId="1" fillId="0" borderId="38" xfId="0" applyFont="1" applyBorder="1" applyAlignment="1">
      <alignment horizontal="left" vertical="center"/>
    </xf>
    <xf numFmtId="0" fontId="66" fillId="3" borderId="37" xfId="0" applyFont="1" applyFill="1" applyBorder="1" applyAlignment="1">
      <alignment horizontal="left" wrapText="1"/>
    </xf>
    <xf numFmtId="0" fontId="66" fillId="3" borderId="33" xfId="0" applyFont="1" applyFill="1" applyBorder="1" applyAlignment="1">
      <alignment horizontal="left" wrapText="1"/>
    </xf>
    <xf numFmtId="0" fontId="66" fillId="3" borderId="38" xfId="0" applyFont="1" applyFill="1" applyBorder="1" applyAlignment="1">
      <alignment horizontal="left" wrapText="1"/>
    </xf>
    <xf numFmtId="0" fontId="1" fillId="0" borderId="110" xfId="0" applyFont="1" applyBorder="1" applyAlignment="1">
      <alignment horizontal="left" vertical="center" wrapText="1"/>
    </xf>
    <xf numFmtId="0" fontId="1" fillId="0" borderId="38" xfId="0" applyFont="1" applyBorder="1" applyAlignment="1">
      <alignment horizontal="left" vertical="center" wrapText="1"/>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38" xfId="0" applyFont="1" applyFill="1" applyBorder="1" applyAlignment="1">
      <alignment horizontal="left" vertical="center"/>
    </xf>
    <xf numFmtId="0" fontId="1" fillId="0" borderId="37" xfId="0" applyFont="1" applyBorder="1" applyAlignment="1">
      <alignment horizontal="left" vertical="center" wrapText="1"/>
    </xf>
    <xf numFmtId="0" fontId="1" fillId="0" borderId="33" xfId="0" applyFont="1" applyBorder="1" applyAlignment="1">
      <alignment horizontal="left" vertical="center" wrapText="1"/>
    </xf>
    <xf numFmtId="0" fontId="66" fillId="0" borderId="110" xfId="0" applyFont="1" applyBorder="1" applyAlignment="1">
      <alignment horizontal="left" vertical="center"/>
    </xf>
    <xf numFmtId="0" fontId="66" fillId="0" borderId="38" xfId="0" applyFont="1" applyBorder="1" applyAlignment="1">
      <alignment horizontal="left" vertical="center"/>
    </xf>
    <xf numFmtId="0" fontId="66" fillId="0" borderId="108" xfId="0" applyFont="1" applyBorder="1" applyAlignment="1">
      <alignment horizontal="left" vertical="center"/>
    </xf>
    <xf numFmtId="0" fontId="66" fillId="0" borderId="109" xfId="0" applyFont="1" applyBorder="1" applyAlignment="1">
      <alignment horizontal="left" vertical="center"/>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6" fillId="0" borderId="111" xfId="0" applyFont="1" applyBorder="1" applyAlignment="1">
      <alignment horizontal="left" wrapText="1"/>
    </xf>
    <xf numFmtId="0" fontId="66" fillId="0" borderId="41" xfId="0" applyFont="1" applyBorder="1" applyAlignment="1">
      <alignment horizontal="left" wrapText="1"/>
    </xf>
    <xf numFmtId="0" fontId="45" fillId="19" borderId="14" xfId="0" applyFont="1" applyFill="1" applyBorder="1" applyAlignment="1">
      <alignment horizontal="center" vertical="center" wrapText="1"/>
    </xf>
    <xf numFmtId="0" fontId="45" fillId="19" borderId="0" xfId="0" applyFont="1" applyFill="1" applyAlignment="1">
      <alignment horizontal="center" vertical="center" wrapText="1"/>
    </xf>
    <xf numFmtId="0" fontId="45" fillId="19" borderId="35" xfId="0" applyFont="1" applyFill="1" applyBorder="1" applyAlignment="1">
      <alignment horizontal="center" vertical="center" wrapText="1"/>
    </xf>
    <xf numFmtId="0" fontId="45" fillId="19" borderId="47" xfId="0" applyFont="1" applyFill="1" applyBorder="1" applyAlignment="1">
      <alignment horizontal="center" vertical="center" wrapText="1"/>
    </xf>
    <xf numFmtId="0" fontId="1" fillId="0" borderId="98" xfId="0" applyFont="1" applyBorder="1" applyAlignment="1">
      <alignment horizontal="left" vertical="center" wrapText="1"/>
    </xf>
    <xf numFmtId="0" fontId="1" fillId="0" borderId="105" xfId="0" applyFont="1" applyBorder="1" applyAlignment="1">
      <alignment horizontal="left" vertical="center" wrapText="1"/>
    </xf>
    <xf numFmtId="0" fontId="1" fillId="0" borderId="106" xfId="0" applyFont="1" applyBorder="1" applyAlignment="1">
      <alignment horizontal="left" vertical="center" wrapText="1"/>
    </xf>
    <xf numFmtId="0" fontId="66" fillId="0" borderId="98" xfId="0" applyFont="1" applyBorder="1" applyAlignment="1">
      <alignment horizontal="left" wrapText="1"/>
    </xf>
    <xf numFmtId="0" fontId="66" fillId="0" borderId="106" xfId="0" applyFont="1" applyBorder="1" applyAlignment="1">
      <alignment horizontal="left" wrapText="1"/>
    </xf>
    <xf numFmtId="0" fontId="66" fillId="0" borderId="37" xfId="0" applyFont="1" applyBorder="1" applyAlignment="1">
      <alignment horizontal="left" vertical="center" wrapText="1"/>
    </xf>
    <xf numFmtId="0" fontId="66" fillId="0" borderId="33" xfId="0" applyFont="1" applyBorder="1" applyAlignment="1">
      <alignment horizontal="left" vertical="center" wrapText="1"/>
    </xf>
    <xf numFmtId="0" fontId="66" fillId="0" borderId="37" xfId="0" applyFont="1" applyBorder="1" applyAlignment="1">
      <alignment horizontal="left" wrapText="1"/>
    </xf>
    <xf numFmtId="0" fontId="66" fillId="0" borderId="38" xfId="0" applyFont="1" applyBorder="1" applyAlignment="1">
      <alignment horizontal="left" wrapText="1"/>
    </xf>
    <xf numFmtId="0" fontId="1" fillId="0" borderId="37" xfId="0" applyFont="1" applyBorder="1" applyAlignment="1">
      <alignment horizontal="left" wrapText="1"/>
    </xf>
    <xf numFmtId="0" fontId="1" fillId="0" borderId="38" xfId="0" applyFont="1" applyBorder="1" applyAlignment="1">
      <alignment horizontal="left" wrapText="1"/>
    </xf>
    <xf numFmtId="0" fontId="66" fillId="0" borderId="39" xfId="0" applyFont="1" applyBorder="1" applyAlignment="1">
      <alignment horizontal="left" vertical="center" wrapText="1"/>
    </xf>
    <xf numFmtId="0" fontId="66" fillId="0" borderId="40" xfId="0" applyFont="1" applyBorder="1" applyAlignment="1">
      <alignment horizontal="left" vertical="center" wrapText="1"/>
    </xf>
    <xf numFmtId="0" fontId="66" fillId="0" borderId="41" xfId="0" applyFont="1" applyBorder="1" applyAlignment="1">
      <alignment horizontal="left" vertical="center" wrapText="1"/>
    </xf>
    <xf numFmtId="0" fontId="1" fillId="0" borderId="112" xfId="0" applyFont="1" applyBorder="1" applyAlignment="1">
      <alignment horizontal="left"/>
    </xf>
    <xf numFmtId="0" fontId="1" fillId="0" borderId="103" xfId="0" applyFont="1" applyBorder="1" applyAlignment="1">
      <alignment horizontal="left"/>
    </xf>
    <xf numFmtId="0" fontId="1" fillId="0" borderId="108" xfId="0" applyFont="1" applyBorder="1" applyAlignment="1">
      <alignment horizontal="left"/>
    </xf>
    <xf numFmtId="0" fontId="1" fillId="0" borderId="79" xfId="0" applyFont="1" applyBorder="1" applyAlignment="1">
      <alignment horizontal="left"/>
    </xf>
    <xf numFmtId="0" fontId="1" fillId="0" borderId="109" xfId="0" applyFont="1" applyBorder="1" applyAlignment="1">
      <alignment horizontal="left"/>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58" fillId="0" borderId="4" xfId="0" applyFont="1" applyFill="1" applyBorder="1" applyAlignment="1" applyProtection="1">
      <alignment horizontal="center" vertical="center" wrapText="1"/>
      <protection hidden="1"/>
    </xf>
    <xf numFmtId="0" fontId="58" fillId="0" borderId="8" xfId="0" applyFont="1" applyFill="1" applyBorder="1" applyAlignment="1" applyProtection="1">
      <alignment horizontal="center" vertical="center" wrapText="1"/>
      <protection hidden="1"/>
    </xf>
    <xf numFmtId="0" fontId="58" fillId="0" borderId="5" xfId="0" applyFont="1" applyFill="1" applyBorder="1" applyAlignment="1" applyProtection="1">
      <alignment horizontal="center" vertical="center" wrapText="1"/>
      <protection hidden="1"/>
    </xf>
    <xf numFmtId="0" fontId="1" fillId="0" borderId="4"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5" xfId="0" applyFont="1" applyBorder="1" applyAlignment="1" applyProtection="1">
      <alignment horizontal="center" vertical="center"/>
    </xf>
    <xf numFmtId="0" fontId="59" fillId="0" borderId="4"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center" vertical="center" wrapText="1"/>
      <protection hidden="1"/>
    </xf>
    <xf numFmtId="0" fontId="4" fillId="0" borderId="8" xfId="0" applyFont="1" applyFill="1" applyBorder="1" applyAlignment="1" applyProtection="1">
      <alignment horizontal="center" vertical="center" wrapText="1"/>
      <protection hidden="1"/>
    </xf>
    <xf numFmtId="0" fontId="4" fillId="0" borderId="5" xfId="0" applyFont="1" applyFill="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Border="1" applyAlignment="1">
      <alignment horizontal="center" vertical="center"/>
    </xf>
    <xf numFmtId="0" fontId="25" fillId="3" borderId="113"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20" borderId="6" xfId="0" applyFont="1" applyFill="1" applyBorder="1" applyAlignment="1" applyProtection="1">
      <alignment horizontal="left" vertical="center"/>
      <protection locked="0"/>
    </xf>
    <xf numFmtId="0" fontId="27" fillId="20" borderId="10" xfId="0" applyFont="1" applyFill="1" applyBorder="1" applyAlignment="1" applyProtection="1">
      <alignment horizontal="left" vertical="center"/>
      <protection locked="0"/>
    </xf>
    <xf numFmtId="0" fontId="27" fillId="20" borderId="7" xfId="0" applyFont="1" applyFill="1" applyBorder="1" applyAlignment="1" applyProtection="1">
      <alignment horizontal="left" vertical="center"/>
      <protection locked="0"/>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38" fillId="2" borderId="6" xfId="0" applyFont="1" applyFill="1" applyBorder="1" applyAlignment="1">
      <alignment horizontal="left" vertical="center"/>
    </xf>
    <xf numFmtId="0" fontId="38" fillId="2" borderId="7" xfId="0" applyFont="1" applyFill="1" applyBorder="1" applyAlignment="1">
      <alignment horizontal="left" vertical="center"/>
    </xf>
    <xf numFmtId="0" fontId="58" fillId="2" borderId="6" xfId="0" applyFont="1" applyFill="1" applyBorder="1" applyAlignment="1">
      <alignment horizontal="left" vertical="center"/>
    </xf>
    <xf numFmtId="0" fontId="58" fillId="2" borderId="7" xfId="0" applyFont="1" applyFill="1" applyBorder="1" applyAlignment="1">
      <alignment horizontal="left" vertical="center"/>
    </xf>
    <xf numFmtId="0" fontId="67" fillId="2" borderId="28"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30"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0" xfId="0" applyFont="1" applyFill="1" applyBorder="1" applyAlignment="1">
      <alignment horizontal="center" vertical="center" wrapText="1"/>
    </xf>
    <xf numFmtId="0" fontId="67" fillId="2" borderId="113"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2" borderId="31" xfId="0" applyFont="1" applyFill="1" applyBorder="1" applyAlignment="1">
      <alignment horizontal="center" vertical="center" wrapText="1"/>
    </xf>
    <xf numFmtId="0" fontId="67" fillId="2" borderId="32" xfId="0" applyFont="1" applyFill="1" applyBorder="1" applyAlignment="1">
      <alignment horizontal="center" vertical="center" wrapText="1"/>
    </xf>
    <xf numFmtId="0" fontId="1" fillId="3" borderId="0" xfId="0" applyFont="1" applyFill="1" applyBorder="1" applyAlignment="1">
      <alignment horizontal="left" vertical="center"/>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82D0558-9D58-4032-A33D-2C1596A809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A1:H56"/>
  <sheetViews>
    <sheetView topLeftCell="A43" zoomScale="120" zoomScaleNormal="120" workbookViewId="0">
      <selection activeCell="E46" sqref="E46:F46"/>
    </sheetView>
  </sheetViews>
  <sheetFormatPr baseColWidth="10" defaultColWidth="11.42578125" defaultRowHeight="15" x14ac:dyDescent="0.25"/>
  <cols>
    <col min="1" max="1" width="2.7109375" style="84" customWidth="1" collapsed="1"/>
    <col min="2" max="3" width="24.7109375" style="84" customWidth="1" collapsed="1"/>
    <col min="4" max="4" width="16" style="84" customWidth="1" collapsed="1"/>
    <col min="5" max="5" width="24.7109375" style="84" customWidth="1" collapsed="1"/>
    <col min="6" max="6" width="27.7109375" style="84" customWidth="1" collapsed="1"/>
    <col min="7" max="8" width="24.7109375" style="84" customWidth="1" collapsed="1"/>
    <col min="9" max="16384" width="11.42578125" style="84" collapsed="1"/>
  </cols>
  <sheetData>
    <row r="1" spans="1:8" ht="15.75" thickBot="1" x14ac:dyDescent="0.3"/>
    <row r="2" spans="1:8" ht="18" x14ac:dyDescent="0.25">
      <c r="B2" s="200" t="s">
        <v>0</v>
      </c>
      <c r="C2" s="201"/>
      <c r="D2" s="201"/>
      <c r="E2" s="201"/>
      <c r="F2" s="201"/>
      <c r="G2" s="201"/>
      <c r="H2" s="202"/>
    </row>
    <row r="3" spans="1:8" x14ac:dyDescent="0.25">
      <c r="B3" s="118"/>
      <c r="C3" s="119"/>
      <c r="D3" s="119"/>
      <c r="E3" s="119"/>
      <c r="F3" s="119"/>
      <c r="G3" s="119"/>
      <c r="H3" s="120"/>
    </row>
    <row r="4" spans="1:8" ht="63" customHeight="1" x14ac:dyDescent="0.25">
      <c r="B4" s="203" t="s">
        <v>1</v>
      </c>
      <c r="C4" s="204"/>
      <c r="D4" s="204"/>
      <c r="E4" s="204"/>
      <c r="F4" s="204"/>
      <c r="G4" s="204"/>
      <c r="H4" s="205"/>
    </row>
    <row r="5" spans="1:8" ht="63" customHeight="1" x14ac:dyDescent="0.25">
      <c r="B5" s="206"/>
      <c r="C5" s="207"/>
      <c r="D5" s="207"/>
      <c r="E5" s="207"/>
      <c r="F5" s="207"/>
      <c r="G5" s="207"/>
      <c r="H5" s="208"/>
    </row>
    <row r="6" spans="1:8" ht="16.5" x14ac:dyDescent="0.25">
      <c r="A6" s="121"/>
      <c r="B6" s="209" t="s">
        <v>2</v>
      </c>
      <c r="C6" s="210"/>
      <c r="D6" s="210"/>
      <c r="E6" s="210"/>
      <c r="F6" s="210"/>
      <c r="G6" s="210"/>
      <c r="H6" s="211"/>
    </row>
    <row r="7" spans="1:8" ht="95.25" customHeight="1" x14ac:dyDescent="0.25">
      <c r="A7" s="121"/>
      <c r="B7" s="212" t="s">
        <v>3</v>
      </c>
      <c r="C7" s="212"/>
      <c r="D7" s="212"/>
      <c r="E7" s="212"/>
      <c r="F7" s="212"/>
      <c r="G7" s="212"/>
      <c r="H7" s="213"/>
    </row>
    <row r="8" spans="1:8" ht="16.5" x14ac:dyDescent="0.25">
      <c r="A8" s="121"/>
      <c r="B8" s="122"/>
      <c r="C8" s="123"/>
      <c r="D8" s="123"/>
      <c r="E8" s="123"/>
      <c r="F8" s="123"/>
      <c r="G8" s="123"/>
      <c r="H8" s="124"/>
    </row>
    <row r="9" spans="1:8" ht="16.5" customHeight="1" x14ac:dyDescent="0.25">
      <c r="A9" s="121"/>
      <c r="B9" s="214" t="s">
        <v>4</v>
      </c>
      <c r="C9" s="214"/>
      <c r="D9" s="214"/>
      <c r="E9" s="214"/>
      <c r="F9" s="214"/>
      <c r="G9" s="214"/>
      <c r="H9" s="215"/>
    </row>
    <row r="10" spans="1:8" ht="16.5" customHeight="1" x14ac:dyDescent="0.25">
      <c r="A10" s="121"/>
      <c r="B10" s="214"/>
      <c r="C10" s="214"/>
      <c r="D10" s="214"/>
      <c r="E10" s="214"/>
      <c r="F10" s="214"/>
      <c r="G10" s="214"/>
      <c r="H10" s="215"/>
    </row>
    <row r="11" spans="1:8" ht="11.65" customHeight="1" x14ac:dyDescent="0.25">
      <c r="A11" s="121"/>
      <c r="B11" s="214"/>
      <c r="C11" s="214"/>
      <c r="D11" s="214"/>
      <c r="E11" s="214"/>
      <c r="F11" s="214"/>
      <c r="G11" s="214"/>
      <c r="H11" s="215"/>
    </row>
    <row r="12" spans="1:8" ht="11.65" customHeight="1" thickBot="1" x14ac:dyDescent="0.3">
      <c r="A12" s="121"/>
      <c r="B12" s="189"/>
      <c r="C12" s="189"/>
      <c r="D12" s="189"/>
      <c r="E12" s="189"/>
      <c r="F12" s="189"/>
      <c r="G12" s="189"/>
      <c r="H12" s="190"/>
    </row>
    <row r="13" spans="1:8" ht="15.4" customHeight="1" thickTop="1" x14ac:dyDescent="0.25">
      <c r="A13" s="121"/>
      <c r="B13" s="189"/>
      <c r="C13" s="196" t="s">
        <v>5</v>
      </c>
      <c r="D13" s="197"/>
      <c r="E13" s="198" t="s">
        <v>6</v>
      </c>
      <c r="F13" s="199"/>
      <c r="G13" s="189"/>
      <c r="H13" s="190"/>
    </row>
    <row r="14" spans="1:8" ht="11.65" customHeight="1" x14ac:dyDescent="0.25">
      <c r="A14" s="121"/>
      <c r="B14" s="189"/>
      <c r="C14" s="216" t="s">
        <v>7</v>
      </c>
      <c r="D14" s="217"/>
      <c r="E14" s="218" t="s">
        <v>8</v>
      </c>
      <c r="F14" s="219"/>
      <c r="G14" s="189"/>
      <c r="H14" s="190"/>
    </row>
    <row r="15" spans="1:8" ht="11.65" customHeight="1" x14ac:dyDescent="0.25">
      <c r="A15" s="121"/>
      <c r="B15" s="189"/>
      <c r="C15" s="216" t="s">
        <v>9</v>
      </c>
      <c r="D15" s="217"/>
      <c r="E15" s="218" t="s">
        <v>10</v>
      </c>
      <c r="F15" s="219"/>
      <c r="G15" s="189"/>
      <c r="H15" s="190"/>
    </row>
    <row r="16" spans="1:8" ht="11.65" customHeight="1" x14ac:dyDescent="0.25">
      <c r="A16" s="121"/>
      <c r="B16" s="189"/>
      <c r="C16" s="216" t="s">
        <v>11</v>
      </c>
      <c r="D16" s="217"/>
      <c r="E16" s="218" t="s">
        <v>12</v>
      </c>
      <c r="F16" s="219"/>
      <c r="G16" s="189"/>
      <c r="H16" s="190"/>
    </row>
    <row r="17" spans="1:8" ht="13.5" customHeight="1" x14ac:dyDescent="0.25">
      <c r="A17" s="121"/>
      <c r="B17" s="189"/>
      <c r="C17" s="216" t="s">
        <v>13</v>
      </c>
      <c r="D17" s="217"/>
      <c r="E17" s="218" t="s">
        <v>14</v>
      </c>
      <c r="F17" s="219"/>
      <c r="G17" s="189"/>
      <c r="H17" s="125"/>
    </row>
    <row r="18" spans="1:8" ht="12.4" customHeight="1" x14ac:dyDescent="0.25">
      <c r="A18" s="121"/>
      <c r="B18" s="189"/>
      <c r="C18" s="216" t="s">
        <v>15</v>
      </c>
      <c r="D18" s="217"/>
      <c r="E18" s="223" t="s">
        <v>16</v>
      </c>
      <c r="F18" s="219"/>
      <c r="G18" s="189"/>
      <c r="H18" s="190"/>
    </row>
    <row r="19" spans="1:8" ht="24" customHeight="1" thickBot="1" x14ac:dyDescent="0.3">
      <c r="A19" s="121"/>
      <c r="B19" s="189"/>
      <c r="C19" s="224" t="s">
        <v>17</v>
      </c>
      <c r="D19" s="225"/>
      <c r="E19" s="226" t="s">
        <v>18</v>
      </c>
      <c r="F19" s="227"/>
      <c r="G19" s="189"/>
      <c r="H19" s="190"/>
    </row>
    <row r="20" spans="1:8" ht="11.65" customHeight="1" thickTop="1" x14ac:dyDescent="0.25">
      <c r="A20" s="121"/>
      <c r="B20" s="189"/>
      <c r="C20" s="126"/>
      <c r="D20" s="126"/>
      <c r="E20" s="126"/>
      <c r="F20" s="126"/>
      <c r="G20" s="189"/>
      <c r="H20" s="190"/>
    </row>
    <row r="21" spans="1:8" ht="27.4" customHeight="1" thickBot="1" x14ac:dyDescent="0.3">
      <c r="A21" s="121"/>
      <c r="B21" s="228" t="s">
        <v>19</v>
      </c>
      <c r="C21" s="229"/>
      <c r="D21" s="229"/>
      <c r="E21" s="229"/>
      <c r="F21" s="229"/>
      <c r="G21" s="229"/>
      <c r="H21" s="230"/>
    </row>
    <row r="22" spans="1:8" ht="15.75" thickTop="1" x14ac:dyDescent="0.25">
      <c r="A22" s="121"/>
      <c r="B22" s="127"/>
      <c r="C22" s="231" t="s">
        <v>5</v>
      </c>
      <c r="D22" s="197"/>
      <c r="E22" s="198" t="s">
        <v>6</v>
      </c>
      <c r="F22" s="199"/>
      <c r="G22" s="126"/>
      <c r="H22" s="128"/>
    </row>
    <row r="23" spans="1:8" ht="13.5" customHeight="1" x14ac:dyDescent="0.25">
      <c r="A23" s="121"/>
      <c r="B23" s="129"/>
      <c r="C23" s="232" t="s">
        <v>7</v>
      </c>
      <c r="D23" s="233"/>
      <c r="E23" s="234" t="s">
        <v>8</v>
      </c>
      <c r="F23" s="235"/>
      <c r="G23" s="130"/>
      <c r="H23" s="131"/>
    </row>
    <row r="24" spans="1:8" ht="13.5" customHeight="1" x14ac:dyDescent="0.25">
      <c r="A24" s="121"/>
      <c r="B24" s="129"/>
      <c r="C24" s="220" t="s">
        <v>20</v>
      </c>
      <c r="D24" s="221"/>
      <c r="E24" s="222" t="s">
        <v>14</v>
      </c>
      <c r="F24" s="219"/>
      <c r="G24" s="130"/>
      <c r="H24" s="131"/>
    </row>
    <row r="25" spans="1:8" ht="13.5" customHeight="1" x14ac:dyDescent="0.25">
      <c r="A25" s="121"/>
      <c r="B25" s="129"/>
      <c r="C25" s="220" t="s">
        <v>9</v>
      </c>
      <c r="D25" s="221"/>
      <c r="E25" s="222" t="s">
        <v>10</v>
      </c>
      <c r="F25" s="219"/>
      <c r="G25" s="130"/>
      <c r="H25" s="131"/>
    </row>
    <row r="26" spans="1:8" ht="22.9" customHeight="1" x14ac:dyDescent="0.25">
      <c r="A26" s="121"/>
      <c r="B26" s="129"/>
      <c r="C26" s="220" t="s">
        <v>21</v>
      </c>
      <c r="D26" s="221"/>
      <c r="E26" s="236" t="s">
        <v>22</v>
      </c>
      <c r="F26" s="237"/>
      <c r="G26" s="130"/>
      <c r="H26" s="131"/>
    </row>
    <row r="27" spans="1:8" ht="69.75" customHeight="1" x14ac:dyDescent="0.25">
      <c r="A27" s="121"/>
      <c r="B27" s="129"/>
      <c r="C27" s="238" t="s">
        <v>23</v>
      </c>
      <c r="D27" s="239"/>
      <c r="E27" s="240" t="s">
        <v>24</v>
      </c>
      <c r="F27" s="241"/>
      <c r="G27" s="130"/>
      <c r="H27" s="132"/>
    </row>
    <row r="28" spans="1:8" ht="34.5" customHeight="1" x14ac:dyDescent="0.25">
      <c r="B28" s="133"/>
      <c r="C28" s="242" t="s">
        <v>25</v>
      </c>
      <c r="D28" s="239"/>
      <c r="E28" s="240" t="s">
        <v>26</v>
      </c>
      <c r="F28" s="241"/>
      <c r="G28" s="130"/>
      <c r="H28" s="132"/>
    </row>
    <row r="29" spans="1:8" ht="27.75" customHeight="1" x14ac:dyDescent="0.25">
      <c r="B29" s="133"/>
      <c r="C29" s="242" t="s">
        <v>27</v>
      </c>
      <c r="D29" s="239"/>
      <c r="E29" s="240" t="s">
        <v>28</v>
      </c>
      <c r="F29" s="241"/>
      <c r="G29" s="130"/>
      <c r="H29" s="132"/>
    </row>
    <row r="30" spans="1:8" ht="28.5" customHeight="1" x14ac:dyDescent="0.25">
      <c r="B30" s="133"/>
      <c r="C30" s="242" t="s">
        <v>29</v>
      </c>
      <c r="D30" s="239"/>
      <c r="E30" s="240" t="s">
        <v>30</v>
      </c>
      <c r="F30" s="241"/>
      <c r="G30" s="130"/>
      <c r="H30" s="132"/>
    </row>
    <row r="31" spans="1:8" ht="72.75" customHeight="1" x14ac:dyDescent="0.25">
      <c r="B31" s="133"/>
      <c r="C31" s="242" t="s">
        <v>31</v>
      </c>
      <c r="D31" s="239"/>
      <c r="E31" s="240" t="s">
        <v>32</v>
      </c>
      <c r="F31" s="241"/>
      <c r="G31" s="130"/>
      <c r="H31" s="132"/>
    </row>
    <row r="32" spans="1:8" ht="64.5" customHeight="1" x14ac:dyDescent="0.25">
      <c r="B32" s="133"/>
      <c r="C32" s="242" t="s">
        <v>33</v>
      </c>
      <c r="D32" s="239"/>
      <c r="E32" s="240" t="s">
        <v>34</v>
      </c>
      <c r="F32" s="241"/>
      <c r="G32" s="130"/>
      <c r="H32" s="132"/>
    </row>
    <row r="33" spans="2:8" ht="71.25" customHeight="1" x14ac:dyDescent="0.25">
      <c r="B33" s="133"/>
      <c r="C33" s="243" t="s">
        <v>35</v>
      </c>
      <c r="D33" s="238"/>
      <c r="E33" s="240" t="s">
        <v>36</v>
      </c>
      <c r="F33" s="241"/>
      <c r="G33" s="130"/>
      <c r="H33" s="132"/>
    </row>
    <row r="34" spans="2:8" ht="55.5" customHeight="1" x14ac:dyDescent="0.25">
      <c r="B34" s="133"/>
      <c r="C34" s="243" t="s">
        <v>37</v>
      </c>
      <c r="D34" s="238"/>
      <c r="E34" s="240" t="s">
        <v>38</v>
      </c>
      <c r="F34" s="241"/>
      <c r="G34" s="130"/>
      <c r="H34" s="132"/>
    </row>
    <row r="35" spans="2:8" ht="42" customHeight="1" x14ac:dyDescent="0.25">
      <c r="B35" s="133"/>
      <c r="C35" s="243" t="s">
        <v>39</v>
      </c>
      <c r="D35" s="238"/>
      <c r="E35" s="240" t="s">
        <v>40</v>
      </c>
      <c r="F35" s="241"/>
      <c r="G35" s="130"/>
      <c r="H35" s="132"/>
    </row>
    <row r="36" spans="2:8" ht="59.25" customHeight="1" x14ac:dyDescent="0.25">
      <c r="B36" s="133"/>
      <c r="C36" s="243" t="s">
        <v>41</v>
      </c>
      <c r="D36" s="238"/>
      <c r="E36" s="240" t="s">
        <v>42</v>
      </c>
      <c r="F36" s="241"/>
      <c r="G36" s="130"/>
      <c r="H36" s="132"/>
    </row>
    <row r="37" spans="2:8" ht="23.25" customHeight="1" x14ac:dyDescent="0.25">
      <c r="B37" s="133"/>
      <c r="C37" s="243" t="s">
        <v>43</v>
      </c>
      <c r="D37" s="238"/>
      <c r="E37" s="240" t="s">
        <v>44</v>
      </c>
      <c r="F37" s="241"/>
      <c r="G37" s="130"/>
      <c r="H37" s="132"/>
    </row>
    <row r="38" spans="2:8" ht="30.75" customHeight="1" x14ac:dyDescent="0.25">
      <c r="B38" s="133"/>
      <c r="C38" s="243" t="s">
        <v>45</v>
      </c>
      <c r="D38" s="238"/>
      <c r="E38" s="240" t="s">
        <v>46</v>
      </c>
      <c r="F38" s="241"/>
      <c r="G38" s="130"/>
      <c r="H38" s="132"/>
    </row>
    <row r="39" spans="2:8" ht="35.25" customHeight="1" x14ac:dyDescent="0.25">
      <c r="B39" s="133"/>
      <c r="C39" s="243" t="s">
        <v>45</v>
      </c>
      <c r="D39" s="238"/>
      <c r="E39" s="240" t="s">
        <v>46</v>
      </c>
      <c r="F39" s="241"/>
      <c r="G39" s="130"/>
      <c r="H39" s="132"/>
    </row>
    <row r="40" spans="2:8" ht="33" customHeight="1" x14ac:dyDescent="0.25">
      <c r="B40" s="133"/>
      <c r="C40" s="243" t="s">
        <v>47</v>
      </c>
      <c r="D40" s="238"/>
      <c r="E40" s="240" t="s">
        <v>48</v>
      </c>
      <c r="F40" s="241"/>
      <c r="G40" s="130"/>
      <c r="H40" s="132"/>
    </row>
    <row r="41" spans="2:8" ht="30" customHeight="1" x14ac:dyDescent="0.25">
      <c r="B41" s="133"/>
      <c r="C41" s="243" t="s">
        <v>49</v>
      </c>
      <c r="D41" s="238"/>
      <c r="E41" s="240" t="s">
        <v>50</v>
      </c>
      <c r="F41" s="241"/>
      <c r="G41" s="130"/>
      <c r="H41" s="132"/>
    </row>
    <row r="42" spans="2:8" ht="35.25" customHeight="1" x14ac:dyDescent="0.25">
      <c r="B42" s="133"/>
      <c r="C42" s="243" t="s">
        <v>51</v>
      </c>
      <c r="D42" s="238"/>
      <c r="E42" s="240" t="s">
        <v>52</v>
      </c>
      <c r="F42" s="241"/>
      <c r="G42" s="130"/>
      <c r="H42" s="132"/>
    </row>
    <row r="43" spans="2:8" ht="31.5" customHeight="1" x14ac:dyDescent="0.25">
      <c r="B43" s="133"/>
      <c r="C43" s="243" t="s">
        <v>53</v>
      </c>
      <c r="D43" s="238"/>
      <c r="E43" s="240" t="s">
        <v>54</v>
      </c>
      <c r="F43" s="241"/>
      <c r="G43" s="130"/>
      <c r="H43" s="132"/>
    </row>
    <row r="44" spans="2:8" ht="35.25" customHeight="1" x14ac:dyDescent="0.25">
      <c r="B44" s="133"/>
      <c r="C44" s="243" t="s">
        <v>55</v>
      </c>
      <c r="D44" s="238"/>
      <c r="E44" s="240" t="s">
        <v>56</v>
      </c>
      <c r="F44" s="241"/>
      <c r="G44" s="130"/>
      <c r="H44" s="132"/>
    </row>
    <row r="45" spans="2:8" ht="59.25" customHeight="1" x14ac:dyDescent="0.25">
      <c r="B45" s="133"/>
      <c r="C45" s="243" t="s">
        <v>57</v>
      </c>
      <c r="D45" s="238"/>
      <c r="E45" s="240" t="s">
        <v>58</v>
      </c>
      <c r="F45" s="241"/>
      <c r="G45" s="130"/>
      <c r="H45" s="132"/>
    </row>
    <row r="46" spans="2:8" ht="59.25" customHeight="1" x14ac:dyDescent="0.25">
      <c r="B46" s="133"/>
      <c r="C46" s="243" t="s">
        <v>59</v>
      </c>
      <c r="D46" s="238"/>
      <c r="E46" s="240" t="s">
        <v>60</v>
      </c>
      <c r="F46" s="241"/>
      <c r="G46" s="130"/>
      <c r="H46" s="132"/>
    </row>
    <row r="47" spans="2:8" ht="82.5" customHeight="1" x14ac:dyDescent="0.25">
      <c r="B47" s="133"/>
      <c r="C47" s="243" t="s">
        <v>61</v>
      </c>
      <c r="D47" s="238"/>
      <c r="E47" s="240" t="s">
        <v>62</v>
      </c>
      <c r="F47" s="241"/>
      <c r="G47" s="130"/>
      <c r="H47" s="132"/>
    </row>
    <row r="48" spans="2:8" ht="46.5" customHeight="1" thickBot="1" x14ac:dyDescent="0.3">
      <c r="B48" s="133"/>
      <c r="C48" s="244"/>
      <c r="D48" s="245"/>
      <c r="E48" s="246"/>
      <c r="F48" s="247"/>
      <c r="G48" s="130"/>
      <c r="H48" s="132"/>
    </row>
    <row r="49" spans="2:8" ht="6.75" customHeight="1" thickTop="1" x14ac:dyDescent="0.25">
      <c r="B49" s="133"/>
      <c r="C49" s="134"/>
      <c r="D49" s="134"/>
      <c r="E49" s="135"/>
      <c r="F49" s="135"/>
      <c r="G49" s="130"/>
      <c r="H49" s="132"/>
    </row>
    <row r="50" spans="2:8" x14ac:dyDescent="0.25">
      <c r="B50" s="133"/>
      <c r="C50" s="136"/>
      <c r="D50" s="136"/>
      <c r="E50" s="136"/>
      <c r="F50" s="136"/>
      <c r="G50" s="130"/>
      <c r="H50" s="132"/>
    </row>
    <row r="51" spans="2:8" ht="21" customHeight="1" x14ac:dyDescent="0.25">
      <c r="B51" s="137" t="s">
        <v>63</v>
      </c>
      <c r="C51" s="136"/>
      <c r="D51" s="136"/>
      <c r="E51" s="136"/>
      <c r="F51" s="136"/>
      <c r="G51" s="136"/>
      <c r="H51" s="138"/>
    </row>
    <row r="52" spans="2:8" ht="20.25" customHeight="1" x14ac:dyDescent="0.25">
      <c r="B52" s="137" t="s">
        <v>64</v>
      </c>
      <c r="C52" s="136"/>
      <c r="D52" s="136"/>
      <c r="E52" s="136"/>
      <c r="F52" s="136"/>
      <c r="G52" s="136"/>
      <c r="H52" s="138"/>
    </row>
    <row r="53" spans="2:8" ht="20.25" customHeight="1" x14ac:dyDescent="0.25">
      <c r="B53" s="137" t="s">
        <v>65</v>
      </c>
      <c r="C53" s="136"/>
      <c r="D53" s="136"/>
      <c r="E53" s="136"/>
      <c r="F53" s="136"/>
      <c r="G53" s="136"/>
      <c r="H53" s="138"/>
    </row>
    <row r="54" spans="2:8" ht="20.25" customHeight="1" x14ac:dyDescent="0.25">
      <c r="B54" s="137" t="s">
        <v>66</v>
      </c>
      <c r="C54" s="136"/>
      <c r="D54" s="136"/>
      <c r="E54" s="136"/>
      <c r="F54" s="136"/>
      <c r="G54" s="136"/>
      <c r="H54" s="138"/>
    </row>
    <row r="55" spans="2:8" ht="14.65" customHeight="1" x14ac:dyDescent="0.25">
      <c r="B55" s="137" t="s">
        <v>67</v>
      </c>
      <c r="C55" s="136"/>
      <c r="D55" s="136"/>
      <c r="E55" s="136"/>
      <c r="F55" s="136"/>
      <c r="G55" s="136"/>
      <c r="H55" s="138"/>
    </row>
    <row r="56" spans="2:8" ht="15.75" thickBot="1" x14ac:dyDescent="0.3">
      <c r="B56" s="139"/>
      <c r="C56" s="140"/>
      <c r="D56" s="140"/>
      <c r="E56" s="140"/>
      <c r="F56" s="140"/>
      <c r="G56" s="140"/>
      <c r="H56" s="141"/>
    </row>
  </sheetData>
  <mergeCells count="74">
    <mergeCell ref="C46:D46"/>
    <mergeCell ref="E46:F46"/>
    <mergeCell ref="C47:D47"/>
    <mergeCell ref="E47:F47"/>
    <mergeCell ref="C48:D48"/>
    <mergeCell ref="E48:F48"/>
    <mergeCell ref="C43:D43"/>
    <mergeCell ref="E43:F43"/>
    <mergeCell ref="C44:D44"/>
    <mergeCell ref="E44:F44"/>
    <mergeCell ref="C45:D45"/>
    <mergeCell ref="E45:F45"/>
    <mergeCell ref="C40:D40"/>
    <mergeCell ref="E40:F40"/>
    <mergeCell ref="C41:D41"/>
    <mergeCell ref="E41:F41"/>
    <mergeCell ref="C42:D42"/>
    <mergeCell ref="E42:F42"/>
    <mergeCell ref="C37:D37"/>
    <mergeCell ref="E37:F37"/>
    <mergeCell ref="C38:D38"/>
    <mergeCell ref="E38:F38"/>
    <mergeCell ref="C39:D39"/>
    <mergeCell ref="E39:F39"/>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4:D24"/>
    <mergeCell ref="E24:F24"/>
    <mergeCell ref="C17:D17"/>
    <mergeCell ref="E17:F17"/>
    <mergeCell ref="C18:D18"/>
    <mergeCell ref="E18:F18"/>
    <mergeCell ref="C19:D19"/>
    <mergeCell ref="E19:F19"/>
    <mergeCell ref="B21:H21"/>
    <mergeCell ref="C22:D22"/>
    <mergeCell ref="E22:F22"/>
    <mergeCell ref="C23:D23"/>
    <mergeCell ref="E23:F23"/>
    <mergeCell ref="C14:D14"/>
    <mergeCell ref="E14:F14"/>
    <mergeCell ref="C15:D15"/>
    <mergeCell ref="E15:F15"/>
    <mergeCell ref="C16:D16"/>
    <mergeCell ref="E16:F16"/>
    <mergeCell ref="C13:D13"/>
    <mergeCell ref="E13:F13"/>
    <mergeCell ref="B2:H2"/>
    <mergeCell ref="B4:H5"/>
    <mergeCell ref="B6:H6"/>
    <mergeCell ref="B7:H7"/>
    <mergeCell ref="B9:H1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152</v>
      </c>
    </row>
    <row r="4" spans="1:1" x14ac:dyDescent="0.2">
      <c r="A4" s="10" t="s">
        <v>235</v>
      </c>
    </row>
    <row r="5" spans="1:1" x14ac:dyDescent="0.2">
      <c r="A5" s="10" t="s">
        <v>237</v>
      </c>
    </row>
    <row r="6" spans="1:1" x14ac:dyDescent="0.2">
      <c r="A6" s="10" t="s">
        <v>239</v>
      </c>
    </row>
    <row r="7" spans="1:1" x14ac:dyDescent="0.2">
      <c r="A7" s="10" t="s">
        <v>153</v>
      </c>
    </row>
    <row r="8" spans="1:1" x14ac:dyDescent="0.2">
      <c r="A8" s="10" t="s">
        <v>154</v>
      </c>
    </row>
    <row r="9" spans="1:1" x14ac:dyDescent="0.2">
      <c r="A9" s="10" t="s">
        <v>245</v>
      </c>
    </row>
    <row r="10" spans="1:1" x14ac:dyDescent="0.2">
      <c r="A10" s="10" t="s">
        <v>155</v>
      </c>
    </row>
    <row r="11" spans="1:1" x14ac:dyDescent="0.2">
      <c r="A11" s="10" t="s">
        <v>248</v>
      </c>
    </row>
    <row r="12" spans="1:1" x14ac:dyDescent="0.2">
      <c r="A12" s="10" t="s">
        <v>269</v>
      </c>
    </row>
    <row r="13" spans="1:1" x14ac:dyDescent="0.2">
      <c r="A13" s="10" t="s">
        <v>270</v>
      </c>
    </row>
    <row r="14" spans="1:1" x14ac:dyDescent="0.2">
      <c r="A14" s="10" t="s">
        <v>271</v>
      </c>
    </row>
    <row r="16" spans="1:1" x14ac:dyDescent="0.2">
      <c r="A16" s="10" t="s">
        <v>272</v>
      </c>
    </row>
    <row r="17" spans="1:1" x14ac:dyDescent="0.2">
      <c r="A17" s="10" t="s">
        <v>254</v>
      </c>
    </row>
    <row r="18" spans="1:1" x14ac:dyDescent="0.2">
      <c r="A18" s="10" t="s">
        <v>256</v>
      </c>
    </row>
    <row r="20" spans="1:1" x14ac:dyDescent="0.2">
      <c r="A20" s="10" t="s">
        <v>260</v>
      </c>
    </row>
    <row r="21" spans="1:1" x14ac:dyDescent="0.2">
      <c r="A21" s="10" t="s">
        <v>261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121DA-876D-4571-800D-8528FF91467F}">
  <sheetPr>
    <tabColor theme="6" tint="0.39997558519241921"/>
  </sheetPr>
  <dimension ref="B1:AZ43"/>
  <sheetViews>
    <sheetView showGridLines="0" topLeftCell="B18" zoomScale="110" zoomScaleNormal="110" workbookViewId="0">
      <selection activeCell="B34" sqref="B34:D34"/>
    </sheetView>
  </sheetViews>
  <sheetFormatPr baseColWidth="10" defaultColWidth="11.42578125"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42" t="s">
        <v>68</v>
      </c>
    </row>
    <row r="2" spans="2:52" ht="18" customHeight="1" thickBot="1" x14ac:dyDescent="0.3">
      <c r="B2" s="253"/>
      <c r="C2" s="256" t="s">
        <v>69</v>
      </c>
      <c r="D2" s="257"/>
      <c r="E2" s="257"/>
      <c r="F2" s="143" t="s">
        <v>70</v>
      </c>
      <c r="AZ2" s="142" t="s">
        <v>71</v>
      </c>
    </row>
    <row r="3" spans="2:52" ht="18" customHeight="1" thickBot="1" x14ac:dyDescent="0.3">
      <c r="B3" s="254"/>
      <c r="C3" s="258"/>
      <c r="D3" s="259"/>
      <c r="E3" s="259"/>
      <c r="F3" s="144" t="s">
        <v>72</v>
      </c>
      <c r="AZ3" s="142" t="s">
        <v>73</v>
      </c>
    </row>
    <row r="4" spans="2:52" ht="18" customHeight="1" thickBot="1" x14ac:dyDescent="0.3">
      <c r="B4" s="254"/>
      <c r="C4" s="258"/>
      <c r="D4" s="259"/>
      <c r="E4" s="259"/>
      <c r="F4" s="144" t="s">
        <v>74</v>
      </c>
      <c r="AZ4" s="142" t="s">
        <v>75</v>
      </c>
    </row>
    <row r="5" spans="2:52" ht="18" customHeight="1" thickBot="1" x14ac:dyDescent="0.3">
      <c r="B5" s="255"/>
      <c r="C5" s="260"/>
      <c r="D5" s="261"/>
      <c r="E5" s="261"/>
      <c r="F5" s="144" t="s">
        <v>76</v>
      </c>
      <c r="AZ5" s="145"/>
    </row>
    <row r="6" spans="2:52" ht="18" customHeight="1" thickBot="1" x14ac:dyDescent="0.3">
      <c r="B6" s="146"/>
      <c r="C6" s="147"/>
      <c r="D6" s="147"/>
      <c r="E6" s="147"/>
      <c r="F6" s="148"/>
      <c r="AZ6" s="145"/>
    </row>
    <row r="7" spans="2:52" ht="33.4" customHeight="1" x14ac:dyDescent="0.25">
      <c r="B7" s="149" t="s">
        <v>77</v>
      </c>
      <c r="C7" s="262" t="s">
        <v>78</v>
      </c>
      <c r="D7" s="263"/>
      <c r="E7" s="263"/>
      <c r="F7" s="264"/>
      <c r="AZ7" s="145"/>
    </row>
    <row r="8" spans="2:52" ht="73.5" customHeight="1" thickBot="1" x14ac:dyDescent="0.3">
      <c r="B8" s="150" t="s">
        <v>79</v>
      </c>
      <c r="C8" s="265" t="s">
        <v>80</v>
      </c>
      <c r="D8" s="266"/>
      <c r="E8" s="266"/>
      <c r="F8" s="267"/>
      <c r="AZ8" s="145"/>
    </row>
    <row r="9" spans="2:52" ht="16.5" thickBot="1" x14ac:dyDescent="0.3">
      <c r="B9" s="268"/>
      <c r="C9" s="268"/>
      <c r="D9" s="268"/>
      <c r="E9" s="268"/>
      <c r="F9" s="268"/>
    </row>
    <row r="10" spans="2:52" ht="15.6" customHeight="1" thickBot="1" x14ac:dyDescent="0.3">
      <c r="B10" s="269" t="s">
        <v>69</v>
      </c>
      <c r="C10" s="270"/>
      <c r="D10" s="270"/>
      <c r="E10" s="270"/>
      <c r="F10" s="271"/>
    </row>
    <row r="11" spans="2:52" ht="32.25" thickBot="1" x14ac:dyDescent="0.3">
      <c r="B11" s="272" t="s">
        <v>81</v>
      </c>
      <c r="C11" s="273"/>
      <c r="D11" s="191" t="s">
        <v>82</v>
      </c>
      <c r="E11" s="191" t="s">
        <v>83</v>
      </c>
      <c r="F11" s="151" t="s">
        <v>84</v>
      </c>
    </row>
    <row r="12" spans="2:52" ht="188.25" customHeight="1" thickBot="1" x14ac:dyDescent="0.3">
      <c r="B12" s="274" t="s">
        <v>85</v>
      </c>
      <c r="C12" s="275"/>
      <c r="D12" s="185" t="s">
        <v>86</v>
      </c>
      <c r="E12" s="186" t="s">
        <v>87</v>
      </c>
      <c r="F12" s="187" t="s">
        <v>88</v>
      </c>
    </row>
    <row r="14" spans="2:52" ht="18" x14ac:dyDescent="0.25">
      <c r="B14" s="276" t="s">
        <v>89</v>
      </c>
      <c r="C14" s="276"/>
      <c r="D14" s="276"/>
      <c r="E14" s="276"/>
      <c r="F14" s="276"/>
    </row>
    <row r="15" spans="2:52" ht="15.75" x14ac:dyDescent="0.25">
      <c r="B15" s="152"/>
    </row>
    <row r="16" spans="2:52" ht="15.75" thickBot="1" x14ac:dyDescent="0.3">
      <c r="B16" s="153"/>
    </row>
    <row r="17" spans="2:6" ht="16.5" thickBot="1" x14ac:dyDescent="0.3">
      <c r="B17" s="277" t="s">
        <v>90</v>
      </c>
      <c r="C17" s="278"/>
      <c r="D17" s="279"/>
      <c r="E17" s="277" t="s">
        <v>91</v>
      </c>
      <c r="F17" s="279"/>
    </row>
    <row r="18" spans="2:6" ht="15" customHeight="1" x14ac:dyDescent="0.25">
      <c r="B18" s="248" t="s">
        <v>92</v>
      </c>
      <c r="C18" s="249"/>
      <c r="D18" s="250"/>
      <c r="E18" s="251" t="s">
        <v>93</v>
      </c>
      <c r="F18" s="252"/>
    </row>
    <row r="19" spans="2:6" s="188" customFormat="1" ht="35.25" customHeight="1" x14ac:dyDescent="0.25">
      <c r="B19" s="280" t="s">
        <v>94</v>
      </c>
      <c r="C19" s="281"/>
      <c r="D19" s="282"/>
      <c r="E19" s="283" t="s">
        <v>95</v>
      </c>
      <c r="F19" s="284"/>
    </row>
    <row r="20" spans="2:6" ht="15" customHeight="1" x14ac:dyDescent="0.25">
      <c r="B20" s="285" t="s">
        <v>96</v>
      </c>
      <c r="C20" s="286"/>
      <c r="D20" s="287"/>
      <c r="E20" s="283" t="s">
        <v>97</v>
      </c>
      <c r="F20" s="284"/>
    </row>
    <row r="21" spans="2:6" ht="15" customHeight="1" x14ac:dyDescent="0.25">
      <c r="B21" s="285" t="s">
        <v>98</v>
      </c>
      <c r="C21" s="286"/>
      <c r="D21" s="287"/>
      <c r="E21" s="288" t="s">
        <v>99</v>
      </c>
      <c r="F21" s="289"/>
    </row>
    <row r="22" spans="2:6" ht="15" customHeight="1" x14ac:dyDescent="0.3">
      <c r="B22" s="290"/>
      <c r="C22" s="291"/>
      <c r="D22" s="292"/>
      <c r="E22" s="293"/>
      <c r="F22" s="294"/>
    </row>
    <row r="23" spans="2:6" ht="15" customHeight="1" x14ac:dyDescent="0.3">
      <c r="B23" s="290"/>
      <c r="C23" s="291"/>
      <c r="D23" s="292"/>
      <c r="E23" s="293"/>
      <c r="F23" s="294"/>
    </row>
    <row r="24" spans="2:6" ht="15" customHeight="1" x14ac:dyDescent="0.25">
      <c r="B24" s="295"/>
      <c r="C24" s="296"/>
      <c r="D24" s="297"/>
      <c r="E24" s="283"/>
      <c r="F24" s="284"/>
    </row>
    <row r="25" spans="2:6" ht="15.75" customHeight="1" x14ac:dyDescent="0.25">
      <c r="B25" s="298"/>
      <c r="C25" s="299"/>
      <c r="D25" s="294"/>
      <c r="E25" s="293"/>
      <c r="F25" s="294"/>
    </row>
    <row r="26" spans="2:6" ht="16.5" x14ac:dyDescent="0.25">
      <c r="B26" s="295"/>
      <c r="C26" s="296"/>
      <c r="D26" s="297"/>
      <c r="E26" s="288"/>
      <c r="F26" s="289"/>
    </row>
    <row r="27" spans="2:6" ht="15" customHeight="1" x14ac:dyDescent="0.25">
      <c r="B27" s="285"/>
      <c r="C27" s="286"/>
      <c r="D27" s="287"/>
      <c r="E27" s="300"/>
      <c r="F27" s="301"/>
    </row>
    <row r="28" spans="2:6" ht="15" customHeight="1" x14ac:dyDescent="0.25">
      <c r="B28" s="295"/>
      <c r="C28" s="296"/>
      <c r="D28" s="297"/>
      <c r="E28" s="300"/>
      <c r="F28" s="301"/>
    </row>
    <row r="29" spans="2:6" ht="15" customHeight="1" x14ac:dyDescent="0.25">
      <c r="B29" s="295"/>
      <c r="C29" s="296"/>
      <c r="D29" s="297"/>
      <c r="E29" s="300"/>
      <c r="F29" s="301"/>
    </row>
    <row r="30" spans="2:6" ht="15" customHeight="1" x14ac:dyDescent="0.25">
      <c r="B30" s="295"/>
      <c r="C30" s="296"/>
      <c r="D30" s="297"/>
      <c r="E30" s="302"/>
      <c r="F30" s="303"/>
    </row>
    <row r="31" spans="2:6" ht="15" customHeight="1" thickBot="1" x14ac:dyDescent="0.35">
      <c r="B31" s="304"/>
      <c r="C31" s="305"/>
      <c r="D31" s="306"/>
      <c r="E31" s="307"/>
      <c r="F31" s="308"/>
    </row>
    <row r="32" spans="2:6" ht="15" customHeight="1" thickBot="1" x14ac:dyDescent="0.3">
      <c r="B32" s="309" t="s">
        <v>100</v>
      </c>
      <c r="C32" s="310"/>
      <c r="D32" s="310"/>
      <c r="E32" s="311" t="s">
        <v>101</v>
      </c>
      <c r="F32" s="312"/>
    </row>
    <row r="33" spans="2:6" ht="15.75" customHeight="1" x14ac:dyDescent="0.3">
      <c r="B33" s="313" t="s">
        <v>102</v>
      </c>
      <c r="C33" s="314"/>
      <c r="D33" s="315"/>
      <c r="E33" s="316" t="s">
        <v>103</v>
      </c>
      <c r="F33" s="317"/>
    </row>
    <row r="34" spans="2:6" ht="36.75" customHeight="1" x14ac:dyDescent="0.25">
      <c r="B34" s="298" t="s">
        <v>104</v>
      </c>
      <c r="C34" s="299"/>
      <c r="D34" s="294"/>
      <c r="E34" s="298" t="s">
        <v>105</v>
      </c>
      <c r="F34" s="294"/>
    </row>
    <row r="35" spans="2:6" ht="16.5" x14ac:dyDescent="0.25">
      <c r="B35" s="298" t="s">
        <v>106</v>
      </c>
      <c r="C35" s="299"/>
      <c r="D35" s="294"/>
      <c r="E35" s="318"/>
      <c r="F35" s="284"/>
    </row>
    <row r="36" spans="2:6" ht="16.5" x14ac:dyDescent="0.3">
      <c r="B36" s="318" t="s">
        <v>107</v>
      </c>
      <c r="C36" s="319"/>
      <c r="D36" s="284"/>
      <c r="E36" s="320"/>
      <c r="F36" s="321"/>
    </row>
    <row r="37" spans="2:6" ht="16.5" x14ac:dyDescent="0.3">
      <c r="B37" s="318"/>
      <c r="C37" s="319"/>
      <c r="D37" s="284"/>
      <c r="E37" s="322"/>
      <c r="F37" s="323"/>
    </row>
    <row r="38" spans="2:6" ht="16.5" x14ac:dyDescent="0.25">
      <c r="B38" s="318"/>
      <c r="C38" s="319"/>
      <c r="D38" s="284"/>
      <c r="E38" s="318"/>
      <c r="F38" s="284"/>
    </row>
    <row r="39" spans="2:6" ht="16.5" x14ac:dyDescent="0.25">
      <c r="B39" s="318"/>
      <c r="C39" s="319"/>
      <c r="D39" s="284"/>
      <c r="E39" s="298"/>
      <c r="F39" s="294"/>
    </row>
    <row r="40" spans="2:6" ht="16.5" x14ac:dyDescent="0.25">
      <c r="B40" s="318"/>
      <c r="C40" s="319"/>
      <c r="D40" s="284"/>
      <c r="E40" s="298"/>
      <c r="F40" s="294"/>
    </row>
    <row r="41" spans="2:6" ht="16.5" x14ac:dyDescent="0.25">
      <c r="B41" s="298"/>
      <c r="C41" s="299"/>
      <c r="D41" s="294"/>
      <c r="E41" s="298"/>
      <c r="F41" s="294"/>
    </row>
    <row r="42" spans="2:6" ht="16.5" x14ac:dyDescent="0.3">
      <c r="B42" s="329"/>
      <c r="C42" s="330"/>
      <c r="D42" s="331"/>
      <c r="E42" s="329"/>
      <c r="F42" s="331"/>
    </row>
    <row r="43" spans="2:6" ht="17.25" thickBot="1" x14ac:dyDescent="0.35">
      <c r="B43" s="324"/>
      <c r="C43" s="325"/>
      <c r="D43" s="326"/>
      <c r="E43" s="327"/>
      <c r="F43" s="328"/>
    </row>
  </sheetData>
  <mergeCells count="63">
    <mergeCell ref="B43:D43"/>
    <mergeCell ref="E43:F43"/>
    <mergeCell ref="B40:D40"/>
    <mergeCell ref="E40:F40"/>
    <mergeCell ref="B41:D41"/>
    <mergeCell ref="E41:F41"/>
    <mergeCell ref="B42:D42"/>
    <mergeCell ref="E42:F42"/>
    <mergeCell ref="B37:D37"/>
    <mergeCell ref="E37:F37"/>
    <mergeCell ref="B38:D38"/>
    <mergeCell ref="E38:F38"/>
    <mergeCell ref="B39:D39"/>
    <mergeCell ref="E39:F39"/>
    <mergeCell ref="B34:D34"/>
    <mergeCell ref="E34:F34"/>
    <mergeCell ref="B35:D35"/>
    <mergeCell ref="E35:F35"/>
    <mergeCell ref="B36:D36"/>
    <mergeCell ref="E36:F36"/>
    <mergeCell ref="B31:D31"/>
    <mergeCell ref="E31:F31"/>
    <mergeCell ref="B32:D32"/>
    <mergeCell ref="E32:F32"/>
    <mergeCell ref="B33:D33"/>
    <mergeCell ref="E33:F33"/>
    <mergeCell ref="B28:D28"/>
    <mergeCell ref="E28:F28"/>
    <mergeCell ref="B29:D29"/>
    <mergeCell ref="E29:F29"/>
    <mergeCell ref="B30:D30"/>
    <mergeCell ref="E30:F30"/>
    <mergeCell ref="B25:D25"/>
    <mergeCell ref="E25:F25"/>
    <mergeCell ref="B26:D26"/>
    <mergeCell ref="E26:F26"/>
    <mergeCell ref="B27:D27"/>
    <mergeCell ref="E27:F27"/>
    <mergeCell ref="B22:D22"/>
    <mergeCell ref="E22:F22"/>
    <mergeCell ref="B23:D23"/>
    <mergeCell ref="E23:F23"/>
    <mergeCell ref="B24:D24"/>
    <mergeCell ref="E24:F24"/>
    <mergeCell ref="B19:D19"/>
    <mergeCell ref="E19:F19"/>
    <mergeCell ref="B20:D20"/>
    <mergeCell ref="E20:F20"/>
    <mergeCell ref="B21:D21"/>
    <mergeCell ref="E21:F21"/>
    <mergeCell ref="B18:D18"/>
    <mergeCell ref="E18:F18"/>
    <mergeCell ref="B2:B5"/>
    <mergeCell ref="C2:E5"/>
    <mergeCell ref="C7:F7"/>
    <mergeCell ref="C8:F8"/>
    <mergeCell ref="B9:F9"/>
    <mergeCell ref="B10:F10"/>
    <mergeCell ref="B11:C11"/>
    <mergeCell ref="B12:C12"/>
    <mergeCell ref="B14:F14"/>
    <mergeCell ref="B17:D17"/>
    <mergeCell ref="E17:F17"/>
  </mergeCells>
  <dataValidations count="1">
    <dataValidation type="list" allowBlank="1" showInputMessage="1" showErrorMessage="1" sqref="B12:C12" xr:uid="{13B0A17C-FD4D-4C51-A9A0-F4CA2FC6D826}">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74"/>
  <sheetViews>
    <sheetView tabSelected="1" zoomScale="80" zoomScaleNormal="80" workbookViewId="0">
      <selection activeCell="AH12" sqref="AH12"/>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43.5703125" style="184"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5.85546875" style="1" customWidth="1"/>
    <col min="32" max="32" width="18.85546875" style="1" customWidth="1"/>
    <col min="33" max="34" width="16.85546875" style="1" customWidth="1"/>
    <col min="35" max="35" width="14.85546875" style="1" customWidth="1"/>
    <col min="36" max="36" width="18.5703125" style="1" customWidth="1"/>
    <col min="37" max="37" width="21" style="1" customWidth="1"/>
    <col min="38" max="16384" width="11.42578125" style="1"/>
  </cols>
  <sheetData>
    <row r="1" spans="1:69" ht="15" customHeight="1" x14ac:dyDescent="0.3">
      <c r="A1" s="423"/>
      <c r="B1" s="424"/>
      <c r="C1" s="424"/>
      <c r="D1" s="425"/>
      <c r="E1" s="444" t="s">
        <v>108</v>
      </c>
      <c r="F1" s="445"/>
      <c r="G1" s="445"/>
      <c r="H1" s="445"/>
      <c r="I1" s="445"/>
      <c r="J1" s="445"/>
      <c r="K1" s="445"/>
      <c r="L1" s="445"/>
      <c r="M1" s="445"/>
      <c r="N1" s="445"/>
      <c r="O1" s="445"/>
      <c r="P1" s="445"/>
      <c r="Q1" s="445"/>
      <c r="R1" s="445"/>
      <c r="S1" s="445"/>
      <c r="T1" s="445"/>
      <c r="U1" s="445"/>
      <c r="V1" s="445"/>
      <c r="W1" s="445"/>
      <c r="X1" s="445"/>
      <c r="Y1" s="445"/>
      <c r="Z1" s="445"/>
      <c r="AA1" s="445"/>
      <c r="AB1" s="445"/>
      <c r="AC1" s="445"/>
      <c r="AD1" s="445"/>
      <c r="AE1" s="445"/>
      <c r="AF1" s="445"/>
      <c r="AG1" s="445"/>
      <c r="AH1" s="445"/>
      <c r="AI1" s="446"/>
      <c r="AJ1" s="438" t="s">
        <v>109</v>
      </c>
      <c r="AK1" s="439"/>
    </row>
    <row r="2" spans="1:69" ht="15" customHeight="1" x14ac:dyDescent="0.3">
      <c r="A2" s="426"/>
      <c r="B2" s="427"/>
      <c r="C2" s="427"/>
      <c r="D2" s="428"/>
      <c r="E2" s="447"/>
      <c r="F2" s="448"/>
      <c r="G2" s="448"/>
      <c r="H2" s="448"/>
      <c r="I2" s="448"/>
      <c r="J2" s="448"/>
      <c r="K2" s="448"/>
      <c r="L2" s="448"/>
      <c r="M2" s="448"/>
      <c r="N2" s="448"/>
      <c r="O2" s="448"/>
      <c r="P2" s="448"/>
      <c r="Q2" s="448"/>
      <c r="R2" s="448"/>
      <c r="S2" s="448"/>
      <c r="T2" s="448"/>
      <c r="U2" s="448"/>
      <c r="V2" s="448"/>
      <c r="W2" s="448"/>
      <c r="X2" s="448"/>
      <c r="Y2" s="448"/>
      <c r="Z2" s="448"/>
      <c r="AA2" s="448"/>
      <c r="AB2" s="448"/>
      <c r="AC2" s="448"/>
      <c r="AD2" s="448"/>
      <c r="AE2" s="448"/>
      <c r="AF2" s="448"/>
      <c r="AG2" s="448"/>
      <c r="AH2" s="448"/>
      <c r="AI2" s="449"/>
      <c r="AJ2" s="440" t="s">
        <v>110</v>
      </c>
      <c r="AK2" s="441"/>
    </row>
    <row r="3" spans="1:69" ht="15" customHeight="1" x14ac:dyDescent="0.3">
      <c r="A3" s="426"/>
      <c r="B3" s="427"/>
      <c r="C3" s="427"/>
      <c r="D3" s="428"/>
      <c r="E3" s="447"/>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448"/>
      <c r="AF3" s="448"/>
      <c r="AG3" s="448"/>
      <c r="AH3" s="448"/>
      <c r="AI3" s="449"/>
      <c r="AJ3" s="442" t="s">
        <v>111</v>
      </c>
      <c r="AK3" s="443"/>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x14ac:dyDescent="0.3">
      <c r="A4" s="429"/>
      <c r="B4" s="430"/>
      <c r="C4" s="430"/>
      <c r="D4" s="431"/>
      <c r="E4" s="450"/>
      <c r="F4" s="451"/>
      <c r="G4" s="451"/>
      <c r="H4" s="451"/>
      <c r="I4" s="451"/>
      <c r="J4" s="451"/>
      <c r="K4" s="451"/>
      <c r="L4" s="451"/>
      <c r="M4" s="451"/>
      <c r="N4" s="451"/>
      <c r="O4" s="451"/>
      <c r="P4" s="451"/>
      <c r="Q4" s="451"/>
      <c r="R4" s="451"/>
      <c r="S4" s="451"/>
      <c r="T4" s="451"/>
      <c r="U4" s="451"/>
      <c r="V4" s="451"/>
      <c r="W4" s="451"/>
      <c r="X4" s="451"/>
      <c r="Y4" s="451"/>
      <c r="Z4" s="451"/>
      <c r="AA4" s="451"/>
      <c r="AB4" s="451"/>
      <c r="AC4" s="451"/>
      <c r="AD4" s="451"/>
      <c r="AE4" s="451"/>
      <c r="AF4" s="451"/>
      <c r="AG4" s="451"/>
      <c r="AH4" s="451"/>
      <c r="AI4" s="452"/>
      <c r="AJ4" s="442" t="s">
        <v>112</v>
      </c>
      <c r="AK4" s="443"/>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x14ac:dyDescent="0.3">
      <c r="A5" s="28"/>
      <c r="B5" s="29"/>
      <c r="C5" s="28"/>
      <c r="D5" s="28"/>
      <c r="E5" s="8"/>
      <c r="F5" s="27"/>
      <c r="G5" s="8"/>
      <c r="H5" s="8"/>
      <c r="I5" s="8"/>
      <c r="J5" s="8"/>
      <c r="K5" s="8"/>
      <c r="L5" s="8"/>
      <c r="M5" s="8"/>
      <c r="N5" s="8"/>
      <c r="O5" s="8"/>
      <c r="P5" s="183"/>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x14ac:dyDescent="0.3">
      <c r="A6" s="368" t="s">
        <v>113</v>
      </c>
      <c r="B6" s="369"/>
      <c r="C6" s="432" t="s">
        <v>78</v>
      </c>
      <c r="D6" s="433"/>
      <c r="E6" s="433"/>
      <c r="F6" s="433"/>
      <c r="G6" s="433"/>
      <c r="H6" s="433"/>
      <c r="I6" s="433"/>
      <c r="J6" s="433"/>
      <c r="K6" s="433"/>
      <c r="L6" s="433"/>
      <c r="M6" s="433"/>
      <c r="N6" s="434"/>
      <c r="O6" s="453"/>
      <c r="P6" s="453"/>
      <c r="Q6" s="453"/>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65.25" customHeight="1" x14ac:dyDescent="0.3">
      <c r="A7" s="368" t="s">
        <v>114</v>
      </c>
      <c r="B7" s="369"/>
      <c r="C7" s="375" t="s">
        <v>115</v>
      </c>
      <c r="D7" s="376"/>
      <c r="E7" s="376"/>
      <c r="F7" s="376"/>
      <c r="G7" s="376"/>
      <c r="H7" s="376"/>
      <c r="I7" s="376"/>
      <c r="J7" s="376"/>
      <c r="K7" s="376"/>
      <c r="L7" s="376"/>
      <c r="M7" s="376"/>
      <c r="N7" s="377"/>
      <c r="O7" s="8"/>
      <c r="P7" s="183"/>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81" customHeight="1" x14ac:dyDescent="0.3">
      <c r="A8" s="368" t="s">
        <v>116</v>
      </c>
      <c r="B8" s="369"/>
      <c r="C8" s="375" t="s">
        <v>80</v>
      </c>
      <c r="D8" s="376"/>
      <c r="E8" s="376"/>
      <c r="F8" s="376"/>
      <c r="G8" s="376"/>
      <c r="H8" s="376"/>
      <c r="I8" s="376"/>
      <c r="J8" s="376"/>
      <c r="K8" s="376"/>
      <c r="L8" s="376"/>
      <c r="M8" s="376"/>
      <c r="N8" s="377"/>
      <c r="O8" s="8"/>
      <c r="P8" s="183"/>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x14ac:dyDescent="0.3">
      <c r="A9" s="435" t="s">
        <v>117</v>
      </c>
      <c r="B9" s="436"/>
      <c r="C9" s="436"/>
      <c r="D9" s="436"/>
      <c r="E9" s="436"/>
      <c r="F9" s="436"/>
      <c r="G9" s="437"/>
      <c r="H9" s="435" t="s">
        <v>118</v>
      </c>
      <c r="I9" s="436"/>
      <c r="J9" s="436"/>
      <c r="K9" s="436"/>
      <c r="L9" s="436"/>
      <c r="M9" s="436"/>
      <c r="N9" s="437"/>
      <c r="O9" s="435" t="s">
        <v>119</v>
      </c>
      <c r="P9" s="436"/>
      <c r="Q9" s="436"/>
      <c r="R9" s="436"/>
      <c r="S9" s="436"/>
      <c r="T9" s="436"/>
      <c r="U9" s="436"/>
      <c r="V9" s="436"/>
      <c r="W9" s="437"/>
      <c r="X9" s="435" t="s">
        <v>120</v>
      </c>
      <c r="Y9" s="436"/>
      <c r="Z9" s="436"/>
      <c r="AA9" s="436"/>
      <c r="AB9" s="436"/>
      <c r="AC9" s="436"/>
      <c r="AD9" s="437"/>
      <c r="AE9" s="435" t="s">
        <v>121</v>
      </c>
      <c r="AF9" s="436"/>
      <c r="AG9" s="436"/>
      <c r="AH9" s="436"/>
      <c r="AI9" s="436"/>
      <c r="AJ9" s="436"/>
      <c r="AK9" s="437"/>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x14ac:dyDescent="0.3">
      <c r="A10" s="370" t="s">
        <v>122</v>
      </c>
      <c r="B10" s="363" t="s">
        <v>23</v>
      </c>
      <c r="C10" s="357" t="s">
        <v>25</v>
      </c>
      <c r="D10" s="357" t="s">
        <v>27</v>
      </c>
      <c r="E10" s="372" t="s">
        <v>29</v>
      </c>
      <c r="F10" s="364" t="s">
        <v>31</v>
      </c>
      <c r="G10" s="357" t="s">
        <v>123</v>
      </c>
      <c r="H10" s="359" t="s">
        <v>124</v>
      </c>
      <c r="I10" s="360" t="s">
        <v>125</v>
      </c>
      <c r="J10" s="364" t="s">
        <v>126</v>
      </c>
      <c r="K10" s="364" t="s">
        <v>127</v>
      </c>
      <c r="L10" s="362" t="s">
        <v>128</v>
      </c>
      <c r="M10" s="360" t="s">
        <v>125</v>
      </c>
      <c r="N10" s="357" t="s">
        <v>37</v>
      </c>
      <c r="O10" s="373" t="s">
        <v>129</v>
      </c>
      <c r="P10" s="358" t="s">
        <v>39</v>
      </c>
      <c r="Q10" s="364" t="s">
        <v>41</v>
      </c>
      <c r="R10" s="358" t="s">
        <v>130</v>
      </c>
      <c r="S10" s="358"/>
      <c r="T10" s="358"/>
      <c r="U10" s="358"/>
      <c r="V10" s="358"/>
      <c r="W10" s="358"/>
      <c r="X10" s="356" t="s">
        <v>131</v>
      </c>
      <c r="Y10" s="356" t="s">
        <v>132</v>
      </c>
      <c r="Z10" s="356" t="s">
        <v>125</v>
      </c>
      <c r="AA10" s="356" t="s">
        <v>133</v>
      </c>
      <c r="AB10" s="356" t="s">
        <v>125</v>
      </c>
      <c r="AC10" s="356" t="s">
        <v>134</v>
      </c>
      <c r="AD10" s="373" t="s">
        <v>57</v>
      </c>
      <c r="AE10" s="358" t="s">
        <v>121</v>
      </c>
      <c r="AF10" s="358" t="s">
        <v>135</v>
      </c>
      <c r="AG10" s="358" t="s">
        <v>136</v>
      </c>
      <c r="AH10" s="358" t="s">
        <v>137</v>
      </c>
      <c r="AI10" s="358" t="s">
        <v>138</v>
      </c>
      <c r="AJ10" s="358" t="s">
        <v>139</v>
      </c>
      <c r="AK10" s="358"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x14ac:dyDescent="0.25">
      <c r="A11" s="371"/>
      <c r="B11" s="363"/>
      <c r="C11" s="358"/>
      <c r="D11" s="358"/>
      <c r="E11" s="363"/>
      <c r="F11" s="357"/>
      <c r="G11" s="358"/>
      <c r="H11" s="357"/>
      <c r="I11" s="361"/>
      <c r="J11" s="357"/>
      <c r="K11" s="357"/>
      <c r="L11" s="361"/>
      <c r="M11" s="361"/>
      <c r="N11" s="358"/>
      <c r="O11" s="374"/>
      <c r="P11" s="358"/>
      <c r="Q11" s="357"/>
      <c r="R11" s="7" t="s">
        <v>140</v>
      </c>
      <c r="S11" s="7" t="s">
        <v>141</v>
      </c>
      <c r="T11" s="7" t="s">
        <v>142</v>
      </c>
      <c r="U11" s="7" t="s">
        <v>143</v>
      </c>
      <c r="V11" s="7" t="s">
        <v>144</v>
      </c>
      <c r="W11" s="7" t="s">
        <v>145</v>
      </c>
      <c r="X11" s="356"/>
      <c r="Y11" s="356"/>
      <c r="Z11" s="356"/>
      <c r="AA11" s="356"/>
      <c r="AB11" s="356"/>
      <c r="AC11" s="356"/>
      <c r="AD11" s="374"/>
      <c r="AE11" s="358"/>
      <c r="AF11" s="358"/>
      <c r="AG11" s="358"/>
      <c r="AH11" s="358"/>
      <c r="AI11" s="358"/>
      <c r="AJ11" s="358"/>
      <c r="AK11" s="358"/>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3" customFormat="1" ht="127.5" customHeight="1" x14ac:dyDescent="0.25">
      <c r="A12" s="341">
        <v>1</v>
      </c>
      <c r="B12" s="332" t="s">
        <v>146</v>
      </c>
      <c r="C12" s="332" t="s">
        <v>147</v>
      </c>
      <c r="D12" s="332" t="s">
        <v>148</v>
      </c>
      <c r="E12" s="344" t="s">
        <v>274</v>
      </c>
      <c r="F12" s="332" t="s">
        <v>149</v>
      </c>
      <c r="G12" s="335">
        <v>246</v>
      </c>
      <c r="H12" s="338" t="str">
        <f>IF(G12&lt;=0,"",IF(G12&lt;=2,"Muy Baja",IF(G12&lt;=24,"Baja",IF(G12&lt;=500,"Media",IF(G12&lt;=5000,"Alta","Muy Alta")))))</f>
        <v>Media</v>
      </c>
      <c r="I12" s="350">
        <f>IF(H12="","",IF(H12="Muy Baja",0.2,IF(H12="Baja",0.4,IF(H12="Media",0.6,IF(H12="Alta",0.8,IF(H12="Muy Alta",1,))))))</f>
        <v>0.6</v>
      </c>
      <c r="J12" s="353" t="s">
        <v>150</v>
      </c>
      <c r="K12" s="350" t="str">
        <f>IF(NOT(ISERROR(MATCH(J12,'Tabla Impacto'!$B$221:$B$223,0))),'Tabla Impacto'!$F$223&amp;"Por favor no seleccionar los criterios de impacto(Afectación Económica o presupuestal y Pérdida Reputacional)",J12)</f>
        <v xml:space="preserve">     El riesgo afecta la imagen de la entidad con algunos usuarios de relevancia frente al logro de los objetivos</v>
      </c>
      <c r="L12" s="338" t="str">
        <f>IF(OR(K12='Tabla Impacto'!$C$11,K12='Tabla Impacto'!$D$11),"Leve",IF(OR(K12='Tabla Impacto'!$C$12,K12='Tabla Impacto'!$D$12),"Menor",IF(OR(K12='Tabla Impacto'!$C$13,K12='Tabla Impacto'!$D$13),"Moderado",IF(OR(K12='Tabla Impacto'!$C$14,K12='Tabla Impacto'!$D$14),"Mayor",IF(OR(K12='Tabla Impacto'!$C$15,K12='Tabla Impacto'!$D$15),"Catastrófico","")))))</f>
        <v>Moderado</v>
      </c>
      <c r="M12" s="350">
        <f>IF(L12="","",IF(L12="Leve",0.2,IF(L12="Menor",0.4,IF(L12="Moderado",0.6,IF(L12="Mayor",0.8,IF(L12="Catastrófico",1,))))))</f>
        <v>0.6</v>
      </c>
      <c r="N12" s="347"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182">
        <v>1</v>
      </c>
      <c r="P12" s="179" t="s">
        <v>151</v>
      </c>
      <c r="Q12" s="159" t="str">
        <f>IF(OR(R12="Preventivo",R12="Detectivo"),"Probabilidad",IF(R12="Correctivo","Impacto",""))</f>
        <v>Probabilidad</v>
      </c>
      <c r="R12" s="154" t="s">
        <v>152</v>
      </c>
      <c r="S12" s="154" t="s">
        <v>153</v>
      </c>
      <c r="T12" s="155" t="str">
        <f>IF(AND(R12="Preventivo",S12="Automático"),"50%",IF(AND(R12="Preventivo",S12="Manual"),"40%",IF(AND(R12="Detectivo",S12="Automático"),"40%",IF(AND(R12="Detectivo",S12="Manual"),"30%",IF(AND(R12="Correctivo",S12="Automático"),"35%",IF(AND(R12="Correctivo",S12="Manual"),"25%",""))))))</f>
        <v>40%</v>
      </c>
      <c r="U12" s="154" t="s">
        <v>154</v>
      </c>
      <c r="V12" s="154" t="s">
        <v>155</v>
      </c>
      <c r="W12" s="154" t="s">
        <v>156</v>
      </c>
      <c r="X12" s="156">
        <f>IFERROR(IF(Q12="Probabilidad",(I12-(+I12*T12)),IF(Q12="Impacto",I12,"")),"")</f>
        <v>0.36</v>
      </c>
      <c r="Y12" s="157" t="str">
        <f>IFERROR(IF(X12="","",IF(X12&lt;=0.2,"Muy Baja",IF(X12&lt;=0.4,"Baja",IF(X12&lt;=0.6,"Media",IF(X12&lt;=0.8,"Alta","Muy Alta"))))),"")</f>
        <v>Baja</v>
      </c>
      <c r="Z12" s="158">
        <f>+X12</f>
        <v>0.36</v>
      </c>
      <c r="AA12" s="157" t="str">
        <f>IFERROR(IF(AB12="","",IF(AB12&lt;=0.2,"Leve",IF(AB12&lt;=0.4,"Menor",IF(AB12&lt;=0.6,"Moderado",IF(AB12&lt;=0.8,"Mayor","Catastrófico"))))),"")</f>
        <v>Moderado</v>
      </c>
      <c r="AB12" s="158">
        <f>IFERROR(IF(Q12="Impacto",(M12-(+M12*T12)),IF(Q12="Probabilidad",M12,"")),"")</f>
        <v>0.6</v>
      </c>
      <c r="AC12" s="163"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Moderado</v>
      </c>
      <c r="AD12" s="160" t="s">
        <v>157</v>
      </c>
      <c r="AE12" s="176" t="s">
        <v>273</v>
      </c>
      <c r="AF12" s="176" t="s">
        <v>158</v>
      </c>
      <c r="AG12" s="177">
        <v>44617</v>
      </c>
      <c r="AH12" s="177">
        <v>44926</v>
      </c>
      <c r="AI12" s="162"/>
      <c r="AJ12" s="117"/>
      <c r="AK12" s="161"/>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row>
    <row r="13" spans="1:69" ht="87" customHeight="1" x14ac:dyDescent="0.3">
      <c r="A13" s="342"/>
      <c r="B13" s="333"/>
      <c r="C13" s="333"/>
      <c r="D13" s="333"/>
      <c r="E13" s="345"/>
      <c r="F13" s="333"/>
      <c r="G13" s="336"/>
      <c r="H13" s="339"/>
      <c r="I13" s="351"/>
      <c r="J13" s="354"/>
      <c r="K13" s="351">
        <f>IF(NOT(ISERROR(MATCH(J13,_xlfn.ANCHORARRAY(E24),0))),I26&amp;"Por favor no seleccionar los criterios de impacto",J13)</f>
        <v>0</v>
      </c>
      <c r="L13" s="339"/>
      <c r="M13" s="351"/>
      <c r="N13" s="348"/>
      <c r="O13" s="182">
        <v>2</v>
      </c>
      <c r="P13" s="179"/>
      <c r="Q13" s="159"/>
      <c r="R13" s="154"/>
      <c r="S13" s="154"/>
      <c r="T13" s="155"/>
      <c r="U13" s="154"/>
      <c r="V13" s="154"/>
      <c r="W13" s="154"/>
      <c r="X13" s="156"/>
      <c r="Y13" s="157"/>
      <c r="Z13" s="158"/>
      <c r="AA13" s="157"/>
      <c r="AB13" s="164"/>
      <c r="AC13" s="163"/>
      <c r="AD13" s="160"/>
      <c r="AE13" s="176"/>
      <c r="AF13" s="176"/>
      <c r="AG13" s="177"/>
      <c r="AH13" s="177"/>
      <c r="AI13" s="167"/>
      <c r="AJ13" s="112"/>
      <c r="AK13" s="166"/>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row>
    <row r="14" spans="1:69" ht="87" customHeight="1" x14ac:dyDescent="0.3">
      <c r="A14" s="342"/>
      <c r="B14" s="333"/>
      <c r="C14" s="333"/>
      <c r="D14" s="333"/>
      <c r="E14" s="345"/>
      <c r="F14" s="333"/>
      <c r="G14" s="336"/>
      <c r="H14" s="339"/>
      <c r="I14" s="351"/>
      <c r="J14" s="354"/>
      <c r="K14" s="351">
        <f>IF(NOT(ISERROR(MATCH(J14,_xlfn.ANCHORARRAY(E25),0))),I27&amp;"Por favor no seleccionar los criterios de impacto",J14)</f>
        <v>0</v>
      </c>
      <c r="L14" s="339"/>
      <c r="M14" s="351"/>
      <c r="N14" s="348"/>
      <c r="O14" s="103">
        <v>3</v>
      </c>
      <c r="P14" s="180"/>
      <c r="Q14" s="104"/>
      <c r="R14" s="105"/>
      <c r="S14" s="105"/>
      <c r="T14" s="106"/>
      <c r="U14" s="116"/>
      <c r="V14" s="116"/>
      <c r="W14" s="116"/>
      <c r="X14" s="107"/>
      <c r="Y14" s="108"/>
      <c r="Z14" s="109"/>
      <c r="AA14" s="108"/>
      <c r="AB14" s="115"/>
      <c r="AC14" s="110"/>
      <c r="AD14" s="111"/>
      <c r="AE14" s="112"/>
      <c r="AF14" s="113"/>
      <c r="AG14" s="114"/>
      <c r="AH14" s="114"/>
      <c r="AI14" s="114"/>
      <c r="AJ14" s="112"/>
      <c r="AK14" s="113"/>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69" ht="30.75" customHeight="1" x14ac:dyDescent="0.3">
      <c r="A15" s="342"/>
      <c r="B15" s="333"/>
      <c r="C15" s="333"/>
      <c r="D15" s="333"/>
      <c r="E15" s="345"/>
      <c r="F15" s="333"/>
      <c r="G15" s="336"/>
      <c r="H15" s="339"/>
      <c r="I15" s="351"/>
      <c r="J15" s="354"/>
      <c r="K15" s="351">
        <f>IF(NOT(ISERROR(MATCH(J15,_xlfn.ANCHORARRAY(E26),0))),I28&amp;"Por favor no seleccionar los criterios de impacto",J15)</f>
        <v>0</v>
      </c>
      <c r="L15" s="339"/>
      <c r="M15" s="351"/>
      <c r="N15" s="348"/>
      <c r="O15" s="103">
        <v>4</v>
      </c>
      <c r="P15" s="179"/>
      <c r="Q15" s="104"/>
      <c r="R15" s="105"/>
      <c r="S15" s="105"/>
      <c r="T15" s="106"/>
      <c r="U15" s="105"/>
      <c r="V15" s="105"/>
      <c r="W15" s="105"/>
      <c r="X15" s="107"/>
      <c r="Y15" s="108"/>
      <c r="Z15" s="109"/>
      <c r="AA15" s="108"/>
      <c r="AB15" s="115"/>
      <c r="AC15" s="110"/>
      <c r="AD15" s="111"/>
      <c r="AE15" s="112"/>
      <c r="AF15" s="113"/>
      <c r="AG15" s="114"/>
      <c r="AH15" s="114"/>
      <c r="AI15" s="114"/>
      <c r="AJ15" s="112"/>
      <c r="AK15" s="113"/>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26.25" customHeight="1" x14ac:dyDescent="0.3">
      <c r="A16" s="342"/>
      <c r="B16" s="333"/>
      <c r="C16" s="333"/>
      <c r="D16" s="333"/>
      <c r="E16" s="345"/>
      <c r="F16" s="333"/>
      <c r="G16" s="336"/>
      <c r="H16" s="339"/>
      <c r="I16" s="351"/>
      <c r="J16" s="354"/>
      <c r="K16" s="351">
        <f>IF(NOT(ISERROR(MATCH(J16,_xlfn.ANCHORARRAY(E27),0))),I29&amp;"Por favor no seleccionar los criterios de impacto",J16)</f>
        <v>0</v>
      </c>
      <c r="L16" s="339"/>
      <c r="M16" s="351"/>
      <c r="N16" s="348"/>
      <c r="O16" s="103">
        <v>5</v>
      </c>
      <c r="P16" s="179"/>
      <c r="Q16" s="104" t="str">
        <f t="shared" ref="Q16:Q17" si="0">IF(OR(R16="Preventivo",R16="Detectivo"),"Probabilidad",IF(R16="Correctivo","Impacto",""))</f>
        <v/>
      </c>
      <c r="R16" s="105"/>
      <c r="S16" s="105"/>
      <c r="T16" s="106" t="str">
        <f t="shared" ref="T16:T17" si="1">IF(AND(R16="Preventivo",S16="Automático"),"50%",IF(AND(R16="Preventivo",S16="Manual"),"40%",IF(AND(R16="Detectivo",S16="Automático"),"40%",IF(AND(R16="Detectivo",S16="Manual"),"30%",IF(AND(R16="Correctivo",S16="Automático"),"35%",IF(AND(R16="Correctivo",S16="Manual"),"25%",""))))))</f>
        <v/>
      </c>
      <c r="U16" s="105"/>
      <c r="V16" s="105"/>
      <c r="W16" s="105"/>
      <c r="X16" s="107" t="str">
        <f t="shared" ref="X16:X17" si="2">IFERROR(IF(AND(Q15="Probabilidad",Q16="Probabilidad"),(Z15-(+Z15*T16)),IF(AND(Q15="Impacto",Q16="Probabilidad"),(Z14-(+Z14*T16)),IF(Q16="Impacto",Z15,""))),"")</f>
        <v/>
      </c>
      <c r="Y16" s="108" t="str">
        <f t="shared" ref="Y16:Y17" si="3">IFERROR(IF(X16="","",IF(X16&lt;=0.2,"Muy Baja",IF(X16&lt;=0.4,"Baja",IF(X16&lt;=0.6,"Media",IF(X16&lt;=0.8,"Alta","Muy Alta"))))),"")</f>
        <v/>
      </c>
      <c r="Z16" s="109" t="str">
        <f t="shared" ref="Z16:Z17" si="4">+X16</f>
        <v/>
      </c>
      <c r="AA16" s="108" t="str">
        <f t="shared" ref="AA16:AA17" si="5">IFERROR(IF(AB16="","",IF(AB16&lt;=0.2,"Leve",IF(AB16&lt;=0.4,"Menor",IF(AB16&lt;=0.6,"Moderado",IF(AB16&lt;=0.8,"Mayor","Catastrófico"))))),"")</f>
        <v/>
      </c>
      <c r="AB16" s="115" t="str">
        <f t="shared" ref="AB16:AB17" si="6">IFERROR(IF(AND(Q15="Impacto",Q16="Impacto"),(AB15-(+AB15*T16)),IF(AND(Q15="Probabilidad",Q16="Impacto"),(AB14-(+AB14*T16)),IF(Q16="Probabilidad",AB15,""))),"")</f>
        <v/>
      </c>
      <c r="AC16" s="110" t="str">
        <f t="shared" ref="AC16:AC17" si="7">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
      </c>
      <c r="AD16" s="111"/>
      <c r="AE16" s="112"/>
      <c r="AF16" s="113"/>
      <c r="AG16" s="114"/>
      <c r="AH16" s="114"/>
      <c r="AI16" s="114"/>
      <c r="AJ16" s="112"/>
      <c r="AK16" s="113"/>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27.75" customHeight="1" x14ac:dyDescent="0.3">
      <c r="A17" s="343"/>
      <c r="B17" s="334"/>
      <c r="C17" s="334"/>
      <c r="D17" s="334"/>
      <c r="E17" s="346"/>
      <c r="F17" s="334"/>
      <c r="G17" s="337"/>
      <c r="H17" s="340"/>
      <c r="I17" s="352"/>
      <c r="J17" s="355"/>
      <c r="K17" s="352">
        <f>IF(NOT(ISERROR(MATCH(J17,_xlfn.ANCHORARRAY(E28),0))),I30&amp;"Por favor no seleccionar los criterios de impacto",J17)</f>
        <v>0</v>
      </c>
      <c r="L17" s="340"/>
      <c r="M17" s="352"/>
      <c r="N17" s="349"/>
      <c r="O17" s="103">
        <v>6</v>
      </c>
      <c r="P17" s="179"/>
      <c r="Q17" s="104" t="str">
        <f t="shared" si="0"/>
        <v/>
      </c>
      <c r="R17" s="105"/>
      <c r="S17" s="105"/>
      <c r="T17" s="106" t="str">
        <f t="shared" si="1"/>
        <v/>
      </c>
      <c r="U17" s="105"/>
      <c r="V17" s="105"/>
      <c r="W17" s="105"/>
      <c r="X17" s="107" t="str">
        <f t="shared" si="2"/>
        <v/>
      </c>
      <c r="Y17" s="108" t="str">
        <f t="shared" si="3"/>
        <v/>
      </c>
      <c r="Z17" s="109" t="str">
        <f t="shared" si="4"/>
        <v/>
      </c>
      <c r="AA17" s="108" t="str">
        <f t="shared" si="5"/>
        <v/>
      </c>
      <c r="AB17" s="115" t="str">
        <f t="shared" si="6"/>
        <v/>
      </c>
      <c r="AC17" s="110" t="str">
        <f t="shared" si="7"/>
        <v/>
      </c>
      <c r="AD17" s="111"/>
      <c r="AE17" s="112"/>
      <c r="AF17" s="113"/>
      <c r="AG17" s="114"/>
      <c r="AH17" s="114"/>
      <c r="AI17" s="114"/>
      <c r="AJ17" s="112"/>
      <c r="AK17" s="113"/>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70.5" hidden="1" customHeight="1" x14ac:dyDescent="0.3">
      <c r="A18" s="341"/>
      <c r="B18" s="408"/>
      <c r="C18" s="408"/>
      <c r="D18" s="408"/>
      <c r="E18" s="365"/>
      <c r="F18" s="408"/>
      <c r="G18" s="411"/>
      <c r="H18" s="378"/>
      <c r="I18" s="381"/>
      <c r="J18" s="414"/>
      <c r="K18" s="381"/>
      <c r="L18" s="378"/>
      <c r="M18" s="381"/>
      <c r="N18" s="384"/>
      <c r="O18" s="103"/>
      <c r="P18" s="179"/>
      <c r="Q18" s="159"/>
      <c r="R18" s="168"/>
      <c r="S18" s="168"/>
      <c r="T18" s="169"/>
      <c r="U18" s="168"/>
      <c r="V18" s="168"/>
      <c r="W18" s="168"/>
      <c r="X18" s="156"/>
      <c r="Y18" s="170"/>
      <c r="Z18" s="171"/>
      <c r="AA18" s="170"/>
      <c r="AB18" s="172"/>
      <c r="AC18" s="173"/>
      <c r="AD18" s="174"/>
      <c r="AE18" s="176"/>
      <c r="AF18" s="176"/>
      <c r="AG18" s="177"/>
      <c r="AH18" s="177"/>
      <c r="AI18" s="114"/>
      <c r="AJ18" s="112"/>
      <c r="AK18" s="113"/>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78.75" hidden="1" customHeight="1" x14ac:dyDescent="0.3">
      <c r="A19" s="342"/>
      <c r="B19" s="409"/>
      <c r="C19" s="409"/>
      <c r="D19" s="409"/>
      <c r="E19" s="366"/>
      <c r="F19" s="409"/>
      <c r="G19" s="412"/>
      <c r="H19" s="379"/>
      <c r="I19" s="382"/>
      <c r="J19" s="415"/>
      <c r="K19" s="382"/>
      <c r="L19" s="379"/>
      <c r="M19" s="382"/>
      <c r="N19" s="385"/>
      <c r="O19" s="103"/>
      <c r="P19" s="179"/>
      <c r="Q19" s="159"/>
      <c r="R19" s="168"/>
      <c r="S19" s="168"/>
      <c r="T19" s="169"/>
      <c r="U19" s="168"/>
      <c r="V19" s="168"/>
      <c r="W19" s="168"/>
      <c r="X19" s="156"/>
      <c r="Y19" s="170"/>
      <c r="Z19" s="171"/>
      <c r="AA19" s="170"/>
      <c r="AB19" s="172"/>
      <c r="AC19" s="173"/>
      <c r="AD19" s="174"/>
      <c r="AE19" s="176"/>
      <c r="AF19" s="176"/>
      <c r="AG19" s="177"/>
      <c r="AH19" s="177"/>
      <c r="AI19" s="114"/>
      <c r="AJ19" s="112"/>
      <c r="AK19" s="113"/>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75" hidden="1" customHeight="1" x14ac:dyDescent="0.3">
      <c r="A20" s="342"/>
      <c r="B20" s="409"/>
      <c r="C20" s="409"/>
      <c r="D20" s="409"/>
      <c r="E20" s="366"/>
      <c r="F20" s="409"/>
      <c r="G20" s="412"/>
      <c r="H20" s="379"/>
      <c r="I20" s="382"/>
      <c r="J20" s="415"/>
      <c r="K20" s="382"/>
      <c r="L20" s="379"/>
      <c r="M20" s="382"/>
      <c r="N20" s="385"/>
      <c r="O20" s="103"/>
      <c r="P20" s="181"/>
      <c r="Q20" s="159"/>
      <c r="R20" s="168"/>
      <c r="S20" s="168"/>
      <c r="T20" s="169"/>
      <c r="U20" s="168"/>
      <c r="V20" s="168"/>
      <c r="W20" s="168"/>
      <c r="X20" s="156"/>
      <c r="Y20" s="170"/>
      <c r="Z20" s="171"/>
      <c r="AA20" s="170"/>
      <c r="AB20" s="172"/>
      <c r="AC20" s="173"/>
      <c r="AD20" s="174"/>
      <c r="AE20" s="176"/>
      <c r="AF20" s="178"/>
      <c r="AG20" s="177"/>
      <c r="AH20" s="177"/>
      <c r="AI20" s="114"/>
      <c r="AJ20" s="112"/>
      <c r="AK20" s="113"/>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25.5" hidden="1" customHeight="1" x14ac:dyDescent="0.3">
      <c r="A21" s="342"/>
      <c r="B21" s="409"/>
      <c r="C21" s="409"/>
      <c r="D21" s="409"/>
      <c r="E21" s="366"/>
      <c r="F21" s="409"/>
      <c r="G21" s="412"/>
      <c r="H21" s="379"/>
      <c r="I21" s="382"/>
      <c r="J21" s="415"/>
      <c r="K21" s="382"/>
      <c r="L21" s="379"/>
      <c r="M21" s="382"/>
      <c r="N21" s="385"/>
      <c r="O21" s="103"/>
      <c r="P21" s="179"/>
      <c r="Q21" s="104"/>
      <c r="R21" s="105"/>
      <c r="S21" s="105"/>
      <c r="T21" s="106"/>
      <c r="U21" s="105"/>
      <c r="V21" s="105"/>
      <c r="W21" s="105"/>
      <c r="X21" s="107"/>
      <c r="Y21" s="108"/>
      <c r="Z21" s="109"/>
      <c r="AA21" s="108"/>
      <c r="AB21" s="115"/>
      <c r="AC21" s="110"/>
      <c r="AD21" s="111"/>
      <c r="AE21" s="112"/>
      <c r="AF21" s="113"/>
      <c r="AG21" s="114"/>
      <c r="AH21" s="114"/>
      <c r="AI21" s="114"/>
      <c r="AJ21" s="112"/>
      <c r="AK21" s="113"/>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24" hidden="1" customHeight="1" x14ac:dyDescent="0.3">
      <c r="A22" s="342"/>
      <c r="B22" s="409"/>
      <c r="C22" s="409"/>
      <c r="D22" s="409"/>
      <c r="E22" s="366"/>
      <c r="F22" s="409"/>
      <c r="G22" s="412"/>
      <c r="H22" s="379"/>
      <c r="I22" s="382"/>
      <c r="J22" s="415"/>
      <c r="K22" s="382"/>
      <c r="L22" s="379"/>
      <c r="M22" s="382"/>
      <c r="N22" s="385"/>
      <c r="O22" s="103"/>
      <c r="P22" s="179"/>
      <c r="Q22" s="104"/>
      <c r="R22" s="105"/>
      <c r="S22" s="105"/>
      <c r="T22" s="106"/>
      <c r="U22" s="105"/>
      <c r="V22" s="105"/>
      <c r="W22" s="105"/>
      <c r="X22" s="107"/>
      <c r="Y22" s="108"/>
      <c r="Z22" s="109"/>
      <c r="AA22" s="108"/>
      <c r="AB22" s="115"/>
      <c r="AC22" s="110"/>
      <c r="AD22" s="111"/>
      <c r="AE22" s="112"/>
      <c r="AF22" s="113"/>
      <c r="AG22" s="114"/>
      <c r="AH22" s="114"/>
      <c r="AI22" s="114"/>
      <c r="AJ22" s="112"/>
      <c r="AK22" s="113"/>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25.5" hidden="1" customHeight="1" x14ac:dyDescent="0.3">
      <c r="A23" s="343"/>
      <c r="B23" s="410"/>
      <c r="C23" s="410"/>
      <c r="D23" s="410"/>
      <c r="E23" s="367"/>
      <c r="F23" s="410"/>
      <c r="G23" s="413"/>
      <c r="H23" s="380"/>
      <c r="I23" s="383"/>
      <c r="J23" s="416"/>
      <c r="K23" s="383"/>
      <c r="L23" s="380"/>
      <c r="M23" s="383"/>
      <c r="N23" s="386"/>
      <c r="O23" s="103"/>
      <c r="P23" s="179"/>
      <c r="Q23" s="104"/>
      <c r="R23" s="105"/>
      <c r="S23" s="105"/>
      <c r="T23" s="106"/>
      <c r="U23" s="105"/>
      <c r="V23" s="105"/>
      <c r="W23" s="105"/>
      <c r="X23" s="107"/>
      <c r="Y23" s="108"/>
      <c r="Z23" s="109"/>
      <c r="AA23" s="108"/>
      <c r="AB23" s="115"/>
      <c r="AC23" s="110"/>
      <c r="AD23" s="111"/>
      <c r="AE23" s="112"/>
      <c r="AF23" s="113"/>
      <c r="AG23" s="114"/>
      <c r="AH23" s="114"/>
      <c r="AI23" s="114"/>
      <c r="AJ23" s="112"/>
      <c r="AK23" s="113"/>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ht="81.75" hidden="1" customHeight="1" x14ac:dyDescent="0.3">
      <c r="A24" s="387"/>
      <c r="B24" s="390"/>
      <c r="C24" s="390"/>
      <c r="D24" s="390"/>
      <c r="E24" s="393"/>
      <c r="F24" s="390"/>
      <c r="G24" s="396"/>
      <c r="H24" s="399"/>
      <c r="I24" s="402"/>
      <c r="J24" s="405"/>
      <c r="K24" s="402"/>
      <c r="L24" s="399"/>
      <c r="M24" s="402"/>
      <c r="N24" s="417"/>
      <c r="O24" s="103"/>
      <c r="P24" s="179"/>
      <c r="Q24" s="159"/>
      <c r="R24" s="168"/>
      <c r="S24" s="168"/>
      <c r="T24" s="169"/>
      <c r="U24" s="168"/>
      <c r="V24" s="168"/>
      <c r="W24" s="168"/>
      <c r="X24" s="156"/>
      <c r="Y24" s="170"/>
      <c r="Z24" s="171"/>
      <c r="AA24" s="170"/>
      <c r="AB24" s="172"/>
      <c r="AC24" s="173"/>
      <c r="AD24" s="174"/>
      <c r="AE24" s="176"/>
      <c r="AF24" s="175"/>
      <c r="AG24" s="114"/>
      <c r="AH24" s="114"/>
      <c r="AI24" s="114"/>
      <c r="AJ24" s="112"/>
      <c r="AK24" s="113"/>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76.5" hidden="1" customHeight="1" x14ac:dyDescent="0.3">
      <c r="A25" s="388"/>
      <c r="B25" s="391"/>
      <c r="C25" s="391"/>
      <c r="D25" s="391"/>
      <c r="E25" s="394"/>
      <c r="F25" s="391"/>
      <c r="G25" s="397"/>
      <c r="H25" s="400"/>
      <c r="I25" s="403"/>
      <c r="J25" s="406"/>
      <c r="K25" s="403"/>
      <c r="L25" s="400"/>
      <c r="M25" s="403"/>
      <c r="N25" s="418"/>
      <c r="O25" s="103"/>
      <c r="P25" s="179"/>
      <c r="Q25" s="104"/>
      <c r="R25" s="168"/>
      <c r="S25" s="168"/>
      <c r="T25" s="169"/>
      <c r="U25" s="168"/>
      <c r="V25" s="168"/>
      <c r="W25" s="168"/>
      <c r="X25" s="156"/>
      <c r="Y25" s="170"/>
      <c r="Z25" s="171"/>
      <c r="AA25" s="170"/>
      <c r="AB25" s="172"/>
      <c r="AC25" s="173"/>
      <c r="AD25" s="174"/>
      <c r="AE25" s="176"/>
      <c r="AF25" s="175"/>
      <c r="AG25" s="114"/>
      <c r="AH25" s="114"/>
      <c r="AI25" s="114"/>
      <c r="AJ25" s="112"/>
      <c r="AK25" s="113"/>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69" ht="26.25" hidden="1" customHeight="1" x14ac:dyDescent="0.3">
      <c r="A26" s="388"/>
      <c r="B26" s="391"/>
      <c r="C26" s="391"/>
      <c r="D26" s="391"/>
      <c r="E26" s="394"/>
      <c r="F26" s="391"/>
      <c r="G26" s="397"/>
      <c r="H26" s="400"/>
      <c r="I26" s="403"/>
      <c r="J26" s="406"/>
      <c r="K26" s="403"/>
      <c r="L26" s="400"/>
      <c r="M26" s="403"/>
      <c r="N26" s="418"/>
      <c r="O26" s="103"/>
      <c r="P26" s="180"/>
      <c r="Q26" s="104"/>
      <c r="R26" s="105"/>
      <c r="S26" s="105"/>
      <c r="T26" s="106"/>
      <c r="U26" s="105"/>
      <c r="V26" s="105"/>
      <c r="W26" s="105"/>
      <c r="X26" s="107"/>
      <c r="Y26" s="108"/>
      <c r="Z26" s="109"/>
      <c r="AA26" s="108"/>
      <c r="AB26" s="115"/>
      <c r="AC26" s="110"/>
      <c r="AD26" s="111"/>
      <c r="AE26" s="112"/>
      <c r="AF26" s="113"/>
      <c r="AG26" s="114"/>
      <c r="AH26" s="114"/>
      <c r="AI26" s="114"/>
      <c r="AJ26" s="112"/>
      <c r="AK26" s="113"/>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69" ht="26.25" hidden="1" customHeight="1" x14ac:dyDescent="0.3">
      <c r="A27" s="388"/>
      <c r="B27" s="391"/>
      <c r="C27" s="391"/>
      <c r="D27" s="391"/>
      <c r="E27" s="394"/>
      <c r="F27" s="391"/>
      <c r="G27" s="397"/>
      <c r="H27" s="400"/>
      <c r="I27" s="403"/>
      <c r="J27" s="406"/>
      <c r="K27" s="403"/>
      <c r="L27" s="400"/>
      <c r="M27" s="403"/>
      <c r="N27" s="418"/>
      <c r="O27" s="103"/>
      <c r="P27" s="179"/>
      <c r="Q27" s="104"/>
      <c r="R27" s="105"/>
      <c r="S27" s="105"/>
      <c r="T27" s="106"/>
      <c r="U27" s="105"/>
      <c r="V27" s="105"/>
      <c r="W27" s="105"/>
      <c r="X27" s="107"/>
      <c r="Y27" s="108"/>
      <c r="Z27" s="109"/>
      <c r="AA27" s="108"/>
      <c r="AB27" s="115"/>
      <c r="AC27" s="110"/>
      <c r="AD27" s="111"/>
      <c r="AE27" s="112"/>
      <c r="AF27" s="113"/>
      <c r="AG27" s="114"/>
      <c r="AH27" s="114"/>
      <c r="AI27" s="114"/>
      <c r="AJ27" s="112"/>
      <c r="AK27" s="113"/>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69" ht="26.25" hidden="1" customHeight="1" x14ac:dyDescent="0.3">
      <c r="A28" s="388"/>
      <c r="B28" s="391"/>
      <c r="C28" s="391"/>
      <c r="D28" s="391"/>
      <c r="E28" s="394"/>
      <c r="F28" s="391"/>
      <c r="G28" s="397"/>
      <c r="H28" s="400"/>
      <c r="I28" s="403"/>
      <c r="J28" s="406"/>
      <c r="K28" s="403"/>
      <c r="L28" s="400"/>
      <c r="M28" s="403"/>
      <c r="N28" s="418"/>
      <c r="O28" s="103"/>
      <c r="P28" s="179"/>
      <c r="Q28" s="104"/>
      <c r="R28" s="105"/>
      <c r="S28" s="105"/>
      <c r="T28" s="106"/>
      <c r="U28" s="105"/>
      <c r="V28" s="105"/>
      <c r="W28" s="105"/>
      <c r="X28" s="107"/>
      <c r="Y28" s="108"/>
      <c r="Z28" s="109"/>
      <c r="AA28" s="108"/>
      <c r="AB28" s="115"/>
      <c r="AC28" s="110"/>
      <c r="AD28" s="111"/>
      <c r="AE28" s="112"/>
      <c r="AF28" s="113"/>
      <c r="AG28" s="114"/>
      <c r="AH28" s="114"/>
      <c r="AI28" s="114"/>
      <c r="AJ28" s="112"/>
      <c r="AK28" s="113"/>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69" ht="26.25" hidden="1" customHeight="1" x14ac:dyDescent="0.3">
      <c r="A29" s="389"/>
      <c r="B29" s="392"/>
      <c r="C29" s="392"/>
      <c r="D29" s="392"/>
      <c r="E29" s="395"/>
      <c r="F29" s="392"/>
      <c r="G29" s="398"/>
      <c r="H29" s="401"/>
      <c r="I29" s="404"/>
      <c r="J29" s="407"/>
      <c r="K29" s="404"/>
      <c r="L29" s="401"/>
      <c r="M29" s="404"/>
      <c r="N29" s="419"/>
      <c r="O29" s="103"/>
      <c r="P29" s="179"/>
      <c r="Q29" s="104"/>
      <c r="R29" s="105"/>
      <c r="S29" s="105"/>
      <c r="T29" s="106"/>
      <c r="U29" s="105"/>
      <c r="V29" s="105"/>
      <c r="W29" s="105"/>
      <c r="X29" s="107"/>
      <c r="Y29" s="108"/>
      <c r="Z29" s="109"/>
      <c r="AA29" s="108"/>
      <c r="AB29" s="115"/>
      <c r="AC29" s="110"/>
      <c r="AD29" s="111"/>
      <c r="AE29" s="112"/>
      <c r="AF29" s="113"/>
      <c r="AG29" s="114"/>
      <c r="AH29" s="114"/>
      <c r="AI29" s="114"/>
      <c r="AJ29" s="112"/>
      <c r="AK29" s="113"/>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row>
    <row r="30" spans="1:69" ht="114.75" hidden="1" customHeight="1" x14ac:dyDescent="0.3">
      <c r="A30" s="387"/>
      <c r="B30" s="390"/>
      <c r="C30" s="390"/>
      <c r="D30" s="390"/>
      <c r="E30" s="393"/>
      <c r="F30" s="390"/>
      <c r="G30" s="396"/>
      <c r="H30" s="399"/>
      <c r="I30" s="402"/>
      <c r="J30" s="405"/>
      <c r="K30" s="402"/>
      <c r="L30" s="399"/>
      <c r="M30" s="402"/>
      <c r="N30" s="417"/>
      <c r="O30" s="103"/>
      <c r="P30" s="179"/>
      <c r="Q30" s="159"/>
      <c r="R30" s="168"/>
      <c r="S30" s="168"/>
      <c r="T30" s="169"/>
      <c r="U30" s="168"/>
      <c r="V30" s="168"/>
      <c r="W30" s="168"/>
      <c r="X30" s="156"/>
      <c r="Y30" s="170"/>
      <c r="Z30" s="171"/>
      <c r="AA30" s="170"/>
      <c r="AB30" s="172"/>
      <c r="AC30" s="173"/>
      <c r="AD30" s="174"/>
      <c r="AE30" s="165"/>
      <c r="AF30" s="165"/>
      <c r="AG30" s="167"/>
      <c r="AH30" s="114"/>
      <c r="AI30" s="114"/>
      <c r="AJ30" s="112"/>
      <c r="AK30" s="113"/>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26.25" hidden="1" customHeight="1" x14ac:dyDescent="0.3">
      <c r="A31" s="388"/>
      <c r="B31" s="391"/>
      <c r="C31" s="391"/>
      <c r="D31" s="391"/>
      <c r="E31" s="394"/>
      <c r="F31" s="391"/>
      <c r="G31" s="397"/>
      <c r="H31" s="400"/>
      <c r="I31" s="403"/>
      <c r="J31" s="406"/>
      <c r="K31" s="403"/>
      <c r="L31" s="400"/>
      <c r="M31" s="403"/>
      <c r="N31" s="418"/>
      <c r="O31" s="103"/>
      <c r="P31" s="179"/>
      <c r="Q31" s="104"/>
      <c r="R31" s="105"/>
      <c r="S31" s="105"/>
      <c r="T31" s="106"/>
      <c r="U31" s="105"/>
      <c r="V31" s="105"/>
      <c r="W31" s="105"/>
      <c r="X31" s="107"/>
      <c r="Y31" s="108"/>
      <c r="Z31" s="109"/>
      <c r="AA31" s="108"/>
      <c r="AB31" s="115"/>
      <c r="AC31" s="110"/>
      <c r="AD31" s="111"/>
      <c r="AE31" s="112"/>
      <c r="AF31" s="113"/>
      <c r="AG31" s="114"/>
      <c r="AH31" s="114"/>
      <c r="AI31" s="114"/>
      <c r="AJ31" s="112"/>
      <c r="AK31" s="113"/>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26.25" hidden="1" customHeight="1" x14ac:dyDescent="0.3">
      <c r="A32" s="388"/>
      <c r="B32" s="391"/>
      <c r="C32" s="391"/>
      <c r="D32" s="391"/>
      <c r="E32" s="394"/>
      <c r="F32" s="391"/>
      <c r="G32" s="397"/>
      <c r="H32" s="400"/>
      <c r="I32" s="403"/>
      <c r="J32" s="406"/>
      <c r="K32" s="403"/>
      <c r="L32" s="400"/>
      <c r="M32" s="403"/>
      <c r="N32" s="418"/>
      <c r="O32" s="103"/>
      <c r="P32" s="180"/>
      <c r="Q32" s="104"/>
      <c r="R32" s="105"/>
      <c r="S32" s="105"/>
      <c r="T32" s="106"/>
      <c r="U32" s="105"/>
      <c r="V32" s="105"/>
      <c r="W32" s="105"/>
      <c r="X32" s="107"/>
      <c r="Y32" s="108"/>
      <c r="Z32" s="109"/>
      <c r="AA32" s="108"/>
      <c r="AB32" s="115"/>
      <c r="AC32" s="110"/>
      <c r="AD32" s="111"/>
      <c r="AE32" s="112"/>
      <c r="AF32" s="113"/>
      <c r="AG32" s="114"/>
      <c r="AH32" s="114"/>
      <c r="AI32" s="114"/>
      <c r="AJ32" s="112"/>
      <c r="AK32" s="113"/>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ht="26.25" hidden="1" customHeight="1" x14ac:dyDescent="0.3">
      <c r="A33" s="388"/>
      <c r="B33" s="391"/>
      <c r="C33" s="391"/>
      <c r="D33" s="391"/>
      <c r="E33" s="394"/>
      <c r="F33" s="391"/>
      <c r="G33" s="397"/>
      <c r="H33" s="400"/>
      <c r="I33" s="403"/>
      <c r="J33" s="406"/>
      <c r="K33" s="403"/>
      <c r="L33" s="400"/>
      <c r="M33" s="403"/>
      <c r="N33" s="418"/>
      <c r="O33" s="103"/>
      <c r="P33" s="179"/>
      <c r="Q33" s="104"/>
      <c r="R33" s="105"/>
      <c r="S33" s="105"/>
      <c r="T33" s="106"/>
      <c r="U33" s="105"/>
      <c r="V33" s="105"/>
      <c r="W33" s="105"/>
      <c r="X33" s="107"/>
      <c r="Y33" s="108"/>
      <c r="Z33" s="109"/>
      <c r="AA33" s="108"/>
      <c r="AB33" s="115"/>
      <c r="AC33" s="110"/>
      <c r="AD33" s="111"/>
      <c r="AE33" s="112"/>
      <c r="AF33" s="113"/>
      <c r="AG33" s="114"/>
      <c r="AH33" s="114"/>
      <c r="AI33" s="114"/>
      <c r="AJ33" s="112"/>
      <c r="AK33" s="113"/>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69" ht="26.25" hidden="1" customHeight="1" x14ac:dyDescent="0.3">
      <c r="A34" s="388"/>
      <c r="B34" s="391"/>
      <c r="C34" s="391"/>
      <c r="D34" s="391"/>
      <c r="E34" s="394"/>
      <c r="F34" s="391"/>
      <c r="G34" s="397"/>
      <c r="H34" s="400"/>
      <c r="I34" s="403"/>
      <c r="J34" s="406"/>
      <c r="K34" s="403"/>
      <c r="L34" s="400"/>
      <c r="M34" s="403"/>
      <c r="N34" s="418"/>
      <c r="O34" s="103"/>
      <c r="P34" s="179"/>
      <c r="Q34" s="104"/>
      <c r="R34" s="105"/>
      <c r="S34" s="105"/>
      <c r="T34" s="106"/>
      <c r="U34" s="105"/>
      <c r="V34" s="105"/>
      <c r="W34" s="105"/>
      <c r="X34" s="107"/>
      <c r="Y34" s="108"/>
      <c r="Z34" s="109"/>
      <c r="AA34" s="108"/>
      <c r="AB34" s="115"/>
      <c r="AC34" s="110"/>
      <c r="AD34" s="111"/>
      <c r="AE34" s="112"/>
      <c r="AF34" s="113"/>
      <c r="AG34" s="114"/>
      <c r="AH34" s="114"/>
      <c r="AI34" s="114"/>
      <c r="AJ34" s="112"/>
      <c r="AK34" s="113"/>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ht="26.25" hidden="1" customHeight="1" x14ac:dyDescent="0.3">
      <c r="A35" s="389"/>
      <c r="B35" s="392"/>
      <c r="C35" s="392"/>
      <c r="D35" s="392"/>
      <c r="E35" s="395"/>
      <c r="F35" s="392"/>
      <c r="G35" s="398"/>
      <c r="H35" s="401"/>
      <c r="I35" s="404"/>
      <c r="J35" s="407"/>
      <c r="K35" s="404"/>
      <c r="L35" s="401"/>
      <c r="M35" s="404"/>
      <c r="N35" s="419"/>
      <c r="O35" s="103"/>
      <c r="P35" s="179"/>
      <c r="Q35" s="104"/>
      <c r="R35" s="105"/>
      <c r="S35" s="105"/>
      <c r="T35" s="106"/>
      <c r="U35" s="105"/>
      <c r="V35" s="105"/>
      <c r="W35" s="105"/>
      <c r="X35" s="107"/>
      <c r="Y35" s="108"/>
      <c r="Z35" s="109"/>
      <c r="AA35" s="108"/>
      <c r="AB35" s="115"/>
      <c r="AC35" s="110"/>
      <c r="AD35" s="111"/>
      <c r="AE35" s="112"/>
      <c r="AF35" s="113"/>
      <c r="AG35" s="114"/>
      <c r="AH35" s="114"/>
      <c r="AI35" s="114"/>
      <c r="AJ35" s="112"/>
      <c r="AK35" s="113"/>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69" ht="81" hidden="1" customHeight="1" x14ac:dyDescent="0.3">
      <c r="A36" s="387"/>
      <c r="B36" s="390"/>
      <c r="C36" s="390"/>
      <c r="D36" s="390"/>
      <c r="E36" s="393"/>
      <c r="F36" s="390"/>
      <c r="G36" s="396"/>
      <c r="H36" s="399"/>
      <c r="I36" s="402"/>
      <c r="J36" s="405"/>
      <c r="K36" s="402"/>
      <c r="L36" s="399"/>
      <c r="M36" s="402"/>
      <c r="N36" s="417"/>
      <c r="O36" s="103"/>
      <c r="P36" s="179"/>
      <c r="Q36" s="159"/>
      <c r="R36" s="168"/>
      <c r="S36" s="168"/>
      <c r="T36" s="169"/>
      <c r="U36" s="168"/>
      <c r="V36" s="168"/>
      <c r="W36" s="168"/>
      <c r="X36" s="156"/>
      <c r="Y36" s="170"/>
      <c r="Z36" s="171"/>
      <c r="AA36" s="170"/>
      <c r="AB36" s="172"/>
      <c r="AC36" s="173"/>
      <c r="AD36" s="174"/>
      <c r="AE36" s="175"/>
      <c r="AF36" s="176"/>
      <c r="AG36" s="114"/>
      <c r="AH36" s="114"/>
      <c r="AI36" s="114"/>
      <c r="AJ36" s="112"/>
      <c r="AK36" s="113"/>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26.25" hidden="1" customHeight="1" x14ac:dyDescent="0.3">
      <c r="A37" s="388"/>
      <c r="B37" s="391"/>
      <c r="C37" s="391"/>
      <c r="D37" s="391"/>
      <c r="E37" s="394"/>
      <c r="F37" s="391"/>
      <c r="G37" s="397"/>
      <c r="H37" s="400"/>
      <c r="I37" s="403"/>
      <c r="J37" s="406"/>
      <c r="K37" s="403"/>
      <c r="L37" s="400"/>
      <c r="M37" s="403"/>
      <c r="N37" s="418"/>
      <c r="O37" s="103"/>
      <c r="P37" s="179"/>
      <c r="Q37" s="104"/>
      <c r="R37" s="105"/>
      <c r="S37" s="105"/>
      <c r="T37" s="106"/>
      <c r="U37" s="105"/>
      <c r="V37" s="105"/>
      <c r="W37" s="105"/>
      <c r="X37" s="107"/>
      <c r="Y37" s="108"/>
      <c r="Z37" s="109"/>
      <c r="AA37" s="108"/>
      <c r="AB37" s="115"/>
      <c r="AC37" s="110"/>
      <c r="AD37" s="111"/>
      <c r="AE37" s="112"/>
      <c r="AF37" s="113"/>
      <c r="AG37" s="114"/>
      <c r="AH37" s="114"/>
      <c r="AI37" s="114"/>
      <c r="AJ37" s="112"/>
      <c r="AK37" s="113"/>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26.25" hidden="1" customHeight="1" x14ac:dyDescent="0.3">
      <c r="A38" s="388"/>
      <c r="B38" s="391"/>
      <c r="C38" s="391"/>
      <c r="D38" s="391"/>
      <c r="E38" s="394"/>
      <c r="F38" s="391"/>
      <c r="G38" s="397"/>
      <c r="H38" s="400"/>
      <c r="I38" s="403"/>
      <c r="J38" s="406"/>
      <c r="K38" s="403"/>
      <c r="L38" s="400"/>
      <c r="M38" s="403"/>
      <c r="N38" s="418"/>
      <c r="O38" s="103"/>
      <c r="P38" s="180"/>
      <c r="Q38" s="104"/>
      <c r="R38" s="105"/>
      <c r="S38" s="105"/>
      <c r="T38" s="106"/>
      <c r="U38" s="105"/>
      <c r="V38" s="105"/>
      <c r="W38" s="105"/>
      <c r="X38" s="107"/>
      <c r="Y38" s="108"/>
      <c r="Z38" s="109"/>
      <c r="AA38" s="108"/>
      <c r="AB38" s="115"/>
      <c r="AC38" s="110"/>
      <c r="AD38" s="111"/>
      <c r="AE38" s="112"/>
      <c r="AF38" s="113"/>
      <c r="AG38" s="114"/>
      <c r="AH38" s="114"/>
      <c r="AI38" s="114"/>
      <c r="AJ38" s="112"/>
      <c r="AK38" s="113"/>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26.25" hidden="1" customHeight="1" x14ac:dyDescent="0.3">
      <c r="A39" s="388"/>
      <c r="B39" s="391"/>
      <c r="C39" s="391"/>
      <c r="D39" s="391"/>
      <c r="E39" s="394"/>
      <c r="F39" s="391"/>
      <c r="G39" s="397"/>
      <c r="H39" s="400"/>
      <c r="I39" s="403"/>
      <c r="J39" s="406"/>
      <c r="K39" s="403"/>
      <c r="L39" s="400"/>
      <c r="M39" s="403"/>
      <c r="N39" s="418"/>
      <c r="O39" s="103"/>
      <c r="P39" s="179"/>
      <c r="Q39" s="104"/>
      <c r="R39" s="105"/>
      <c r="S39" s="105"/>
      <c r="T39" s="106"/>
      <c r="U39" s="105"/>
      <c r="V39" s="105"/>
      <c r="W39" s="105"/>
      <c r="X39" s="107"/>
      <c r="Y39" s="108"/>
      <c r="Z39" s="109"/>
      <c r="AA39" s="108"/>
      <c r="AB39" s="115"/>
      <c r="AC39" s="110"/>
      <c r="AD39" s="111"/>
      <c r="AE39" s="112"/>
      <c r="AF39" s="113"/>
      <c r="AG39" s="114"/>
      <c r="AH39" s="114"/>
      <c r="AI39" s="114"/>
      <c r="AJ39" s="112"/>
      <c r="AK39" s="113"/>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26.25" hidden="1" customHeight="1" x14ac:dyDescent="0.3">
      <c r="A40" s="388"/>
      <c r="B40" s="391"/>
      <c r="C40" s="391"/>
      <c r="D40" s="391"/>
      <c r="E40" s="394"/>
      <c r="F40" s="391"/>
      <c r="G40" s="397"/>
      <c r="H40" s="400"/>
      <c r="I40" s="403"/>
      <c r="J40" s="406"/>
      <c r="K40" s="403"/>
      <c r="L40" s="400"/>
      <c r="M40" s="403"/>
      <c r="N40" s="418"/>
      <c r="O40" s="103"/>
      <c r="P40" s="179"/>
      <c r="Q40" s="104"/>
      <c r="R40" s="105"/>
      <c r="S40" s="105"/>
      <c r="T40" s="106"/>
      <c r="U40" s="105"/>
      <c r="V40" s="105"/>
      <c r="W40" s="105"/>
      <c r="X40" s="107"/>
      <c r="Y40" s="108"/>
      <c r="Z40" s="109"/>
      <c r="AA40" s="108"/>
      <c r="AB40" s="115"/>
      <c r="AC40" s="110"/>
      <c r="AD40" s="111"/>
      <c r="AE40" s="112"/>
      <c r="AF40" s="113"/>
      <c r="AG40" s="114"/>
      <c r="AH40" s="114"/>
      <c r="AI40" s="114"/>
      <c r="AJ40" s="112"/>
      <c r="AK40" s="113"/>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38.25" hidden="1" customHeight="1" x14ac:dyDescent="0.3">
      <c r="A41" s="389"/>
      <c r="B41" s="392"/>
      <c r="C41" s="392"/>
      <c r="D41" s="392"/>
      <c r="E41" s="395"/>
      <c r="F41" s="392"/>
      <c r="G41" s="398"/>
      <c r="H41" s="401"/>
      <c r="I41" s="404"/>
      <c r="J41" s="407"/>
      <c r="K41" s="404"/>
      <c r="L41" s="401"/>
      <c r="M41" s="404"/>
      <c r="N41" s="419"/>
      <c r="O41" s="103"/>
      <c r="P41" s="179"/>
      <c r="Q41" s="104"/>
      <c r="R41" s="105"/>
      <c r="S41" s="105"/>
      <c r="T41" s="106"/>
      <c r="U41" s="105"/>
      <c r="V41" s="105"/>
      <c r="W41" s="105"/>
      <c r="X41" s="107"/>
      <c r="Y41" s="108"/>
      <c r="Z41" s="109"/>
      <c r="AA41" s="108"/>
      <c r="AB41" s="115"/>
      <c r="AC41" s="110"/>
      <c r="AD41" s="111"/>
      <c r="AE41" s="112"/>
      <c r="AF41" s="113"/>
      <c r="AG41" s="114"/>
      <c r="AH41" s="114"/>
      <c r="AI41" s="114"/>
      <c r="AJ41" s="112"/>
      <c r="AK41" s="113"/>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90" hidden="1" customHeight="1" x14ac:dyDescent="0.3">
      <c r="A42" s="387"/>
      <c r="B42" s="390"/>
      <c r="C42" s="390"/>
      <c r="D42" s="390"/>
      <c r="E42" s="393"/>
      <c r="F42" s="390"/>
      <c r="G42" s="396"/>
      <c r="H42" s="399"/>
      <c r="I42" s="402"/>
      <c r="J42" s="405"/>
      <c r="K42" s="402"/>
      <c r="L42" s="399"/>
      <c r="M42" s="402"/>
      <c r="N42" s="417"/>
      <c r="O42" s="103"/>
      <c r="P42" s="179"/>
      <c r="Q42" s="104"/>
      <c r="R42" s="105"/>
      <c r="S42" s="105"/>
      <c r="T42" s="106"/>
      <c r="U42" s="105"/>
      <c r="V42" s="105"/>
      <c r="W42" s="105"/>
      <c r="X42" s="107"/>
      <c r="Y42" s="108"/>
      <c r="Z42" s="109"/>
      <c r="AA42" s="108"/>
      <c r="AB42" s="115"/>
      <c r="AC42" s="110"/>
      <c r="AD42" s="111"/>
      <c r="AE42" s="175"/>
      <c r="AF42" s="112"/>
      <c r="AG42" s="114"/>
      <c r="AH42" s="114"/>
      <c r="AI42" s="114"/>
      <c r="AJ42" s="112"/>
      <c r="AK42" s="113"/>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26.25" hidden="1" customHeight="1" x14ac:dyDescent="0.3">
      <c r="A43" s="388"/>
      <c r="B43" s="391"/>
      <c r="C43" s="391"/>
      <c r="D43" s="391"/>
      <c r="E43" s="394"/>
      <c r="F43" s="391"/>
      <c r="G43" s="397"/>
      <c r="H43" s="400"/>
      <c r="I43" s="403"/>
      <c r="J43" s="406"/>
      <c r="K43" s="403"/>
      <c r="L43" s="400"/>
      <c r="M43" s="403"/>
      <c r="N43" s="418"/>
      <c r="O43" s="103"/>
      <c r="P43" s="179"/>
      <c r="Q43" s="104"/>
      <c r="R43" s="105"/>
      <c r="S43" s="105"/>
      <c r="T43" s="106"/>
      <c r="U43" s="105"/>
      <c r="V43" s="105"/>
      <c r="W43" s="105"/>
      <c r="X43" s="107"/>
      <c r="Y43" s="108"/>
      <c r="Z43" s="109"/>
      <c r="AA43" s="108"/>
      <c r="AB43" s="115"/>
      <c r="AC43" s="110"/>
      <c r="AD43" s="111"/>
      <c r="AE43" s="112"/>
      <c r="AF43" s="113"/>
      <c r="AG43" s="114"/>
      <c r="AH43" s="114"/>
      <c r="AI43" s="114"/>
      <c r="AJ43" s="112"/>
      <c r="AK43" s="113"/>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26.25" hidden="1" customHeight="1" x14ac:dyDescent="0.3">
      <c r="A44" s="388"/>
      <c r="B44" s="391"/>
      <c r="C44" s="391"/>
      <c r="D44" s="391"/>
      <c r="E44" s="394"/>
      <c r="F44" s="391"/>
      <c r="G44" s="397"/>
      <c r="H44" s="400"/>
      <c r="I44" s="403"/>
      <c r="J44" s="406"/>
      <c r="K44" s="403"/>
      <c r="L44" s="400"/>
      <c r="M44" s="403"/>
      <c r="N44" s="418"/>
      <c r="O44" s="103"/>
      <c r="P44" s="180"/>
      <c r="Q44" s="104"/>
      <c r="R44" s="105"/>
      <c r="S44" s="105"/>
      <c r="T44" s="106"/>
      <c r="U44" s="105"/>
      <c r="V44" s="105"/>
      <c r="W44" s="105"/>
      <c r="X44" s="107"/>
      <c r="Y44" s="108"/>
      <c r="Z44" s="109"/>
      <c r="AA44" s="108"/>
      <c r="AB44" s="115"/>
      <c r="AC44" s="110"/>
      <c r="AD44" s="111"/>
      <c r="AE44" s="112"/>
      <c r="AF44" s="113"/>
      <c r="AG44" s="114"/>
      <c r="AH44" s="114"/>
      <c r="AI44" s="114"/>
      <c r="AJ44" s="112"/>
      <c r="AK44" s="113"/>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26.25" hidden="1" customHeight="1" x14ac:dyDescent="0.3">
      <c r="A45" s="388"/>
      <c r="B45" s="391"/>
      <c r="C45" s="391"/>
      <c r="D45" s="391"/>
      <c r="E45" s="394"/>
      <c r="F45" s="391"/>
      <c r="G45" s="397"/>
      <c r="H45" s="400"/>
      <c r="I45" s="403"/>
      <c r="J45" s="406"/>
      <c r="K45" s="403"/>
      <c r="L45" s="400"/>
      <c r="M45" s="403"/>
      <c r="N45" s="418"/>
      <c r="O45" s="103"/>
      <c r="P45" s="179"/>
      <c r="Q45" s="104"/>
      <c r="R45" s="105"/>
      <c r="S45" s="105"/>
      <c r="T45" s="106"/>
      <c r="U45" s="105"/>
      <c r="V45" s="105"/>
      <c r="W45" s="105"/>
      <c r="X45" s="107"/>
      <c r="Y45" s="108"/>
      <c r="Z45" s="109"/>
      <c r="AA45" s="108"/>
      <c r="AB45" s="115"/>
      <c r="AC45" s="110"/>
      <c r="AD45" s="111"/>
      <c r="AE45" s="112"/>
      <c r="AF45" s="113"/>
      <c r="AG45" s="114"/>
      <c r="AH45" s="114"/>
      <c r="AI45" s="114"/>
      <c r="AJ45" s="112"/>
      <c r="AK45" s="113"/>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26.25" hidden="1" customHeight="1" x14ac:dyDescent="0.3">
      <c r="A46" s="388"/>
      <c r="B46" s="391"/>
      <c r="C46" s="391"/>
      <c r="D46" s="391"/>
      <c r="E46" s="394"/>
      <c r="F46" s="391"/>
      <c r="G46" s="397"/>
      <c r="H46" s="400"/>
      <c r="I46" s="403"/>
      <c r="J46" s="406"/>
      <c r="K46" s="403"/>
      <c r="L46" s="400"/>
      <c r="M46" s="403"/>
      <c r="N46" s="418"/>
      <c r="O46" s="103"/>
      <c r="P46" s="179"/>
      <c r="Q46" s="104"/>
      <c r="R46" s="105"/>
      <c r="S46" s="105"/>
      <c r="T46" s="106"/>
      <c r="U46" s="105"/>
      <c r="V46" s="105"/>
      <c r="W46" s="105"/>
      <c r="X46" s="107"/>
      <c r="Y46" s="108"/>
      <c r="Z46" s="109"/>
      <c r="AA46" s="108"/>
      <c r="AB46" s="115"/>
      <c r="AC46" s="110"/>
      <c r="AD46" s="111"/>
      <c r="AE46" s="112"/>
      <c r="AF46" s="113"/>
      <c r="AG46" s="114"/>
      <c r="AH46" s="114"/>
      <c r="AI46" s="114"/>
      <c r="AJ46" s="112"/>
      <c r="AK46" s="113"/>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39" hidden="1" customHeight="1" x14ac:dyDescent="0.3">
      <c r="A47" s="389"/>
      <c r="B47" s="392"/>
      <c r="C47" s="392"/>
      <c r="D47" s="392"/>
      <c r="E47" s="395"/>
      <c r="F47" s="392"/>
      <c r="G47" s="398"/>
      <c r="H47" s="401"/>
      <c r="I47" s="404"/>
      <c r="J47" s="407"/>
      <c r="K47" s="404"/>
      <c r="L47" s="401"/>
      <c r="M47" s="404"/>
      <c r="N47" s="419"/>
      <c r="O47" s="103"/>
      <c r="P47" s="179"/>
      <c r="Q47" s="104"/>
      <c r="R47" s="105"/>
      <c r="S47" s="105"/>
      <c r="T47" s="106"/>
      <c r="U47" s="105"/>
      <c r="V47" s="105"/>
      <c r="W47" s="105"/>
      <c r="X47" s="107"/>
      <c r="Y47" s="108"/>
      <c r="Z47" s="109"/>
      <c r="AA47" s="108"/>
      <c r="AB47" s="115"/>
      <c r="AC47" s="110"/>
      <c r="AD47" s="111"/>
      <c r="AE47" s="112"/>
      <c r="AF47" s="113"/>
      <c r="AG47" s="114"/>
      <c r="AH47" s="114"/>
      <c r="AI47" s="114"/>
      <c r="AJ47" s="112"/>
      <c r="AK47" s="113"/>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20.75" hidden="1" customHeight="1" x14ac:dyDescent="0.3">
      <c r="A48" s="387"/>
      <c r="B48" s="390"/>
      <c r="C48" s="390"/>
      <c r="D48" s="390"/>
      <c r="E48" s="393"/>
      <c r="F48" s="390"/>
      <c r="G48" s="396"/>
      <c r="H48" s="399"/>
      <c r="I48" s="402"/>
      <c r="J48" s="405"/>
      <c r="K48" s="402"/>
      <c r="L48" s="399"/>
      <c r="M48" s="402"/>
      <c r="N48" s="417"/>
      <c r="O48" s="103"/>
      <c r="P48" s="179"/>
      <c r="Q48" s="159"/>
      <c r="R48" s="168"/>
      <c r="S48" s="168"/>
      <c r="T48" s="169"/>
      <c r="U48" s="168"/>
      <c r="V48" s="168"/>
      <c r="W48" s="168"/>
      <c r="X48" s="156"/>
      <c r="Y48" s="170"/>
      <c r="Z48" s="171"/>
      <c r="AA48" s="170"/>
      <c r="AB48" s="172"/>
      <c r="AC48" s="173"/>
      <c r="AD48" s="174"/>
      <c r="AE48" s="112"/>
      <c r="AF48" s="112"/>
      <c r="AG48" s="114"/>
      <c r="AH48" s="114"/>
      <c r="AI48" s="114"/>
      <c r="AJ48" s="112"/>
      <c r="AK48" s="113"/>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99" hidden="1" customHeight="1" x14ac:dyDescent="0.3">
      <c r="A49" s="388"/>
      <c r="B49" s="391"/>
      <c r="C49" s="391"/>
      <c r="D49" s="391"/>
      <c r="E49" s="394"/>
      <c r="F49" s="391"/>
      <c r="G49" s="397"/>
      <c r="H49" s="400"/>
      <c r="I49" s="403"/>
      <c r="J49" s="406"/>
      <c r="K49" s="403"/>
      <c r="L49" s="400"/>
      <c r="M49" s="403"/>
      <c r="N49" s="418"/>
      <c r="O49" s="103"/>
      <c r="P49" s="179"/>
      <c r="Q49" s="159"/>
      <c r="R49" s="168"/>
      <c r="S49" s="168"/>
      <c r="T49" s="169"/>
      <c r="U49" s="168"/>
      <c r="V49" s="168"/>
      <c r="W49" s="168"/>
      <c r="X49" s="156"/>
      <c r="Y49" s="170"/>
      <c r="Z49" s="171"/>
      <c r="AA49" s="170"/>
      <c r="AB49" s="172"/>
      <c r="AC49" s="173"/>
      <c r="AD49" s="174"/>
      <c r="AE49" s="112"/>
      <c r="AF49" s="113"/>
      <c r="AG49" s="114"/>
      <c r="AH49" s="114"/>
      <c r="AI49" s="114"/>
      <c r="AJ49" s="112"/>
      <c r="AK49" s="113"/>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26.25" hidden="1" customHeight="1" x14ac:dyDescent="0.3">
      <c r="A50" s="388"/>
      <c r="B50" s="391"/>
      <c r="C50" s="391"/>
      <c r="D50" s="391"/>
      <c r="E50" s="394"/>
      <c r="F50" s="391"/>
      <c r="G50" s="397"/>
      <c r="H50" s="400"/>
      <c r="I50" s="403"/>
      <c r="J50" s="406"/>
      <c r="K50" s="403"/>
      <c r="L50" s="400"/>
      <c r="M50" s="403"/>
      <c r="N50" s="418"/>
      <c r="O50" s="103"/>
      <c r="P50" s="180"/>
      <c r="Q50" s="104"/>
      <c r="R50" s="105"/>
      <c r="S50" s="105"/>
      <c r="T50" s="106"/>
      <c r="U50" s="105"/>
      <c r="V50" s="105"/>
      <c r="W50" s="105"/>
      <c r="X50" s="107"/>
      <c r="Y50" s="108"/>
      <c r="Z50" s="109"/>
      <c r="AA50" s="108"/>
      <c r="AB50" s="115"/>
      <c r="AC50" s="110"/>
      <c r="AD50" s="111"/>
      <c r="AE50" s="112"/>
      <c r="AF50" s="113"/>
      <c r="AG50" s="114"/>
      <c r="AH50" s="114"/>
      <c r="AI50" s="114"/>
      <c r="AJ50" s="112"/>
      <c r="AK50" s="113"/>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26.25" hidden="1" customHeight="1" x14ac:dyDescent="0.3">
      <c r="A51" s="388"/>
      <c r="B51" s="391"/>
      <c r="C51" s="391"/>
      <c r="D51" s="391"/>
      <c r="E51" s="394"/>
      <c r="F51" s="391"/>
      <c r="G51" s="397"/>
      <c r="H51" s="400"/>
      <c r="I51" s="403"/>
      <c r="J51" s="406"/>
      <c r="K51" s="403"/>
      <c r="L51" s="400"/>
      <c r="M51" s="403"/>
      <c r="N51" s="418"/>
      <c r="O51" s="103"/>
      <c r="P51" s="179"/>
      <c r="Q51" s="104"/>
      <c r="R51" s="105"/>
      <c r="S51" s="105"/>
      <c r="T51" s="106"/>
      <c r="U51" s="105"/>
      <c r="V51" s="105"/>
      <c r="W51" s="105"/>
      <c r="X51" s="107"/>
      <c r="Y51" s="108"/>
      <c r="Z51" s="109"/>
      <c r="AA51" s="108"/>
      <c r="AB51" s="115"/>
      <c r="AC51" s="110"/>
      <c r="AD51" s="111"/>
      <c r="AE51" s="112"/>
      <c r="AF51" s="113"/>
      <c r="AG51" s="114"/>
      <c r="AH51" s="114"/>
      <c r="AI51" s="114"/>
      <c r="AJ51" s="112"/>
      <c r="AK51" s="113"/>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26.25" hidden="1" customHeight="1" x14ac:dyDescent="0.3">
      <c r="A52" s="388"/>
      <c r="B52" s="391"/>
      <c r="C52" s="391"/>
      <c r="D52" s="391"/>
      <c r="E52" s="394"/>
      <c r="F52" s="391"/>
      <c r="G52" s="397"/>
      <c r="H52" s="400"/>
      <c r="I52" s="403"/>
      <c r="J52" s="406"/>
      <c r="K52" s="403"/>
      <c r="L52" s="400"/>
      <c r="M52" s="403"/>
      <c r="N52" s="418"/>
      <c r="O52" s="103"/>
      <c r="P52" s="179"/>
      <c r="Q52" s="104"/>
      <c r="R52" s="105"/>
      <c r="S52" s="105"/>
      <c r="T52" s="106"/>
      <c r="U52" s="105"/>
      <c r="V52" s="105"/>
      <c r="W52" s="105"/>
      <c r="X52" s="107"/>
      <c r="Y52" s="108"/>
      <c r="Z52" s="109"/>
      <c r="AA52" s="108"/>
      <c r="AB52" s="115"/>
      <c r="AC52" s="110"/>
      <c r="AD52" s="111"/>
      <c r="AE52" s="112"/>
      <c r="AF52" s="113"/>
      <c r="AG52" s="114"/>
      <c r="AH52" s="114"/>
      <c r="AI52" s="114"/>
      <c r="AJ52" s="112"/>
      <c r="AK52" s="113"/>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34.5" hidden="1" customHeight="1" x14ac:dyDescent="0.3">
      <c r="A53" s="389"/>
      <c r="B53" s="392"/>
      <c r="C53" s="392"/>
      <c r="D53" s="392"/>
      <c r="E53" s="395"/>
      <c r="F53" s="392"/>
      <c r="G53" s="398"/>
      <c r="H53" s="401"/>
      <c r="I53" s="404"/>
      <c r="J53" s="407"/>
      <c r="K53" s="404"/>
      <c r="L53" s="401"/>
      <c r="M53" s="404"/>
      <c r="N53" s="419"/>
      <c r="O53" s="103"/>
      <c r="P53" s="179"/>
      <c r="Q53" s="104"/>
      <c r="R53" s="105"/>
      <c r="S53" s="105"/>
      <c r="T53" s="106"/>
      <c r="U53" s="105"/>
      <c r="V53" s="105"/>
      <c r="W53" s="105"/>
      <c r="X53" s="107"/>
      <c r="Y53" s="108"/>
      <c r="Z53" s="109"/>
      <c r="AA53" s="108"/>
      <c r="AB53" s="115"/>
      <c r="AC53" s="110"/>
      <c r="AD53" s="111"/>
      <c r="AE53" s="112"/>
      <c r="AF53" s="113"/>
      <c r="AG53" s="114"/>
      <c r="AH53" s="114"/>
      <c r="AI53" s="114"/>
      <c r="AJ53" s="112"/>
      <c r="AK53" s="113"/>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16.25" hidden="1" customHeight="1" x14ac:dyDescent="0.3">
      <c r="A54" s="387"/>
      <c r="B54" s="390"/>
      <c r="C54" s="390"/>
      <c r="D54" s="390"/>
      <c r="E54" s="393"/>
      <c r="F54" s="390"/>
      <c r="G54" s="396"/>
      <c r="H54" s="399"/>
      <c r="I54" s="402"/>
      <c r="J54" s="405"/>
      <c r="K54" s="402"/>
      <c r="L54" s="399"/>
      <c r="M54" s="402"/>
      <c r="N54" s="417"/>
      <c r="O54" s="103"/>
      <c r="P54" s="179"/>
      <c r="Q54" s="159"/>
      <c r="R54" s="168"/>
      <c r="S54" s="168"/>
      <c r="T54" s="169"/>
      <c r="U54" s="168"/>
      <c r="V54" s="168"/>
      <c r="W54" s="168"/>
      <c r="X54" s="156"/>
      <c r="Y54" s="170"/>
      <c r="Z54" s="171"/>
      <c r="AA54" s="170"/>
      <c r="AB54" s="172"/>
      <c r="AC54" s="173"/>
      <c r="AD54" s="174"/>
      <c r="AE54" s="112"/>
      <c r="AF54" s="112"/>
      <c r="AG54" s="114"/>
      <c r="AH54" s="114"/>
      <c r="AI54" s="114"/>
      <c r="AJ54" s="112"/>
      <c r="AK54" s="113"/>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26.25" hidden="1" customHeight="1" x14ac:dyDescent="0.3">
      <c r="A55" s="388"/>
      <c r="B55" s="391"/>
      <c r="C55" s="391"/>
      <c r="D55" s="391"/>
      <c r="E55" s="394"/>
      <c r="F55" s="391"/>
      <c r="G55" s="397"/>
      <c r="H55" s="400"/>
      <c r="I55" s="403"/>
      <c r="J55" s="406"/>
      <c r="K55" s="403"/>
      <c r="L55" s="400"/>
      <c r="M55" s="403"/>
      <c r="N55" s="418"/>
      <c r="O55" s="103"/>
      <c r="P55" s="179"/>
      <c r="Q55" s="104"/>
      <c r="R55" s="105"/>
      <c r="S55" s="105"/>
      <c r="T55" s="106"/>
      <c r="U55" s="105"/>
      <c r="V55" s="105"/>
      <c r="W55" s="105"/>
      <c r="X55" s="107"/>
      <c r="Y55" s="108"/>
      <c r="Z55" s="109"/>
      <c r="AA55" s="108"/>
      <c r="AB55" s="115"/>
      <c r="AC55" s="110"/>
      <c r="AD55" s="111"/>
      <c r="AE55" s="112"/>
      <c r="AF55" s="113"/>
      <c r="AG55" s="114"/>
      <c r="AH55" s="114"/>
      <c r="AI55" s="114"/>
      <c r="AJ55" s="112"/>
      <c r="AK55" s="113"/>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26.25" hidden="1" customHeight="1" x14ac:dyDescent="0.3">
      <c r="A56" s="388"/>
      <c r="B56" s="391"/>
      <c r="C56" s="391"/>
      <c r="D56" s="391"/>
      <c r="E56" s="394"/>
      <c r="F56" s="391"/>
      <c r="G56" s="397"/>
      <c r="H56" s="400"/>
      <c r="I56" s="403"/>
      <c r="J56" s="406"/>
      <c r="K56" s="403"/>
      <c r="L56" s="400"/>
      <c r="M56" s="403"/>
      <c r="N56" s="418"/>
      <c r="O56" s="103"/>
      <c r="P56" s="180"/>
      <c r="Q56" s="104"/>
      <c r="R56" s="105"/>
      <c r="S56" s="105"/>
      <c r="T56" s="106"/>
      <c r="U56" s="105"/>
      <c r="V56" s="105"/>
      <c r="W56" s="105"/>
      <c r="X56" s="107"/>
      <c r="Y56" s="108"/>
      <c r="Z56" s="109"/>
      <c r="AA56" s="108"/>
      <c r="AB56" s="115"/>
      <c r="AC56" s="110"/>
      <c r="AD56" s="111"/>
      <c r="AE56" s="112"/>
      <c r="AF56" s="113"/>
      <c r="AG56" s="114"/>
      <c r="AH56" s="114"/>
      <c r="AI56" s="114"/>
      <c r="AJ56" s="112"/>
      <c r="AK56" s="113"/>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26.25" hidden="1" customHeight="1" x14ac:dyDescent="0.3">
      <c r="A57" s="388"/>
      <c r="B57" s="391"/>
      <c r="C57" s="391"/>
      <c r="D57" s="391"/>
      <c r="E57" s="394"/>
      <c r="F57" s="391"/>
      <c r="G57" s="397"/>
      <c r="H57" s="400"/>
      <c r="I57" s="403"/>
      <c r="J57" s="406"/>
      <c r="K57" s="403"/>
      <c r="L57" s="400"/>
      <c r="M57" s="403"/>
      <c r="N57" s="418"/>
      <c r="O57" s="103"/>
      <c r="P57" s="179"/>
      <c r="Q57" s="104"/>
      <c r="R57" s="105"/>
      <c r="S57" s="105"/>
      <c r="T57" s="106"/>
      <c r="U57" s="105"/>
      <c r="V57" s="105"/>
      <c r="W57" s="105"/>
      <c r="X57" s="107"/>
      <c r="Y57" s="108"/>
      <c r="Z57" s="109"/>
      <c r="AA57" s="108"/>
      <c r="AB57" s="115"/>
      <c r="AC57" s="110"/>
      <c r="AD57" s="111"/>
      <c r="AE57" s="112"/>
      <c r="AF57" s="113"/>
      <c r="AG57" s="114"/>
      <c r="AH57" s="114"/>
      <c r="AI57" s="114"/>
      <c r="AJ57" s="112"/>
      <c r="AK57" s="113"/>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26.25" hidden="1" customHeight="1" x14ac:dyDescent="0.3">
      <c r="A58" s="388"/>
      <c r="B58" s="391"/>
      <c r="C58" s="391"/>
      <c r="D58" s="391"/>
      <c r="E58" s="394"/>
      <c r="F58" s="391"/>
      <c r="G58" s="397"/>
      <c r="H58" s="400"/>
      <c r="I58" s="403"/>
      <c r="J58" s="406"/>
      <c r="K58" s="403"/>
      <c r="L58" s="400"/>
      <c r="M58" s="403"/>
      <c r="N58" s="418"/>
      <c r="O58" s="103"/>
      <c r="P58" s="179"/>
      <c r="Q58" s="104"/>
      <c r="R58" s="105"/>
      <c r="S58" s="105"/>
      <c r="T58" s="106"/>
      <c r="U58" s="105"/>
      <c r="V58" s="105"/>
      <c r="W58" s="105"/>
      <c r="X58" s="107"/>
      <c r="Y58" s="108"/>
      <c r="Z58" s="109"/>
      <c r="AA58" s="108"/>
      <c r="AB58" s="115"/>
      <c r="AC58" s="110"/>
      <c r="AD58" s="111"/>
      <c r="AE58" s="112"/>
      <c r="AF58" s="113"/>
      <c r="AG58" s="114"/>
      <c r="AH58" s="114"/>
      <c r="AI58" s="114"/>
      <c r="AJ58" s="112"/>
      <c r="AK58" s="113"/>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54.75" hidden="1" customHeight="1" x14ac:dyDescent="0.3">
      <c r="A59" s="389"/>
      <c r="B59" s="392"/>
      <c r="C59" s="392"/>
      <c r="D59" s="392"/>
      <c r="E59" s="395"/>
      <c r="F59" s="392"/>
      <c r="G59" s="398"/>
      <c r="H59" s="401"/>
      <c r="I59" s="404"/>
      <c r="J59" s="407"/>
      <c r="K59" s="404"/>
      <c r="L59" s="401"/>
      <c r="M59" s="404"/>
      <c r="N59" s="419"/>
      <c r="O59" s="103"/>
      <c r="P59" s="179"/>
      <c r="Q59" s="104"/>
      <c r="R59" s="105"/>
      <c r="S59" s="105"/>
      <c r="T59" s="106"/>
      <c r="U59" s="105"/>
      <c r="V59" s="105"/>
      <c r="W59" s="105"/>
      <c r="X59" s="107"/>
      <c r="Y59" s="108"/>
      <c r="Z59" s="109"/>
      <c r="AA59" s="108"/>
      <c r="AB59" s="115"/>
      <c r="AC59" s="110"/>
      <c r="AD59" s="111"/>
      <c r="AE59" s="112"/>
      <c r="AF59" s="113"/>
      <c r="AG59" s="114"/>
      <c r="AH59" s="114"/>
      <c r="AI59" s="114"/>
      <c r="AJ59" s="112"/>
      <c r="AK59" s="113"/>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51.5" hidden="1" customHeight="1" x14ac:dyDescent="0.3">
      <c r="A60" s="387"/>
      <c r="B60" s="390"/>
      <c r="C60" s="390"/>
      <c r="D60" s="390"/>
      <c r="E60" s="393"/>
      <c r="F60" s="390"/>
      <c r="G60" s="396"/>
      <c r="H60" s="399"/>
      <c r="I60" s="402"/>
      <c r="J60" s="405"/>
      <c r="K60" s="402"/>
      <c r="L60" s="399"/>
      <c r="M60" s="402"/>
      <c r="N60" s="417"/>
      <c r="O60" s="103"/>
      <c r="P60" s="179"/>
      <c r="Q60" s="159"/>
      <c r="R60" s="168"/>
      <c r="S60" s="168"/>
      <c r="T60" s="169"/>
      <c r="U60" s="168"/>
      <c r="V60" s="168"/>
      <c r="W60" s="168"/>
      <c r="X60" s="156"/>
      <c r="Y60" s="170"/>
      <c r="Z60" s="171"/>
      <c r="AA60" s="170"/>
      <c r="AB60" s="172"/>
      <c r="AC60" s="173"/>
      <c r="AD60" s="174"/>
      <c r="AE60" s="112"/>
      <c r="AF60" s="112"/>
      <c r="AG60" s="114"/>
      <c r="AH60" s="114"/>
      <c r="AI60" s="114"/>
      <c r="AJ60" s="112"/>
      <c r="AK60" s="113"/>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26.25" hidden="1" customHeight="1" x14ac:dyDescent="0.3">
      <c r="A61" s="388"/>
      <c r="B61" s="391"/>
      <c r="C61" s="391"/>
      <c r="D61" s="391"/>
      <c r="E61" s="394"/>
      <c r="F61" s="391"/>
      <c r="G61" s="397"/>
      <c r="H61" s="400"/>
      <c r="I61" s="403"/>
      <c r="J61" s="406"/>
      <c r="K61" s="403"/>
      <c r="L61" s="400"/>
      <c r="M61" s="403"/>
      <c r="N61" s="418"/>
      <c r="O61" s="103"/>
      <c r="P61" s="179"/>
      <c r="Q61" s="104"/>
      <c r="R61" s="105"/>
      <c r="S61" s="105"/>
      <c r="T61" s="106"/>
      <c r="U61" s="105"/>
      <c r="V61" s="105"/>
      <c r="W61" s="105"/>
      <c r="X61" s="107"/>
      <c r="Y61" s="108"/>
      <c r="Z61" s="109"/>
      <c r="AA61" s="108"/>
      <c r="AB61" s="115"/>
      <c r="AC61" s="110"/>
      <c r="AD61" s="111"/>
      <c r="AE61" s="112"/>
      <c r="AF61" s="113"/>
      <c r="AG61" s="114"/>
      <c r="AH61" s="114"/>
      <c r="AI61" s="114"/>
      <c r="AJ61" s="112"/>
      <c r="AK61" s="113"/>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26.25" hidden="1" customHeight="1" x14ac:dyDescent="0.3">
      <c r="A62" s="388"/>
      <c r="B62" s="391"/>
      <c r="C62" s="391"/>
      <c r="D62" s="391"/>
      <c r="E62" s="394"/>
      <c r="F62" s="391"/>
      <c r="G62" s="397"/>
      <c r="H62" s="400"/>
      <c r="I62" s="403"/>
      <c r="J62" s="406"/>
      <c r="K62" s="403"/>
      <c r="L62" s="400"/>
      <c r="M62" s="403"/>
      <c r="N62" s="418"/>
      <c r="O62" s="103"/>
      <c r="P62" s="180"/>
      <c r="Q62" s="104"/>
      <c r="R62" s="105"/>
      <c r="S62" s="105"/>
      <c r="T62" s="106"/>
      <c r="U62" s="105"/>
      <c r="V62" s="105"/>
      <c r="W62" s="105"/>
      <c r="X62" s="107"/>
      <c r="Y62" s="108"/>
      <c r="Z62" s="109"/>
      <c r="AA62" s="108"/>
      <c r="AB62" s="115"/>
      <c r="AC62" s="110"/>
      <c r="AD62" s="111"/>
      <c r="AE62" s="112"/>
      <c r="AF62" s="113"/>
      <c r="AG62" s="114"/>
      <c r="AH62" s="114"/>
      <c r="AI62" s="114"/>
      <c r="AJ62" s="112"/>
      <c r="AK62" s="113"/>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26.25" hidden="1" customHeight="1" x14ac:dyDescent="0.3">
      <c r="A63" s="388"/>
      <c r="B63" s="391"/>
      <c r="C63" s="391"/>
      <c r="D63" s="391"/>
      <c r="E63" s="394"/>
      <c r="F63" s="391"/>
      <c r="G63" s="397"/>
      <c r="H63" s="400"/>
      <c r="I63" s="403"/>
      <c r="J63" s="406"/>
      <c r="K63" s="403"/>
      <c r="L63" s="400"/>
      <c r="M63" s="403"/>
      <c r="N63" s="418"/>
      <c r="O63" s="103"/>
      <c r="P63" s="179"/>
      <c r="Q63" s="104"/>
      <c r="R63" s="105"/>
      <c r="S63" s="105"/>
      <c r="T63" s="106"/>
      <c r="U63" s="105"/>
      <c r="V63" s="105"/>
      <c r="W63" s="105"/>
      <c r="X63" s="107"/>
      <c r="Y63" s="108"/>
      <c r="Z63" s="109"/>
      <c r="AA63" s="108"/>
      <c r="AB63" s="115"/>
      <c r="AC63" s="110"/>
      <c r="AD63" s="111"/>
      <c r="AE63" s="112"/>
      <c r="AF63" s="113"/>
      <c r="AG63" s="114"/>
      <c r="AH63" s="114"/>
      <c r="AI63" s="114"/>
      <c r="AJ63" s="112"/>
      <c r="AK63" s="113"/>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26.25" hidden="1" customHeight="1" x14ac:dyDescent="0.3">
      <c r="A64" s="388"/>
      <c r="B64" s="391"/>
      <c r="C64" s="391"/>
      <c r="D64" s="391"/>
      <c r="E64" s="394"/>
      <c r="F64" s="391"/>
      <c r="G64" s="397"/>
      <c r="H64" s="400"/>
      <c r="I64" s="403"/>
      <c r="J64" s="406"/>
      <c r="K64" s="403"/>
      <c r="L64" s="400"/>
      <c r="M64" s="403"/>
      <c r="N64" s="418"/>
      <c r="O64" s="103"/>
      <c r="P64" s="179"/>
      <c r="Q64" s="104"/>
      <c r="R64" s="105"/>
      <c r="S64" s="105"/>
      <c r="T64" s="106"/>
      <c r="U64" s="105"/>
      <c r="V64" s="105"/>
      <c r="W64" s="105"/>
      <c r="X64" s="107"/>
      <c r="Y64" s="108"/>
      <c r="Z64" s="109"/>
      <c r="AA64" s="108"/>
      <c r="AB64" s="115"/>
      <c r="AC64" s="110"/>
      <c r="AD64" s="111"/>
      <c r="AE64" s="112"/>
      <c r="AF64" s="113"/>
      <c r="AG64" s="114"/>
      <c r="AH64" s="114"/>
      <c r="AI64" s="114"/>
      <c r="AJ64" s="112"/>
      <c r="AK64" s="113"/>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26.25" hidden="1" customHeight="1" x14ac:dyDescent="0.3">
      <c r="A65" s="389"/>
      <c r="B65" s="392"/>
      <c r="C65" s="392"/>
      <c r="D65" s="392"/>
      <c r="E65" s="395"/>
      <c r="F65" s="392"/>
      <c r="G65" s="398"/>
      <c r="H65" s="401"/>
      <c r="I65" s="404"/>
      <c r="J65" s="407"/>
      <c r="K65" s="404"/>
      <c r="L65" s="401"/>
      <c r="M65" s="404"/>
      <c r="N65" s="419"/>
      <c r="O65" s="103"/>
      <c r="P65" s="179"/>
      <c r="Q65" s="104"/>
      <c r="R65" s="105"/>
      <c r="S65" s="105"/>
      <c r="T65" s="106"/>
      <c r="U65" s="105"/>
      <c r="V65" s="105"/>
      <c r="W65" s="105"/>
      <c r="X65" s="107"/>
      <c r="Y65" s="108"/>
      <c r="Z65" s="109"/>
      <c r="AA65" s="108"/>
      <c r="AB65" s="115"/>
      <c r="AC65" s="110"/>
      <c r="AD65" s="111"/>
      <c r="AE65" s="112"/>
      <c r="AF65" s="113"/>
      <c r="AG65" s="114"/>
      <c r="AH65" s="114"/>
      <c r="AI65" s="114"/>
      <c r="AJ65" s="112"/>
      <c r="AK65" s="113"/>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90.75" hidden="1" customHeight="1" x14ac:dyDescent="0.3">
      <c r="A66" s="387"/>
      <c r="B66" s="390"/>
      <c r="C66" s="390"/>
      <c r="D66" s="390"/>
      <c r="E66" s="393"/>
      <c r="F66" s="390"/>
      <c r="G66" s="396"/>
      <c r="H66" s="399"/>
      <c r="I66" s="402"/>
      <c r="J66" s="405"/>
      <c r="K66" s="402"/>
      <c r="L66" s="399"/>
      <c r="M66" s="402"/>
      <c r="N66" s="417"/>
      <c r="O66" s="103"/>
      <c r="P66" s="179"/>
      <c r="Q66" s="159"/>
      <c r="R66" s="168"/>
      <c r="S66" s="168"/>
      <c r="T66" s="169"/>
      <c r="U66" s="168"/>
      <c r="V66" s="168"/>
      <c r="W66" s="168"/>
      <c r="X66" s="156"/>
      <c r="Y66" s="170"/>
      <c r="Z66" s="171"/>
      <c r="AA66" s="170"/>
      <c r="AB66" s="172"/>
      <c r="AC66" s="173"/>
      <c r="AD66" s="174"/>
      <c r="AE66" s="112"/>
      <c r="AF66" s="113"/>
      <c r="AG66" s="114"/>
      <c r="AH66" s="114"/>
      <c r="AI66" s="114"/>
      <c r="AJ66" s="112"/>
      <c r="AK66" s="113"/>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19.5" hidden="1" customHeight="1" x14ac:dyDescent="0.3">
      <c r="A67" s="388"/>
      <c r="B67" s="391"/>
      <c r="C67" s="391"/>
      <c r="D67" s="391"/>
      <c r="E67" s="394"/>
      <c r="F67" s="391"/>
      <c r="G67" s="397"/>
      <c r="H67" s="400"/>
      <c r="I67" s="403"/>
      <c r="J67" s="406"/>
      <c r="K67" s="403"/>
      <c r="L67" s="400"/>
      <c r="M67" s="403"/>
      <c r="N67" s="418"/>
      <c r="O67" s="103"/>
      <c r="P67" s="179"/>
      <c r="Q67" s="104"/>
      <c r="R67" s="105"/>
      <c r="S67" s="105"/>
      <c r="T67" s="106"/>
      <c r="U67" s="105"/>
      <c r="V67" s="105"/>
      <c r="W67" s="105"/>
      <c r="X67" s="107"/>
      <c r="Y67" s="108"/>
      <c r="Z67" s="109"/>
      <c r="AA67" s="108"/>
      <c r="AB67" s="115"/>
      <c r="AC67" s="110"/>
      <c r="AD67" s="111"/>
      <c r="AE67" s="112"/>
      <c r="AF67" s="113"/>
      <c r="AG67" s="114"/>
      <c r="AH67" s="114"/>
      <c r="AI67" s="114"/>
      <c r="AJ67" s="112"/>
      <c r="AK67" s="113"/>
    </row>
    <row r="68" spans="1:69" ht="19.5" hidden="1" customHeight="1" x14ac:dyDescent="0.3">
      <c r="A68" s="388"/>
      <c r="B68" s="391"/>
      <c r="C68" s="391"/>
      <c r="D68" s="391"/>
      <c r="E68" s="394"/>
      <c r="F68" s="391"/>
      <c r="G68" s="397"/>
      <c r="H68" s="400"/>
      <c r="I68" s="403"/>
      <c r="J68" s="406"/>
      <c r="K68" s="403"/>
      <c r="L68" s="400"/>
      <c r="M68" s="403"/>
      <c r="N68" s="418"/>
      <c r="O68" s="103"/>
      <c r="P68" s="180"/>
      <c r="Q68" s="104"/>
      <c r="R68" s="105"/>
      <c r="S68" s="105"/>
      <c r="T68" s="106"/>
      <c r="U68" s="105"/>
      <c r="V68" s="105"/>
      <c r="W68" s="105"/>
      <c r="X68" s="107"/>
      <c r="Y68" s="108"/>
      <c r="Z68" s="109"/>
      <c r="AA68" s="108"/>
      <c r="AB68" s="115"/>
      <c r="AC68" s="110"/>
      <c r="AD68" s="111"/>
      <c r="AE68" s="112"/>
      <c r="AF68" s="113"/>
      <c r="AG68" s="114"/>
      <c r="AH68" s="114"/>
      <c r="AI68" s="114"/>
      <c r="AJ68" s="112"/>
      <c r="AK68" s="113"/>
    </row>
    <row r="69" spans="1:69" ht="19.5" hidden="1" customHeight="1" x14ac:dyDescent="0.3">
      <c r="A69" s="388"/>
      <c r="B69" s="391"/>
      <c r="C69" s="391"/>
      <c r="D69" s="391"/>
      <c r="E69" s="394"/>
      <c r="F69" s="391"/>
      <c r="G69" s="397"/>
      <c r="H69" s="400"/>
      <c r="I69" s="403"/>
      <c r="J69" s="406"/>
      <c r="K69" s="403"/>
      <c r="L69" s="400"/>
      <c r="M69" s="403"/>
      <c r="N69" s="418"/>
      <c r="O69" s="103"/>
      <c r="P69" s="179"/>
      <c r="Q69" s="104"/>
      <c r="R69" s="105"/>
      <c r="S69" s="105"/>
      <c r="T69" s="106"/>
      <c r="U69" s="105"/>
      <c r="V69" s="105"/>
      <c r="W69" s="105"/>
      <c r="X69" s="107"/>
      <c r="Y69" s="108"/>
      <c r="Z69" s="109"/>
      <c r="AA69" s="108"/>
      <c r="AB69" s="115"/>
      <c r="AC69" s="110"/>
      <c r="AD69" s="111"/>
      <c r="AE69" s="112"/>
      <c r="AF69" s="113"/>
      <c r="AG69" s="114"/>
      <c r="AH69" s="114"/>
      <c r="AI69" s="114"/>
      <c r="AJ69" s="112"/>
      <c r="AK69" s="113"/>
    </row>
    <row r="70" spans="1:69" ht="19.5" hidden="1" customHeight="1" x14ac:dyDescent="0.3">
      <c r="A70" s="388"/>
      <c r="B70" s="391"/>
      <c r="C70" s="391"/>
      <c r="D70" s="391"/>
      <c r="E70" s="394"/>
      <c r="F70" s="391"/>
      <c r="G70" s="397"/>
      <c r="H70" s="400"/>
      <c r="I70" s="403"/>
      <c r="J70" s="406"/>
      <c r="K70" s="403"/>
      <c r="L70" s="400"/>
      <c r="M70" s="403"/>
      <c r="N70" s="418"/>
      <c r="O70" s="103"/>
      <c r="P70" s="179"/>
      <c r="Q70" s="104"/>
      <c r="R70" s="105"/>
      <c r="S70" s="105"/>
      <c r="T70" s="106"/>
      <c r="U70" s="105"/>
      <c r="V70" s="105"/>
      <c r="W70" s="105"/>
      <c r="X70" s="107"/>
      <c r="Y70" s="108"/>
      <c r="Z70" s="109"/>
      <c r="AA70" s="108"/>
      <c r="AB70" s="115"/>
      <c r="AC70" s="110"/>
      <c r="AD70" s="111"/>
      <c r="AE70" s="112"/>
      <c r="AF70" s="113"/>
      <c r="AG70" s="114"/>
      <c r="AH70" s="114"/>
      <c r="AI70" s="114"/>
      <c r="AJ70" s="112"/>
      <c r="AK70" s="113"/>
    </row>
    <row r="71" spans="1:69" ht="20.25" hidden="1" customHeight="1" x14ac:dyDescent="0.3">
      <c r="A71" s="389"/>
      <c r="B71" s="392"/>
      <c r="C71" s="392"/>
      <c r="D71" s="392"/>
      <c r="E71" s="395"/>
      <c r="F71" s="392"/>
      <c r="G71" s="398"/>
      <c r="H71" s="401"/>
      <c r="I71" s="404"/>
      <c r="J71" s="407"/>
      <c r="K71" s="404"/>
      <c r="L71" s="401"/>
      <c r="M71" s="404"/>
      <c r="N71" s="419"/>
      <c r="O71" s="103"/>
      <c r="P71" s="179"/>
      <c r="Q71" s="104"/>
      <c r="R71" s="105"/>
      <c r="S71" s="105"/>
      <c r="T71" s="106"/>
      <c r="U71" s="105"/>
      <c r="V71" s="105"/>
      <c r="W71" s="105"/>
      <c r="X71" s="107"/>
      <c r="Y71" s="108"/>
      <c r="Z71" s="109"/>
      <c r="AA71" s="108"/>
      <c r="AB71" s="115"/>
      <c r="AC71" s="110"/>
      <c r="AD71" s="111"/>
      <c r="AE71" s="112"/>
      <c r="AF71" s="113"/>
      <c r="AG71" s="114"/>
      <c r="AH71" s="114"/>
      <c r="AI71" s="114"/>
      <c r="AJ71" s="112"/>
      <c r="AK71" s="113"/>
    </row>
    <row r="72" spans="1:69" ht="34.5" customHeight="1" x14ac:dyDescent="0.3">
      <c r="A72" s="6"/>
      <c r="B72" s="420" t="s">
        <v>159</v>
      </c>
      <c r="C72" s="421"/>
      <c r="D72" s="421"/>
      <c r="E72" s="421"/>
      <c r="F72" s="421"/>
      <c r="G72" s="421"/>
      <c r="H72" s="421"/>
      <c r="I72" s="421"/>
      <c r="J72" s="421"/>
      <c r="K72" s="421"/>
      <c r="L72" s="421"/>
      <c r="M72" s="421"/>
      <c r="N72" s="421"/>
      <c r="O72" s="421"/>
      <c r="P72" s="421"/>
      <c r="Q72" s="421"/>
      <c r="R72" s="421"/>
      <c r="S72" s="421"/>
      <c r="T72" s="421"/>
      <c r="U72" s="421"/>
      <c r="V72" s="421"/>
      <c r="W72" s="421"/>
      <c r="X72" s="421"/>
      <c r="Y72" s="421"/>
      <c r="Z72" s="421"/>
      <c r="AA72" s="421"/>
      <c r="AB72" s="421"/>
      <c r="AC72" s="421"/>
      <c r="AD72" s="421"/>
      <c r="AE72" s="421"/>
      <c r="AF72" s="421"/>
      <c r="AG72" s="421"/>
      <c r="AH72" s="421"/>
      <c r="AI72" s="421"/>
      <c r="AJ72" s="421"/>
      <c r="AK72" s="422"/>
    </row>
    <row r="74" spans="1:69" x14ac:dyDescent="0.3">
      <c r="A74" s="1"/>
      <c r="B74" s="24" t="s">
        <v>160</v>
      </c>
      <c r="C74" s="1"/>
      <c r="D74" s="1"/>
      <c r="F74" s="1"/>
    </row>
  </sheetData>
  <dataConsolidate/>
  <mergeCells count="191">
    <mergeCell ref="A60:A65"/>
    <mergeCell ref="B60:B65"/>
    <mergeCell ref="C60:C65"/>
    <mergeCell ref="D60:D65"/>
    <mergeCell ref="E60:E65"/>
    <mergeCell ref="F60:F65"/>
    <mergeCell ref="G60:G65"/>
    <mergeCell ref="H60:H65"/>
    <mergeCell ref="I60:I65"/>
    <mergeCell ref="AJ1:AK1"/>
    <mergeCell ref="AJ2:AK2"/>
    <mergeCell ref="AJ3:AK3"/>
    <mergeCell ref="AJ4:AK4"/>
    <mergeCell ref="E1:AI4"/>
    <mergeCell ref="J66:J71"/>
    <mergeCell ref="K66:K71"/>
    <mergeCell ref="L66:L71"/>
    <mergeCell ref="M66:M71"/>
    <mergeCell ref="N66:N71"/>
    <mergeCell ref="I66:I71"/>
    <mergeCell ref="AH10:AH11"/>
    <mergeCell ref="O6:Q6"/>
    <mergeCell ref="O9:W9"/>
    <mergeCell ref="X9:AD9"/>
    <mergeCell ref="AE9:AK9"/>
    <mergeCell ref="M24:M29"/>
    <mergeCell ref="N24:N29"/>
    <mergeCell ref="J30:J35"/>
    <mergeCell ref="K30:K35"/>
    <mergeCell ref="L30:L35"/>
    <mergeCell ref="M30:M35"/>
    <mergeCell ref="N30:N35"/>
    <mergeCell ref="K18:K23"/>
    <mergeCell ref="A1:D4"/>
    <mergeCell ref="A66:A71"/>
    <mergeCell ref="B66:B71"/>
    <mergeCell ref="C66:C71"/>
    <mergeCell ref="D66:D71"/>
    <mergeCell ref="E66:E71"/>
    <mergeCell ref="F66:F71"/>
    <mergeCell ref="G66:G71"/>
    <mergeCell ref="H66:H71"/>
    <mergeCell ref="C6:N6"/>
    <mergeCell ref="A9:G9"/>
    <mergeCell ref="H9:N9"/>
    <mergeCell ref="I36:I41"/>
    <mergeCell ref="J36:J41"/>
    <mergeCell ref="G42:G47"/>
    <mergeCell ref="H42:H47"/>
    <mergeCell ref="I42:I47"/>
    <mergeCell ref="K36:K41"/>
    <mergeCell ref="L36:L41"/>
    <mergeCell ref="A54:A59"/>
    <mergeCell ref="E54:E59"/>
    <mergeCell ref="A48:A53"/>
    <mergeCell ref="B48:B53"/>
    <mergeCell ref="C48:C53"/>
    <mergeCell ref="B72:AK72"/>
    <mergeCell ref="M60:M65"/>
    <mergeCell ref="N60:N65"/>
    <mergeCell ref="J60:J65"/>
    <mergeCell ref="K60:K65"/>
    <mergeCell ref="L60:L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B54:B59"/>
    <mergeCell ref="C54:C59"/>
    <mergeCell ref="D54:D59"/>
    <mergeCell ref="D48:D53"/>
    <mergeCell ref="E48:E53"/>
    <mergeCell ref="M36:M41"/>
    <mergeCell ref="N36:N41"/>
    <mergeCell ref="M42:M47"/>
    <mergeCell ref="N42:N47"/>
    <mergeCell ref="J48:J53"/>
    <mergeCell ref="K48:K53"/>
    <mergeCell ref="L48:L53"/>
    <mergeCell ref="J42:J47"/>
    <mergeCell ref="K42:K47"/>
    <mergeCell ref="L42:L47"/>
    <mergeCell ref="G36:G41"/>
    <mergeCell ref="H36:H41"/>
    <mergeCell ref="A36:A41"/>
    <mergeCell ref="B36:B41"/>
    <mergeCell ref="C36:C41"/>
    <mergeCell ref="A42:A47"/>
    <mergeCell ref="B42:B47"/>
    <mergeCell ref="C42:C47"/>
    <mergeCell ref="D42:D47"/>
    <mergeCell ref="E42:E47"/>
    <mergeCell ref="F42:F47"/>
    <mergeCell ref="D36:D41"/>
    <mergeCell ref="E36:E41"/>
    <mergeCell ref="F36:F41"/>
    <mergeCell ref="A30:A35"/>
    <mergeCell ref="B30:B35"/>
    <mergeCell ref="C30:C35"/>
    <mergeCell ref="D30:D35"/>
    <mergeCell ref="E30:E35"/>
    <mergeCell ref="F30:F35"/>
    <mergeCell ref="G30:G35"/>
    <mergeCell ref="H30:H35"/>
    <mergeCell ref="I30:I35"/>
    <mergeCell ref="L18:L23"/>
    <mergeCell ref="M18:M23"/>
    <mergeCell ref="N18:N23"/>
    <mergeCell ref="A24:A29"/>
    <mergeCell ref="B24:B29"/>
    <mergeCell ref="C24:C29"/>
    <mergeCell ref="D24:D29"/>
    <mergeCell ref="E24:E29"/>
    <mergeCell ref="F24:F29"/>
    <mergeCell ref="G24:G29"/>
    <mergeCell ref="H24:H29"/>
    <mergeCell ref="I24:I29"/>
    <mergeCell ref="J24:J29"/>
    <mergeCell ref="K24:K29"/>
    <mergeCell ref="L24:L29"/>
    <mergeCell ref="F18:F23"/>
    <mergeCell ref="G18:G23"/>
    <mergeCell ref="H18:H23"/>
    <mergeCell ref="I18:I23"/>
    <mergeCell ref="J18:J23"/>
    <mergeCell ref="A18:A23"/>
    <mergeCell ref="B18:B23"/>
    <mergeCell ref="C18:C23"/>
    <mergeCell ref="D18:D23"/>
    <mergeCell ref="E18:E23"/>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Y10:Y11"/>
    <mergeCell ref="Z10:Z11"/>
    <mergeCell ref="G10:G11"/>
    <mergeCell ref="H10:H11"/>
    <mergeCell ref="I10:I11"/>
    <mergeCell ref="L10:L11"/>
    <mergeCell ref="M10:M11"/>
    <mergeCell ref="B10:B11"/>
    <mergeCell ref="N10:N11"/>
    <mergeCell ref="J10:J11"/>
    <mergeCell ref="K10:K11"/>
    <mergeCell ref="Q10:Q11"/>
    <mergeCell ref="R10:W10"/>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s>
  <conditionalFormatting sqref="H12 H18">
    <cfRule type="cellIs" dxfId="234" priority="493" operator="equal">
      <formula>"Muy Alta"</formula>
    </cfRule>
    <cfRule type="cellIs" dxfId="233" priority="494" operator="equal">
      <formula>"Alta"</formula>
    </cfRule>
    <cfRule type="cellIs" dxfId="232" priority="495" operator="equal">
      <formula>"Media"</formula>
    </cfRule>
    <cfRule type="cellIs" dxfId="231" priority="496" operator="equal">
      <formula>"Baja"</formula>
    </cfRule>
    <cfRule type="cellIs" dxfId="230" priority="497" operator="equal">
      <formula>"Muy Baja"</formula>
    </cfRule>
  </conditionalFormatting>
  <conditionalFormatting sqref="L12 L18 L24 L30 L36 L42 L48 L54 L60 L66">
    <cfRule type="cellIs" dxfId="229" priority="488" operator="equal">
      <formula>"Catastrófico"</formula>
    </cfRule>
    <cfRule type="cellIs" dxfId="228" priority="489" operator="equal">
      <formula>"Mayor"</formula>
    </cfRule>
    <cfRule type="cellIs" dxfId="227" priority="490" operator="equal">
      <formula>"Moderado"</formula>
    </cfRule>
    <cfRule type="cellIs" dxfId="226" priority="491" operator="equal">
      <formula>"Menor"</formula>
    </cfRule>
    <cfRule type="cellIs" dxfId="225" priority="492" operator="equal">
      <formula>"Leve"</formula>
    </cfRule>
  </conditionalFormatting>
  <conditionalFormatting sqref="N12">
    <cfRule type="cellIs" dxfId="224" priority="484" operator="equal">
      <formula>"Extremo"</formula>
    </cfRule>
    <cfRule type="cellIs" dxfId="223" priority="485" operator="equal">
      <formula>"Alto"</formula>
    </cfRule>
    <cfRule type="cellIs" dxfId="222" priority="486" operator="equal">
      <formula>"Moderado"</formula>
    </cfRule>
    <cfRule type="cellIs" dxfId="221" priority="487" operator="equal">
      <formula>"Bajo"</formula>
    </cfRule>
  </conditionalFormatting>
  <conditionalFormatting sqref="Y12:Y17">
    <cfRule type="cellIs" dxfId="220" priority="479" operator="equal">
      <formula>"Muy Alta"</formula>
    </cfRule>
    <cfRule type="cellIs" dxfId="219" priority="480" operator="equal">
      <formula>"Alta"</formula>
    </cfRule>
    <cfRule type="cellIs" dxfId="218" priority="481" operator="equal">
      <formula>"Media"</formula>
    </cfRule>
    <cfRule type="cellIs" dxfId="217" priority="482" operator="equal">
      <formula>"Baja"</formula>
    </cfRule>
    <cfRule type="cellIs" dxfId="216" priority="483" operator="equal">
      <formula>"Muy Baja"</formula>
    </cfRule>
  </conditionalFormatting>
  <conditionalFormatting sqref="AA12:AA17">
    <cfRule type="cellIs" dxfId="215" priority="474" operator="equal">
      <formula>"Catastrófico"</formula>
    </cfRule>
    <cfRule type="cellIs" dxfId="214" priority="475" operator="equal">
      <formula>"Mayor"</formula>
    </cfRule>
    <cfRule type="cellIs" dxfId="213" priority="476" operator="equal">
      <formula>"Moderado"</formula>
    </cfRule>
    <cfRule type="cellIs" dxfId="212" priority="477" operator="equal">
      <formula>"Menor"</formula>
    </cfRule>
    <cfRule type="cellIs" dxfId="211" priority="478" operator="equal">
      <formula>"Leve"</formula>
    </cfRule>
  </conditionalFormatting>
  <conditionalFormatting sqref="AC12:AC17">
    <cfRule type="cellIs" dxfId="210" priority="470" operator="equal">
      <formula>"Extremo"</formula>
    </cfRule>
    <cfRule type="cellIs" dxfId="209" priority="471" operator="equal">
      <formula>"Alto"</formula>
    </cfRule>
    <cfRule type="cellIs" dxfId="208" priority="472" operator="equal">
      <formula>"Moderado"</formula>
    </cfRule>
    <cfRule type="cellIs" dxfId="207" priority="473" operator="equal">
      <formula>"Bajo"</formula>
    </cfRule>
  </conditionalFormatting>
  <conditionalFormatting sqref="H60">
    <cfRule type="cellIs" dxfId="206" priority="227" operator="equal">
      <formula>"Muy Alta"</formula>
    </cfRule>
    <cfRule type="cellIs" dxfId="205" priority="228" operator="equal">
      <formula>"Alta"</formula>
    </cfRule>
    <cfRule type="cellIs" dxfId="204" priority="229" operator="equal">
      <formula>"Media"</formula>
    </cfRule>
    <cfRule type="cellIs" dxfId="203" priority="230" operator="equal">
      <formula>"Baja"</formula>
    </cfRule>
    <cfRule type="cellIs" dxfId="202" priority="231" operator="equal">
      <formula>"Muy Baja"</formula>
    </cfRule>
  </conditionalFormatting>
  <conditionalFormatting sqref="N18">
    <cfRule type="cellIs" dxfId="201" priority="414" operator="equal">
      <formula>"Extremo"</formula>
    </cfRule>
    <cfRule type="cellIs" dxfId="200" priority="415" operator="equal">
      <formula>"Alto"</formula>
    </cfRule>
    <cfRule type="cellIs" dxfId="199" priority="416" operator="equal">
      <formula>"Moderado"</formula>
    </cfRule>
    <cfRule type="cellIs" dxfId="198" priority="417" operator="equal">
      <formula>"Bajo"</formula>
    </cfRule>
  </conditionalFormatting>
  <conditionalFormatting sqref="Y18:Y23">
    <cfRule type="cellIs" dxfId="197" priority="409" operator="equal">
      <formula>"Muy Alta"</formula>
    </cfRule>
    <cfRule type="cellIs" dxfId="196" priority="410" operator="equal">
      <formula>"Alta"</formula>
    </cfRule>
    <cfRule type="cellIs" dxfId="195" priority="411" operator="equal">
      <formula>"Media"</formula>
    </cfRule>
    <cfRule type="cellIs" dxfId="194" priority="412" operator="equal">
      <formula>"Baja"</formula>
    </cfRule>
    <cfRule type="cellIs" dxfId="193" priority="413" operator="equal">
      <formula>"Muy Baja"</formula>
    </cfRule>
  </conditionalFormatting>
  <conditionalFormatting sqref="AA18:AA23">
    <cfRule type="cellIs" dxfId="192" priority="404" operator="equal">
      <formula>"Catastrófico"</formula>
    </cfRule>
    <cfRule type="cellIs" dxfId="191" priority="405" operator="equal">
      <formula>"Mayor"</formula>
    </cfRule>
    <cfRule type="cellIs" dxfId="190" priority="406" operator="equal">
      <formula>"Moderado"</formula>
    </cfRule>
    <cfRule type="cellIs" dxfId="189" priority="407" operator="equal">
      <formula>"Menor"</formula>
    </cfRule>
    <cfRule type="cellIs" dxfId="188" priority="408" operator="equal">
      <formula>"Leve"</formula>
    </cfRule>
  </conditionalFormatting>
  <conditionalFormatting sqref="AC18:AC23">
    <cfRule type="cellIs" dxfId="187" priority="400" operator="equal">
      <formula>"Extremo"</formula>
    </cfRule>
    <cfRule type="cellIs" dxfId="186" priority="401" operator="equal">
      <formula>"Alto"</formula>
    </cfRule>
    <cfRule type="cellIs" dxfId="185" priority="402" operator="equal">
      <formula>"Moderado"</formula>
    </cfRule>
    <cfRule type="cellIs" dxfId="184" priority="403" operator="equal">
      <formula>"Bajo"</formula>
    </cfRule>
  </conditionalFormatting>
  <conditionalFormatting sqref="H24">
    <cfRule type="cellIs" dxfId="183" priority="395" operator="equal">
      <formula>"Muy Alta"</formula>
    </cfRule>
    <cfRule type="cellIs" dxfId="182" priority="396" operator="equal">
      <formula>"Alta"</formula>
    </cfRule>
    <cfRule type="cellIs" dxfId="181" priority="397" operator="equal">
      <formula>"Media"</formula>
    </cfRule>
    <cfRule type="cellIs" dxfId="180" priority="398" operator="equal">
      <formula>"Baja"</formula>
    </cfRule>
    <cfRule type="cellIs" dxfId="179" priority="399" operator="equal">
      <formula>"Muy Baja"</formula>
    </cfRule>
  </conditionalFormatting>
  <conditionalFormatting sqref="N24">
    <cfRule type="cellIs" dxfId="178" priority="386" operator="equal">
      <formula>"Extremo"</formula>
    </cfRule>
    <cfRule type="cellIs" dxfId="177" priority="387" operator="equal">
      <formula>"Alto"</formula>
    </cfRule>
    <cfRule type="cellIs" dxfId="176" priority="388" operator="equal">
      <formula>"Moderado"</formula>
    </cfRule>
    <cfRule type="cellIs" dxfId="175" priority="389" operator="equal">
      <formula>"Bajo"</formula>
    </cfRule>
  </conditionalFormatting>
  <conditionalFormatting sqref="Y24:Y29">
    <cfRule type="cellIs" dxfId="174" priority="381" operator="equal">
      <formula>"Muy Alta"</formula>
    </cfRule>
    <cfRule type="cellIs" dxfId="173" priority="382" operator="equal">
      <formula>"Alta"</formula>
    </cfRule>
    <cfRule type="cellIs" dxfId="172" priority="383" operator="equal">
      <formula>"Media"</formula>
    </cfRule>
    <cfRule type="cellIs" dxfId="171" priority="384" operator="equal">
      <formula>"Baja"</formula>
    </cfRule>
    <cfRule type="cellIs" dxfId="170" priority="385" operator="equal">
      <formula>"Muy Baja"</formula>
    </cfRule>
  </conditionalFormatting>
  <conditionalFormatting sqref="AA24:AA29">
    <cfRule type="cellIs" dxfId="169" priority="376" operator="equal">
      <formula>"Catastrófico"</formula>
    </cfRule>
    <cfRule type="cellIs" dxfId="168" priority="377" operator="equal">
      <formula>"Mayor"</formula>
    </cfRule>
    <cfRule type="cellIs" dxfId="167" priority="378" operator="equal">
      <formula>"Moderado"</formula>
    </cfRule>
    <cfRule type="cellIs" dxfId="166" priority="379" operator="equal">
      <formula>"Menor"</formula>
    </cfRule>
    <cfRule type="cellIs" dxfId="165" priority="380" operator="equal">
      <formula>"Leve"</formula>
    </cfRule>
  </conditionalFormatting>
  <conditionalFormatting sqref="AC24:AC29">
    <cfRule type="cellIs" dxfId="164" priority="372" operator="equal">
      <formula>"Extremo"</formula>
    </cfRule>
    <cfRule type="cellIs" dxfId="163" priority="373" operator="equal">
      <formula>"Alto"</formula>
    </cfRule>
    <cfRule type="cellIs" dxfId="162" priority="374" operator="equal">
      <formula>"Moderado"</formula>
    </cfRule>
    <cfRule type="cellIs" dxfId="161" priority="375" operator="equal">
      <formula>"Bajo"</formula>
    </cfRule>
  </conditionalFormatting>
  <conditionalFormatting sqref="H30">
    <cfRule type="cellIs" dxfId="160" priority="367" operator="equal">
      <formula>"Muy Alta"</formula>
    </cfRule>
    <cfRule type="cellIs" dxfId="159" priority="368" operator="equal">
      <formula>"Alta"</formula>
    </cfRule>
    <cfRule type="cellIs" dxfId="158" priority="369" operator="equal">
      <formula>"Media"</formula>
    </cfRule>
    <cfRule type="cellIs" dxfId="157" priority="370" operator="equal">
      <formula>"Baja"</formula>
    </cfRule>
    <cfRule type="cellIs" dxfId="156" priority="371" operator="equal">
      <formula>"Muy Baja"</formula>
    </cfRule>
  </conditionalFormatting>
  <conditionalFormatting sqref="N30">
    <cfRule type="cellIs" dxfId="155" priority="358" operator="equal">
      <formula>"Extremo"</formula>
    </cfRule>
    <cfRule type="cellIs" dxfId="154" priority="359" operator="equal">
      <formula>"Alto"</formula>
    </cfRule>
    <cfRule type="cellIs" dxfId="153" priority="360" operator="equal">
      <formula>"Moderado"</formula>
    </cfRule>
    <cfRule type="cellIs" dxfId="152" priority="361" operator="equal">
      <formula>"Bajo"</formula>
    </cfRule>
  </conditionalFormatting>
  <conditionalFormatting sqref="Y30:Y35">
    <cfRule type="cellIs" dxfId="151" priority="353" operator="equal">
      <formula>"Muy Alta"</formula>
    </cfRule>
    <cfRule type="cellIs" dxfId="150" priority="354" operator="equal">
      <formula>"Alta"</formula>
    </cfRule>
    <cfRule type="cellIs" dxfId="149" priority="355" operator="equal">
      <formula>"Media"</formula>
    </cfRule>
    <cfRule type="cellIs" dxfId="148" priority="356" operator="equal">
      <formula>"Baja"</formula>
    </cfRule>
    <cfRule type="cellIs" dxfId="147" priority="357" operator="equal">
      <formula>"Muy Baja"</formula>
    </cfRule>
  </conditionalFormatting>
  <conditionalFormatting sqref="AA30:AA35">
    <cfRule type="cellIs" dxfId="146" priority="348" operator="equal">
      <formula>"Catastrófico"</formula>
    </cfRule>
    <cfRule type="cellIs" dxfId="145" priority="349" operator="equal">
      <formula>"Mayor"</formula>
    </cfRule>
    <cfRule type="cellIs" dxfId="144" priority="350" operator="equal">
      <formula>"Moderado"</formula>
    </cfRule>
    <cfRule type="cellIs" dxfId="143" priority="351" operator="equal">
      <formula>"Menor"</formula>
    </cfRule>
    <cfRule type="cellIs" dxfId="142" priority="352" operator="equal">
      <formula>"Leve"</formula>
    </cfRule>
  </conditionalFormatting>
  <conditionalFormatting sqref="AC30:AC35">
    <cfRule type="cellIs" dxfId="141" priority="344" operator="equal">
      <formula>"Extremo"</formula>
    </cfRule>
    <cfRule type="cellIs" dxfId="140" priority="345" operator="equal">
      <formula>"Alto"</formula>
    </cfRule>
    <cfRule type="cellIs" dxfId="139" priority="346" operator="equal">
      <formula>"Moderado"</formula>
    </cfRule>
    <cfRule type="cellIs" dxfId="138" priority="347" operator="equal">
      <formula>"Bajo"</formula>
    </cfRule>
  </conditionalFormatting>
  <conditionalFormatting sqref="H36">
    <cfRule type="cellIs" dxfId="137" priority="339" operator="equal">
      <formula>"Muy Alta"</formula>
    </cfRule>
    <cfRule type="cellIs" dxfId="136" priority="340" operator="equal">
      <formula>"Alta"</formula>
    </cfRule>
    <cfRule type="cellIs" dxfId="135" priority="341" operator="equal">
      <formula>"Media"</formula>
    </cfRule>
    <cfRule type="cellIs" dxfId="134" priority="342" operator="equal">
      <formula>"Baja"</formula>
    </cfRule>
    <cfRule type="cellIs" dxfId="133" priority="343" operator="equal">
      <formula>"Muy Baja"</formula>
    </cfRule>
  </conditionalFormatting>
  <conditionalFormatting sqref="N36">
    <cfRule type="cellIs" dxfId="132" priority="330" operator="equal">
      <formula>"Extremo"</formula>
    </cfRule>
    <cfRule type="cellIs" dxfId="131" priority="331" operator="equal">
      <formula>"Alto"</formula>
    </cfRule>
    <cfRule type="cellIs" dxfId="130" priority="332" operator="equal">
      <formula>"Moderado"</formula>
    </cfRule>
    <cfRule type="cellIs" dxfId="129" priority="333" operator="equal">
      <formula>"Bajo"</formula>
    </cfRule>
  </conditionalFormatting>
  <conditionalFormatting sqref="Y36:Y41">
    <cfRule type="cellIs" dxfId="128" priority="325" operator="equal">
      <formula>"Muy Alta"</formula>
    </cfRule>
    <cfRule type="cellIs" dxfId="127" priority="326" operator="equal">
      <formula>"Alta"</formula>
    </cfRule>
    <cfRule type="cellIs" dxfId="126" priority="327" operator="equal">
      <formula>"Media"</formula>
    </cfRule>
    <cfRule type="cellIs" dxfId="125" priority="328" operator="equal">
      <formula>"Baja"</formula>
    </cfRule>
    <cfRule type="cellIs" dxfId="124" priority="329" operator="equal">
      <formula>"Muy Baja"</formula>
    </cfRule>
  </conditionalFormatting>
  <conditionalFormatting sqref="AA36:AA41">
    <cfRule type="cellIs" dxfId="123" priority="320" operator="equal">
      <formula>"Catastrófico"</formula>
    </cfRule>
    <cfRule type="cellIs" dxfId="122" priority="321" operator="equal">
      <formula>"Mayor"</formula>
    </cfRule>
    <cfRule type="cellIs" dxfId="121" priority="322" operator="equal">
      <formula>"Moderado"</formula>
    </cfRule>
    <cfRule type="cellIs" dxfId="120" priority="323" operator="equal">
      <formula>"Menor"</formula>
    </cfRule>
    <cfRule type="cellIs" dxfId="119" priority="324" operator="equal">
      <formula>"Leve"</formula>
    </cfRule>
  </conditionalFormatting>
  <conditionalFormatting sqref="AC36:AC41">
    <cfRule type="cellIs" dxfId="118" priority="316" operator="equal">
      <formula>"Extremo"</formula>
    </cfRule>
    <cfRule type="cellIs" dxfId="117" priority="317" operator="equal">
      <formula>"Alto"</formula>
    </cfRule>
    <cfRule type="cellIs" dxfId="116" priority="318" operator="equal">
      <formula>"Moderado"</formula>
    </cfRule>
    <cfRule type="cellIs" dxfId="115" priority="319" operator="equal">
      <formula>"Bajo"</formula>
    </cfRule>
  </conditionalFormatting>
  <conditionalFormatting sqref="H42">
    <cfRule type="cellIs" dxfId="114" priority="311" operator="equal">
      <formula>"Muy Alta"</formula>
    </cfRule>
    <cfRule type="cellIs" dxfId="113" priority="312" operator="equal">
      <formula>"Alta"</formula>
    </cfRule>
    <cfRule type="cellIs" dxfId="112" priority="313" operator="equal">
      <formula>"Media"</formula>
    </cfRule>
    <cfRule type="cellIs" dxfId="111" priority="314" operator="equal">
      <formula>"Baja"</formula>
    </cfRule>
    <cfRule type="cellIs" dxfId="110" priority="315" operator="equal">
      <formula>"Muy Baja"</formula>
    </cfRule>
  </conditionalFormatting>
  <conditionalFormatting sqref="N42">
    <cfRule type="cellIs" dxfId="109" priority="302" operator="equal">
      <formula>"Extremo"</formula>
    </cfRule>
    <cfRule type="cellIs" dxfId="108" priority="303" operator="equal">
      <formula>"Alto"</formula>
    </cfRule>
    <cfRule type="cellIs" dxfId="107" priority="304" operator="equal">
      <formula>"Moderado"</formula>
    </cfRule>
    <cfRule type="cellIs" dxfId="106" priority="305" operator="equal">
      <formula>"Bajo"</formula>
    </cfRule>
  </conditionalFormatting>
  <conditionalFormatting sqref="Y42:Y47">
    <cfRule type="cellIs" dxfId="105" priority="297" operator="equal">
      <formula>"Muy Alta"</formula>
    </cfRule>
    <cfRule type="cellIs" dxfId="104" priority="298" operator="equal">
      <formula>"Alta"</formula>
    </cfRule>
    <cfRule type="cellIs" dxfId="103" priority="299" operator="equal">
      <formula>"Media"</formula>
    </cfRule>
    <cfRule type="cellIs" dxfId="102" priority="300" operator="equal">
      <formula>"Baja"</formula>
    </cfRule>
    <cfRule type="cellIs" dxfId="101" priority="301" operator="equal">
      <formula>"Muy Baja"</formula>
    </cfRule>
  </conditionalFormatting>
  <conditionalFormatting sqref="AA42:AA47">
    <cfRule type="cellIs" dxfId="100" priority="292" operator="equal">
      <formula>"Catastrófico"</formula>
    </cfRule>
    <cfRule type="cellIs" dxfId="99" priority="293" operator="equal">
      <formula>"Mayor"</formula>
    </cfRule>
    <cfRule type="cellIs" dxfId="98" priority="294" operator="equal">
      <formula>"Moderado"</formula>
    </cfRule>
    <cfRule type="cellIs" dxfId="97" priority="295" operator="equal">
      <formula>"Menor"</formula>
    </cfRule>
    <cfRule type="cellIs" dxfId="96" priority="296" operator="equal">
      <formula>"Leve"</formula>
    </cfRule>
  </conditionalFormatting>
  <conditionalFormatting sqref="AC42:AC47">
    <cfRule type="cellIs" dxfId="95" priority="288" operator="equal">
      <formula>"Extremo"</formula>
    </cfRule>
    <cfRule type="cellIs" dxfId="94" priority="289" operator="equal">
      <formula>"Alto"</formula>
    </cfRule>
    <cfRule type="cellIs" dxfId="93" priority="290" operator="equal">
      <formula>"Moderado"</formula>
    </cfRule>
    <cfRule type="cellIs" dxfId="92" priority="291" operator="equal">
      <formula>"Bajo"</formula>
    </cfRule>
  </conditionalFormatting>
  <conditionalFormatting sqref="H48">
    <cfRule type="cellIs" dxfId="91" priority="283" operator="equal">
      <formula>"Muy Alta"</formula>
    </cfRule>
    <cfRule type="cellIs" dxfId="90" priority="284" operator="equal">
      <formula>"Alta"</formula>
    </cfRule>
    <cfRule type="cellIs" dxfId="89" priority="285" operator="equal">
      <formula>"Media"</formula>
    </cfRule>
    <cfRule type="cellIs" dxfId="88" priority="286" operator="equal">
      <formula>"Baja"</formula>
    </cfRule>
    <cfRule type="cellIs" dxfId="87" priority="287" operator="equal">
      <formula>"Muy Baja"</formula>
    </cfRule>
  </conditionalFormatting>
  <conditionalFormatting sqref="N48">
    <cfRule type="cellIs" dxfId="86" priority="274" operator="equal">
      <formula>"Extremo"</formula>
    </cfRule>
    <cfRule type="cellIs" dxfId="85" priority="275" operator="equal">
      <formula>"Alto"</formula>
    </cfRule>
    <cfRule type="cellIs" dxfId="84" priority="276" operator="equal">
      <formula>"Moderado"</formula>
    </cfRule>
    <cfRule type="cellIs" dxfId="83" priority="277" operator="equal">
      <formula>"Bajo"</formula>
    </cfRule>
  </conditionalFormatting>
  <conditionalFormatting sqref="Y48:Y53">
    <cfRule type="cellIs" dxfId="82" priority="269" operator="equal">
      <formula>"Muy Alta"</formula>
    </cfRule>
    <cfRule type="cellIs" dxfId="81" priority="270" operator="equal">
      <formula>"Alta"</formula>
    </cfRule>
    <cfRule type="cellIs" dxfId="80" priority="271" operator="equal">
      <formula>"Media"</formula>
    </cfRule>
    <cfRule type="cellIs" dxfId="79" priority="272" operator="equal">
      <formula>"Baja"</formula>
    </cfRule>
    <cfRule type="cellIs" dxfId="78" priority="273" operator="equal">
      <formula>"Muy Baja"</formula>
    </cfRule>
  </conditionalFormatting>
  <conditionalFormatting sqref="AA48:AA53">
    <cfRule type="cellIs" dxfId="77" priority="264" operator="equal">
      <formula>"Catastrófico"</formula>
    </cfRule>
    <cfRule type="cellIs" dxfId="76" priority="265" operator="equal">
      <formula>"Mayor"</formula>
    </cfRule>
    <cfRule type="cellIs" dxfId="75" priority="266" operator="equal">
      <formula>"Moderado"</formula>
    </cfRule>
    <cfRule type="cellIs" dxfId="74" priority="267" operator="equal">
      <formula>"Menor"</formula>
    </cfRule>
    <cfRule type="cellIs" dxfId="73" priority="268" operator="equal">
      <formula>"Leve"</formula>
    </cfRule>
  </conditionalFormatting>
  <conditionalFormatting sqref="AC48:AC53">
    <cfRule type="cellIs" dxfId="72" priority="260" operator="equal">
      <formula>"Extremo"</formula>
    </cfRule>
    <cfRule type="cellIs" dxfId="71" priority="261" operator="equal">
      <formula>"Alto"</formula>
    </cfRule>
    <cfRule type="cellIs" dxfId="70" priority="262" operator="equal">
      <formula>"Moderado"</formula>
    </cfRule>
    <cfRule type="cellIs" dxfId="69" priority="263" operator="equal">
      <formula>"Bajo"</formula>
    </cfRule>
  </conditionalFormatting>
  <conditionalFormatting sqref="H54">
    <cfRule type="cellIs" dxfId="68" priority="255" operator="equal">
      <formula>"Muy Alta"</formula>
    </cfRule>
    <cfRule type="cellIs" dxfId="67" priority="256" operator="equal">
      <formula>"Alta"</formula>
    </cfRule>
    <cfRule type="cellIs" dxfId="66" priority="257" operator="equal">
      <formula>"Media"</formula>
    </cfRule>
    <cfRule type="cellIs" dxfId="65" priority="258" operator="equal">
      <formula>"Baja"</formula>
    </cfRule>
    <cfRule type="cellIs" dxfId="64" priority="259" operator="equal">
      <formula>"Muy Baja"</formula>
    </cfRule>
  </conditionalFormatting>
  <conditionalFormatting sqref="N54">
    <cfRule type="cellIs" dxfId="63" priority="246" operator="equal">
      <formula>"Extremo"</formula>
    </cfRule>
    <cfRule type="cellIs" dxfId="62" priority="247" operator="equal">
      <formula>"Alto"</formula>
    </cfRule>
    <cfRule type="cellIs" dxfId="61" priority="248" operator="equal">
      <formula>"Moderado"</formula>
    </cfRule>
    <cfRule type="cellIs" dxfId="60" priority="249" operator="equal">
      <formula>"Bajo"</formula>
    </cfRule>
  </conditionalFormatting>
  <conditionalFormatting sqref="Y54:Y59">
    <cfRule type="cellIs" dxfId="59" priority="241" operator="equal">
      <formula>"Muy Alta"</formula>
    </cfRule>
    <cfRule type="cellIs" dxfId="58" priority="242" operator="equal">
      <formula>"Alta"</formula>
    </cfRule>
    <cfRule type="cellIs" dxfId="57" priority="243" operator="equal">
      <formula>"Media"</formula>
    </cfRule>
    <cfRule type="cellIs" dxfId="56" priority="244" operator="equal">
      <formula>"Baja"</formula>
    </cfRule>
    <cfRule type="cellIs" dxfId="55" priority="245" operator="equal">
      <formula>"Muy Baja"</formula>
    </cfRule>
  </conditionalFormatting>
  <conditionalFormatting sqref="AA54:AA59">
    <cfRule type="cellIs" dxfId="54" priority="236" operator="equal">
      <formula>"Catastrófico"</formula>
    </cfRule>
    <cfRule type="cellIs" dxfId="53" priority="237" operator="equal">
      <formula>"Mayor"</formula>
    </cfRule>
    <cfRule type="cellIs" dxfId="52" priority="238" operator="equal">
      <formula>"Moderado"</formula>
    </cfRule>
    <cfRule type="cellIs" dxfId="51" priority="239" operator="equal">
      <formula>"Menor"</formula>
    </cfRule>
    <cfRule type="cellIs" dxfId="50" priority="240" operator="equal">
      <formula>"Leve"</formula>
    </cfRule>
  </conditionalFormatting>
  <conditionalFormatting sqref="AC54:AC59">
    <cfRule type="cellIs" dxfId="49" priority="232" operator="equal">
      <formula>"Extremo"</formula>
    </cfRule>
    <cfRule type="cellIs" dxfId="48" priority="233" operator="equal">
      <formula>"Alto"</formula>
    </cfRule>
    <cfRule type="cellIs" dxfId="47" priority="234" operator="equal">
      <formula>"Moderado"</formula>
    </cfRule>
    <cfRule type="cellIs" dxfId="46" priority="235" operator="equal">
      <formula>"Bajo"</formula>
    </cfRule>
  </conditionalFormatting>
  <conditionalFormatting sqref="N60">
    <cfRule type="cellIs" dxfId="45" priority="218" operator="equal">
      <formula>"Extremo"</formula>
    </cfRule>
    <cfRule type="cellIs" dxfId="44" priority="219" operator="equal">
      <formula>"Alto"</formula>
    </cfRule>
    <cfRule type="cellIs" dxfId="43" priority="220" operator="equal">
      <formula>"Moderado"</formula>
    </cfRule>
    <cfRule type="cellIs" dxfId="42" priority="221" operator="equal">
      <formula>"Bajo"</formula>
    </cfRule>
  </conditionalFormatting>
  <conditionalFormatting sqref="Y60:Y65">
    <cfRule type="cellIs" dxfId="41" priority="213" operator="equal">
      <formula>"Muy Alta"</formula>
    </cfRule>
    <cfRule type="cellIs" dxfId="40" priority="214" operator="equal">
      <formula>"Alta"</formula>
    </cfRule>
    <cfRule type="cellIs" dxfId="39" priority="215" operator="equal">
      <formula>"Media"</formula>
    </cfRule>
    <cfRule type="cellIs" dxfId="38" priority="216" operator="equal">
      <formula>"Baja"</formula>
    </cfRule>
    <cfRule type="cellIs" dxfId="37" priority="217" operator="equal">
      <formula>"Muy Baja"</formula>
    </cfRule>
  </conditionalFormatting>
  <conditionalFormatting sqref="AA60:AA65">
    <cfRule type="cellIs" dxfId="36" priority="208" operator="equal">
      <formula>"Catastrófico"</formula>
    </cfRule>
    <cfRule type="cellIs" dxfId="35" priority="209" operator="equal">
      <formula>"Mayor"</formula>
    </cfRule>
    <cfRule type="cellIs" dxfId="34" priority="210" operator="equal">
      <formula>"Moderado"</formula>
    </cfRule>
    <cfRule type="cellIs" dxfId="33" priority="211" operator="equal">
      <formula>"Menor"</formula>
    </cfRule>
    <cfRule type="cellIs" dxfId="32" priority="212" operator="equal">
      <formula>"Leve"</formula>
    </cfRule>
  </conditionalFormatting>
  <conditionalFormatting sqref="AC60:AC65">
    <cfRule type="cellIs" dxfId="31" priority="204" operator="equal">
      <formula>"Extremo"</formula>
    </cfRule>
    <cfRule type="cellIs" dxfId="30" priority="205" operator="equal">
      <formula>"Alto"</formula>
    </cfRule>
    <cfRule type="cellIs" dxfId="29" priority="206" operator="equal">
      <formula>"Moderado"</formula>
    </cfRule>
    <cfRule type="cellIs" dxfId="28" priority="207" operator="equal">
      <formula>"Bajo"</formula>
    </cfRule>
  </conditionalFormatting>
  <conditionalFormatting sqref="H66">
    <cfRule type="cellIs" dxfId="27" priority="199" operator="equal">
      <formula>"Muy Alta"</formula>
    </cfRule>
    <cfRule type="cellIs" dxfId="26" priority="200" operator="equal">
      <formula>"Alta"</formula>
    </cfRule>
    <cfRule type="cellIs" dxfId="25" priority="201" operator="equal">
      <formula>"Media"</formula>
    </cfRule>
    <cfRule type="cellIs" dxfId="24" priority="202" operator="equal">
      <formula>"Baja"</formula>
    </cfRule>
    <cfRule type="cellIs" dxfId="23" priority="203" operator="equal">
      <formula>"Muy Baja"</formula>
    </cfRule>
  </conditionalFormatting>
  <conditionalFormatting sqref="N66">
    <cfRule type="cellIs" dxfId="22" priority="190" operator="equal">
      <formula>"Extremo"</formula>
    </cfRule>
    <cfRule type="cellIs" dxfId="21" priority="191" operator="equal">
      <formula>"Alto"</formula>
    </cfRule>
    <cfRule type="cellIs" dxfId="20" priority="192" operator="equal">
      <formula>"Moderado"</formula>
    </cfRule>
    <cfRule type="cellIs" dxfId="19" priority="193" operator="equal">
      <formula>"Bajo"</formula>
    </cfRule>
  </conditionalFormatting>
  <conditionalFormatting sqref="Y66:Y71">
    <cfRule type="cellIs" dxfId="18" priority="185" operator="equal">
      <formula>"Muy Alta"</formula>
    </cfRule>
    <cfRule type="cellIs" dxfId="17" priority="186" operator="equal">
      <formula>"Alta"</formula>
    </cfRule>
    <cfRule type="cellIs" dxfId="16" priority="187" operator="equal">
      <formula>"Media"</formula>
    </cfRule>
    <cfRule type="cellIs" dxfId="15" priority="188" operator="equal">
      <formula>"Baja"</formula>
    </cfRule>
    <cfRule type="cellIs" dxfId="14" priority="189" operator="equal">
      <formula>"Muy Baja"</formula>
    </cfRule>
  </conditionalFormatting>
  <conditionalFormatting sqref="AA66:AA71">
    <cfRule type="cellIs" dxfId="13" priority="180" operator="equal">
      <formula>"Catastrófico"</formula>
    </cfRule>
    <cfRule type="cellIs" dxfId="12" priority="181" operator="equal">
      <formula>"Mayor"</formula>
    </cfRule>
    <cfRule type="cellIs" dxfId="11" priority="182" operator="equal">
      <formula>"Moderado"</formula>
    </cfRule>
    <cfRule type="cellIs" dxfId="10" priority="183" operator="equal">
      <formula>"Menor"</formula>
    </cfRule>
    <cfRule type="cellIs" dxfId="9" priority="184" operator="equal">
      <formula>"Leve"</formula>
    </cfRule>
  </conditionalFormatting>
  <conditionalFormatting sqref="AC66:AC71">
    <cfRule type="cellIs" dxfId="8" priority="176" operator="equal">
      <formula>"Extremo"</formula>
    </cfRule>
    <cfRule type="cellIs" dxfId="7" priority="177" operator="equal">
      <formula>"Alto"</formula>
    </cfRule>
    <cfRule type="cellIs" dxfId="6" priority="178" operator="equal">
      <formula>"Moderado"</formula>
    </cfRule>
    <cfRule type="cellIs" dxfId="5" priority="179" operator="equal">
      <formula>"Bajo"</formula>
    </cfRule>
  </conditionalFormatting>
  <conditionalFormatting sqref="K12:K71">
    <cfRule type="containsText" dxfId="4" priority="175" operator="containsText" text="❌">
      <formula>NOT(ISERROR(SEARCH("❌",K12)))</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'Opciones Tratamiento'!$B$9:$B$10</xm:f>
          </x14:formula1>
          <xm:sqref>AK12:AK13 AK15:AK16 AK18:AK19 AK21:AK22 AK24:AK25 AK27:AK28 AK30:AK31 AK33:AK34 AK36:AK37 AK39:AK40 AK42:AK43 AK45:AK46 AK48:AK49 AK51:AK52 AK54:AK55 AK57:AK58 AK60:AK61 AK63:AK64 AK66:AK67 AK69:AK70</xm:sqref>
        </x14:dataValidation>
        <x14:dataValidation type="list" allowBlank="1" showInputMessage="1" showErrorMessage="1" xr:uid="{00000000-0002-0000-0100-000000000000}">
          <x14:formula1>
            <xm:f>'Tabla Valoración controles'!$D$4:$D$6</xm:f>
          </x14:formula1>
          <xm:sqref>R12:R71</xm:sqref>
        </x14:dataValidation>
        <x14:dataValidation type="list" allowBlank="1" showInputMessage="1" showErrorMessage="1" xr:uid="{00000000-0002-0000-0100-000001000000}">
          <x14:formula1>
            <xm:f>'Tabla Valoración controles'!$D$7:$D$8</xm:f>
          </x14:formula1>
          <xm:sqref>S12:S71</xm:sqref>
        </x14:dataValidation>
        <x14:dataValidation type="list" allowBlank="1" showInputMessage="1" showErrorMessage="1" xr:uid="{00000000-0002-0000-0100-000002000000}">
          <x14:formula1>
            <xm:f>'Tabla Valoración controles'!$D$9:$D$10</xm:f>
          </x14:formula1>
          <xm:sqref>U12:U71</xm:sqref>
        </x14:dataValidation>
        <x14:dataValidation type="list" allowBlank="1" showInputMessage="1" showErrorMessage="1" xr:uid="{00000000-0002-0000-0100-000003000000}">
          <x14:formula1>
            <xm:f>'Tabla Valoración controles'!$D$11:$D$12</xm:f>
          </x14:formula1>
          <xm:sqref>V12:V71</xm:sqref>
        </x14:dataValidation>
        <x14:dataValidation type="list" allowBlank="1" showInputMessage="1" showErrorMessage="1" xr:uid="{00000000-0002-0000-0100-000005000000}">
          <x14:formula1>
            <xm:f>'Tabla Valoración controles'!$D$13:$D$14</xm:f>
          </x14:formula1>
          <xm:sqref>W12:W71</xm:sqref>
        </x14:dataValidation>
        <x14:dataValidation type="list" allowBlank="1" showInputMessage="1" showErrorMessage="1" xr:uid="{00000000-0002-0000-0100-000006000000}">
          <x14:formula1>
            <xm:f>'Opciones Tratamiento'!$B$13:$B$19</xm:f>
          </x14:formula1>
          <xm:sqref>F12:F71</xm:sqref>
        </x14:dataValidation>
        <x14:dataValidation type="list" allowBlank="1" showInputMessage="1" showErrorMessage="1" xr:uid="{00000000-0002-0000-0100-000007000000}">
          <x14:formula1>
            <xm:f>'Opciones Tratamiento'!$E$2:$E$4</xm:f>
          </x14:formula1>
          <xm:sqref>B12:B71</xm:sqref>
        </x14:dataValidation>
        <x14:dataValidation type="list" allowBlank="1" showInputMessage="1" showErrorMessage="1" xr:uid="{00000000-0002-0000-0100-000008000000}">
          <x14:formula1>
            <xm:f>'Opciones Tratamiento'!$B$2:$B$5</xm:f>
          </x14:formula1>
          <xm:sqref>AD12:AD71</xm:sqref>
        </x14:dataValidation>
        <x14:dataValidation type="list" allowBlank="1" showInputMessage="1" showErrorMessage="1" xr:uid="{00000000-0002-0000-0100-000009000000}">
          <x14:formula1>
            <xm:f>'Tabla Impacto'!$F$210:$F$221</xm:f>
          </x14:formula1>
          <xm:sqref>J12:J71</xm:sqref>
        </x14:dataValidation>
        <x14:dataValidation type="custom" allowBlank="1" showInputMessage="1" showErrorMessage="1" error="Recuerde que las acciones se generan bajo la medida de mitigar el riesgo" xr:uid="{00000000-0002-0000-0100-00000A000000}">
          <x14:formula1>
            <xm:f>IF(OR(AD12='Opciones Tratamiento'!$B$2,AD12='Opciones Tratamiento'!$B$3,AD12='Opciones Tratamiento'!$B$4),ISBLANK(AD12),ISTEXT(AD12))</xm:f>
          </x14:formula1>
          <xm:sqref>AE12:AE71</xm:sqref>
        </x14:dataValidation>
        <x14:dataValidation type="custom" allowBlank="1" showInputMessage="1" showErrorMessage="1" error="Recuerde que las acciones se generan bajo la medida de mitigar el riesgo" xr:uid="{00000000-0002-0000-0100-00000B000000}">
          <x14:formula1>
            <xm:f>IF(OR(AD12='Opciones Tratamiento'!$B$2,AD12='Opciones Tratamiento'!$B$3,AD12='Opciones Tratamiento'!$B$4),ISBLANK(AD12),ISTEXT(AD12))</xm:f>
          </x14:formula1>
          <xm:sqref>AF12:AF71</xm:sqref>
        </x14:dataValidation>
        <x14:dataValidation type="custom" allowBlank="1" showInputMessage="1" showErrorMessage="1" error="Recuerde que las acciones se generan bajo la medida de mitigar el riesgo" xr:uid="{00000000-0002-0000-0100-00000C000000}">
          <x14:formula1>
            <xm:f>IF(OR(AD12='Opciones Tratamiento'!$B$2,AD12='Opciones Tratamiento'!$B$3,AD12='Opciones Tratamiento'!$B$4),ISBLANK(AD12),ISTEXT(AD12))</xm:f>
          </x14:formula1>
          <xm:sqref>AG12:AH71</xm:sqref>
        </x14:dataValidation>
        <x14:dataValidation type="custom" allowBlank="1" showInputMessage="1" showErrorMessage="1" error="Recuerde que las acciones se generan bajo la medida de mitigar el riesgo" xr:uid="{00000000-0002-0000-0100-00000D000000}">
          <x14:formula1>
            <xm:f>IF(OR(AD12='Opciones Tratamiento'!$B$2,AD12='Opciones Tratamiento'!$B$3,AD12='Opciones Tratamiento'!$B$4),ISBLANK(AD12),ISTEXT(AD12))</xm:f>
          </x14:formula1>
          <xm:sqref>AI12:AI71</xm:sqref>
        </x14:dataValidation>
        <x14:dataValidation type="custom" allowBlank="1" showInputMessage="1" showErrorMessage="1" error="Recuerde que las acciones se generan bajo la medida de mitigar el riesgo" xr:uid="{00000000-0002-0000-0100-00000E000000}">
          <x14:formula1>
            <xm:f>IF(OR(AD12='Opciones Tratamiento'!$B$2,AD12='Opciones Tratamiento'!$B$3,AD12='Opciones Tratamiento'!$B$4),ISBLANK(AD12),ISTEXT(AD12))</xm:f>
          </x14:formula1>
          <xm:sqref>AJ12:AJ71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AB20" sqref="AB20:AC21"/>
    </sheetView>
  </sheetViews>
  <sheetFormatPr baseColWidth="10" defaultColWidth="11.42578125" defaultRowHeight="15" x14ac:dyDescent="0.25"/>
  <cols>
    <col min="2" max="39" width="5.7109375" customWidth="1"/>
    <col min="41" max="46" width="5.7109375" customWidth="1"/>
  </cols>
  <sheetData>
    <row r="1" spans="1:99"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x14ac:dyDescent="0.25">
      <c r="A2" s="84"/>
      <c r="B2" s="454" t="s">
        <v>161</v>
      </c>
      <c r="C2" s="454"/>
      <c r="D2" s="454"/>
      <c r="E2" s="454"/>
      <c r="F2" s="454"/>
      <c r="G2" s="454"/>
      <c r="H2" s="454"/>
      <c r="I2" s="454"/>
      <c r="J2" s="492" t="s">
        <v>23</v>
      </c>
      <c r="K2" s="492"/>
      <c r="L2" s="492"/>
      <c r="M2" s="492"/>
      <c r="N2" s="492"/>
      <c r="O2" s="492"/>
      <c r="P2" s="492"/>
      <c r="Q2" s="492"/>
      <c r="R2" s="492"/>
      <c r="S2" s="492"/>
      <c r="T2" s="492"/>
      <c r="U2" s="492"/>
      <c r="V2" s="492"/>
      <c r="W2" s="492"/>
      <c r="X2" s="492"/>
      <c r="Y2" s="492"/>
      <c r="Z2" s="492"/>
      <c r="AA2" s="492"/>
      <c r="AB2" s="492"/>
      <c r="AC2" s="492"/>
      <c r="AD2" s="492"/>
      <c r="AE2" s="492"/>
      <c r="AF2" s="492"/>
      <c r="AG2" s="492"/>
      <c r="AH2" s="492"/>
      <c r="AI2" s="492"/>
      <c r="AJ2" s="492"/>
      <c r="AK2" s="492"/>
      <c r="AL2" s="492"/>
      <c r="AM2" s="492"/>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x14ac:dyDescent="0.25">
      <c r="A3" s="84"/>
      <c r="B3" s="454"/>
      <c r="C3" s="454"/>
      <c r="D3" s="454"/>
      <c r="E3" s="454"/>
      <c r="F3" s="454"/>
      <c r="G3" s="454"/>
      <c r="H3" s="454"/>
      <c r="I3" s="454"/>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x14ac:dyDescent="0.25">
      <c r="A4" s="84"/>
      <c r="B4" s="454"/>
      <c r="C4" s="454"/>
      <c r="D4" s="454"/>
      <c r="E4" s="454"/>
      <c r="F4" s="454"/>
      <c r="G4" s="454"/>
      <c r="H4" s="454"/>
      <c r="I4" s="454"/>
      <c r="J4" s="492"/>
      <c r="K4" s="492"/>
      <c r="L4" s="492"/>
      <c r="M4" s="492"/>
      <c r="N4" s="492"/>
      <c r="O4" s="492"/>
      <c r="P4" s="492"/>
      <c r="Q4" s="492"/>
      <c r="R4" s="492"/>
      <c r="S4" s="492"/>
      <c r="T4" s="492"/>
      <c r="U4" s="492"/>
      <c r="V4" s="492"/>
      <c r="W4" s="492"/>
      <c r="X4" s="492"/>
      <c r="Y4" s="492"/>
      <c r="Z4" s="492"/>
      <c r="AA4" s="492"/>
      <c r="AB4" s="492"/>
      <c r="AC4" s="492"/>
      <c r="AD4" s="492"/>
      <c r="AE4" s="492"/>
      <c r="AF4" s="492"/>
      <c r="AG4" s="492"/>
      <c r="AH4" s="492"/>
      <c r="AI4" s="492"/>
      <c r="AJ4" s="492"/>
      <c r="AK4" s="492"/>
      <c r="AL4" s="492"/>
      <c r="AM4" s="492"/>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x14ac:dyDescent="0.25">
      <c r="A6" s="84"/>
      <c r="B6" s="504" t="s">
        <v>162</v>
      </c>
      <c r="C6" s="504"/>
      <c r="D6" s="505"/>
      <c r="E6" s="493" t="s">
        <v>163</v>
      </c>
      <c r="F6" s="494"/>
      <c r="G6" s="494"/>
      <c r="H6" s="494"/>
      <c r="I6" s="495"/>
      <c r="J6" s="489" t="str">
        <f>IF(AND('Mapa de Riesgos'!$H$12="Muy Alta",'Mapa de Riesgos'!$L$12="Leve"),CONCATENATE("R",'Mapa de Riesgos'!$A$12),"")</f>
        <v/>
      </c>
      <c r="K6" s="490"/>
      <c r="L6" s="490" t="str">
        <f>IF(AND('Mapa de Riesgos'!$H$18="Muy Alta",'Mapa de Riesgos'!$L$18="Leve"),CONCATENATE("R",'Mapa de Riesgos'!$A$18),"")</f>
        <v/>
      </c>
      <c r="M6" s="490"/>
      <c r="N6" s="490" t="str">
        <f>IF(AND('Mapa de Riesgos'!$H$24="Muy Alta",'Mapa de Riesgos'!$L$24="Leve"),CONCATENATE("R",'Mapa de Riesgos'!$A$24),"")</f>
        <v/>
      </c>
      <c r="O6" s="491"/>
      <c r="P6" s="489" t="str">
        <f>IF(AND('Mapa de Riesgos'!$H$12="Muy Alta",'Mapa de Riesgos'!$L$12="Menor"),CONCATENATE("R",'Mapa de Riesgos'!$A$12),"")</f>
        <v/>
      </c>
      <c r="Q6" s="490"/>
      <c r="R6" s="490" t="str">
        <f>IF(AND('Mapa de Riesgos'!$H$18="Muy Alta",'Mapa de Riesgos'!$L$18="Menor"),CONCATENATE("R",'Mapa de Riesgos'!$A$18),"")</f>
        <v/>
      </c>
      <c r="S6" s="490"/>
      <c r="T6" s="490" t="str">
        <f>IF(AND('Mapa de Riesgos'!$H$24="Muy Alta",'Mapa de Riesgos'!$L$24="Menor"),CONCATENATE("R",'Mapa de Riesgos'!$A$24),"")</f>
        <v/>
      </c>
      <c r="U6" s="491"/>
      <c r="V6" s="489" t="str">
        <f>IF(AND('Mapa de Riesgos'!$H$12="Muy Alta",'Mapa de Riesgos'!$L$12="Moderado"),CONCATENATE("R",'Mapa de Riesgos'!$A$12),"")</f>
        <v/>
      </c>
      <c r="W6" s="490"/>
      <c r="X6" s="490" t="str">
        <f>IF(AND('Mapa de Riesgos'!$H$18="Muy Alta",'Mapa de Riesgos'!$L$18="Moderado"),CONCATENATE("R",'Mapa de Riesgos'!$A$18),"")</f>
        <v/>
      </c>
      <c r="Y6" s="490"/>
      <c r="Z6" s="490" t="str">
        <f>IF(AND('Mapa de Riesgos'!$H$24="Muy Alta",'Mapa de Riesgos'!$L$24="Moderado"),CONCATENATE("R",'Mapa de Riesgos'!$A$24),"")</f>
        <v/>
      </c>
      <c r="AA6" s="491"/>
      <c r="AB6" s="489" t="str">
        <f>IF(AND('Mapa de Riesgos'!$H$12="Muy Alta",'Mapa de Riesgos'!$L$12="Mayor"),CONCATENATE("R",'Mapa de Riesgos'!$A$12),"")</f>
        <v/>
      </c>
      <c r="AC6" s="490"/>
      <c r="AD6" s="490" t="str">
        <f>IF(AND('Mapa de Riesgos'!$H$18="Muy Alta",'Mapa de Riesgos'!$L$18="Mayor"),CONCATENATE("R",'Mapa de Riesgos'!$A$18),"")</f>
        <v/>
      </c>
      <c r="AE6" s="490"/>
      <c r="AF6" s="490" t="str">
        <f>IF(AND('Mapa de Riesgos'!$H$24="Muy Alta",'Mapa de Riesgos'!$L$24="Mayor"),CONCATENATE("R",'Mapa de Riesgos'!$A$24),"")</f>
        <v/>
      </c>
      <c r="AG6" s="491"/>
      <c r="AH6" s="479" t="str">
        <f>IF(AND('Mapa de Riesgos'!$H$12="Muy Alta",'Mapa de Riesgos'!$L$12="Catastrófico"),CONCATENATE("R",'Mapa de Riesgos'!$A$12),"")</f>
        <v/>
      </c>
      <c r="AI6" s="480"/>
      <c r="AJ6" s="480" t="str">
        <f>IF(AND('Mapa de Riesgos'!$H$18="Muy Alta",'Mapa de Riesgos'!$L$18="Catastrófico"),CONCATENATE("R",'Mapa de Riesgos'!$A$18),"")</f>
        <v/>
      </c>
      <c r="AK6" s="480"/>
      <c r="AL6" s="480" t="str">
        <f>IF(AND('Mapa de Riesgos'!$H$24="Muy Alta",'Mapa de Riesgos'!$L$24="Catastrófico"),CONCATENATE("R",'Mapa de Riesgos'!$A$24),"")</f>
        <v/>
      </c>
      <c r="AM6" s="481"/>
      <c r="AO6" s="506" t="s">
        <v>164</v>
      </c>
      <c r="AP6" s="507"/>
      <c r="AQ6" s="507"/>
      <c r="AR6" s="507"/>
      <c r="AS6" s="507"/>
      <c r="AT6" s="508"/>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x14ac:dyDescent="0.25">
      <c r="A7" s="84"/>
      <c r="B7" s="504"/>
      <c r="C7" s="504"/>
      <c r="D7" s="505"/>
      <c r="E7" s="496"/>
      <c r="F7" s="497"/>
      <c r="G7" s="497"/>
      <c r="H7" s="497"/>
      <c r="I7" s="498"/>
      <c r="J7" s="482"/>
      <c r="K7" s="483"/>
      <c r="L7" s="483"/>
      <c r="M7" s="483"/>
      <c r="N7" s="483"/>
      <c r="O7" s="485"/>
      <c r="P7" s="482"/>
      <c r="Q7" s="483"/>
      <c r="R7" s="483"/>
      <c r="S7" s="483"/>
      <c r="T7" s="483"/>
      <c r="U7" s="485"/>
      <c r="V7" s="482"/>
      <c r="W7" s="483"/>
      <c r="X7" s="483"/>
      <c r="Y7" s="483"/>
      <c r="Z7" s="483"/>
      <c r="AA7" s="485"/>
      <c r="AB7" s="482"/>
      <c r="AC7" s="483"/>
      <c r="AD7" s="483"/>
      <c r="AE7" s="483"/>
      <c r="AF7" s="483"/>
      <c r="AG7" s="485"/>
      <c r="AH7" s="473"/>
      <c r="AI7" s="474"/>
      <c r="AJ7" s="474"/>
      <c r="AK7" s="474"/>
      <c r="AL7" s="474"/>
      <c r="AM7" s="475"/>
      <c r="AN7" s="84"/>
      <c r="AO7" s="509"/>
      <c r="AP7" s="510"/>
      <c r="AQ7" s="510"/>
      <c r="AR7" s="510"/>
      <c r="AS7" s="510"/>
      <c r="AT7" s="511"/>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x14ac:dyDescent="0.25">
      <c r="A8" s="84"/>
      <c r="B8" s="504"/>
      <c r="C8" s="504"/>
      <c r="D8" s="505"/>
      <c r="E8" s="496"/>
      <c r="F8" s="497"/>
      <c r="G8" s="497"/>
      <c r="H8" s="497"/>
      <c r="I8" s="498"/>
      <c r="J8" s="482" t="str">
        <f>IF(AND('Mapa de Riesgos'!$H$30="Muy Alta",'Mapa de Riesgos'!$L$30="Leve"),CONCATENATE("R",'Mapa de Riesgos'!$A$30),"")</f>
        <v/>
      </c>
      <c r="K8" s="483"/>
      <c r="L8" s="484" t="str">
        <f>IF(AND('Mapa de Riesgos'!$H$36="Muy Alta",'Mapa de Riesgos'!$L$36="Leve"),CONCATENATE("R",'Mapa de Riesgos'!$A$36),"")</f>
        <v/>
      </c>
      <c r="M8" s="484"/>
      <c r="N8" s="484" t="str">
        <f>IF(AND('Mapa de Riesgos'!$H$42="Muy Alta",'Mapa de Riesgos'!$L$42="Leve"),CONCATENATE("R",'Mapa de Riesgos'!$A$42),"")</f>
        <v/>
      </c>
      <c r="O8" s="485"/>
      <c r="P8" s="482" t="str">
        <f>IF(AND('Mapa de Riesgos'!$H$30="Muy Alta",'Mapa de Riesgos'!$L$30="Menor"),CONCATENATE("R",'Mapa de Riesgos'!$A$30),"")</f>
        <v/>
      </c>
      <c r="Q8" s="483"/>
      <c r="R8" s="484" t="str">
        <f>IF(AND('Mapa de Riesgos'!$H$36="Muy Alta",'Mapa de Riesgos'!$L$36="Menor"),CONCATENATE("R",'Mapa de Riesgos'!$A$36),"")</f>
        <v/>
      </c>
      <c r="S8" s="484"/>
      <c r="T8" s="484" t="str">
        <f>IF(AND('Mapa de Riesgos'!$H$42="Muy Alta",'Mapa de Riesgos'!$L$42="Menor"),CONCATENATE("R",'Mapa de Riesgos'!$A$42),"")</f>
        <v/>
      </c>
      <c r="U8" s="485"/>
      <c r="V8" s="482" t="str">
        <f>IF(AND('Mapa de Riesgos'!$H$30="Muy Alta",'Mapa de Riesgos'!$L$30="Moderado"),CONCATENATE("R",'Mapa de Riesgos'!$A$30),"")</f>
        <v/>
      </c>
      <c r="W8" s="483"/>
      <c r="X8" s="484" t="str">
        <f>IF(AND('Mapa de Riesgos'!$H$36="Muy Alta",'Mapa de Riesgos'!$L$36="Moderado"),CONCATENATE("R",'Mapa de Riesgos'!$A$36),"")</f>
        <v/>
      </c>
      <c r="Y8" s="484"/>
      <c r="Z8" s="484" t="str">
        <f>IF(AND('Mapa de Riesgos'!$H$42="Muy Alta",'Mapa de Riesgos'!$L$42="Moderado"),CONCATENATE("R",'Mapa de Riesgos'!$A$42),"")</f>
        <v/>
      </c>
      <c r="AA8" s="485"/>
      <c r="AB8" s="482" t="str">
        <f>IF(AND('Mapa de Riesgos'!$H$30="Muy Alta",'Mapa de Riesgos'!$L$30="Mayor"),CONCATENATE("R",'Mapa de Riesgos'!$A$30),"")</f>
        <v/>
      </c>
      <c r="AC8" s="483"/>
      <c r="AD8" s="484" t="str">
        <f>IF(AND('Mapa de Riesgos'!$H$36="Muy Alta",'Mapa de Riesgos'!$L$36="Mayor"),CONCATENATE("R",'Mapa de Riesgos'!$A$36),"")</f>
        <v/>
      </c>
      <c r="AE8" s="484"/>
      <c r="AF8" s="484" t="str">
        <f>IF(AND('Mapa de Riesgos'!$H$42="Muy Alta",'Mapa de Riesgos'!$L$42="Mayor"),CONCATENATE("R",'Mapa de Riesgos'!$A$42),"")</f>
        <v/>
      </c>
      <c r="AG8" s="485"/>
      <c r="AH8" s="473" t="str">
        <f>IF(AND('Mapa de Riesgos'!$H$30="Muy Alta",'Mapa de Riesgos'!$L$30="Catastrófico"),CONCATENATE("R",'Mapa de Riesgos'!$A$30),"")</f>
        <v/>
      </c>
      <c r="AI8" s="474"/>
      <c r="AJ8" s="474" t="str">
        <f>IF(AND('Mapa de Riesgos'!$H$36="Muy Alta",'Mapa de Riesgos'!$L$36="Catastrófico"),CONCATENATE("R",'Mapa de Riesgos'!$A$36),"")</f>
        <v/>
      </c>
      <c r="AK8" s="474"/>
      <c r="AL8" s="474" t="str">
        <f>IF(AND('Mapa de Riesgos'!$H$42="Muy Alta",'Mapa de Riesgos'!$L$42="Catastrófico"),CONCATENATE("R",'Mapa de Riesgos'!$A$42),"")</f>
        <v/>
      </c>
      <c r="AM8" s="475"/>
      <c r="AN8" s="84"/>
      <c r="AO8" s="509"/>
      <c r="AP8" s="510"/>
      <c r="AQ8" s="510"/>
      <c r="AR8" s="510"/>
      <c r="AS8" s="510"/>
      <c r="AT8" s="511"/>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x14ac:dyDescent="0.25">
      <c r="A9" s="84"/>
      <c r="B9" s="504"/>
      <c r="C9" s="504"/>
      <c r="D9" s="505"/>
      <c r="E9" s="496"/>
      <c r="F9" s="497"/>
      <c r="G9" s="497"/>
      <c r="H9" s="497"/>
      <c r="I9" s="498"/>
      <c r="J9" s="482"/>
      <c r="K9" s="483"/>
      <c r="L9" s="484"/>
      <c r="M9" s="484"/>
      <c r="N9" s="484"/>
      <c r="O9" s="485"/>
      <c r="P9" s="482"/>
      <c r="Q9" s="483"/>
      <c r="R9" s="484"/>
      <c r="S9" s="484"/>
      <c r="T9" s="484"/>
      <c r="U9" s="485"/>
      <c r="V9" s="482"/>
      <c r="W9" s="483"/>
      <c r="X9" s="484"/>
      <c r="Y9" s="484"/>
      <c r="Z9" s="484"/>
      <c r="AA9" s="485"/>
      <c r="AB9" s="482"/>
      <c r="AC9" s="483"/>
      <c r="AD9" s="484"/>
      <c r="AE9" s="484"/>
      <c r="AF9" s="484"/>
      <c r="AG9" s="485"/>
      <c r="AH9" s="473"/>
      <c r="AI9" s="474"/>
      <c r="AJ9" s="474"/>
      <c r="AK9" s="474"/>
      <c r="AL9" s="474"/>
      <c r="AM9" s="475"/>
      <c r="AN9" s="84"/>
      <c r="AO9" s="509"/>
      <c r="AP9" s="510"/>
      <c r="AQ9" s="510"/>
      <c r="AR9" s="510"/>
      <c r="AS9" s="510"/>
      <c r="AT9" s="511"/>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x14ac:dyDescent="0.25">
      <c r="A10" s="84"/>
      <c r="B10" s="504"/>
      <c r="C10" s="504"/>
      <c r="D10" s="505"/>
      <c r="E10" s="496"/>
      <c r="F10" s="497"/>
      <c r="G10" s="497"/>
      <c r="H10" s="497"/>
      <c r="I10" s="498"/>
      <c r="J10" s="482" t="str">
        <f>IF(AND('Mapa de Riesgos'!$H$48="Muy Alta",'Mapa de Riesgos'!$L$48="Leve"),CONCATENATE("R",'Mapa de Riesgos'!$A$48),"")</f>
        <v/>
      </c>
      <c r="K10" s="483"/>
      <c r="L10" s="484" t="str">
        <f>IF(AND('Mapa de Riesgos'!$H$54="Muy Alta",'Mapa de Riesgos'!$L$54="Leve"),CONCATENATE("R",'Mapa de Riesgos'!$A$54),"")</f>
        <v/>
      </c>
      <c r="M10" s="484"/>
      <c r="N10" s="484" t="str">
        <f>IF(AND('Mapa de Riesgos'!$H$60="Muy Alta",'Mapa de Riesgos'!$L$60="Leve"),CONCATENATE("R",'Mapa de Riesgos'!$A$60),"")</f>
        <v/>
      </c>
      <c r="O10" s="485"/>
      <c r="P10" s="482" t="str">
        <f>IF(AND('Mapa de Riesgos'!$H$48="Muy Alta",'Mapa de Riesgos'!$L$48="Menor"),CONCATENATE("R",'Mapa de Riesgos'!$A$48),"")</f>
        <v/>
      </c>
      <c r="Q10" s="483"/>
      <c r="R10" s="484" t="str">
        <f>IF(AND('Mapa de Riesgos'!$H$54="Muy Alta",'Mapa de Riesgos'!$L$54="Menor"),CONCATENATE("R",'Mapa de Riesgos'!$A$54),"")</f>
        <v/>
      </c>
      <c r="S10" s="484"/>
      <c r="T10" s="484" t="str">
        <f>IF(AND('Mapa de Riesgos'!$H$60="Muy Alta",'Mapa de Riesgos'!$L$60="Menor"),CONCATENATE("R",'Mapa de Riesgos'!$A$60),"")</f>
        <v/>
      </c>
      <c r="U10" s="485"/>
      <c r="V10" s="482" t="str">
        <f>IF(AND('Mapa de Riesgos'!$H$48="Muy Alta",'Mapa de Riesgos'!$L$48="Moderado"),CONCATENATE("R",'Mapa de Riesgos'!$A$48),"")</f>
        <v/>
      </c>
      <c r="W10" s="483"/>
      <c r="X10" s="484" t="str">
        <f>IF(AND('Mapa de Riesgos'!$H$54="Muy Alta",'Mapa de Riesgos'!$L$54="Moderado"),CONCATENATE("R",'Mapa de Riesgos'!$A$54),"")</f>
        <v/>
      </c>
      <c r="Y10" s="484"/>
      <c r="Z10" s="484" t="str">
        <f>IF(AND('Mapa de Riesgos'!$H$60="Muy Alta",'Mapa de Riesgos'!$L$60="Moderado"),CONCATENATE("R",'Mapa de Riesgos'!$A$60),"")</f>
        <v/>
      </c>
      <c r="AA10" s="485"/>
      <c r="AB10" s="482" t="str">
        <f>IF(AND('Mapa de Riesgos'!$H$48="Muy Alta",'Mapa de Riesgos'!$L$48="Mayor"),CONCATENATE("R",'Mapa de Riesgos'!$A$48),"")</f>
        <v/>
      </c>
      <c r="AC10" s="483"/>
      <c r="AD10" s="484" t="str">
        <f>IF(AND('Mapa de Riesgos'!$H$54="Muy Alta",'Mapa de Riesgos'!$L$54="Mayor"),CONCATENATE("R",'Mapa de Riesgos'!$A$54),"")</f>
        <v/>
      </c>
      <c r="AE10" s="484"/>
      <c r="AF10" s="484" t="str">
        <f>IF(AND('Mapa de Riesgos'!$H$60="Muy Alta",'Mapa de Riesgos'!$L$60="Mayor"),CONCATENATE("R",'Mapa de Riesgos'!$A$60),"")</f>
        <v/>
      </c>
      <c r="AG10" s="485"/>
      <c r="AH10" s="473" t="str">
        <f>IF(AND('Mapa de Riesgos'!$H$48="Muy Alta",'Mapa de Riesgos'!$L$48="Catastrófico"),CONCATENATE("R",'Mapa de Riesgos'!$A$48),"")</f>
        <v/>
      </c>
      <c r="AI10" s="474"/>
      <c r="AJ10" s="474" t="str">
        <f>IF(AND('Mapa de Riesgos'!$H$54="Muy Alta",'Mapa de Riesgos'!$L$54="Catastrófico"),CONCATENATE("R",'Mapa de Riesgos'!$A$54),"")</f>
        <v/>
      </c>
      <c r="AK10" s="474"/>
      <c r="AL10" s="474" t="str">
        <f>IF(AND('Mapa de Riesgos'!$H$60="Muy Alta",'Mapa de Riesgos'!$L$60="Catastrófico"),CONCATENATE("R",'Mapa de Riesgos'!$A$60),"")</f>
        <v/>
      </c>
      <c r="AM10" s="475"/>
      <c r="AN10" s="84"/>
      <c r="AO10" s="509"/>
      <c r="AP10" s="510"/>
      <c r="AQ10" s="510"/>
      <c r="AR10" s="510"/>
      <c r="AS10" s="510"/>
      <c r="AT10" s="511"/>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x14ac:dyDescent="0.25">
      <c r="A11" s="84"/>
      <c r="B11" s="504"/>
      <c r="C11" s="504"/>
      <c r="D11" s="505"/>
      <c r="E11" s="496"/>
      <c r="F11" s="497"/>
      <c r="G11" s="497"/>
      <c r="H11" s="497"/>
      <c r="I11" s="498"/>
      <c r="J11" s="482"/>
      <c r="K11" s="483"/>
      <c r="L11" s="484"/>
      <c r="M11" s="484"/>
      <c r="N11" s="484"/>
      <c r="O11" s="485"/>
      <c r="P11" s="482"/>
      <c r="Q11" s="483"/>
      <c r="R11" s="484"/>
      <c r="S11" s="484"/>
      <c r="T11" s="484"/>
      <c r="U11" s="485"/>
      <c r="V11" s="482"/>
      <c r="W11" s="483"/>
      <c r="X11" s="484"/>
      <c r="Y11" s="484"/>
      <c r="Z11" s="484"/>
      <c r="AA11" s="485"/>
      <c r="AB11" s="482"/>
      <c r="AC11" s="483"/>
      <c r="AD11" s="484"/>
      <c r="AE11" s="484"/>
      <c r="AF11" s="484"/>
      <c r="AG11" s="485"/>
      <c r="AH11" s="473"/>
      <c r="AI11" s="474"/>
      <c r="AJ11" s="474"/>
      <c r="AK11" s="474"/>
      <c r="AL11" s="474"/>
      <c r="AM11" s="475"/>
      <c r="AN11" s="84"/>
      <c r="AO11" s="509"/>
      <c r="AP11" s="510"/>
      <c r="AQ11" s="510"/>
      <c r="AR11" s="510"/>
      <c r="AS11" s="510"/>
      <c r="AT11" s="511"/>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x14ac:dyDescent="0.25">
      <c r="A12" s="84"/>
      <c r="B12" s="504"/>
      <c r="C12" s="504"/>
      <c r="D12" s="505"/>
      <c r="E12" s="496"/>
      <c r="F12" s="497"/>
      <c r="G12" s="497"/>
      <c r="H12" s="497"/>
      <c r="I12" s="498"/>
      <c r="J12" s="482" t="str">
        <f>IF(AND('Mapa de Riesgos'!$H$66="Muy Alta",'Mapa de Riesgos'!$L$66="Leve"),CONCATENATE("R",'Mapa de Riesgos'!$A$66),"")</f>
        <v/>
      </c>
      <c r="K12" s="483"/>
      <c r="L12" s="484" t="str">
        <f>IF(AND('Mapa de Riesgos'!$H$72="Muy Alta",'Mapa de Riesgos'!$L$72="Leve"),CONCATENATE("R",'Mapa de Riesgos'!$A$72),"")</f>
        <v/>
      </c>
      <c r="M12" s="484"/>
      <c r="N12" s="484" t="str">
        <f>IF(AND('Mapa de Riesgos'!$H$78="Muy Alta",'Mapa de Riesgos'!$L$78="Leve"),CONCATENATE("R",'Mapa de Riesgos'!$A$78),"")</f>
        <v/>
      </c>
      <c r="O12" s="485"/>
      <c r="P12" s="482" t="str">
        <f>IF(AND('Mapa de Riesgos'!$H$66="Muy Alta",'Mapa de Riesgos'!$L$66="Menor"),CONCATENATE("R",'Mapa de Riesgos'!$A$66),"")</f>
        <v/>
      </c>
      <c r="Q12" s="483"/>
      <c r="R12" s="484" t="str">
        <f>IF(AND('Mapa de Riesgos'!$H$72="Muy Alta",'Mapa de Riesgos'!$L$72="Menor"),CONCATENATE("R",'Mapa de Riesgos'!$A$72),"")</f>
        <v/>
      </c>
      <c r="S12" s="484"/>
      <c r="T12" s="484" t="str">
        <f>IF(AND('Mapa de Riesgos'!$H$78="Muy Alta",'Mapa de Riesgos'!$L$78="Menor"),CONCATENATE("R",'Mapa de Riesgos'!$A$78),"")</f>
        <v/>
      </c>
      <c r="U12" s="485"/>
      <c r="V12" s="482" t="str">
        <f>IF(AND('Mapa de Riesgos'!$H$66="Muy Alta",'Mapa de Riesgos'!$L$66="Moderado"),CONCATENATE("R",'Mapa de Riesgos'!$A$66),"")</f>
        <v/>
      </c>
      <c r="W12" s="483"/>
      <c r="X12" s="484" t="str">
        <f>IF(AND('Mapa de Riesgos'!$H$72="Muy Alta",'Mapa de Riesgos'!$L$72="Moderado"),CONCATENATE("R",'Mapa de Riesgos'!$A$72),"")</f>
        <v/>
      </c>
      <c r="Y12" s="484"/>
      <c r="Z12" s="484" t="str">
        <f>IF(AND('Mapa de Riesgos'!$H$78="Muy Alta",'Mapa de Riesgos'!$L$78="Moderado"),CONCATENATE("R",'Mapa de Riesgos'!$A$78),"")</f>
        <v/>
      </c>
      <c r="AA12" s="485"/>
      <c r="AB12" s="482" t="str">
        <f>IF(AND('Mapa de Riesgos'!$H$66="Muy Alta",'Mapa de Riesgos'!$L$66="Mayor"),CONCATENATE("R",'Mapa de Riesgos'!$A$66),"")</f>
        <v/>
      </c>
      <c r="AC12" s="483"/>
      <c r="AD12" s="484" t="str">
        <f>IF(AND('Mapa de Riesgos'!$H$72="Muy Alta",'Mapa de Riesgos'!$L$72="Mayor"),CONCATENATE("R",'Mapa de Riesgos'!$A$72),"")</f>
        <v/>
      </c>
      <c r="AE12" s="484"/>
      <c r="AF12" s="484" t="str">
        <f>IF(AND('Mapa de Riesgos'!$H$78="Muy Alta",'Mapa de Riesgos'!$L$78="Mayor"),CONCATENATE("R",'Mapa de Riesgos'!$A$78),"")</f>
        <v/>
      </c>
      <c r="AG12" s="485"/>
      <c r="AH12" s="473" t="str">
        <f>IF(AND('Mapa de Riesgos'!$H$66="Muy Alta",'Mapa de Riesgos'!$L$66="Catastrófico"),CONCATENATE("R",'Mapa de Riesgos'!$A$66),"")</f>
        <v/>
      </c>
      <c r="AI12" s="474"/>
      <c r="AJ12" s="474" t="str">
        <f>IF(AND('Mapa de Riesgos'!$H$72="Muy Alta",'Mapa de Riesgos'!$L$72="Catastrófico"),CONCATENATE("R",'Mapa de Riesgos'!$A$72),"")</f>
        <v/>
      </c>
      <c r="AK12" s="474"/>
      <c r="AL12" s="474" t="str">
        <f>IF(AND('Mapa de Riesgos'!$H$78="Muy Alta",'Mapa de Riesgos'!$L$78="Catastrófico"),CONCATENATE("R",'Mapa de Riesgos'!$A$78),"")</f>
        <v/>
      </c>
      <c r="AM12" s="475"/>
      <c r="AN12" s="84"/>
      <c r="AO12" s="509"/>
      <c r="AP12" s="510"/>
      <c r="AQ12" s="510"/>
      <c r="AR12" s="510"/>
      <c r="AS12" s="510"/>
      <c r="AT12" s="511"/>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x14ac:dyDescent="0.3">
      <c r="A13" s="84"/>
      <c r="B13" s="504"/>
      <c r="C13" s="504"/>
      <c r="D13" s="505"/>
      <c r="E13" s="499"/>
      <c r="F13" s="500"/>
      <c r="G13" s="500"/>
      <c r="H13" s="500"/>
      <c r="I13" s="501"/>
      <c r="J13" s="482"/>
      <c r="K13" s="483"/>
      <c r="L13" s="483"/>
      <c r="M13" s="483"/>
      <c r="N13" s="483"/>
      <c r="O13" s="485"/>
      <c r="P13" s="482"/>
      <c r="Q13" s="483"/>
      <c r="R13" s="483"/>
      <c r="S13" s="483"/>
      <c r="T13" s="483"/>
      <c r="U13" s="485"/>
      <c r="V13" s="482"/>
      <c r="W13" s="483"/>
      <c r="X13" s="483"/>
      <c r="Y13" s="483"/>
      <c r="Z13" s="483"/>
      <c r="AA13" s="485"/>
      <c r="AB13" s="482"/>
      <c r="AC13" s="483"/>
      <c r="AD13" s="483"/>
      <c r="AE13" s="483"/>
      <c r="AF13" s="483"/>
      <c r="AG13" s="485"/>
      <c r="AH13" s="476"/>
      <c r="AI13" s="477"/>
      <c r="AJ13" s="477"/>
      <c r="AK13" s="477"/>
      <c r="AL13" s="477"/>
      <c r="AM13" s="478"/>
      <c r="AN13" s="84"/>
      <c r="AO13" s="512"/>
      <c r="AP13" s="513"/>
      <c r="AQ13" s="513"/>
      <c r="AR13" s="513"/>
      <c r="AS13" s="513"/>
      <c r="AT13" s="514"/>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x14ac:dyDescent="0.25">
      <c r="A14" s="84"/>
      <c r="B14" s="504"/>
      <c r="C14" s="504"/>
      <c r="D14" s="505"/>
      <c r="E14" s="493" t="s">
        <v>165</v>
      </c>
      <c r="F14" s="494"/>
      <c r="G14" s="494"/>
      <c r="H14" s="494"/>
      <c r="I14" s="494"/>
      <c r="J14" s="470" t="str">
        <f>IF(AND('Mapa de Riesgos'!$H$12="Alta",'Mapa de Riesgos'!$L$12="Leve"),CONCATENATE("R",'Mapa de Riesgos'!$A$12),"")</f>
        <v/>
      </c>
      <c r="K14" s="471"/>
      <c r="L14" s="471" t="str">
        <f>IF(AND('Mapa de Riesgos'!$H$18="Alta",'Mapa de Riesgos'!$L$18="Leve"),CONCATENATE("R",'Mapa de Riesgos'!$A$18),"")</f>
        <v/>
      </c>
      <c r="M14" s="471"/>
      <c r="N14" s="471" t="str">
        <f>IF(AND('Mapa de Riesgos'!$H$24="Alta",'Mapa de Riesgos'!$L$24="Leve"),CONCATENATE("R",'Mapa de Riesgos'!$A$24),"")</f>
        <v/>
      </c>
      <c r="O14" s="472"/>
      <c r="P14" s="470" t="str">
        <f>IF(AND('Mapa de Riesgos'!$H$12="Alta",'Mapa de Riesgos'!$L$12="Menor"),CONCATENATE("R",'Mapa de Riesgos'!$A$12),"")</f>
        <v/>
      </c>
      <c r="Q14" s="471"/>
      <c r="R14" s="471" t="str">
        <f>IF(AND('Mapa de Riesgos'!$H$18="Alta",'Mapa de Riesgos'!$L$18="Menor"),CONCATENATE("R",'Mapa de Riesgos'!$A$18),"")</f>
        <v/>
      </c>
      <c r="S14" s="471"/>
      <c r="T14" s="471" t="str">
        <f>IF(AND('Mapa de Riesgos'!$H$24="Alta",'Mapa de Riesgos'!$L$24="Menor"),CONCATENATE("R",'Mapa de Riesgos'!$A$24),"")</f>
        <v/>
      </c>
      <c r="U14" s="472"/>
      <c r="V14" s="489" t="str">
        <f>IF(AND('Mapa de Riesgos'!$H$12="Alta",'Mapa de Riesgos'!$L$12="Moderado"),CONCATENATE("R",'Mapa de Riesgos'!$A$12),"")</f>
        <v/>
      </c>
      <c r="W14" s="490"/>
      <c r="X14" s="490" t="str">
        <f>IF(AND('Mapa de Riesgos'!$H$18="Alta",'Mapa de Riesgos'!$L$18="Moderado"),CONCATENATE("R",'Mapa de Riesgos'!$A$18),"")</f>
        <v/>
      </c>
      <c r="Y14" s="490"/>
      <c r="Z14" s="490" t="str">
        <f>IF(AND('Mapa de Riesgos'!$H$24="Alta",'Mapa de Riesgos'!$L$24="Moderado"),CONCATENATE("R",'Mapa de Riesgos'!$A$24),"")</f>
        <v/>
      </c>
      <c r="AA14" s="491"/>
      <c r="AB14" s="489" t="str">
        <f>IF(AND('Mapa de Riesgos'!$H$12="Alta",'Mapa de Riesgos'!$L$12="Mayor"),CONCATENATE("R",'Mapa de Riesgos'!$A$12),"")</f>
        <v/>
      </c>
      <c r="AC14" s="490"/>
      <c r="AD14" s="490" t="str">
        <f>IF(AND('Mapa de Riesgos'!$H$18="Alta",'Mapa de Riesgos'!$L$18="Mayor"),CONCATENATE("R",'Mapa de Riesgos'!$A$18),"")</f>
        <v/>
      </c>
      <c r="AE14" s="490"/>
      <c r="AF14" s="490" t="str">
        <f>IF(AND('Mapa de Riesgos'!$H$24="Alta",'Mapa de Riesgos'!$L$24="Mayor"),CONCATENATE("R",'Mapa de Riesgos'!$A$24),"")</f>
        <v/>
      </c>
      <c r="AG14" s="491"/>
      <c r="AH14" s="479" t="str">
        <f>IF(AND('Mapa de Riesgos'!$H$12="Alta",'Mapa de Riesgos'!$L$12="Catastrófico"),CONCATENATE("R",'Mapa de Riesgos'!$A$12),"")</f>
        <v/>
      </c>
      <c r="AI14" s="480"/>
      <c r="AJ14" s="480" t="str">
        <f>IF(AND('Mapa de Riesgos'!$H$18="Alta",'Mapa de Riesgos'!$L$18="Catastrófico"),CONCATENATE("R",'Mapa de Riesgos'!$A$18),"")</f>
        <v/>
      </c>
      <c r="AK14" s="480"/>
      <c r="AL14" s="480" t="str">
        <f>IF(AND('Mapa de Riesgos'!$H$24="Alta",'Mapa de Riesgos'!$L$24="Catastrófico"),CONCATENATE("R",'Mapa de Riesgos'!$A$24),"")</f>
        <v/>
      </c>
      <c r="AM14" s="481"/>
      <c r="AN14" s="84"/>
      <c r="AO14" s="515" t="s">
        <v>166</v>
      </c>
      <c r="AP14" s="516"/>
      <c r="AQ14" s="516"/>
      <c r="AR14" s="516"/>
      <c r="AS14" s="516"/>
      <c r="AT14" s="517"/>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x14ac:dyDescent="0.25">
      <c r="A15" s="84"/>
      <c r="B15" s="504"/>
      <c r="C15" s="504"/>
      <c r="D15" s="505"/>
      <c r="E15" s="496"/>
      <c r="F15" s="497"/>
      <c r="G15" s="497"/>
      <c r="H15" s="497"/>
      <c r="I15" s="502"/>
      <c r="J15" s="464"/>
      <c r="K15" s="465"/>
      <c r="L15" s="465"/>
      <c r="M15" s="465"/>
      <c r="N15" s="465"/>
      <c r="O15" s="466"/>
      <c r="P15" s="464"/>
      <c r="Q15" s="465"/>
      <c r="R15" s="465"/>
      <c r="S15" s="465"/>
      <c r="T15" s="465"/>
      <c r="U15" s="466"/>
      <c r="V15" s="482"/>
      <c r="W15" s="483"/>
      <c r="X15" s="483"/>
      <c r="Y15" s="483"/>
      <c r="Z15" s="483"/>
      <c r="AA15" s="485"/>
      <c r="AB15" s="482"/>
      <c r="AC15" s="483"/>
      <c r="AD15" s="483"/>
      <c r="AE15" s="483"/>
      <c r="AF15" s="483"/>
      <c r="AG15" s="485"/>
      <c r="AH15" s="473"/>
      <c r="AI15" s="474"/>
      <c r="AJ15" s="474"/>
      <c r="AK15" s="474"/>
      <c r="AL15" s="474"/>
      <c r="AM15" s="475"/>
      <c r="AN15" s="84"/>
      <c r="AO15" s="518"/>
      <c r="AP15" s="519"/>
      <c r="AQ15" s="519"/>
      <c r="AR15" s="519"/>
      <c r="AS15" s="519"/>
      <c r="AT15" s="520"/>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x14ac:dyDescent="0.25">
      <c r="A16" s="84"/>
      <c r="B16" s="504"/>
      <c r="C16" s="504"/>
      <c r="D16" s="505"/>
      <c r="E16" s="496"/>
      <c r="F16" s="497"/>
      <c r="G16" s="497"/>
      <c r="H16" s="497"/>
      <c r="I16" s="502"/>
      <c r="J16" s="464" t="str">
        <f>IF(AND('Mapa de Riesgos'!$H$30="Alta",'Mapa de Riesgos'!$L$30="Leve"),CONCATENATE("R",'Mapa de Riesgos'!$A$30),"")</f>
        <v/>
      </c>
      <c r="K16" s="465"/>
      <c r="L16" s="465" t="str">
        <f>IF(AND('Mapa de Riesgos'!$H$36="Alta",'Mapa de Riesgos'!$L$36="Leve"),CONCATENATE("R",'Mapa de Riesgos'!$A$36),"")</f>
        <v/>
      </c>
      <c r="M16" s="465"/>
      <c r="N16" s="465" t="str">
        <f>IF(AND('Mapa de Riesgos'!$H$42="Alta",'Mapa de Riesgos'!$L$42="Leve"),CONCATENATE("R",'Mapa de Riesgos'!$A$42),"")</f>
        <v/>
      </c>
      <c r="O16" s="466"/>
      <c r="P16" s="464" t="str">
        <f>IF(AND('Mapa de Riesgos'!$H$30="Alta",'Mapa de Riesgos'!$L$30="Menor"),CONCATENATE("R",'Mapa de Riesgos'!$A$30),"")</f>
        <v/>
      </c>
      <c r="Q16" s="465"/>
      <c r="R16" s="465" t="str">
        <f>IF(AND('Mapa de Riesgos'!$H$36="Alta",'Mapa de Riesgos'!$L$36="Menor"),CONCATENATE("R",'Mapa de Riesgos'!$A$36),"")</f>
        <v/>
      </c>
      <c r="S16" s="465"/>
      <c r="T16" s="465" t="str">
        <f>IF(AND('Mapa de Riesgos'!$H$42="Alta",'Mapa de Riesgos'!$L$42="Menor"),CONCATENATE("R",'Mapa de Riesgos'!$A$42),"")</f>
        <v/>
      </c>
      <c r="U16" s="466"/>
      <c r="V16" s="482" t="str">
        <f>IF(AND('Mapa de Riesgos'!$H$30="Alta",'Mapa de Riesgos'!$L$30="Moderado"),CONCATENATE("R",'Mapa de Riesgos'!$A$30),"")</f>
        <v/>
      </c>
      <c r="W16" s="483"/>
      <c r="X16" s="484" t="str">
        <f>IF(AND('Mapa de Riesgos'!$H$36="Alta",'Mapa de Riesgos'!$L$36="Moderado"),CONCATENATE("R",'Mapa de Riesgos'!$A$36),"")</f>
        <v/>
      </c>
      <c r="Y16" s="484"/>
      <c r="Z16" s="484" t="str">
        <f>IF(AND('Mapa de Riesgos'!$H$42="Alta",'Mapa de Riesgos'!$L$42="Moderado"),CONCATENATE("R",'Mapa de Riesgos'!$A$42),"")</f>
        <v/>
      </c>
      <c r="AA16" s="485"/>
      <c r="AB16" s="482" t="str">
        <f>IF(AND('Mapa de Riesgos'!$H$30="Alta",'Mapa de Riesgos'!$L$30="Mayor"),CONCATENATE("R",'Mapa de Riesgos'!$A$30),"")</f>
        <v/>
      </c>
      <c r="AC16" s="483"/>
      <c r="AD16" s="484" t="str">
        <f>IF(AND('Mapa de Riesgos'!$H$36="Alta",'Mapa de Riesgos'!$L$36="Mayor"),CONCATENATE("R",'Mapa de Riesgos'!$A$36),"")</f>
        <v/>
      </c>
      <c r="AE16" s="484"/>
      <c r="AF16" s="484" t="str">
        <f>IF(AND('Mapa de Riesgos'!$H$42="Alta",'Mapa de Riesgos'!$L$42="Mayor"),CONCATENATE("R",'Mapa de Riesgos'!$A$42),"")</f>
        <v/>
      </c>
      <c r="AG16" s="485"/>
      <c r="AH16" s="473" t="str">
        <f>IF(AND('Mapa de Riesgos'!$H$30="Alta",'Mapa de Riesgos'!$L$30="Catastrófico"),CONCATENATE("R",'Mapa de Riesgos'!$A$30),"")</f>
        <v/>
      </c>
      <c r="AI16" s="474"/>
      <c r="AJ16" s="474" t="str">
        <f>IF(AND('Mapa de Riesgos'!$H$36="Alta",'Mapa de Riesgos'!$L$36="Catastrófico"),CONCATENATE("R",'Mapa de Riesgos'!$A$36),"")</f>
        <v/>
      </c>
      <c r="AK16" s="474"/>
      <c r="AL16" s="474" t="str">
        <f>IF(AND('Mapa de Riesgos'!$H$42="Alta",'Mapa de Riesgos'!$L$42="Catastrófico"),CONCATENATE("R",'Mapa de Riesgos'!$A$42),"")</f>
        <v/>
      </c>
      <c r="AM16" s="475"/>
      <c r="AN16" s="84"/>
      <c r="AO16" s="518"/>
      <c r="AP16" s="519"/>
      <c r="AQ16" s="519"/>
      <c r="AR16" s="519"/>
      <c r="AS16" s="519"/>
      <c r="AT16" s="520"/>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x14ac:dyDescent="0.25">
      <c r="A17" s="84"/>
      <c r="B17" s="504"/>
      <c r="C17" s="504"/>
      <c r="D17" s="505"/>
      <c r="E17" s="496"/>
      <c r="F17" s="497"/>
      <c r="G17" s="497"/>
      <c r="H17" s="497"/>
      <c r="I17" s="502"/>
      <c r="J17" s="464"/>
      <c r="K17" s="465"/>
      <c r="L17" s="465"/>
      <c r="M17" s="465"/>
      <c r="N17" s="465"/>
      <c r="O17" s="466"/>
      <c r="P17" s="464"/>
      <c r="Q17" s="465"/>
      <c r="R17" s="465"/>
      <c r="S17" s="465"/>
      <c r="T17" s="465"/>
      <c r="U17" s="466"/>
      <c r="V17" s="482"/>
      <c r="W17" s="483"/>
      <c r="X17" s="484"/>
      <c r="Y17" s="484"/>
      <c r="Z17" s="484"/>
      <c r="AA17" s="485"/>
      <c r="AB17" s="482"/>
      <c r="AC17" s="483"/>
      <c r="AD17" s="484"/>
      <c r="AE17" s="484"/>
      <c r="AF17" s="484"/>
      <c r="AG17" s="485"/>
      <c r="AH17" s="473"/>
      <c r="AI17" s="474"/>
      <c r="AJ17" s="474"/>
      <c r="AK17" s="474"/>
      <c r="AL17" s="474"/>
      <c r="AM17" s="475"/>
      <c r="AN17" s="84"/>
      <c r="AO17" s="518"/>
      <c r="AP17" s="519"/>
      <c r="AQ17" s="519"/>
      <c r="AR17" s="519"/>
      <c r="AS17" s="519"/>
      <c r="AT17" s="520"/>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x14ac:dyDescent="0.25">
      <c r="A18" s="84"/>
      <c r="B18" s="504"/>
      <c r="C18" s="504"/>
      <c r="D18" s="505"/>
      <c r="E18" s="496"/>
      <c r="F18" s="497"/>
      <c r="G18" s="497"/>
      <c r="H18" s="497"/>
      <c r="I18" s="502"/>
      <c r="J18" s="464" t="str">
        <f>IF(AND('Mapa de Riesgos'!$H$48="Alta",'Mapa de Riesgos'!$L$48="Leve"),CONCATENATE("R",'Mapa de Riesgos'!$A$48),"")</f>
        <v/>
      </c>
      <c r="K18" s="465"/>
      <c r="L18" s="465" t="str">
        <f>IF(AND('Mapa de Riesgos'!$H$54="Alta",'Mapa de Riesgos'!$L$54="Leve"),CONCATENATE("R",'Mapa de Riesgos'!$A$54),"")</f>
        <v/>
      </c>
      <c r="M18" s="465"/>
      <c r="N18" s="465" t="str">
        <f>IF(AND('Mapa de Riesgos'!$H$60="Alta",'Mapa de Riesgos'!$L$60="Leve"),CONCATENATE("R",'Mapa de Riesgos'!$A$60),"")</f>
        <v/>
      </c>
      <c r="O18" s="466"/>
      <c r="P18" s="464" t="str">
        <f>IF(AND('Mapa de Riesgos'!$H$48="Alta",'Mapa de Riesgos'!$L$48="Menor"),CONCATENATE("R",'Mapa de Riesgos'!$A$48),"")</f>
        <v/>
      </c>
      <c r="Q18" s="465"/>
      <c r="R18" s="465" t="str">
        <f>IF(AND('Mapa de Riesgos'!$H$54="Alta",'Mapa de Riesgos'!$L$54="Menor"),CONCATENATE("R",'Mapa de Riesgos'!$A$54),"")</f>
        <v/>
      </c>
      <c r="S18" s="465"/>
      <c r="T18" s="465" t="str">
        <f>IF(AND('Mapa de Riesgos'!$H$60="Alta",'Mapa de Riesgos'!$L$60="Menor"),CONCATENATE("R",'Mapa de Riesgos'!$A$60),"")</f>
        <v/>
      </c>
      <c r="U18" s="466"/>
      <c r="V18" s="482" t="str">
        <f>IF(AND('Mapa de Riesgos'!$H$48="Alta",'Mapa de Riesgos'!$L$48="Moderado"),CONCATENATE("R",'Mapa de Riesgos'!$A$48),"")</f>
        <v/>
      </c>
      <c r="W18" s="483"/>
      <c r="X18" s="484" t="str">
        <f>IF(AND('Mapa de Riesgos'!$H$54="Alta",'Mapa de Riesgos'!$L$54="Moderado"),CONCATENATE("R",'Mapa de Riesgos'!$A$54),"")</f>
        <v/>
      </c>
      <c r="Y18" s="484"/>
      <c r="Z18" s="484" t="str">
        <f>IF(AND('Mapa de Riesgos'!$H$60="Alta",'Mapa de Riesgos'!$L$60="Moderado"),CONCATENATE("R",'Mapa de Riesgos'!$A$60),"")</f>
        <v/>
      </c>
      <c r="AA18" s="485"/>
      <c r="AB18" s="482" t="str">
        <f>IF(AND('Mapa de Riesgos'!$H$48="Alta",'Mapa de Riesgos'!$L$48="Mayor"),CONCATENATE("R",'Mapa de Riesgos'!$A$48),"")</f>
        <v/>
      </c>
      <c r="AC18" s="483"/>
      <c r="AD18" s="484" t="str">
        <f>IF(AND('Mapa de Riesgos'!$H$54="Alta",'Mapa de Riesgos'!$L$54="Mayor"),CONCATENATE("R",'Mapa de Riesgos'!$A$54),"")</f>
        <v/>
      </c>
      <c r="AE18" s="484"/>
      <c r="AF18" s="484" t="str">
        <f>IF(AND('Mapa de Riesgos'!$H$60="Alta",'Mapa de Riesgos'!$L$60="Mayor"),CONCATENATE("R",'Mapa de Riesgos'!$A$60),"")</f>
        <v/>
      </c>
      <c r="AG18" s="485"/>
      <c r="AH18" s="473" t="str">
        <f>IF(AND('Mapa de Riesgos'!$H$48="Alta",'Mapa de Riesgos'!$L$48="Catastrófico"),CONCATENATE("R",'Mapa de Riesgos'!$A$48),"")</f>
        <v/>
      </c>
      <c r="AI18" s="474"/>
      <c r="AJ18" s="474" t="str">
        <f>IF(AND('Mapa de Riesgos'!$H$54="Alta",'Mapa de Riesgos'!$L$54="Catastrófico"),CONCATENATE("R",'Mapa de Riesgos'!$A$54),"")</f>
        <v/>
      </c>
      <c r="AK18" s="474"/>
      <c r="AL18" s="474" t="str">
        <f>IF(AND('Mapa de Riesgos'!$H$60="Alta",'Mapa de Riesgos'!$L$60="Catastrófico"),CONCATENATE("R",'Mapa de Riesgos'!$A$60),"")</f>
        <v/>
      </c>
      <c r="AM18" s="475"/>
      <c r="AN18" s="84"/>
      <c r="AO18" s="518"/>
      <c r="AP18" s="519"/>
      <c r="AQ18" s="519"/>
      <c r="AR18" s="519"/>
      <c r="AS18" s="519"/>
      <c r="AT18" s="520"/>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x14ac:dyDescent="0.25">
      <c r="A19" s="84"/>
      <c r="B19" s="504"/>
      <c r="C19" s="504"/>
      <c r="D19" s="505"/>
      <c r="E19" s="496"/>
      <c r="F19" s="497"/>
      <c r="G19" s="497"/>
      <c r="H19" s="497"/>
      <c r="I19" s="502"/>
      <c r="J19" s="464"/>
      <c r="K19" s="465"/>
      <c r="L19" s="465"/>
      <c r="M19" s="465"/>
      <c r="N19" s="465"/>
      <c r="O19" s="466"/>
      <c r="P19" s="464"/>
      <c r="Q19" s="465"/>
      <c r="R19" s="465"/>
      <c r="S19" s="465"/>
      <c r="T19" s="465"/>
      <c r="U19" s="466"/>
      <c r="V19" s="482"/>
      <c r="W19" s="483"/>
      <c r="X19" s="484"/>
      <c r="Y19" s="484"/>
      <c r="Z19" s="484"/>
      <c r="AA19" s="485"/>
      <c r="AB19" s="482"/>
      <c r="AC19" s="483"/>
      <c r="AD19" s="484"/>
      <c r="AE19" s="484"/>
      <c r="AF19" s="484"/>
      <c r="AG19" s="485"/>
      <c r="AH19" s="473"/>
      <c r="AI19" s="474"/>
      <c r="AJ19" s="474"/>
      <c r="AK19" s="474"/>
      <c r="AL19" s="474"/>
      <c r="AM19" s="475"/>
      <c r="AN19" s="84"/>
      <c r="AO19" s="518"/>
      <c r="AP19" s="519"/>
      <c r="AQ19" s="519"/>
      <c r="AR19" s="519"/>
      <c r="AS19" s="519"/>
      <c r="AT19" s="520"/>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x14ac:dyDescent="0.25">
      <c r="A20" s="84"/>
      <c r="B20" s="504"/>
      <c r="C20" s="504"/>
      <c r="D20" s="505"/>
      <c r="E20" s="496"/>
      <c r="F20" s="497"/>
      <c r="G20" s="497"/>
      <c r="H20" s="497"/>
      <c r="I20" s="502"/>
      <c r="J20" s="464" t="str">
        <f>IF(AND('Mapa de Riesgos'!$H$66="Alta",'Mapa de Riesgos'!$L$66="Leve"),CONCATENATE("R",'Mapa de Riesgos'!$A$66),"")</f>
        <v/>
      </c>
      <c r="K20" s="465"/>
      <c r="L20" s="465" t="str">
        <f>IF(AND('Mapa de Riesgos'!$H$72="Alta",'Mapa de Riesgos'!$L$72="Leve"),CONCATENATE("R",'Mapa de Riesgos'!$A$72),"")</f>
        <v/>
      </c>
      <c r="M20" s="465"/>
      <c r="N20" s="465" t="str">
        <f>IF(AND('Mapa de Riesgos'!$H$78="Alta",'Mapa de Riesgos'!$L$78="Leve"),CONCATENATE("R",'Mapa de Riesgos'!$A$78),"")</f>
        <v/>
      </c>
      <c r="O20" s="466"/>
      <c r="P20" s="464" t="str">
        <f>IF(AND('Mapa de Riesgos'!$H$66="Alta",'Mapa de Riesgos'!$L$66="Menor"),CONCATENATE("R",'Mapa de Riesgos'!$A$66),"")</f>
        <v/>
      </c>
      <c r="Q20" s="465"/>
      <c r="R20" s="465" t="str">
        <f>IF(AND('Mapa de Riesgos'!$H$72="Alta",'Mapa de Riesgos'!$L$72="Menor"),CONCATENATE("R",'Mapa de Riesgos'!$A$72),"")</f>
        <v/>
      </c>
      <c r="S20" s="465"/>
      <c r="T20" s="465" t="str">
        <f>IF(AND('Mapa de Riesgos'!$H$78="Alta",'Mapa de Riesgos'!$L$78="Menor"),CONCATENATE("R",'Mapa de Riesgos'!$A$78),"")</f>
        <v/>
      </c>
      <c r="U20" s="466"/>
      <c r="V20" s="482" t="str">
        <f>IF(AND('Mapa de Riesgos'!$H$66="Alta",'Mapa de Riesgos'!$L$66="Moderado"),CONCATENATE("R",'Mapa de Riesgos'!$A$66),"")</f>
        <v/>
      </c>
      <c r="W20" s="483"/>
      <c r="X20" s="484" t="str">
        <f>IF(AND('Mapa de Riesgos'!$H$72="Alta",'Mapa de Riesgos'!$L$72="Moderado"),CONCATENATE("R",'Mapa de Riesgos'!$A$72),"")</f>
        <v/>
      </c>
      <c r="Y20" s="484"/>
      <c r="Z20" s="484" t="str">
        <f>IF(AND('Mapa de Riesgos'!$H$78="Alta",'Mapa de Riesgos'!$L$78="Moderado"),CONCATENATE("R",'Mapa de Riesgos'!$A$78),"")</f>
        <v/>
      </c>
      <c r="AA20" s="485"/>
      <c r="AB20" s="482" t="str">
        <f>IF(AND('Mapa de Riesgos'!$H$66="Alta",'Mapa de Riesgos'!$L$66="Mayor"),CONCATENATE("R",'Mapa de Riesgos'!$A$66),"")</f>
        <v/>
      </c>
      <c r="AC20" s="483"/>
      <c r="AD20" s="484" t="str">
        <f>IF(AND('Mapa de Riesgos'!$H$72="Alta",'Mapa de Riesgos'!$L$72="Mayor"),CONCATENATE("R",'Mapa de Riesgos'!$A$72),"")</f>
        <v/>
      </c>
      <c r="AE20" s="484"/>
      <c r="AF20" s="484" t="str">
        <f>IF(AND('Mapa de Riesgos'!$H$78="Alta",'Mapa de Riesgos'!$L$78="Mayor"),CONCATENATE("R",'Mapa de Riesgos'!$A$78),"")</f>
        <v/>
      </c>
      <c r="AG20" s="485"/>
      <c r="AH20" s="473" t="str">
        <f>IF(AND('Mapa de Riesgos'!$H$66="Alta",'Mapa de Riesgos'!$L$66="Catastrófico"),CONCATENATE("R",'Mapa de Riesgos'!$A$66),"")</f>
        <v/>
      </c>
      <c r="AI20" s="474"/>
      <c r="AJ20" s="474" t="str">
        <f>IF(AND('Mapa de Riesgos'!$H$72="Alta",'Mapa de Riesgos'!$L$72="Catastrófico"),CONCATENATE("R",'Mapa de Riesgos'!$A$72),"")</f>
        <v/>
      </c>
      <c r="AK20" s="474"/>
      <c r="AL20" s="474" t="str">
        <f>IF(AND('Mapa de Riesgos'!$H$78="Alta",'Mapa de Riesgos'!$L$78="Catastrófico"),CONCATENATE("R",'Mapa de Riesgos'!$A$78),"")</f>
        <v/>
      </c>
      <c r="AM20" s="475"/>
      <c r="AN20" s="84"/>
      <c r="AO20" s="518"/>
      <c r="AP20" s="519"/>
      <c r="AQ20" s="519"/>
      <c r="AR20" s="519"/>
      <c r="AS20" s="519"/>
      <c r="AT20" s="520"/>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x14ac:dyDescent="0.3">
      <c r="A21" s="84"/>
      <c r="B21" s="504"/>
      <c r="C21" s="504"/>
      <c r="D21" s="505"/>
      <c r="E21" s="499"/>
      <c r="F21" s="500"/>
      <c r="G21" s="500"/>
      <c r="H21" s="500"/>
      <c r="I21" s="500"/>
      <c r="J21" s="467"/>
      <c r="K21" s="468"/>
      <c r="L21" s="468"/>
      <c r="M21" s="468"/>
      <c r="N21" s="468"/>
      <c r="O21" s="469"/>
      <c r="P21" s="467"/>
      <c r="Q21" s="468"/>
      <c r="R21" s="468"/>
      <c r="S21" s="468"/>
      <c r="T21" s="468"/>
      <c r="U21" s="469"/>
      <c r="V21" s="486"/>
      <c r="W21" s="487"/>
      <c r="X21" s="487"/>
      <c r="Y21" s="487"/>
      <c r="Z21" s="487"/>
      <c r="AA21" s="488"/>
      <c r="AB21" s="486"/>
      <c r="AC21" s="487"/>
      <c r="AD21" s="487"/>
      <c r="AE21" s="487"/>
      <c r="AF21" s="487"/>
      <c r="AG21" s="488"/>
      <c r="AH21" s="476"/>
      <c r="AI21" s="477"/>
      <c r="AJ21" s="477"/>
      <c r="AK21" s="477"/>
      <c r="AL21" s="477"/>
      <c r="AM21" s="478"/>
      <c r="AN21" s="84"/>
      <c r="AO21" s="521"/>
      <c r="AP21" s="522"/>
      <c r="AQ21" s="522"/>
      <c r="AR21" s="522"/>
      <c r="AS21" s="522"/>
      <c r="AT21" s="523"/>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x14ac:dyDescent="0.25">
      <c r="A22" s="84"/>
      <c r="B22" s="504"/>
      <c r="C22" s="504"/>
      <c r="D22" s="505"/>
      <c r="E22" s="493" t="s">
        <v>167</v>
      </c>
      <c r="F22" s="494"/>
      <c r="G22" s="494"/>
      <c r="H22" s="494"/>
      <c r="I22" s="495"/>
      <c r="J22" s="470" t="str">
        <f>IF(AND('Mapa de Riesgos'!$H$12="Media",'Mapa de Riesgos'!$L$12="Leve"),CONCATENATE("R",'Mapa de Riesgos'!$A$12),"")</f>
        <v/>
      </c>
      <c r="K22" s="471"/>
      <c r="L22" s="471" t="str">
        <f>IF(AND('Mapa de Riesgos'!$H$18="Media",'Mapa de Riesgos'!$L$18="Leve"),CONCATENATE("R",'Mapa de Riesgos'!$A$18),"")</f>
        <v/>
      </c>
      <c r="M22" s="471"/>
      <c r="N22" s="471" t="str">
        <f>IF(AND('Mapa de Riesgos'!$H$24="Media",'Mapa de Riesgos'!$L$24="Leve"),CONCATENATE("R",'Mapa de Riesgos'!$A$24),"")</f>
        <v/>
      </c>
      <c r="O22" s="472"/>
      <c r="P22" s="470" t="str">
        <f>IF(AND('Mapa de Riesgos'!$H$12="Media",'Mapa de Riesgos'!$L$12="Menor"),CONCATENATE("R",'Mapa de Riesgos'!$A$12),"")</f>
        <v/>
      </c>
      <c r="Q22" s="471"/>
      <c r="R22" s="471" t="str">
        <f>IF(AND('Mapa de Riesgos'!$H$18="Media",'Mapa de Riesgos'!$L$18="Menor"),CONCATENATE("R",'Mapa de Riesgos'!$A$18),"")</f>
        <v/>
      </c>
      <c r="S22" s="471"/>
      <c r="T22" s="471" t="str">
        <f>IF(AND('Mapa de Riesgos'!$H$24="Media",'Mapa de Riesgos'!$L$24="Menor"),CONCATENATE("R",'Mapa de Riesgos'!$A$24),"")</f>
        <v/>
      </c>
      <c r="U22" s="472"/>
      <c r="V22" s="470" t="str">
        <f>IF(AND('Mapa de Riesgos'!$H$12="Media",'Mapa de Riesgos'!$L$12="Moderado"),CONCATENATE("R",'Mapa de Riesgos'!$A$12),"")</f>
        <v>R1</v>
      </c>
      <c r="W22" s="471"/>
      <c r="X22" s="471" t="str">
        <f>IF(AND('Mapa de Riesgos'!$H$18="Media",'Mapa de Riesgos'!$L$18="Moderado"),CONCATENATE("R",'Mapa de Riesgos'!$A$18),"")</f>
        <v/>
      </c>
      <c r="Y22" s="471"/>
      <c r="Z22" s="471" t="str">
        <f>IF(AND('Mapa de Riesgos'!$H$24="Media",'Mapa de Riesgos'!$L$24="Moderado"),CONCATENATE("R",'Mapa de Riesgos'!$A$24),"")</f>
        <v/>
      </c>
      <c r="AA22" s="472"/>
      <c r="AB22" s="489" t="str">
        <f>IF(AND('Mapa de Riesgos'!$H$12="Media",'Mapa de Riesgos'!$L$12="Mayor"),CONCATENATE("R",'Mapa de Riesgos'!$A$12),"")</f>
        <v/>
      </c>
      <c r="AC22" s="490"/>
      <c r="AD22" s="490" t="str">
        <f>IF(AND('Mapa de Riesgos'!$H$18="Media",'Mapa de Riesgos'!$L$18="Mayor"),CONCATENATE("R",'Mapa de Riesgos'!$A$18),"")</f>
        <v/>
      </c>
      <c r="AE22" s="490"/>
      <c r="AF22" s="490" t="str">
        <f>IF(AND('Mapa de Riesgos'!$H$24="Media",'Mapa de Riesgos'!$L$24="Mayor"),CONCATENATE("R",'Mapa de Riesgos'!$A$24),"")</f>
        <v/>
      </c>
      <c r="AG22" s="491"/>
      <c r="AH22" s="479" t="str">
        <f>IF(AND('Mapa de Riesgos'!$H$12="Media",'Mapa de Riesgos'!$L$12="Catastrófico"),CONCATENATE("R",'Mapa de Riesgos'!$A$12),"")</f>
        <v/>
      </c>
      <c r="AI22" s="480"/>
      <c r="AJ22" s="480" t="str">
        <f>IF(AND('Mapa de Riesgos'!$H$18="Media",'Mapa de Riesgos'!$L$18="Catastrófico"),CONCATENATE("R",'Mapa de Riesgos'!$A$18),"")</f>
        <v/>
      </c>
      <c r="AK22" s="480"/>
      <c r="AL22" s="480" t="str">
        <f>IF(AND('Mapa de Riesgos'!$H$24="Media",'Mapa de Riesgos'!$L$24="Catastrófico"),CONCATENATE("R",'Mapa de Riesgos'!$A$24),"")</f>
        <v/>
      </c>
      <c r="AM22" s="481"/>
      <c r="AN22" s="84"/>
      <c r="AO22" s="524" t="s">
        <v>168</v>
      </c>
      <c r="AP22" s="525"/>
      <c r="AQ22" s="525"/>
      <c r="AR22" s="525"/>
      <c r="AS22" s="525"/>
      <c r="AT22" s="526"/>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x14ac:dyDescent="0.25">
      <c r="A23" s="84"/>
      <c r="B23" s="504"/>
      <c r="C23" s="504"/>
      <c r="D23" s="505"/>
      <c r="E23" s="496"/>
      <c r="F23" s="497"/>
      <c r="G23" s="497"/>
      <c r="H23" s="497"/>
      <c r="I23" s="498"/>
      <c r="J23" s="464"/>
      <c r="K23" s="465"/>
      <c r="L23" s="465"/>
      <c r="M23" s="465"/>
      <c r="N23" s="465"/>
      <c r="O23" s="466"/>
      <c r="P23" s="464"/>
      <c r="Q23" s="465"/>
      <c r="R23" s="465"/>
      <c r="S23" s="465"/>
      <c r="T23" s="465"/>
      <c r="U23" s="466"/>
      <c r="V23" s="464"/>
      <c r="W23" s="465"/>
      <c r="X23" s="465"/>
      <c r="Y23" s="465"/>
      <c r="Z23" s="465"/>
      <c r="AA23" s="466"/>
      <c r="AB23" s="482"/>
      <c r="AC23" s="483"/>
      <c r="AD23" s="483"/>
      <c r="AE23" s="483"/>
      <c r="AF23" s="483"/>
      <c r="AG23" s="485"/>
      <c r="AH23" s="473"/>
      <c r="AI23" s="474"/>
      <c r="AJ23" s="474"/>
      <c r="AK23" s="474"/>
      <c r="AL23" s="474"/>
      <c r="AM23" s="475"/>
      <c r="AN23" s="84"/>
      <c r="AO23" s="527"/>
      <c r="AP23" s="528"/>
      <c r="AQ23" s="528"/>
      <c r="AR23" s="528"/>
      <c r="AS23" s="528"/>
      <c r="AT23" s="529"/>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x14ac:dyDescent="0.25">
      <c r="A24" s="84"/>
      <c r="B24" s="504"/>
      <c r="C24" s="504"/>
      <c r="D24" s="505"/>
      <c r="E24" s="496"/>
      <c r="F24" s="497"/>
      <c r="G24" s="497"/>
      <c r="H24" s="497"/>
      <c r="I24" s="498"/>
      <c r="J24" s="464" t="str">
        <f>IF(AND('Mapa de Riesgos'!$H$30="Media",'Mapa de Riesgos'!$L$30="Leve"),CONCATENATE("R",'Mapa de Riesgos'!$A$30),"")</f>
        <v/>
      </c>
      <c r="K24" s="465"/>
      <c r="L24" s="465" t="str">
        <f>IF(AND('Mapa de Riesgos'!$H$36="Media",'Mapa de Riesgos'!$L$36="Leve"),CONCATENATE("R",'Mapa de Riesgos'!$A$36),"")</f>
        <v/>
      </c>
      <c r="M24" s="465"/>
      <c r="N24" s="465" t="str">
        <f>IF(AND('Mapa de Riesgos'!$H$42="Media",'Mapa de Riesgos'!$L$42="Leve"),CONCATENATE("R",'Mapa de Riesgos'!$A$42),"")</f>
        <v/>
      </c>
      <c r="O24" s="466"/>
      <c r="P24" s="464" t="str">
        <f>IF(AND('Mapa de Riesgos'!$H$30="Media",'Mapa de Riesgos'!$L$30="Menor"),CONCATENATE("R",'Mapa de Riesgos'!$A$30),"")</f>
        <v/>
      </c>
      <c r="Q24" s="465"/>
      <c r="R24" s="465" t="str">
        <f>IF(AND('Mapa de Riesgos'!$H$36="Media",'Mapa de Riesgos'!$L$36="Menor"),CONCATENATE("R",'Mapa de Riesgos'!$A$36),"")</f>
        <v/>
      </c>
      <c r="S24" s="465"/>
      <c r="T24" s="465" t="str">
        <f>IF(AND('Mapa de Riesgos'!$H$42="Media",'Mapa de Riesgos'!$L$42="Menor"),CONCATENATE("R",'Mapa de Riesgos'!$A$42),"")</f>
        <v/>
      </c>
      <c r="U24" s="466"/>
      <c r="V24" s="464" t="str">
        <f>IF(AND('Mapa de Riesgos'!$H$30="Media",'Mapa de Riesgos'!$L$30="Moderado"),CONCATENATE("R",'Mapa de Riesgos'!$A$30),"")</f>
        <v/>
      </c>
      <c r="W24" s="465"/>
      <c r="X24" s="465" t="str">
        <f>IF(AND('Mapa de Riesgos'!$H$36="Media",'Mapa de Riesgos'!$L$36="Moderado"),CONCATENATE("R",'Mapa de Riesgos'!$A$36),"")</f>
        <v/>
      </c>
      <c r="Y24" s="465"/>
      <c r="Z24" s="465" t="str">
        <f>IF(AND('Mapa de Riesgos'!$H$42="Media",'Mapa de Riesgos'!$L$42="Moderado"),CONCATENATE("R",'Mapa de Riesgos'!$A$42),"")</f>
        <v/>
      </c>
      <c r="AA24" s="466"/>
      <c r="AB24" s="482" t="str">
        <f>IF(AND('Mapa de Riesgos'!$H$30="Media",'Mapa de Riesgos'!$L$30="Mayor"),CONCATENATE("R",'Mapa de Riesgos'!$A$30),"")</f>
        <v/>
      </c>
      <c r="AC24" s="483"/>
      <c r="AD24" s="484" t="str">
        <f>IF(AND('Mapa de Riesgos'!$H$36="Media",'Mapa de Riesgos'!$L$36="Mayor"),CONCATENATE("R",'Mapa de Riesgos'!$A$36),"")</f>
        <v/>
      </c>
      <c r="AE24" s="484"/>
      <c r="AF24" s="484" t="str">
        <f>IF(AND('Mapa de Riesgos'!$H$42="Media",'Mapa de Riesgos'!$L$42="Mayor"),CONCATENATE("R",'Mapa de Riesgos'!$A$42),"")</f>
        <v/>
      </c>
      <c r="AG24" s="485"/>
      <c r="AH24" s="473" t="str">
        <f>IF(AND('Mapa de Riesgos'!$H$30="Media",'Mapa de Riesgos'!$L$30="Catastrófico"),CONCATENATE("R",'Mapa de Riesgos'!$A$30),"")</f>
        <v/>
      </c>
      <c r="AI24" s="474"/>
      <c r="AJ24" s="474" t="str">
        <f>IF(AND('Mapa de Riesgos'!$H$36="Media",'Mapa de Riesgos'!$L$36="Catastrófico"),CONCATENATE("R",'Mapa de Riesgos'!$A$36),"")</f>
        <v/>
      </c>
      <c r="AK24" s="474"/>
      <c r="AL24" s="474" t="str">
        <f>IF(AND('Mapa de Riesgos'!$H$42="Media",'Mapa de Riesgos'!$L$42="Catastrófico"),CONCATENATE("R",'Mapa de Riesgos'!$A$42),"")</f>
        <v/>
      </c>
      <c r="AM24" s="475"/>
      <c r="AN24" s="84"/>
      <c r="AO24" s="527"/>
      <c r="AP24" s="528"/>
      <c r="AQ24" s="528"/>
      <c r="AR24" s="528"/>
      <c r="AS24" s="528"/>
      <c r="AT24" s="529"/>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x14ac:dyDescent="0.25">
      <c r="A25" s="84"/>
      <c r="B25" s="504"/>
      <c r="C25" s="504"/>
      <c r="D25" s="505"/>
      <c r="E25" s="496"/>
      <c r="F25" s="497"/>
      <c r="G25" s="497"/>
      <c r="H25" s="497"/>
      <c r="I25" s="498"/>
      <c r="J25" s="464"/>
      <c r="K25" s="465"/>
      <c r="L25" s="465"/>
      <c r="M25" s="465"/>
      <c r="N25" s="465"/>
      <c r="O25" s="466"/>
      <c r="P25" s="464"/>
      <c r="Q25" s="465"/>
      <c r="R25" s="465"/>
      <c r="S25" s="465"/>
      <c r="T25" s="465"/>
      <c r="U25" s="466"/>
      <c r="V25" s="464"/>
      <c r="W25" s="465"/>
      <c r="X25" s="465"/>
      <c r="Y25" s="465"/>
      <c r="Z25" s="465"/>
      <c r="AA25" s="466"/>
      <c r="AB25" s="482"/>
      <c r="AC25" s="483"/>
      <c r="AD25" s="484"/>
      <c r="AE25" s="484"/>
      <c r="AF25" s="484"/>
      <c r="AG25" s="485"/>
      <c r="AH25" s="473"/>
      <c r="AI25" s="474"/>
      <c r="AJ25" s="474"/>
      <c r="AK25" s="474"/>
      <c r="AL25" s="474"/>
      <c r="AM25" s="475"/>
      <c r="AN25" s="84"/>
      <c r="AO25" s="527"/>
      <c r="AP25" s="528"/>
      <c r="AQ25" s="528"/>
      <c r="AR25" s="528"/>
      <c r="AS25" s="528"/>
      <c r="AT25" s="529"/>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x14ac:dyDescent="0.25">
      <c r="A26" s="84"/>
      <c r="B26" s="504"/>
      <c r="C26" s="504"/>
      <c r="D26" s="505"/>
      <c r="E26" s="496"/>
      <c r="F26" s="497"/>
      <c r="G26" s="497"/>
      <c r="H26" s="497"/>
      <c r="I26" s="498"/>
      <c r="J26" s="464" t="str">
        <f>IF(AND('Mapa de Riesgos'!$H$48="Media",'Mapa de Riesgos'!$L$48="Leve"),CONCATENATE("R",'Mapa de Riesgos'!$A$48),"")</f>
        <v/>
      </c>
      <c r="K26" s="465"/>
      <c r="L26" s="465" t="str">
        <f>IF(AND('Mapa de Riesgos'!$H$54="Media",'Mapa de Riesgos'!$L$54="Leve"),CONCATENATE("R",'Mapa de Riesgos'!$A$54),"")</f>
        <v/>
      </c>
      <c r="M26" s="465"/>
      <c r="N26" s="465" t="str">
        <f>IF(AND('Mapa de Riesgos'!$H$60="Media",'Mapa de Riesgos'!$L$60="Leve"),CONCATENATE("R",'Mapa de Riesgos'!$A$60),"")</f>
        <v/>
      </c>
      <c r="O26" s="466"/>
      <c r="P26" s="464" t="str">
        <f>IF(AND('Mapa de Riesgos'!$H$48="Media",'Mapa de Riesgos'!$L$48="Menor"),CONCATENATE("R",'Mapa de Riesgos'!$A$48),"")</f>
        <v/>
      </c>
      <c r="Q26" s="465"/>
      <c r="R26" s="465" t="str">
        <f>IF(AND('Mapa de Riesgos'!$H$54="Media",'Mapa de Riesgos'!$L$54="Menor"),CONCATENATE("R",'Mapa de Riesgos'!$A$54),"")</f>
        <v/>
      </c>
      <c r="S26" s="465"/>
      <c r="T26" s="465" t="str">
        <f>IF(AND('Mapa de Riesgos'!$H$60="Media",'Mapa de Riesgos'!$L$60="Menor"),CONCATENATE("R",'Mapa de Riesgos'!$A$60),"")</f>
        <v/>
      </c>
      <c r="U26" s="466"/>
      <c r="V26" s="464" t="str">
        <f>IF(AND('Mapa de Riesgos'!$H$48="Media",'Mapa de Riesgos'!$L$48="Moderado"),CONCATENATE("R",'Mapa de Riesgos'!$A$48),"")</f>
        <v/>
      </c>
      <c r="W26" s="465"/>
      <c r="X26" s="465" t="str">
        <f>IF(AND('Mapa de Riesgos'!$H$54="Media",'Mapa de Riesgos'!$L$54="Moderado"),CONCATENATE("R",'Mapa de Riesgos'!$A$54),"")</f>
        <v/>
      </c>
      <c r="Y26" s="465"/>
      <c r="Z26" s="465" t="str">
        <f>IF(AND('Mapa de Riesgos'!$H$60="Media",'Mapa de Riesgos'!$L$60="Moderado"),CONCATENATE("R",'Mapa de Riesgos'!$A$60),"")</f>
        <v/>
      </c>
      <c r="AA26" s="466"/>
      <c r="AB26" s="482" t="str">
        <f>IF(AND('Mapa de Riesgos'!$H$48="Media",'Mapa de Riesgos'!$L$48="Mayor"),CONCATENATE("R",'Mapa de Riesgos'!$A$48),"")</f>
        <v/>
      </c>
      <c r="AC26" s="483"/>
      <c r="AD26" s="484" t="str">
        <f>IF(AND('Mapa de Riesgos'!$H$54="Media",'Mapa de Riesgos'!$L$54="Mayor"),CONCATENATE("R",'Mapa de Riesgos'!$A$54),"")</f>
        <v/>
      </c>
      <c r="AE26" s="484"/>
      <c r="AF26" s="484" t="str">
        <f>IF(AND('Mapa de Riesgos'!$H$60="Media",'Mapa de Riesgos'!$L$60="Mayor"),CONCATENATE("R",'Mapa de Riesgos'!$A$60),"")</f>
        <v/>
      </c>
      <c r="AG26" s="485"/>
      <c r="AH26" s="473" t="str">
        <f>IF(AND('Mapa de Riesgos'!$H$48="Media",'Mapa de Riesgos'!$L$48="Catastrófico"),CONCATENATE("R",'Mapa de Riesgos'!$A$48),"")</f>
        <v/>
      </c>
      <c r="AI26" s="474"/>
      <c r="AJ26" s="474" t="str">
        <f>IF(AND('Mapa de Riesgos'!$H$54="Media",'Mapa de Riesgos'!$L$54="Catastrófico"),CONCATENATE("R",'Mapa de Riesgos'!$A$54),"")</f>
        <v/>
      </c>
      <c r="AK26" s="474"/>
      <c r="AL26" s="474" t="str">
        <f>IF(AND('Mapa de Riesgos'!$H$60="Media",'Mapa de Riesgos'!$L$60="Catastrófico"),CONCATENATE("R",'Mapa de Riesgos'!$A$60),"")</f>
        <v/>
      </c>
      <c r="AM26" s="475"/>
      <c r="AN26" s="84"/>
      <c r="AO26" s="527"/>
      <c r="AP26" s="528"/>
      <c r="AQ26" s="528"/>
      <c r="AR26" s="528"/>
      <c r="AS26" s="528"/>
      <c r="AT26" s="529"/>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x14ac:dyDescent="0.25">
      <c r="A27" s="84"/>
      <c r="B27" s="504"/>
      <c r="C27" s="504"/>
      <c r="D27" s="505"/>
      <c r="E27" s="496"/>
      <c r="F27" s="497"/>
      <c r="G27" s="497"/>
      <c r="H27" s="497"/>
      <c r="I27" s="498"/>
      <c r="J27" s="464"/>
      <c r="K27" s="465"/>
      <c r="L27" s="465"/>
      <c r="M27" s="465"/>
      <c r="N27" s="465"/>
      <c r="O27" s="466"/>
      <c r="P27" s="464"/>
      <c r="Q27" s="465"/>
      <c r="R27" s="465"/>
      <c r="S27" s="465"/>
      <c r="T27" s="465"/>
      <c r="U27" s="466"/>
      <c r="V27" s="464"/>
      <c r="W27" s="465"/>
      <c r="X27" s="465"/>
      <c r="Y27" s="465"/>
      <c r="Z27" s="465"/>
      <c r="AA27" s="466"/>
      <c r="AB27" s="482"/>
      <c r="AC27" s="483"/>
      <c r="AD27" s="484"/>
      <c r="AE27" s="484"/>
      <c r="AF27" s="484"/>
      <c r="AG27" s="485"/>
      <c r="AH27" s="473"/>
      <c r="AI27" s="474"/>
      <c r="AJ27" s="474"/>
      <c r="AK27" s="474"/>
      <c r="AL27" s="474"/>
      <c r="AM27" s="475"/>
      <c r="AN27" s="84"/>
      <c r="AO27" s="527"/>
      <c r="AP27" s="528"/>
      <c r="AQ27" s="528"/>
      <c r="AR27" s="528"/>
      <c r="AS27" s="528"/>
      <c r="AT27" s="529"/>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x14ac:dyDescent="0.25">
      <c r="A28" s="84"/>
      <c r="B28" s="504"/>
      <c r="C28" s="504"/>
      <c r="D28" s="505"/>
      <c r="E28" s="496"/>
      <c r="F28" s="497"/>
      <c r="G28" s="497"/>
      <c r="H28" s="497"/>
      <c r="I28" s="498"/>
      <c r="J28" s="464" t="str">
        <f>IF(AND('Mapa de Riesgos'!$H$66="Media",'Mapa de Riesgos'!$L$66="Leve"),CONCATENATE("R",'Mapa de Riesgos'!$A$66),"")</f>
        <v/>
      </c>
      <c r="K28" s="465"/>
      <c r="L28" s="465" t="str">
        <f>IF(AND('Mapa de Riesgos'!$H$72="Media",'Mapa de Riesgos'!$L$72="Leve"),CONCATENATE("R",'Mapa de Riesgos'!$A$72),"")</f>
        <v/>
      </c>
      <c r="M28" s="465"/>
      <c r="N28" s="465" t="str">
        <f>IF(AND('Mapa de Riesgos'!$H$78="Media",'Mapa de Riesgos'!$L$78="Leve"),CONCATENATE("R",'Mapa de Riesgos'!$A$78),"")</f>
        <v/>
      </c>
      <c r="O28" s="466"/>
      <c r="P28" s="464" t="str">
        <f>IF(AND('Mapa de Riesgos'!$H$66="Media",'Mapa de Riesgos'!$L$66="Menor"),CONCATENATE("R",'Mapa de Riesgos'!$A$66),"")</f>
        <v/>
      </c>
      <c r="Q28" s="465"/>
      <c r="R28" s="465" t="str">
        <f>IF(AND('Mapa de Riesgos'!$H$72="Media",'Mapa de Riesgos'!$L$72="Menor"),CONCATENATE("R",'Mapa de Riesgos'!$A$72),"")</f>
        <v/>
      </c>
      <c r="S28" s="465"/>
      <c r="T28" s="465" t="str">
        <f>IF(AND('Mapa de Riesgos'!$H$78="Media",'Mapa de Riesgos'!$L$78="Menor"),CONCATENATE("R",'Mapa de Riesgos'!$A$78),"")</f>
        <v/>
      </c>
      <c r="U28" s="466"/>
      <c r="V28" s="464" t="str">
        <f>IF(AND('Mapa de Riesgos'!$H$66="Media",'Mapa de Riesgos'!$L$66="Moderado"),CONCATENATE("R",'Mapa de Riesgos'!$A$66),"")</f>
        <v/>
      </c>
      <c r="W28" s="465"/>
      <c r="X28" s="465" t="str">
        <f>IF(AND('Mapa de Riesgos'!$H$72="Media",'Mapa de Riesgos'!$L$72="Moderado"),CONCATENATE("R",'Mapa de Riesgos'!$A$72),"")</f>
        <v/>
      </c>
      <c r="Y28" s="465"/>
      <c r="Z28" s="465" t="str">
        <f>IF(AND('Mapa de Riesgos'!$H$78="Media",'Mapa de Riesgos'!$L$78="Moderado"),CONCATENATE("R",'Mapa de Riesgos'!$A$78),"")</f>
        <v/>
      </c>
      <c r="AA28" s="466"/>
      <c r="AB28" s="482" t="str">
        <f>IF(AND('Mapa de Riesgos'!$H$66="Media",'Mapa de Riesgos'!$L$66="Mayor"),CONCATENATE("R",'Mapa de Riesgos'!$A$66),"")</f>
        <v/>
      </c>
      <c r="AC28" s="483"/>
      <c r="AD28" s="484" t="str">
        <f>IF(AND('Mapa de Riesgos'!$H$72="Media",'Mapa de Riesgos'!$L$72="Mayor"),CONCATENATE("R",'Mapa de Riesgos'!$A$72),"")</f>
        <v/>
      </c>
      <c r="AE28" s="484"/>
      <c r="AF28" s="484" t="str">
        <f>IF(AND('Mapa de Riesgos'!$H$78="Media",'Mapa de Riesgos'!$L$78="Mayor"),CONCATENATE("R",'Mapa de Riesgos'!$A$78),"")</f>
        <v/>
      </c>
      <c r="AG28" s="485"/>
      <c r="AH28" s="473" t="str">
        <f>IF(AND('Mapa de Riesgos'!$H$66="Media",'Mapa de Riesgos'!$L$66="Catastrófico"),CONCATENATE("R",'Mapa de Riesgos'!$A$66),"")</f>
        <v/>
      </c>
      <c r="AI28" s="474"/>
      <c r="AJ28" s="474" t="str">
        <f>IF(AND('Mapa de Riesgos'!$H$72="Media",'Mapa de Riesgos'!$L$72="Catastrófico"),CONCATENATE("R",'Mapa de Riesgos'!$A$72),"")</f>
        <v/>
      </c>
      <c r="AK28" s="474"/>
      <c r="AL28" s="474" t="str">
        <f>IF(AND('Mapa de Riesgos'!$H$78="Media",'Mapa de Riesgos'!$L$78="Catastrófico"),CONCATENATE("R",'Mapa de Riesgos'!$A$78),"")</f>
        <v/>
      </c>
      <c r="AM28" s="475"/>
      <c r="AN28" s="84"/>
      <c r="AO28" s="527"/>
      <c r="AP28" s="528"/>
      <c r="AQ28" s="528"/>
      <c r="AR28" s="528"/>
      <c r="AS28" s="528"/>
      <c r="AT28" s="529"/>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75" thickBot="1" x14ac:dyDescent="0.3">
      <c r="A29" s="84"/>
      <c r="B29" s="504"/>
      <c r="C29" s="504"/>
      <c r="D29" s="505"/>
      <c r="E29" s="499"/>
      <c r="F29" s="500"/>
      <c r="G29" s="500"/>
      <c r="H29" s="500"/>
      <c r="I29" s="501"/>
      <c r="J29" s="464"/>
      <c r="K29" s="465"/>
      <c r="L29" s="465"/>
      <c r="M29" s="465"/>
      <c r="N29" s="465"/>
      <c r="O29" s="466"/>
      <c r="P29" s="467"/>
      <c r="Q29" s="468"/>
      <c r="R29" s="468"/>
      <c r="S29" s="468"/>
      <c r="T29" s="468"/>
      <c r="U29" s="469"/>
      <c r="V29" s="467"/>
      <c r="W29" s="468"/>
      <c r="X29" s="468"/>
      <c r="Y29" s="468"/>
      <c r="Z29" s="468"/>
      <c r="AA29" s="469"/>
      <c r="AB29" s="486"/>
      <c r="AC29" s="487"/>
      <c r="AD29" s="487"/>
      <c r="AE29" s="487"/>
      <c r="AF29" s="487"/>
      <c r="AG29" s="488"/>
      <c r="AH29" s="476"/>
      <c r="AI29" s="477"/>
      <c r="AJ29" s="477"/>
      <c r="AK29" s="477"/>
      <c r="AL29" s="477"/>
      <c r="AM29" s="478"/>
      <c r="AN29" s="84"/>
      <c r="AO29" s="530"/>
      <c r="AP29" s="531"/>
      <c r="AQ29" s="531"/>
      <c r="AR29" s="531"/>
      <c r="AS29" s="531"/>
      <c r="AT29" s="532"/>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x14ac:dyDescent="0.25">
      <c r="A30" s="84"/>
      <c r="B30" s="504"/>
      <c r="C30" s="504"/>
      <c r="D30" s="505"/>
      <c r="E30" s="493" t="s">
        <v>169</v>
      </c>
      <c r="F30" s="494"/>
      <c r="G30" s="494"/>
      <c r="H30" s="494"/>
      <c r="I30" s="494"/>
      <c r="J30" s="461" t="str">
        <f>IF(AND('Mapa de Riesgos'!$H$12="Baja",'Mapa de Riesgos'!$L$12="Leve"),CONCATENATE("R",'Mapa de Riesgos'!$A$12),"")</f>
        <v/>
      </c>
      <c r="K30" s="462"/>
      <c r="L30" s="462" t="str">
        <f>IF(AND('Mapa de Riesgos'!$H$18="Baja",'Mapa de Riesgos'!$L$18="Leve"),CONCATENATE("R",'Mapa de Riesgos'!$A$18),"")</f>
        <v/>
      </c>
      <c r="M30" s="462"/>
      <c r="N30" s="462" t="str">
        <f>IF(AND('Mapa de Riesgos'!$H$24="Baja",'Mapa de Riesgos'!$L$24="Leve"),CONCATENATE("R",'Mapa de Riesgos'!$A$24),"")</f>
        <v/>
      </c>
      <c r="O30" s="463"/>
      <c r="P30" s="471" t="str">
        <f>IF(AND('Mapa de Riesgos'!$H$12="Baja",'Mapa de Riesgos'!$L$12="Menor"),CONCATENATE("R",'Mapa de Riesgos'!$A$12),"")</f>
        <v/>
      </c>
      <c r="Q30" s="471"/>
      <c r="R30" s="471" t="str">
        <f>IF(AND('Mapa de Riesgos'!$H$18="Baja",'Mapa de Riesgos'!$L$18="Menor"),CONCATENATE("R",'Mapa de Riesgos'!$A$18),"")</f>
        <v/>
      </c>
      <c r="S30" s="471"/>
      <c r="T30" s="471" t="str">
        <f>IF(AND('Mapa de Riesgos'!$H$24="Baja",'Mapa de Riesgos'!$L$24="Menor"),CONCATENATE("R",'Mapa de Riesgos'!$A$24),"")</f>
        <v/>
      </c>
      <c r="U30" s="472"/>
      <c r="V30" s="470" t="str">
        <f>IF(AND('Mapa de Riesgos'!$H$12="Baja",'Mapa de Riesgos'!$L$12="Moderado"),CONCATENATE("R",'Mapa de Riesgos'!$A$12),"")</f>
        <v/>
      </c>
      <c r="W30" s="471"/>
      <c r="X30" s="471" t="str">
        <f>IF(AND('Mapa de Riesgos'!$H$18="Baja",'Mapa de Riesgos'!$L$18="Moderado"),CONCATENATE("R",'Mapa de Riesgos'!$A$18),"")</f>
        <v/>
      </c>
      <c r="Y30" s="471"/>
      <c r="Z30" s="471" t="str">
        <f>IF(AND('Mapa de Riesgos'!$H$24="Baja",'Mapa de Riesgos'!$L$24="Moderado"),CONCATENATE("R",'Mapa de Riesgos'!$A$24),"")</f>
        <v/>
      </c>
      <c r="AA30" s="472"/>
      <c r="AB30" s="489" t="str">
        <f>IF(AND('Mapa de Riesgos'!$H$12="Baja",'Mapa de Riesgos'!$L$12="Mayor"),CONCATENATE("R",'Mapa de Riesgos'!$A$12),"")</f>
        <v/>
      </c>
      <c r="AC30" s="490"/>
      <c r="AD30" s="490" t="str">
        <f>IF(AND('Mapa de Riesgos'!$H$18="Baja",'Mapa de Riesgos'!$L$18="Mayor"),CONCATENATE("R",'Mapa de Riesgos'!$A$18),"")</f>
        <v/>
      </c>
      <c r="AE30" s="490"/>
      <c r="AF30" s="490" t="str">
        <f>IF(AND('Mapa de Riesgos'!$H$24="Baja",'Mapa de Riesgos'!$L$24="Mayor"),CONCATENATE("R",'Mapa de Riesgos'!$A$24),"")</f>
        <v/>
      </c>
      <c r="AG30" s="491"/>
      <c r="AH30" s="479" t="str">
        <f>IF(AND('Mapa de Riesgos'!$H$12="Baja",'Mapa de Riesgos'!$L$12="Catastrófico"),CONCATENATE("R",'Mapa de Riesgos'!$A$12),"")</f>
        <v/>
      </c>
      <c r="AI30" s="480"/>
      <c r="AJ30" s="480" t="str">
        <f>IF(AND('Mapa de Riesgos'!$H$18="Baja",'Mapa de Riesgos'!$L$18="Catastrófico"),CONCATENATE("R",'Mapa de Riesgos'!$A$18),"")</f>
        <v/>
      </c>
      <c r="AK30" s="480"/>
      <c r="AL30" s="480" t="str">
        <f>IF(AND('Mapa de Riesgos'!$H$24="Baja",'Mapa de Riesgos'!$L$24="Catastrófico"),CONCATENATE("R",'Mapa de Riesgos'!$A$24),"")</f>
        <v/>
      </c>
      <c r="AM30" s="481"/>
      <c r="AN30" s="84"/>
      <c r="AO30" s="533" t="s">
        <v>170</v>
      </c>
      <c r="AP30" s="534"/>
      <c r="AQ30" s="534"/>
      <c r="AR30" s="534"/>
      <c r="AS30" s="534"/>
      <c r="AT30" s="535"/>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x14ac:dyDescent="0.25">
      <c r="A31" s="84"/>
      <c r="B31" s="504"/>
      <c r="C31" s="504"/>
      <c r="D31" s="505"/>
      <c r="E31" s="496"/>
      <c r="F31" s="497"/>
      <c r="G31" s="497"/>
      <c r="H31" s="497"/>
      <c r="I31" s="502"/>
      <c r="J31" s="455"/>
      <c r="K31" s="456"/>
      <c r="L31" s="456"/>
      <c r="M31" s="456"/>
      <c r="N31" s="456"/>
      <c r="O31" s="457"/>
      <c r="P31" s="465"/>
      <c r="Q31" s="465"/>
      <c r="R31" s="465"/>
      <c r="S31" s="465"/>
      <c r="T31" s="465"/>
      <c r="U31" s="466"/>
      <c r="V31" s="464"/>
      <c r="W31" s="465"/>
      <c r="X31" s="465"/>
      <c r="Y31" s="465"/>
      <c r="Z31" s="465"/>
      <c r="AA31" s="466"/>
      <c r="AB31" s="482"/>
      <c r="AC31" s="483"/>
      <c r="AD31" s="483"/>
      <c r="AE31" s="483"/>
      <c r="AF31" s="483"/>
      <c r="AG31" s="485"/>
      <c r="AH31" s="473"/>
      <c r="AI31" s="474"/>
      <c r="AJ31" s="474"/>
      <c r="AK31" s="474"/>
      <c r="AL31" s="474"/>
      <c r="AM31" s="475"/>
      <c r="AN31" s="84"/>
      <c r="AO31" s="536"/>
      <c r="AP31" s="537"/>
      <c r="AQ31" s="537"/>
      <c r="AR31" s="537"/>
      <c r="AS31" s="537"/>
      <c r="AT31" s="538"/>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x14ac:dyDescent="0.25">
      <c r="A32" s="84"/>
      <c r="B32" s="504"/>
      <c r="C32" s="504"/>
      <c r="D32" s="505"/>
      <c r="E32" s="496"/>
      <c r="F32" s="497"/>
      <c r="G32" s="497"/>
      <c r="H32" s="497"/>
      <c r="I32" s="502"/>
      <c r="J32" s="455" t="str">
        <f>IF(AND('Mapa de Riesgos'!$H$30="Baja",'Mapa de Riesgos'!$L$30="Leve"),CONCATENATE("R",'Mapa de Riesgos'!$A$30),"")</f>
        <v/>
      </c>
      <c r="K32" s="456"/>
      <c r="L32" s="456" t="str">
        <f>IF(AND('Mapa de Riesgos'!$H$36="Baja",'Mapa de Riesgos'!$L$36="Leve"),CONCATENATE("R",'Mapa de Riesgos'!$A$36),"")</f>
        <v/>
      </c>
      <c r="M32" s="456"/>
      <c r="N32" s="456" t="str">
        <f>IF(AND('Mapa de Riesgos'!$H$42="Baja",'Mapa de Riesgos'!$L$42="Leve"),CONCATENATE("R",'Mapa de Riesgos'!$A$42),"")</f>
        <v/>
      </c>
      <c r="O32" s="457"/>
      <c r="P32" s="465" t="str">
        <f>IF(AND('Mapa de Riesgos'!$H$30="Baja",'Mapa de Riesgos'!$L$30="Menor"),CONCATENATE("R",'Mapa de Riesgos'!$A$30),"")</f>
        <v/>
      </c>
      <c r="Q32" s="465"/>
      <c r="R32" s="465" t="str">
        <f>IF(AND('Mapa de Riesgos'!$H$36="Baja",'Mapa de Riesgos'!$L$36="Menor"),CONCATENATE("R",'Mapa de Riesgos'!$A$36),"")</f>
        <v/>
      </c>
      <c r="S32" s="465"/>
      <c r="T32" s="465" t="str">
        <f>IF(AND('Mapa de Riesgos'!$H$42="Baja",'Mapa de Riesgos'!$L$42="Menor"),CONCATENATE("R",'Mapa de Riesgos'!$A$42),"")</f>
        <v/>
      </c>
      <c r="U32" s="466"/>
      <c r="V32" s="464" t="str">
        <f>IF(AND('Mapa de Riesgos'!$H$30="Baja",'Mapa de Riesgos'!$L$30="Moderado"),CONCATENATE("R",'Mapa de Riesgos'!$A$30),"")</f>
        <v/>
      </c>
      <c r="W32" s="465"/>
      <c r="X32" s="465" t="str">
        <f>IF(AND('Mapa de Riesgos'!$H$36="Baja",'Mapa de Riesgos'!$L$36="Moderado"),CONCATENATE("R",'Mapa de Riesgos'!$A$36),"")</f>
        <v/>
      </c>
      <c r="Y32" s="465"/>
      <c r="Z32" s="465" t="str">
        <f>IF(AND('Mapa de Riesgos'!$H$42="Baja",'Mapa de Riesgos'!$L$42="Moderado"),CONCATENATE("R",'Mapa de Riesgos'!$A$42),"")</f>
        <v/>
      </c>
      <c r="AA32" s="466"/>
      <c r="AB32" s="482" t="str">
        <f>IF(AND('Mapa de Riesgos'!$H$30="Baja",'Mapa de Riesgos'!$L$30="Mayor"),CONCATENATE("R",'Mapa de Riesgos'!$A$30),"")</f>
        <v/>
      </c>
      <c r="AC32" s="483"/>
      <c r="AD32" s="484" t="str">
        <f>IF(AND('Mapa de Riesgos'!$H$36="Baja",'Mapa de Riesgos'!$L$36="Mayor"),CONCATENATE("R",'Mapa de Riesgos'!$A$36),"")</f>
        <v/>
      </c>
      <c r="AE32" s="484"/>
      <c r="AF32" s="484" t="str">
        <f>IF(AND('Mapa de Riesgos'!$H$42="Baja",'Mapa de Riesgos'!$L$42="Mayor"),CONCATENATE("R",'Mapa de Riesgos'!$A$42),"")</f>
        <v/>
      </c>
      <c r="AG32" s="485"/>
      <c r="AH32" s="473" t="str">
        <f>IF(AND('Mapa de Riesgos'!$H$30="Baja",'Mapa de Riesgos'!$L$30="Catastrófico"),CONCATENATE("R",'Mapa de Riesgos'!$A$30),"")</f>
        <v/>
      </c>
      <c r="AI32" s="474"/>
      <c r="AJ32" s="474" t="str">
        <f>IF(AND('Mapa de Riesgos'!$H$36="Baja",'Mapa de Riesgos'!$L$36="Catastrófico"),CONCATENATE("R",'Mapa de Riesgos'!$A$36),"")</f>
        <v/>
      </c>
      <c r="AK32" s="474"/>
      <c r="AL32" s="474" t="str">
        <f>IF(AND('Mapa de Riesgos'!$H$42="Baja",'Mapa de Riesgos'!$L$42="Catastrófico"),CONCATENATE("R",'Mapa de Riesgos'!$A$42),"")</f>
        <v/>
      </c>
      <c r="AM32" s="475"/>
      <c r="AN32" s="84"/>
      <c r="AO32" s="536"/>
      <c r="AP32" s="537"/>
      <c r="AQ32" s="537"/>
      <c r="AR32" s="537"/>
      <c r="AS32" s="537"/>
      <c r="AT32" s="538"/>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x14ac:dyDescent="0.25">
      <c r="A33" s="84"/>
      <c r="B33" s="504"/>
      <c r="C33" s="504"/>
      <c r="D33" s="505"/>
      <c r="E33" s="496"/>
      <c r="F33" s="497"/>
      <c r="G33" s="497"/>
      <c r="H33" s="497"/>
      <c r="I33" s="502"/>
      <c r="J33" s="455"/>
      <c r="K33" s="456"/>
      <c r="L33" s="456"/>
      <c r="M33" s="456"/>
      <c r="N33" s="456"/>
      <c r="O33" s="457"/>
      <c r="P33" s="465"/>
      <c r="Q33" s="465"/>
      <c r="R33" s="465"/>
      <c r="S33" s="465"/>
      <c r="T33" s="465"/>
      <c r="U33" s="466"/>
      <c r="V33" s="464"/>
      <c r="W33" s="465"/>
      <c r="X33" s="465"/>
      <c r="Y33" s="465"/>
      <c r="Z33" s="465"/>
      <c r="AA33" s="466"/>
      <c r="AB33" s="482"/>
      <c r="AC33" s="483"/>
      <c r="AD33" s="484"/>
      <c r="AE33" s="484"/>
      <c r="AF33" s="484"/>
      <c r="AG33" s="485"/>
      <c r="AH33" s="473"/>
      <c r="AI33" s="474"/>
      <c r="AJ33" s="474"/>
      <c r="AK33" s="474"/>
      <c r="AL33" s="474"/>
      <c r="AM33" s="475"/>
      <c r="AN33" s="84"/>
      <c r="AO33" s="536"/>
      <c r="AP33" s="537"/>
      <c r="AQ33" s="537"/>
      <c r="AR33" s="537"/>
      <c r="AS33" s="537"/>
      <c r="AT33" s="538"/>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x14ac:dyDescent="0.25">
      <c r="A34" s="84"/>
      <c r="B34" s="504"/>
      <c r="C34" s="504"/>
      <c r="D34" s="505"/>
      <c r="E34" s="496"/>
      <c r="F34" s="497"/>
      <c r="G34" s="497"/>
      <c r="H34" s="497"/>
      <c r="I34" s="502"/>
      <c r="J34" s="455" t="str">
        <f>IF(AND('Mapa de Riesgos'!$H$48="Baja",'Mapa de Riesgos'!$L$48="Leve"),CONCATENATE("R",'Mapa de Riesgos'!$A$48),"")</f>
        <v/>
      </c>
      <c r="K34" s="456"/>
      <c r="L34" s="456" t="str">
        <f>IF(AND('Mapa de Riesgos'!$H$54="Baja",'Mapa de Riesgos'!$L$54="Leve"),CONCATENATE("R",'Mapa de Riesgos'!$A$54),"")</f>
        <v/>
      </c>
      <c r="M34" s="456"/>
      <c r="N34" s="456" t="str">
        <f>IF(AND('Mapa de Riesgos'!$H$60="Baja",'Mapa de Riesgos'!$L$60="Leve"),CONCATENATE("R",'Mapa de Riesgos'!$A$60),"")</f>
        <v/>
      </c>
      <c r="O34" s="457"/>
      <c r="P34" s="465" t="str">
        <f>IF(AND('Mapa de Riesgos'!$H$48="Baja",'Mapa de Riesgos'!$L$48="Menor"),CONCATENATE("R",'Mapa de Riesgos'!$A$48),"")</f>
        <v/>
      </c>
      <c r="Q34" s="465"/>
      <c r="R34" s="465" t="str">
        <f>IF(AND('Mapa de Riesgos'!$H$54="Baja",'Mapa de Riesgos'!$L$54="Menor"),CONCATENATE("R",'Mapa de Riesgos'!$A$54),"")</f>
        <v/>
      </c>
      <c r="S34" s="465"/>
      <c r="T34" s="465" t="str">
        <f>IF(AND('Mapa de Riesgos'!$H$60="Baja",'Mapa de Riesgos'!$L$60="Menor"),CONCATENATE("R",'Mapa de Riesgos'!$A$60),"")</f>
        <v/>
      </c>
      <c r="U34" s="466"/>
      <c r="V34" s="464" t="str">
        <f>IF(AND('Mapa de Riesgos'!$H$48="Baja",'Mapa de Riesgos'!$L$48="Moderado"),CONCATENATE("R",'Mapa de Riesgos'!$A$48),"")</f>
        <v/>
      </c>
      <c r="W34" s="465"/>
      <c r="X34" s="465" t="str">
        <f>IF(AND('Mapa de Riesgos'!$H$54="Baja",'Mapa de Riesgos'!$L$54="Moderado"),CONCATENATE("R",'Mapa de Riesgos'!$A$54),"")</f>
        <v/>
      </c>
      <c r="Y34" s="465"/>
      <c r="Z34" s="465" t="str">
        <f>IF(AND('Mapa de Riesgos'!$H$60="Baja",'Mapa de Riesgos'!$L$60="Moderado"),CONCATENATE("R",'Mapa de Riesgos'!$A$60),"")</f>
        <v/>
      </c>
      <c r="AA34" s="466"/>
      <c r="AB34" s="482" t="str">
        <f>IF(AND('Mapa de Riesgos'!$H$48="Baja",'Mapa de Riesgos'!$L$48="Mayor"),CONCATENATE("R",'Mapa de Riesgos'!$A$48),"")</f>
        <v/>
      </c>
      <c r="AC34" s="483"/>
      <c r="AD34" s="484" t="str">
        <f>IF(AND('Mapa de Riesgos'!$H$54="Baja",'Mapa de Riesgos'!$L$54="Mayor"),CONCATENATE("R",'Mapa de Riesgos'!$A$54),"")</f>
        <v/>
      </c>
      <c r="AE34" s="484"/>
      <c r="AF34" s="484" t="str">
        <f>IF(AND('Mapa de Riesgos'!$H$60="Baja",'Mapa de Riesgos'!$L$60="Mayor"),CONCATENATE("R",'Mapa de Riesgos'!$A$60),"")</f>
        <v/>
      </c>
      <c r="AG34" s="485"/>
      <c r="AH34" s="473" t="str">
        <f>IF(AND('Mapa de Riesgos'!$H$48="Baja",'Mapa de Riesgos'!$L$48="Catastrófico"),CONCATENATE("R",'Mapa de Riesgos'!$A$48),"")</f>
        <v/>
      </c>
      <c r="AI34" s="474"/>
      <c r="AJ34" s="474" t="str">
        <f>IF(AND('Mapa de Riesgos'!$H$54="Baja",'Mapa de Riesgos'!$L$54="Catastrófico"),CONCATENATE("R",'Mapa de Riesgos'!$A$54),"")</f>
        <v/>
      </c>
      <c r="AK34" s="474"/>
      <c r="AL34" s="474" t="str">
        <f>IF(AND('Mapa de Riesgos'!$H$60="Baja",'Mapa de Riesgos'!$L$60="Catastrófico"),CONCATENATE("R",'Mapa de Riesgos'!$A$60),"")</f>
        <v/>
      </c>
      <c r="AM34" s="475"/>
      <c r="AN34" s="84"/>
      <c r="AO34" s="536"/>
      <c r="AP34" s="537"/>
      <c r="AQ34" s="537"/>
      <c r="AR34" s="537"/>
      <c r="AS34" s="537"/>
      <c r="AT34" s="538"/>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x14ac:dyDescent="0.25">
      <c r="A35" s="84"/>
      <c r="B35" s="504"/>
      <c r="C35" s="504"/>
      <c r="D35" s="505"/>
      <c r="E35" s="496"/>
      <c r="F35" s="497"/>
      <c r="G35" s="497"/>
      <c r="H35" s="497"/>
      <c r="I35" s="502"/>
      <c r="J35" s="455"/>
      <c r="K35" s="456"/>
      <c r="L35" s="456"/>
      <c r="M35" s="456"/>
      <c r="N35" s="456"/>
      <c r="O35" s="457"/>
      <c r="P35" s="465"/>
      <c r="Q35" s="465"/>
      <c r="R35" s="465"/>
      <c r="S35" s="465"/>
      <c r="T35" s="465"/>
      <c r="U35" s="466"/>
      <c r="V35" s="464"/>
      <c r="W35" s="465"/>
      <c r="X35" s="465"/>
      <c r="Y35" s="465"/>
      <c r="Z35" s="465"/>
      <c r="AA35" s="466"/>
      <c r="AB35" s="482"/>
      <c r="AC35" s="483"/>
      <c r="AD35" s="484"/>
      <c r="AE35" s="484"/>
      <c r="AF35" s="484"/>
      <c r="AG35" s="485"/>
      <c r="AH35" s="473"/>
      <c r="AI35" s="474"/>
      <c r="AJ35" s="474"/>
      <c r="AK35" s="474"/>
      <c r="AL35" s="474"/>
      <c r="AM35" s="475"/>
      <c r="AN35" s="84"/>
      <c r="AO35" s="536"/>
      <c r="AP35" s="537"/>
      <c r="AQ35" s="537"/>
      <c r="AR35" s="537"/>
      <c r="AS35" s="537"/>
      <c r="AT35" s="538"/>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x14ac:dyDescent="0.25">
      <c r="A36" s="84"/>
      <c r="B36" s="504"/>
      <c r="C36" s="504"/>
      <c r="D36" s="505"/>
      <c r="E36" s="496"/>
      <c r="F36" s="497"/>
      <c r="G36" s="497"/>
      <c r="H36" s="497"/>
      <c r="I36" s="502"/>
      <c r="J36" s="455" t="str">
        <f>IF(AND('Mapa de Riesgos'!$H$66="Baja",'Mapa de Riesgos'!$L$66="Leve"),CONCATENATE("R",'Mapa de Riesgos'!$A$66),"")</f>
        <v/>
      </c>
      <c r="K36" s="456"/>
      <c r="L36" s="456" t="str">
        <f>IF(AND('Mapa de Riesgos'!$H$72="Baja",'Mapa de Riesgos'!$L$72="Leve"),CONCATENATE("R",'Mapa de Riesgos'!$A$72),"")</f>
        <v/>
      </c>
      <c r="M36" s="456"/>
      <c r="N36" s="456" t="str">
        <f>IF(AND('Mapa de Riesgos'!$H$78="Baja",'Mapa de Riesgos'!$L$78="Leve"),CONCATENATE("R",'Mapa de Riesgos'!$A$78),"")</f>
        <v/>
      </c>
      <c r="O36" s="457"/>
      <c r="P36" s="465" t="str">
        <f>IF(AND('Mapa de Riesgos'!$H$66="Baja",'Mapa de Riesgos'!$L$66="Menor"),CONCATENATE("R",'Mapa de Riesgos'!$A$66),"")</f>
        <v/>
      </c>
      <c r="Q36" s="465"/>
      <c r="R36" s="465" t="str">
        <f>IF(AND('Mapa de Riesgos'!$H$72="Baja",'Mapa de Riesgos'!$L$72="Menor"),CONCATENATE("R",'Mapa de Riesgos'!$A$72),"")</f>
        <v/>
      </c>
      <c r="S36" s="465"/>
      <c r="T36" s="465" t="str">
        <f>IF(AND('Mapa de Riesgos'!$H$78="Baja",'Mapa de Riesgos'!$L$78="Menor"),CONCATENATE("R",'Mapa de Riesgos'!$A$78),"")</f>
        <v/>
      </c>
      <c r="U36" s="466"/>
      <c r="V36" s="464" t="str">
        <f>IF(AND('Mapa de Riesgos'!$H$66="Baja",'Mapa de Riesgos'!$L$66="Moderado"),CONCATENATE("R",'Mapa de Riesgos'!$A$66),"")</f>
        <v/>
      </c>
      <c r="W36" s="465"/>
      <c r="X36" s="465" t="str">
        <f>IF(AND('Mapa de Riesgos'!$H$72="Baja",'Mapa de Riesgos'!$L$72="Moderado"),CONCATENATE("R",'Mapa de Riesgos'!$A$72),"")</f>
        <v/>
      </c>
      <c r="Y36" s="465"/>
      <c r="Z36" s="465" t="str">
        <f>IF(AND('Mapa de Riesgos'!$H$78="Baja",'Mapa de Riesgos'!$L$78="Moderado"),CONCATENATE("R",'Mapa de Riesgos'!$A$78),"")</f>
        <v/>
      </c>
      <c r="AA36" s="466"/>
      <c r="AB36" s="482" t="str">
        <f>IF(AND('Mapa de Riesgos'!$H$66="Baja",'Mapa de Riesgos'!$L$66="Mayor"),CONCATENATE("R",'Mapa de Riesgos'!$A$66),"")</f>
        <v/>
      </c>
      <c r="AC36" s="483"/>
      <c r="AD36" s="484" t="str">
        <f>IF(AND('Mapa de Riesgos'!$H$72="Baja",'Mapa de Riesgos'!$L$72="Mayor"),CONCATENATE("R",'Mapa de Riesgos'!$A$72),"")</f>
        <v/>
      </c>
      <c r="AE36" s="484"/>
      <c r="AF36" s="484" t="str">
        <f>IF(AND('Mapa de Riesgos'!$H$78="Baja",'Mapa de Riesgos'!$L$78="Mayor"),CONCATENATE("R",'Mapa de Riesgos'!$A$78),"")</f>
        <v/>
      </c>
      <c r="AG36" s="485"/>
      <c r="AH36" s="473" t="str">
        <f>IF(AND('Mapa de Riesgos'!$H$66="Baja",'Mapa de Riesgos'!$L$66="Catastrófico"),CONCATENATE("R",'Mapa de Riesgos'!$A$66),"")</f>
        <v/>
      </c>
      <c r="AI36" s="474"/>
      <c r="AJ36" s="474" t="str">
        <f>IF(AND('Mapa de Riesgos'!$H$72="Baja",'Mapa de Riesgos'!$L$72="Catastrófico"),CONCATENATE("R",'Mapa de Riesgos'!$A$72),"")</f>
        <v/>
      </c>
      <c r="AK36" s="474"/>
      <c r="AL36" s="474" t="str">
        <f>IF(AND('Mapa de Riesgos'!$H$78="Baja",'Mapa de Riesgos'!$L$78="Catastrófico"),CONCATENATE("R",'Mapa de Riesgos'!$A$78),"")</f>
        <v/>
      </c>
      <c r="AM36" s="475"/>
      <c r="AN36" s="84"/>
      <c r="AO36" s="536"/>
      <c r="AP36" s="537"/>
      <c r="AQ36" s="537"/>
      <c r="AR36" s="537"/>
      <c r="AS36" s="537"/>
      <c r="AT36" s="538"/>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75" thickBot="1" x14ac:dyDescent="0.3">
      <c r="A37" s="84"/>
      <c r="B37" s="504"/>
      <c r="C37" s="504"/>
      <c r="D37" s="505"/>
      <c r="E37" s="499"/>
      <c r="F37" s="500"/>
      <c r="G37" s="500"/>
      <c r="H37" s="500"/>
      <c r="I37" s="500"/>
      <c r="J37" s="458"/>
      <c r="K37" s="459"/>
      <c r="L37" s="459"/>
      <c r="M37" s="459"/>
      <c r="N37" s="459"/>
      <c r="O37" s="460"/>
      <c r="P37" s="468"/>
      <c r="Q37" s="468"/>
      <c r="R37" s="468"/>
      <c r="S37" s="468"/>
      <c r="T37" s="468"/>
      <c r="U37" s="469"/>
      <c r="V37" s="467"/>
      <c r="W37" s="468"/>
      <c r="X37" s="468"/>
      <c r="Y37" s="468"/>
      <c r="Z37" s="468"/>
      <c r="AA37" s="469"/>
      <c r="AB37" s="486"/>
      <c r="AC37" s="487"/>
      <c r="AD37" s="487"/>
      <c r="AE37" s="487"/>
      <c r="AF37" s="487"/>
      <c r="AG37" s="488"/>
      <c r="AH37" s="476"/>
      <c r="AI37" s="477"/>
      <c r="AJ37" s="477"/>
      <c r="AK37" s="477"/>
      <c r="AL37" s="477"/>
      <c r="AM37" s="478"/>
      <c r="AN37" s="84"/>
      <c r="AO37" s="539"/>
      <c r="AP37" s="540"/>
      <c r="AQ37" s="540"/>
      <c r="AR37" s="540"/>
      <c r="AS37" s="540"/>
      <c r="AT37" s="541"/>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x14ac:dyDescent="0.25">
      <c r="A38" s="84"/>
      <c r="B38" s="504"/>
      <c r="C38" s="504"/>
      <c r="D38" s="505"/>
      <c r="E38" s="493" t="s">
        <v>171</v>
      </c>
      <c r="F38" s="494"/>
      <c r="G38" s="494"/>
      <c r="H38" s="494"/>
      <c r="I38" s="495"/>
      <c r="J38" s="461" t="str">
        <f>IF(AND('Mapa de Riesgos'!$H$12="Muy Baja",'Mapa de Riesgos'!$L$12="Leve"),CONCATENATE("R",'Mapa de Riesgos'!$A$12),"")</f>
        <v/>
      </c>
      <c r="K38" s="462"/>
      <c r="L38" s="462" t="str">
        <f>IF(AND('Mapa de Riesgos'!$H$18="Muy Baja",'Mapa de Riesgos'!$L$18="Leve"),CONCATENATE("R",'Mapa de Riesgos'!$A$18),"")</f>
        <v/>
      </c>
      <c r="M38" s="462"/>
      <c r="N38" s="462" t="str">
        <f>IF(AND('Mapa de Riesgos'!$H$24="Muy Baja",'Mapa de Riesgos'!$L$24="Leve"),CONCATENATE("R",'Mapa de Riesgos'!$A$24),"")</f>
        <v/>
      </c>
      <c r="O38" s="463"/>
      <c r="P38" s="461" t="str">
        <f>IF(AND('Mapa de Riesgos'!$H$12="Muy Baja",'Mapa de Riesgos'!$L$12="Menor"),CONCATENATE("R",'Mapa de Riesgos'!$A$12),"")</f>
        <v/>
      </c>
      <c r="Q38" s="462"/>
      <c r="R38" s="462" t="str">
        <f>IF(AND('Mapa de Riesgos'!$H$18="Muy Baja",'Mapa de Riesgos'!$L$18="Menor"),CONCATENATE("R",'Mapa de Riesgos'!$A$18),"")</f>
        <v/>
      </c>
      <c r="S38" s="462"/>
      <c r="T38" s="462" t="str">
        <f>IF(AND('Mapa de Riesgos'!$H$24="Muy Baja",'Mapa de Riesgos'!$L$24="Menor"),CONCATENATE("R",'Mapa de Riesgos'!$A$24),"")</f>
        <v/>
      </c>
      <c r="U38" s="463"/>
      <c r="V38" s="470" t="str">
        <f>IF(AND('Mapa de Riesgos'!$H$12="Muy Baja",'Mapa de Riesgos'!$L$12="Moderado"),CONCATENATE("R",'Mapa de Riesgos'!$A$12),"")</f>
        <v/>
      </c>
      <c r="W38" s="471"/>
      <c r="X38" s="471" t="str">
        <f>IF(AND('Mapa de Riesgos'!$H$18="Muy Baja",'Mapa de Riesgos'!$L$18="Moderado"),CONCATENATE("R",'Mapa de Riesgos'!$A$18),"")</f>
        <v/>
      </c>
      <c r="Y38" s="471"/>
      <c r="Z38" s="471" t="str">
        <f>IF(AND('Mapa de Riesgos'!$H$24="Muy Baja",'Mapa de Riesgos'!$L$24="Moderado"),CONCATENATE("R",'Mapa de Riesgos'!$A$24),"")</f>
        <v/>
      </c>
      <c r="AA38" s="472"/>
      <c r="AB38" s="489" t="str">
        <f>IF(AND('Mapa de Riesgos'!$H$12="Muy Baja",'Mapa de Riesgos'!$L$12="Mayor"),CONCATENATE("R",'Mapa de Riesgos'!$A$12),"")</f>
        <v/>
      </c>
      <c r="AC38" s="490"/>
      <c r="AD38" s="490" t="str">
        <f>IF(AND('Mapa de Riesgos'!$H$18="Muy Baja",'Mapa de Riesgos'!$L$18="Mayor"),CONCATENATE("R",'Mapa de Riesgos'!$A$18),"")</f>
        <v/>
      </c>
      <c r="AE38" s="490"/>
      <c r="AF38" s="490" t="str">
        <f>IF(AND('Mapa de Riesgos'!$H$24="Muy Baja",'Mapa de Riesgos'!$L$24="Mayor"),CONCATENATE("R",'Mapa de Riesgos'!$A$24),"")</f>
        <v/>
      </c>
      <c r="AG38" s="491"/>
      <c r="AH38" s="479" t="str">
        <f>IF(AND('Mapa de Riesgos'!$H$12="Muy Baja",'Mapa de Riesgos'!$L$12="Catastrófico"),CONCATENATE("R",'Mapa de Riesgos'!$A$12),"")</f>
        <v/>
      </c>
      <c r="AI38" s="480"/>
      <c r="AJ38" s="480" t="str">
        <f>IF(AND('Mapa de Riesgos'!$H$18="Muy Baja",'Mapa de Riesgos'!$L$18="Catastrófico"),CONCATENATE("R",'Mapa de Riesgos'!$A$18),"")</f>
        <v/>
      </c>
      <c r="AK38" s="480"/>
      <c r="AL38" s="480" t="str">
        <f>IF(AND('Mapa de Riesgos'!$H$24="Muy Baja",'Mapa de Riesgos'!$L$24="Catastrófico"),CONCATENATE("R",'Mapa de Riesgos'!$A$24),"")</f>
        <v/>
      </c>
      <c r="AM38" s="481"/>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x14ac:dyDescent="0.25">
      <c r="A39" s="84"/>
      <c r="B39" s="504"/>
      <c r="C39" s="504"/>
      <c r="D39" s="505"/>
      <c r="E39" s="496"/>
      <c r="F39" s="497"/>
      <c r="G39" s="497"/>
      <c r="H39" s="497"/>
      <c r="I39" s="498"/>
      <c r="J39" s="455"/>
      <c r="K39" s="456"/>
      <c r="L39" s="456"/>
      <c r="M39" s="456"/>
      <c r="N39" s="456"/>
      <c r="O39" s="457"/>
      <c r="P39" s="455"/>
      <c r="Q39" s="456"/>
      <c r="R39" s="456"/>
      <c r="S39" s="456"/>
      <c r="T39" s="456"/>
      <c r="U39" s="457"/>
      <c r="V39" s="464"/>
      <c r="W39" s="465"/>
      <c r="X39" s="465"/>
      <c r="Y39" s="465"/>
      <c r="Z39" s="465"/>
      <c r="AA39" s="466"/>
      <c r="AB39" s="482"/>
      <c r="AC39" s="483"/>
      <c r="AD39" s="483"/>
      <c r="AE39" s="483"/>
      <c r="AF39" s="483"/>
      <c r="AG39" s="485"/>
      <c r="AH39" s="473"/>
      <c r="AI39" s="474"/>
      <c r="AJ39" s="474"/>
      <c r="AK39" s="474"/>
      <c r="AL39" s="474"/>
      <c r="AM39" s="475"/>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x14ac:dyDescent="0.25">
      <c r="A40" s="84"/>
      <c r="B40" s="504"/>
      <c r="C40" s="504"/>
      <c r="D40" s="505"/>
      <c r="E40" s="496"/>
      <c r="F40" s="497"/>
      <c r="G40" s="497"/>
      <c r="H40" s="497"/>
      <c r="I40" s="498"/>
      <c r="J40" s="455" t="str">
        <f>IF(AND('Mapa de Riesgos'!$H$30="Muy Baja",'Mapa de Riesgos'!$L$30="Leve"),CONCATENATE("R",'Mapa de Riesgos'!$A$30),"")</f>
        <v/>
      </c>
      <c r="K40" s="456"/>
      <c r="L40" s="456" t="str">
        <f>IF(AND('Mapa de Riesgos'!$H$36="Muy Baja",'Mapa de Riesgos'!$L$36="Leve"),CONCATENATE("R",'Mapa de Riesgos'!$A$36),"")</f>
        <v/>
      </c>
      <c r="M40" s="456"/>
      <c r="N40" s="456" t="str">
        <f>IF(AND('Mapa de Riesgos'!$H$42="Muy Baja",'Mapa de Riesgos'!$L$42="Leve"),CONCATENATE("R",'Mapa de Riesgos'!$A$42),"")</f>
        <v/>
      </c>
      <c r="O40" s="457"/>
      <c r="P40" s="455" t="str">
        <f>IF(AND('Mapa de Riesgos'!$H$30="Muy Baja",'Mapa de Riesgos'!$L$30="Menor"),CONCATENATE("R",'Mapa de Riesgos'!$A$30),"")</f>
        <v/>
      </c>
      <c r="Q40" s="456"/>
      <c r="R40" s="456" t="str">
        <f>IF(AND('Mapa de Riesgos'!$H$36="Muy Baja",'Mapa de Riesgos'!$L$36="Menor"),CONCATENATE("R",'Mapa de Riesgos'!$A$36),"")</f>
        <v/>
      </c>
      <c r="S40" s="456"/>
      <c r="T40" s="456" t="str">
        <f>IF(AND('Mapa de Riesgos'!$H$42="Muy Baja",'Mapa de Riesgos'!$L$42="Menor"),CONCATENATE("R",'Mapa de Riesgos'!$A$42),"")</f>
        <v/>
      </c>
      <c r="U40" s="457"/>
      <c r="V40" s="464" t="str">
        <f>IF(AND('Mapa de Riesgos'!$H$30="Muy Baja",'Mapa de Riesgos'!$L$30="Moderado"),CONCATENATE("R",'Mapa de Riesgos'!$A$30),"")</f>
        <v/>
      </c>
      <c r="W40" s="465"/>
      <c r="X40" s="465" t="str">
        <f>IF(AND('Mapa de Riesgos'!$H$36="Muy Baja",'Mapa de Riesgos'!$L$36="Moderado"),CONCATENATE("R",'Mapa de Riesgos'!$A$36),"")</f>
        <v/>
      </c>
      <c r="Y40" s="465"/>
      <c r="Z40" s="465" t="str">
        <f>IF(AND('Mapa de Riesgos'!$H$42="Muy Baja",'Mapa de Riesgos'!$L$42="Moderado"),CONCATENATE("R",'Mapa de Riesgos'!$A$42),"")</f>
        <v/>
      </c>
      <c r="AA40" s="466"/>
      <c r="AB40" s="482" t="str">
        <f>IF(AND('Mapa de Riesgos'!$H$30="Muy Baja",'Mapa de Riesgos'!$L$30="Mayor"),CONCATENATE("R",'Mapa de Riesgos'!$A$30),"")</f>
        <v/>
      </c>
      <c r="AC40" s="483"/>
      <c r="AD40" s="484" t="str">
        <f>IF(AND('Mapa de Riesgos'!$H$36="Muy Baja",'Mapa de Riesgos'!$L$36="Mayor"),CONCATENATE("R",'Mapa de Riesgos'!$A$36),"")</f>
        <v/>
      </c>
      <c r="AE40" s="484"/>
      <c r="AF40" s="484" t="str">
        <f>IF(AND('Mapa de Riesgos'!$H$42="Muy Baja",'Mapa de Riesgos'!$L$42="Mayor"),CONCATENATE("R",'Mapa de Riesgos'!$A$42),"")</f>
        <v/>
      </c>
      <c r="AG40" s="485"/>
      <c r="AH40" s="473" t="str">
        <f>IF(AND('Mapa de Riesgos'!$H$30="Muy Baja",'Mapa de Riesgos'!$L$30="Catastrófico"),CONCATENATE("R",'Mapa de Riesgos'!$A$30),"")</f>
        <v/>
      </c>
      <c r="AI40" s="474"/>
      <c r="AJ40" s="474" t="str">
        <f>IF(AND('Mapa de Riesgos'!$H$36="Muy Baja",'Mapa de Riesgos'!$L$36="Catastrófico"),CONCATENATE("R",'Mapa de Riesgos'!$A$36),"")</f>
        <v/>
      </c>
      <c r="AK40" s="474"/>
      <c r="AL40" s="474" t="str">
        <f>IF(AND('Mapa de Riesgos'!$H$42="Muy Baja",'Mapa de Riesgos'!$L$42="Catastrófico"),CONCATENATE("R",'Mapa de Riesgos'!$A$42),"")</f>
        <v/>
      </c>
      <c r="AM40" s="475"/>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x14ac:dyDescent="0.25">
      <c r="A41" s="84"/>
      <c r="B41" s="504"/>
      <c r="C41" s="504"/>
      <c r="D41" s="505"/>
      <c r="E41" s="496"/>
      <c r="F41" s="497"/>
      <c r="G41" s="497"/>
      <c r="H41" s="497"/>
      <c r="I41" s="498"/>
      <c r="J41" s="455"/>
      <c r="K41" s="456"/>
      <c r="L41" s="456"/>
      <c r="M41" s="456"/>
      <c r="N41" s="456"/>
      <c r="O41" s="457"/>
      <c r="P41" s="455"/>
      <c r="Q41" s="456"/>
      <c r="R41" s="456"/>
      <c r="S41" s="456"/>
      <c r="T41" s="456"/>
      <c r="U41" s="457"/>
      <c r="V41" s="464"/>
      <c r="W41" s="465"/>
      <c r="X41" s="465"/>
      <c r="Y41" s="465"/>
      <c r="Z41" s="465"/>
      <c r="AA41" s="466"/>
      <c r="AB41" s="482"/>
      <c r="AC41" s="483"/>
      <c r="AD41" s="484"/>
      <c r="AE41" s="484"/>
      <c r="AF41" s="484"/>
      <c r="AG41" s="485"/>
      <c r="AH41" s="473"/>
      <c r="AI41" s="474"/>
      <c r="AJ41" s="474"/>
      <c r="AK41" s="474"/>
      <c r="AL41" s="474"/>
      <c r="AM41" s="475"/>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x14ac:dyDescent="0.25">
      <c r="A42" s="84"/>
      <c r="B42" s="504"/>
      <c r="C42" s="504"/>
      <c r="D42" s="505"/>
      <c r="E42" s="496"/>
      <c r="F42" s="497"/>
      <c r="G42" s="497"/>
      <c r="H42" s="497"/>
      <c r="I42" s="498"/>
      <c r="J42" s="455" t="str">
        <f>IF(AND('Mapa de Riesgos'!$H$48="Muy Baja",'Mapa de Riesgos'!$L$48="Leve"),CONCATENATE("R",'Mapa de Riesgos'!$A$48),"")</f>
        <v/>
      </c>
      <c r="K42" s="456"/>
      <c r="L42" s="456" t="str">
        <f>IF(AND('Mapa de Riesgos'!$H$54="Muy Baja",'Mapa de Riesgos'!$L$54="Leve"),CONCATENATE("R",'Mapa de Riesgos'!$A$54),"")</f>
        <v/>
      </c>
      <c r="M42" s="456"/>
      <c r="N42" s="456" t="str">
        <f>IF(AND('Mapa de Riesgos'!$H$60="Muy Baja",'Mapa de Riesgos'!$L$60="Leve"),CONCATENATE("R",'Mapa de Riesgos'!$A$60),"")</f>
        <v/>
      </c>
      <c r="O42" s="457"/>
      <c r="P42" s="455" t="str">
        <f>IF(AND('Mapa de Riesgos'!$H$48="Muy Baja",'Mapa de Riesgos'!$L$48="Menor"),CONCATENATE("R",'Mapa de Riesgos'!$A$48),"")</f>
        <v/>
      </c>
      <c r="Q42" s="456"/>
      <c r="R42" s="456" t="str">
        <f>IF(AND('Mapa de Riesgos'!$H$54="Muy Baja",'Mapa de Riesgos'!$L$54="Menor"),CONCATENATE("R",'Mapa de Riesgos'!$A$54),"")</f>
        <v/>
      </c>
      <c r="S42" s="456"/>
      <c r="T42" s="456" t="str">
        <f>IF(AND('Mapa de Riesgos'!$H$60="Muy Baja",'Mapa de Riesgos'!$L$60="Menor"),CONCATENATE("R",'Mapa de Riesgos'!$A$60),"")</f>
        <v/>
      </c>
      <c r="U42" s="457"/>
      <c r="V42" s="464" t="str">
        <f>IF(AND('Mapa de Riesgos'!$H$48="Muy Baja",'Mapa de Riesgos'!$L$48="Moderado"),CONCATENATE("R",'Mapa de Riesgos'!$A$48),"")</f>
        <v/>
      </c>
      <c r="W42" s="465"/>
      <c r="X42" s="465" t="str">
        <f>IF(AND('Mapa de Riesgos'!$H$54="Muy Baja",'Mapa de Riesgos'!$L$54="Moderado"),CONCATENATE("R",'Mapa de Riesgos'!$A$54),"")</f>
        <v/>
      </c>
      <c r="Y42" s="465"/>
      <c r="Z42" s="465" t="str">
        <f>IF(AND('Mapa de Riesgos'!$H$60="Muy Baja",'Mapa de Riesgos'!$L$60="Moderado"),CONCATENATE("R",'Mapa de Riesgos'!$A$60),"")</f>
        <v/>
      </c>
      <c r="AA42" s="466"/>
      <c r="AB42" s="482" t="str">
        <f>IF(AND('Mapa de Riesgos'!$H$48="Muy Baja",'Mapa de Riesgos'!$L$48="Mayor"),CONCATENATE("R",'Mapa de Riesgos'!$A$48),"")</f>
        <v/>
      </c>
      <c r="AC42" s="483"/>
      <c r="AD42" s="484" t="str">
        <f>IF(AND('Mapa de Riesgos'!$H$54="Muy Baja",'Mapa de Riesgos'!$L$54="Mayor"),CONCATENATE("R",'Mapa de Riesgos'!$A$54),"")</f>
        <v/>
      </c>
      <c r="AE42" s="484"/>
      <c r="AF42" s="484" t="str">
        <f>IF(AND('Mapa de Riesgos'!$H$60="Muy Baja",'Mapa de Riesgos'!$L$60="Mayor"),CONCATENATE("R",'Mapa de Riesgos'!$A$60),"")</f>
        <v/>
      </c>
      <c r="AG42" s="485"/>
      <c r="AH42" s="473" t="str">
        <f>IF(AND('Mapa de Riesgos'!$H$48="Muy Baja",'Mapa de Riesgos'!$L$48="Catastrófico"),CONCATENATE("R",'Mapa de Riesgos'!$A$48),"")</f>
        <v/>
      </c>
      <c r="AI42" s="474"/>
      <c r="AJ42" s="474" t="str">
        <f>IF(AND('Mapa de Riesgos'!$H$54="Muy Baja",'Mapa de Riesgos'!$L$54="Catastrófico"),CONCATENATE("R",'Mapa de Riesgos'!$A$54),"")</f>
        <v/>
      </c>
      <c r="AK42" s="474"/>
      <c r="AL42" s="474" t="str">
        <f>IF(AND('Mapa de Riesgos'!$H$60="Muy Baja",'Mapa de Riesgos'!$L$60="Catastrófico"),CONCATENATE("R",'Mapa de Riesgos'!$A$60),"")</f>
        <v/>
      </c>
      <c r="AM42" s="475"/>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x14ac:dyDescent="0.25">
      <c r="A43" s="84"/>
      <c r="B43" s="504"/>
      <c r="C43" s="504"/>
      <c r="D43" s="505"/>
      <c r="E43" s="496"/>
      <c r="F43" s="497"/>
      <c r="G43" s="497"/>
      <c r="H43" s="497"/>
      <c r="I43" s="498"/>
      <c r="J43" s="455"/>
      <c r="K43" s="456"/>
      <c r="L43" s="456"/>
      <c r="M43" s="456"/>
      <c r="N43" s="456"/>
      <c r="O43" s="457"/>
      <c r="P43" s="455"/>
      <c r="Q43" s="456"/>
      <c r="R43" s="456"/>
      <c r="S43" s="456"/>
      <c r="T43" s="456"/>
      <c r="U43" s="457"/>
      <c r="V43" s="464"/>
      <c r="W43" s="465"/>
      <c r="X43" s="465"/>
      <c r="Y43" s="465"/>
      <c r="Z43" s="465"/>
      <c r="AA43" s="466"/>
      <c r="AB43" s="482"/>
      <c r="AC43" s="483"/>
      <c r="AD43" s="484"/>
      <c r="AE43" s="484"/>
      <c r="AF43" s="484"/>
      <c r="AG43" s="485"/>
      <c r="AH43" s="473"/>
      <c r="AI43" s="474"/>
      <c r="AJ43" s="474"/>
      <c r="AK43" s="474"/>
      <c r="AL43" s="474"/>
      <c r="AM43" s="475"/>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x14ac:dyDescent="0.25">
      <c r="A44" s="84"/>
      <c r="B44" s="504"/>
      <c r="C44" s="504"/>
      <c r="D44" s="505"/>
      <c r="E44" s="496"/>
      <c r="F44" s="497"/>
      <c r="G44" s="497"/>
      <c r="H44" s="497"/>
      <c r="I44" s="498"/>
      <c r="J44" s="455" t="str">
        <f>IF(AND('Mapa de Riesgos'!$H$66="Muy Baja",'Mapa de Riesgos'!$L$66="Leve"),CONCATENATE("R",'Mapa de Riesgos'!$A$66),"")</f>
        <v/>
      </c>
      <c r="K44" s="456"/>
      <c r="L44" s="456" t="str">
        <f>IF(AND('Mapa de Riesgos'!$H$72="Muy Baja",'Mapa de Riesgos'!$L$72="Leve"),CONCATENATE("R",'Mapa de Riesgos'!$A$72),"")</f>
        <v/>
      </c>
      <c r="M44" s="456"/>
      <c r="N44" s="456" t="str">
        <f>IF(AND('Mapa de Riesgos'!$H$78="Muy Baja",'Mapa de Riesgos'!$L$78="Leve"),CONCATENATE("R",'Mapa de Riesgos'!$A$78),"")</f>
        <v/>
      </c>
      <c r="O44" s="457"/>
      <c r="P44" s="455" t="str">
        <f>IF(AND('Mapa de Riesgos'!$H$66="Muy Baja",'Mapa de Riesgos'!$L$66="Menor"),CONCATENATE("R",'Mapa de Riesgos'!$A$66),"")</f>
        <v/>
      </c>
      <c r="Q44" s="456"/>
      <c r="R44" s="456" t="str">
        <f>IF(AND('Mapa de Riesgos'!$H$72="Muy Baja",'Mapa de Riesgos'!$L$72="Menor"),CONCATENATE("R",'Mapa de Riesgos'!$A$72),"")</f>
        <v/>
      </c>
      <c r="S44" s="456"/>
      <c r="T44" s="456" t="str">
        <f>IF(AND('Mapa de Riesgos'!$H$78="Muy Baja",'Mapa de Riesgos'!$L$78="Menor"),CONCATENATE("R",'Mapa de Riesgos'!$A$78),"")</f>
        <v/>
      </c>
      <c r="U44" s="457"/>
      <c r="V44" s="464" t="str">
        <f>IF(AND('Mapa de Riesgos'!$H$66="Muy Baja",'Mapa de Riesgos'!$L$66="Moderado"),CONCATENATE("R",'Mapa de Riesgos'!$A$66),"")</f>
        <v/>
      </c>
      <c r="W44" s="465"/>
      <c r="X44" s="465" t="str">
        <f>IF(AND('Mapa de Riesgos'!$H$72="Muy Baja",'Mapa de Riesgos'!$L$72="Moderado"),CONCATENATE("R",'Mapa de Riesgos'!$A$72),"")</f>
        <v/>
      </c>
      <c r="Y44" s="465"/>
      <c r="Z44" s="465" t="str">
        <f>IF(AND('Mapa de Riesgos'!$H$78="Muy Baja",'Mapa de Riesgos'!$L$78="Moderado"),CONCATENATE("R",'Mapa de Riesgos'!$A$78),"")</f>
        <v/>
      </c>
      <c r="AA44" s="466"/>
      <c r="AB44" s="482" t="str">
        <f>IF(AND('Mapa de Riesgos'!$H$66="Muy Baja",'Mapa de Riesgos'!$L$66="Mayor"),CONCATENATE("R",'Mapa de Riesgos'!$A$66),"")</f>
        <v/>
      </c>
      <c r="AC44" s="483"/>
      <c r="AD44" s="484" t="str">
        <f>IF(AND('Mapa de Riesgos'!$H$72="Muy Baja",'Mapa de Riesgos'!$L$72="Mayor"),CONCATENATE("R",'Mapa de Riesgos'!$A$72),"")</f>
        <v/>
      </c>
      <c r="AE44" s="484"/>
      <c r="AF44" s="484" t="str">
        <f>IF(AND('Mapa de Riesgos'!$H$78="Muy Baja",'Mapa de Riesgos'!$L$78="Mayor"),CONCATENATE("R",'Mapa de Riesgos'!$A$78),"")</f>
        <v/>
      </c>
      <c r="AG44" s="485"/>
      <c r="AH44" s="473" t="str">
        <f>IF(AND('Mapa de Riesgos'!$H$66="Muy Baja",'Mapa de Riesgos'!$L$66="Catastrófico"),CONCATENATE("R",'Mapa de Riesgos'!$A$66),"")</f>
        <v/>
      </c>
      <c r="AI44" s="474"/>
      <c r="AJ44" s="474" t="str">
        <f>IF(AND('Mapa de Riesgos'!$H$72="Muy Baja",'Mapa de Riesgos'!$L$72="Catastrófico"),CONCATENATE("R",'Mapa de Riesgos'!$A$72),"")</f>
        <v/>
      </c>
      <c r="AK44" s="474"/>
      <c r="AL44" s="474" t="str">
        <f>IF(AND('Mapa de Riesgos'!$H$78="Muy Baja",'Mapa de Riesgos'!$L$78="Catastrófico"),CONCATENATE("R",'Mapa de Riesgos'!$A$78),"")</f>
        <v/>
      </c>
      <c r="AM44" s="475"/>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75" thickBot="1" x14ac:dyDescent="0.3">
      <c r="A45" s="84"/>
      <c r="B45" s="504"/>
      <c r="C45" s="504"/>
      <c r="D45" s="505"/>
      <c r="E45" s="499"/>
      <c r="F45" s="500"/>
      <c r="G45" s="500"/>
      <c r="H45" s="500"/>
      <c r="I45" s="501"/>
      <c r="J45" s="458"/>
      <c r="K45" s="459"/>
      <c r="L45" s="459"/>
      <c r="M45" s="459"/>
      <c r="N45" s="459"/>
      <c r="O45" s="460"/>
      <c r="P45" s="458"/>
      <c r="Q45" s="459"/>
      <c r="R45" s="459"/>
      <c r="S45" s="459"/>
      <c r="T45" s="459"/>
      <c r="U45" s="460"/>
      <c r="V45" s="467"/>
      <c r="W45" s="468"/>
      <c r="X45" s="468"/>
      <c r="Y45" s="468"/>
      <c r="Z45" s="468"/>
      <c r="AA45" s="469"/>
      <c r="AB45" s="486"/>
      <c r="AC45" s="487"/>
      <c r="AD45" s="487"/>
      <c r="AE45" s="487"/>
      <c r="AF45" s="487"/>
      <c r="AG45" s="488"/>
      <c r="AH45" s="476"/>
      <c r="AI45" s="477"/>
      <c r="AJ45" s="477"/>
      <c r="AK45" s="477"/>
      <c r="AL45" s="477"/>
      <c r="AM45" s="478"/>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x14ac:dyDescent="0.25">
      <c r="A46" s="84"/>
      <c r="B46" s="84"/>
      <c r="C46" s="84"/>
      <c r="D46" s="84"/>
      <c r="E46" s="84"/>
      <c r="F46" s="84"/>
      <c r="G46" s="84"/>
      <c r="H46" s="84"/>
      <c r="I46" s="84"/>
      <c r="J46" s="493" t="s">
        <v>172</v>
      </c>
      <c r="K46" s="494"/>
      <c r="L46" s="494"/>
      <c r="M46" s="494"/>
      <c r="N46" s="494"/>
      <c r="O46" s="495"/>
      <c r="P46" s="493" t="s">
        <v>173</v>
      </c>
      <c r="Q46" s="494"/>
      <c r="R46" s="494"/>
      <c r="S46" s="494"/>
      <c r="T46" s="494"/>
      <c r="U46" s="495"/>
      <c r="V46" s="493" t="s">
        <v>174</v>
      </c>
      <c r="W46" s="494"/>
      <c r="X46" s="494"/>
      <c r="Y46" s="494"/>
      <c r="Z46" s="494"/>
      <c r="AA46" s="495"/>
      <c r="AB46" s="493" t="s">
        <v>175</v>
      </c>
      <c r="AC46" s="503"/>
      <c r="AD46" s="494"/>
      <c r="AE46" s="494"/>
      <c r="AF46" s="494"/>
      <c r="AG46" s="495"/>
      <c r="AH46" s="493" t="s">
        <v>176</v>
      </c>
      <c r="AI46" s="494"/>
      <c r="AJ46" s="494"/>
      <c r="AK46" s="494"/>
      <c r="AL46" s="494"/>
      <c r="AM46" s="495"/>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x14ac:dyDescent="0.25">
      <c r="A47" s="84"/>
      <c r="B47" s="84"/>
      <c r="C47" s="84"/>
      <c r="D47" s="84"/>
      <c r="E47" s="84"/>
      <c r="F47" s="84"/>
      <c r="G47" s="84"/>
      <c r="H47" s="84"/>
      <c r="I47" s="84"/>
      <c r="J47" s="496"/>
      <c r="K47" s="497"/>
      <c r="L47" s="497"/>
      <c r="M47" s="497"/>
      <c r="N47" s="497"/>
      <c r="O47" s="498"/>
      <c r="P47" s="496"/>
      <c r="Q47" s="497"/>
      <c r="R47" s="497"/>
      <c r="S47" s="497"/>
      <c r="T47" s="497"/>
      <c r="U47" s="498"/>
      <c r="V47" s="496"/>
      <c r="W47" s="497"/>
      <c r="X47" s="497"/>
      <c r="Y47" s="497"/>
      <c r="Z47" s="497"/>
      <c r="AA47" s="498"/>
      <c r="AB47" s="496"/>
      <c r="AC47" s="497"/>
      <c r="AD47" s="497"/>
      <c r="AE47" s="497"/>
      <c r="AF47" s="497"/>
      <c r="AG47" s="498"/>
      <c r="AH47" s="496"/>
      <c r="AI47" s="497"/>
      <c r="AJ47" s="497"/>
      <c r="AK47" s="497"/>
      <c r="AL47" s="497"/>
      <c r="AM47" s="498"/>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x14ac:dyDescent="0.25">
      <c r="A48" s="84"/>
      <c r="B48" s="84"/>
      <c r="C48" s="84"/>
      <c r="D48" s="84"/>
      <c r="E48" s="84"/>
      <c r="F48" s="84"/>
      <c r="G48" s="84"/>
      <c r="H48" s="84"/>
      <c r="I48" s="84"/>
      <c r="J48" s="496"/>
      <c r="K48" s="497"/>
      <c r="L48" s="497"/>
      <c r="M48" s="497"/>
      <c r="N48" s="497"/>
      <c r="O48" s="498"/>
      <c r="P48" s="496"/>
      <c r="Q48" s="497"/>
      <c r="R48" s="497"/>
      <c r="S48" s="497"/>
      <c r="T48" s="497"/>
      <c r="U48" s="498"/>
      <c r="V48" s="496"/>
      <c r="W48" s="497"/>
      <c r="X48" s="497"/>
      <c r="Y48" s="497"/>
      <c r="Z48" s="497"/>
      <c r="AA48" s="498"/>
      <c r="AB48" s="496"/>
      <c r="AC48" s="497"/>
      <c r="AD48" s="497"/>
      <c r="AE48" s="497"/>
      <c r="AF48" s="497"/>
      <c r="AG48" s="498"/>
      <c r="AH48" s="496"/>
      <c r="AI48" s="497"/>
      <c r="AJ48" s="497"/>
      <c r="AK48" s="497"/>
      <c r="AL48" s="497"/>
      <c r="AM48" s="498"/>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x14ac:dyDescent="0.25">
      <c r="A49" s="84"/>
      <c r="B49" s="84"/>
      <c r="C49" s="84"/>
      <c r="D49" s="84"/>
      <c r="E49" s="84"/>
      <c r="F49" s="84"/>
      <c r="G49" s="84"/>
      <c r="H49" s="84"/>
      <c r="I49" s="84"/>
      <c r="J49" s="496"/>
      <c r="K49" s="497"/>
      <c r="L49" s="497"/>
      <c r="M49" s="497"/>
      <c r="N49" s="497"/>
      <c r="O49" s="498"/>
      <c r="P49" s="496"/>
      <c r="Q49" s="497"/>
      <c r="R49" s="497"/>
      <c r="S49" s="497"/>
      <c r="T49" s="497"/>
      <c r="U49" s="498"/>
      <c r="V49" s="496"/>
      <c r="W49" s="497"/>
      <c r="X49" s="497"/>
      <c r="Y49" s="497"/>
      <c r="Z49" s="497"/>
      <c r="AA49" s="498"/>
      <c r="AB49" s="496"/>
      <c r="AC49" s="497"/>
      <c r="AD49" s="497"/>
      <c r="AE49" s="497"/>
      <c r="AF49" s="497"/>
      <c r="AG49" s="498"/>
      <c r="AH49" s="496"/>
      <c r="AI49" s="497"/>
      <c r="AJ49" s="497"/>
      <c r="AK49" s="497"/>
      <c r="AL49" s="497"/>
      <c r="AM49" s="498"/>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x14ac:dyDescent="0.25">
      <c r="A50" s="84"/>
      <c r="B50" s="84"/>
      <c r="C50" s="84"/>
      <c r="D50" s="84"/>
      <c r="E50" s="84"/>
      <c r="F50" s="84"/>
      <c r="G50" s="84"/>
      <c r="H50" s="84"/>
      <c r="I50" s="84"/>
      <c r="J50" s="496"/>
      <c r="K50" s="497"/>
      <c r="L50" s="497"/>
      <c r="M50" s="497"/>
      <c r="N50" s="497"/>
      <c r="O50" s="498"/>
      <c r="P50" s="496"/>
      <c r="Q50" s="497"/>
      <c r="R50" s="497"/>
      <c r="S50" s="497"/>
      <c r="T50" s="497"/>
      <c r="U50" s="498"/>
      <c r="V50" s="496"/>
      <c r="W50" s="497"/>
      <c r="X50" s="497"/>
      <c r="Y50" s="497"/>
      <c r="Z50" s="497"/>
      <c r="AA50" s="498"/>
      <c r="AB50" s="496"/>
      <c r="AC50" s="497"/>
      <c r="AD50" s="497"/>
      <c r="AE50" s="497"/>
      <c r="AF50" s="497"/>
      <c r="AG50" s="498"/>
      <c r="AH50" s="496"/>
      <c r="AI50" s="497"/>
      <c r="AJ50" s="497"/>
      <c r="AK50" s="497"/>
      <c r="AL50" s="497"/>
      <c r="AM50" s="498"/>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75" thickBot="1" x14ac:dyDescent="0.3">
      <c r="A51" s="84"/>
      <c r="B51" s="84"/>
      <c r="C51" s="84"/>
      <c r="D51" s="84"/>
      <c r="E51" s="84"/>
      <c r="F51" s="84"/>
      <c r="G51" s="84"/>
      <c r="H51" s="84"/>
      <c r="I51" s="84"/>
      <c r="J51" s="499"/>
      <c r="K51" s="500"/>
      <c r="L51" s="500"/>
      <c r="M51" s="500"/>
      <c r="N51" s="500"/>
      <c r="O51" s="501"/>
      <c r="P51" s="499"/>
      <c r="Q51" s="500"/>
      <c r="R51" s="500"/>
      <c r="S51" s="500"/>
      <c r="T51" s="500"/>
      <c r="U51" s="501"/>
      <c r="V51" s="499"/>
      <c r="W51" s="500"/>
      <c r="X51" s="500"/>
      <c r="Y51" s="500"/>
      <c r="Z51" s="500"/>
      <c r="AA51" s="501"/>
      <c r="AB51" s="499"/>
      <c r="AC51" s="500"/>
      <c r="AD51" s="500"/>
      <c r="AE51" s="500"/>
      <c r="AF51" s="500"/>
      <c r="AG51" s="501"/>
      <c r="AH51" s="499"/>
      <c r="AI51" s="500"/>
      <c r="AJ51" s="500"/>
      <c r="AK51" s="500"/>
      <c r="AL51" s="500"/>
      <c r="AM51" s="501"/>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x14ac:dyDescent="0.25">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x14ac:dyDescent="0.25">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x14ac:dyDescent="0.2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x14ac:dyDescent="0.2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x14ac:dyDescent="0.25">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x14ac:dyDescent="0.25">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x14ac:dyDescent="0.25">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x14ac:dyDescent="0.25">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x14ac:dyDescent="0.25">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x14ac:dyDescent="0.25">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x14ac:dyDescent="0.25">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x14ac:dyDescent="0.25">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x14ac:dyDescent="0.25">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x14ac:dyDescent="0.25">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x14ac:dyDescent="0.25">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x14ac:dyDescent="0.25">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x14ac:dyDescent="0.25">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x14ac:dyDescent="0.25">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x14ac:dyDescent="0.25">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x14ac:dyDescent="0.25">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x14ac:dyDescent="0.25">
      <c r="B137" s="84"/>
      <c r="C137" s="84"/>
      <c r="D137" s="84"/>
      <c r="E137" s="84"/>
      <c r="F137" s="84"/>
      <c r="G137" s="84"/>
      <c r="H137" s="84"/>
      <c r="I137" s="84"/>
    </row>
    <row r="138" spans="2:63" x14ac:dyDescent="0.25">
      <c r="B138" s="84"/>
      <c r="C138" s="84"/>
      <c r="D138" s="84"/>
      <c r="E138" s="84"/>
      <c r="F138" s="84"/>
      <c r="G138" s="84"/>
      <c r="H138" s="84"/>
      <c r="I138" s="84"/>
    </row>
    <row r="139" spans="2:63" x14ac:dyDescent="0.25">
      <c r="B139" s="84"/>
      <c r="C139" s="84"/>
      <c r="D139" s="84"/>
      <c r="E139" s="84"/>
      <c r="F139" s="84"/>
      <c r="G139" s="84"/>
      <c r="H139" s="84"/>
      <c r="I139" s="84"/>
    </row>
    <row r="140" spans="2:63" x14ac:dyDescent="0.25">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AE47" sqref="AE47"/>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x14ac:dyDescent="0.25">
      <c r="A2" s="84"/>
      <c r="B2" s="572" t="s">
        <v>177</v>
      </c>
      <c r="C2" s="573"/>
      <c r="D2" s="573"/>
      <c r="E2" s="573"/>
      <c r="F2" s="573"/>
      <c r="G2" s="573"/>
      <c r="H2" s="573"/>
      <c r="I2" s="573"/>
      <c r="J2" s="492" t="s">
        <v>23</v>
      </c>
      <c r="K2" s="492"/>
      <c r="L2" s="492"/>
      <c r="M2" s="492"/>
      <c r="N2" s="492"/>
      <c r="O2" s="492"/>
      <c r="P2" s="492"/>
      <c r="Q2" s="492"/>
      <c r="R2" s="492"/>
      <c r="S2" s="492"/>
      <c r="T2" s="492"/>
      <c r="U2" s="492"/>
      <c r="V2" s="492"/>
      <c r="W2" s="492"/>
      <c r="X2" s="492"/>
      <c r="Y2" s="492"/>
      <c r="Z2" s="492"/>
      <c r="AA2" s="492"/>
      <c r="AB2" s="492"/>
      <c r="AC2" s="492"/>
      <c r="AD2" s="492"/>
      <c r="AE2" s="492"/>
      <c r="AF2" s="492"/>
      <c r="AG2" s="492"/>
      <c r="AH2" s="492"/>
      <c r="AI2" s="492"/>
      <c r="AJ2" s="492"/>
      <c r="AK2" s="492"/>
      <c r="AL2" s="492"/>
      <c r="AM2" s="492"/>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x14ac:dyDescent="0.25">
      <c r="A3" s="84"/>
      <c r="B3" s="573"/>
      <c r="C3" s="573"/>
      <c r="D3" s="573"/>
      <c r="E3" s="573"/>
      <c r="F3" s="573"/>
      <c r="G3" s="573"/>
      <c r="H3" s="573"/>
      <c r="I3" s="573"/>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x14ac:dyDescent="0.25">
      <c r="A4" s="84"/>
      <c r="B4" s="573"/>
      <c r="C4" s="573"/>
      <c r="D4" s="573"/>
      <c r="E4" s="573"/>
      <c r="F4" s="573"/>
      <c r="G4" s="573"/>
      <c r="H4" s="573"/>
      <c r="I4" s="573"/>
      <c r="J4" s="492"/>
      <c r="K4" s="492"/>
      <c r="L4" s="492"/>
      <c r="M4" s="492"/>
      <c r="N4" s="492"/>
      <c r="O4" s="492"/>
      <c r="P4" s="492"/>
      <c r="Q4" s="492"/>
      <c r="R4" s="492"/>
      <c r="S4" s="492"/>
      <c r="T4" s="492"/>
      <c r="U4" s="492"/>
      <c r="V4" s="492"/>
      <c r="W4" s="492"/>
      <c r="X4" s="492"/>
      <c r="Y4" s="492"/>
      <c r="Z4" s="492"/>
      <c r="AA4" s="492"/>
      <c r="AB4" s="492"/>
      <c r="AC4" s="492"/>
      <c r="AD4" s="492"/>
      <c r="AE4" s="492"/>
      <c r="AF4" s="492"/>
      <c r="AG4" s="492"/>
      <c r="AH4" s="492"/>
      <c r="AI4" s="492"/>
      <c r="AJ4" s="492"/>
      <c r="AK4" s="492"/>
      <c r="AL4" s="492"/>
      <c r="AM4" s="492"/>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x14ac:dyDescent="0.25">
      <c r="A6" s="84"/>
      <c r="B6" s="504" t="s">
        <v>162</v>
      </c>
      <c r="C6" s="504"/>
      <c r="D6" s="505"/>
      <c r="E6" s="542" t="s">
        <v>163</v>
      </c>
      <c r="F6" s="543"/>
      <c r="G6" s="543"/>
      <c r="H6" s="543"/>
      <c r="I6" s="544"/>
      <c r="J6" s="46" t="str">
        <f>IF(AND('Mapa de Riesgos'!$Y$12="Muy Alta",'Mapa de Riesgos'!$AA$12="Leve"),CONCATENATE("R1C",'Mapa de Riesgos'!$O$12),"")</f>
        <v/>
      </c>
      <c r="K6" s="47" t="str">
        <f>IF(AND('Mapa de Riesgos'!$Y$13="Muy Alta",'Mapa de Riesgos'!$AA$13="Leve"),CONCATENATE("R1C",'Mapa de Riesgos'!$O$13),"")</f>
        <v/>
      </c>
      <c r="L6" s="47" t="str">
        <f>IF(AND('Mapa de Riesgos'!$Y$14="Muy Alta",'Mapa de Riesgos'!$AA$14="Leve"),CONCATENATE("R1C",'Mapa de Riesgos'!$O$14),"")</f>
        <v/>
      </c>
      <c r="M6" s="47" t="str">
        <f>IF(AND('Mapa de Riesgos'!$Y$15="Muy Alta",'Mapa de Riesgos'!$AA$15="Leve"),CONCATENATE("R1C",'Mapa de Riesgos'!$O$15),"")</f>
        <v/>
      </c>
      <c r="N6" s="47" t="str">
        <f>IF(AND('Mapa de Riesgos'!$Y$16="Muy Alta",'Mapa de Riesgos'!$AA$16="Leve"),CONCATENATE("R1C",'Mapa de Riesgos'!$O$16),"")</f>
        <v/>
      </c>
      <c r="O6" s="48" t="str">
        <f>IF(AND('Mapa de Riesgos'!$Y$17="Muy Alta",'Mapa de Riesgos'!$AA$17="Leve"),CONCATENATE("R1C",'Mapa de Riesgos'!$O$17),"")</f>
        <v/>
      </c>
      <c r="P6" s="46" t="str">
        <f>IF(AND('Mapa de Riesgos'!$Y$12="Muy Alta",'Mapa de Riesgos'!$AA$12="Menor"),CONCATENATE("R1C",'Mapa de Riesgos'!$O$12),"")</f>
        <v/>
      </c>
      <c r="Q6" s="47" t="str">
        <f>IF(AND('Mapa de Riesgos'!$Y$13="Muy Alta",'Mapa de Riesgos'!$AA$13="Menor"),CONCATENATE("R1C",'Mapa de Riesgos'!$O$13),"")</f>
        <v/>
      </c>
      <c r="R6" s="47" t="str">
        <f>IF(AND('Mapa de Riesgos'!$Y$14="Muy Alta",'Mapa de Riesgos'!$AA$14="Menor"),CONCATENATE("R1C",'Mapa de Riesgos'!$O$14),"")</f>
        <v/>
      </c>
      <c r="S6" s="47" t="str">
        <f>IF(AND('Mapa de Riesgos'!$Y$15="Muy Alta",'Mapa de Riesgos'!$AA$15="Menor"),CONCATENATE("R1C",'Mapa de Riesgos'!$O$15),"")</f>
        <v/>
      </c>
      <c r="T6" s="47" t="str">
        <f>IF(AND('Mapa de Riesgos'!$Y$16="Muy Alta",'Mapa de Riesgos'!$AA$16="Menor"),CONCATENATE("R1C",'Mapa de Riesgos'!$O$16),"")</f>
        <v/>
      </c>
      <c r="U6" s="48" t="str">
        <f>IF(AND('Mapa de Riesgos'!$Y$17="Muy Alta",'Mapa de Riesgos'!$AA$17="Menor"),CONCATENATE("R1C",'Mapa de Riesgos'!$O$17),"")</f>
        <v/>
      </c>
      <c r="V6" s="46" t="str">
        <f>IF(AND('Mapa de Riesgos'!$Y$12="Muy Alta",'Mapa de Riesgos'!$AA$12="Moderado"),CONCATENATE("R1C",'Mapa de Riesgos'!$O$12),"")</f>
        <v/>
      </c>
      <c r="W6" s="47" t="str">
        <f>IF(AND('Mapa de Riesgos'!$Y$13="Muy Alta",'Mapa de Riesgos'!$AA$13="Moderado"),CONCATENATE("R1C",'Mapa de Riesgos'!$O$13),"")</f>
        <v/>
      </c>
      <c r="X6" s="47" t="str">
        <f>IF(AND('Mapa de Riesgos'!$Y$14="Muy Alta",'Mapa de Riesgos'!$AA$14="Moderado"),CONCATENATE("R1C",'Mapa de Riesgos'!$O$14),"")</f>
        <v/>
      </c>
      <c r="Y6" s="47" t="str">
        <f>IF(AND('Mapa de Riesgos'!$Y$15="Muy Alta",'Mapa de Riesgos'!$AA$15="Moderado"),CONCATENATE("R1C",'Mapa de Riesgos'!$O$15),"")</f>
        <v/>
      </c>
      <c r="Z6" s="47" t="str">
        <f>IF(AND('Mapa de Riesgos'!$Y$16="Muy Alta",'Mapa de Riesgos'!$AA$16="Moderado"),CONCATENATE("R1C",'Mapa de Riesgos'!$O$16),"")</f>
        <v/>
      </c>
      <c r="AA6" s="48" t="str">
        <f>IF(AND('Mapa de Riesgos'!$Y$17="Muy Alta",'Mapa de Riesgos'!$AA$17="Moderado"),CONCATENATE("R1C",'Mapa de Riesgos'!$O$17),"")</f>
        <v/>
      </c>
      <c r="AB6" s="46" t="str">
        <f>IF(AND('Mapa de Riesgos'!$Y$12="Muy Alta",'Mapa de Riesgos'!$AA$12="Mayor"),CONCATENATE("R1C",'Mapa de Riesgos'!$O$12),"")</f>
        <v/>
      </c>
      <c r="AC6" s="47" t="str">
        <f>IF(AND('Mapa de Riesgos'!$Y$13="Muy Alta",'Mapa de Riesgos'!$AA$13="Mayor"),CONCATENATE("R1C",'Mapa de Riesgos'!$O$13),"")</f>
        <v/>
      </c>
      <c r="AD6" s="47" t="str">
        <f>IF(AND('Mapa de Riesgos'!$Y$14="Muy Alta",'Mapa de Riesgos'!$AA$14="Mayor"),CONCATENATE("R1C",'Mapa de Riesgos'!$O$14),"")</f>
        <v/>
      </c>
      <c r="AE6" s="47" t="str">
        <f>IF(AND('Mapa de Riesgos'!$Y$15="Muy Alta",'Mapa de Riesgos'!$AA$15="Mayor"),CONCATENATE("R1C",'Mapa de Riesgos'!$O$15),"")</f>
        <v/>
      </c>
      <c r="AF6" s="47" t="str">
        <f>IF(AND('Mapa de Riesgos'!$Y$16="Muy Alta",'Mapa de Riesgos'!$AA$16="Mayor"),CONCATENATE("R1C",'Mapa de Riesgos'!$O$16),"")</f>
        <v/>
      </c>
      <c r="AG6" s="48" t="str">
        <f>IF(AND('Mapa de Riesgos'!$Y$17="Muy Alta",'Mapa de Riesgos'!$AA$17="Mayor"),CONCATENATE("R1C",'Mapa de Riesgos'!$O$17),"")</f>
        <v/>
      </c>
      <c r="AH6" s="49" t="str">
        <f>IF(AND('Mapa de Riesgos'!$Y$12="Muy Alta",'Mapa de Riesgos'!$AA$12="Catastrófico"),CONCATENATE("R1C",'Mapa de Riesgos'!$O$12),"")</f>
        <v/>
      </c>
      <c r="AI6" s="50" t="str">
        <f>IF(AND('Mapa de Riesgos'!$Y$13="Muy Alta",'Mapa de Riesgos'!$AA$13="Catastrófico"),CONCATENATE("R1C",'Mapa de Riesgos'!$O$13),"")</f>
        <v/>
      </c>
      <c r="AJ6" s="50" t="str">
        <f>IF(AND('Mapa de Riesgos'!$Y$14="Muy Alta",'Mapa de Riesgos'!$AA$14="Catastrófico"),CONCATENATE("R1C",'Mapa de Riesgos'!$O$14),"")</f>
        <v/>
      </c>
      <c r="AK6" s="50" t="str">
        <f>IF(AND('Mapa de Riesgos'!$Y$15="Muy Alta",'Mapa de Riesgos'!$AA$15="Catastrófico"),CONCATENATE("R1C",'Mapa de Riesgos'!$O$15),"")</f>
        <v/>
      </c>
      <c r="AL6" s="50" t="str">
        <f>IF(AND('Mapa de Riesgos'!$Y$16="Muy Alta",'Mapa de Riesgos'!$AA$16="Catastrófico"),CONCATENATE("R1C",'Mapa de Riesgos'!$O$16),"")</f>
        <v/>
      </c>
      <c r="AM6" s="51" t="str">
        <f>IF(AND('Mapa de Riesgos'!$Y$17="Muy Alta",'Mapa de Riesgos'!$AA$17="Catastrófico"),CONCATENATE("R1C",'Mapa de Riesgos'!$O$17),"")</f>
        <v/>
      </c>
      <c r="AN6" s="84"/>
      <c r="AO6" s="563" t="s">
        <v>164</v>
      </c>
      <c r="AP6" s="564"/>
      <c r="AQ6" s="564"/>
      <c r="AR6" s="564"/>
      <c r="AS6" s="564"/>
      <c r="AT6" s="565"/>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x14ac:dyDescent="0.25">
      <c r="A7" s="84"/>
      <c r="B7" s="504"/>
      <c r="C7" s="504"/>
      <c r="D7" s="505"/>
      <c r="E7" s="545"/>
      <c r="F7" s="546"/>
      <c r="G7" s="546"/>
      <c r="H7" s="546"/>
      <c r="I7" s="547"/>
      <c r="J7" s="52" t="str">
        <f>IF(AND('Mapa de Riesgos'!$Y$18="Muy Alta",'Mapa de Riesgos'!$AA$18="Leve"),CONCATENATE("R2C",'Mapa de Riesgos'!$O$18),"")</f>
        <v/>
      </c>
      <c r="K7" s="53" t="str">
        <f>IF(AND('Mapa de Riesgos'!$Y$19="Muy Alta",'Mapa de Riesgos'!$AA$19="Leve"),CONCATENATE("R2C",'Mapa de Riesgos'!$O$19),"")</f>
        <v/>
      </c>
      <c r="L7" s="53" t="str">
        <f>IF(AND('Mapa de Riesgos'!$Y$20="Muy Alta",'Mapa de Riesgos'!$AA$20="Leve"),CONCATENATE("R2C",'Mapa de Riesgos'!$O$20),"")</f>
        <v/>
      </c>
      <c r="M7" s="53" t="str">
        <f>IF(AND('Mapa de Riesgos'!$Y$21="Muy Alta",'Mapa de Riesgos'!$AA$21="Leve"),CONCATENATE("R2C",'Mapa de Riesgos'!$O$21),"")</f>
        <v/>
      </c>
      <c r="N7" s="53" t="str">
        <f>IF(AND('Mapa de Riesgos'!$Y$22="Muy Alta",'Mapa de Riesgos'!$AA$22="Leve"),CONCATENATE("R2C",'Mapa de Riesgos'!$O$22),"")</f>
        <v/>
      </c>
      <c r="O7" s="54" t="str">
        <f>IF(AND('Mapa de Riesgos'!$Y$23="Muy Alta",'Mapa de Riesgos'!$AA$23="Leve"),CONCATENATE("R2C",'Mapa de Riesgos'!$O$23),"")</f>
        <v/>
      </c>
      <c r="P7" s="52" t="str">
        <f>IF(AND('Mapa de Riesgos'!$Y$18="Muy Alta",'Mapa de Riesgos'!$AA$18="Menor"),CONCATENATE("R2C",'Mapa de Riesgos'!$O$18),"")</f>
        <v/>
      </c>
      <c r="Q7" s="53" t="str">
        <f>IF(AND('Mapa de Riesgos'!$Y$19="Muy Alta",'Mapa de Riesgos'!$AA$19="Menor"),CONCATENATE("R2C",'Mapa de Riesgos'!$O$19),"")</f>
        <v/>
      </c>
      <c r="R7" s="53" t="str">
        <f>IF(AND('Mapa de Riesgos'!$Y$20="Muy Alta",'Mapa de Riesgos'!$AA$20="Menor"),CONCATENATE("R2C",'Mapa de Riesgos'!$O$20),"")</f>
        <v/>
      </c>
      <c r="S7" s="53" t="str">
        <f>IF(AND('Mapa de Riesgos'!$Y$21="Muy Alta",'Mapa de Riesgos'!$AA$21="Menor"),CONCATENATE("R2C",'Mapa de Riesgos'!$O$21),"")</f>
        <v/>
      </c>
      <c r="T7" s="53" t="str">
        <f>IF(AND('Mapa de Riesgos'!$Y$22="Muy Alta",'Mapa de Riesgos'!$AA$22="Menor"),CONCATENATE("R2C",'Mapa de Riesgos'!$O$22),"")</f>
        <v/>
      </c>
      <c r="U7" s="54" t="str">
        <f>IF(AND('Mapa de Riesgos'!$Y$23="Muy Alta",'Mapa de Riesgos'!$AA$23="Menor"),CONCATENATE("R2C",'Mapa de Riesgos'!$O$23),"")</f>
        <v/>
      </c>
      <c r="V7" s="52" t="str">
        <f>IF(AND('Mapa de Riesgos'!$Y$18="Muy Alta",'Mapa de Riesgos'!$AA$18="Moderado"),CONCATENATE("R2C",'Mapa de Riesgos'!$O$18),"")</f>
        <v/>
      </c>
      <c r="W7" s="53" t="str">
        <f>IF(AND('Mapa de Riesgos'!$Y$19="Muy Alta",'Mapa de Riesgos'!$AA$19="Moderado"),CONCATENATE("R2C",'Mapa de Riesgos'!$O$19),"")</f>
        <v/>
      </c>
      <c r="X7" s="53" t="str">
        <f>IF(AND('Mapa de Riesgos'!$Y$20="Muy Alta",'Mapa de Riesgos'!$AA$20="Moderado"),CONCATENATE("R2C",'Mapa de Riesgos'!$O$20),"")</f>
        <v/>
      </c>
      <c r="Y7" s="53" t="str">
        <f>IF(AND('Mapa de Riesgos'!$Y$21="Muy Alta",'Mapa de Riesgos'!$AA$21="Moderado"),CONCATENATE("R2C",'Mapa de Riesgos'!$O$21),"")</f>
        <v/>
      </c>
      <c r="Z7" s="53" t="str">
        <f>IF(AND('Mapa de Riesgos'!$Y$22="Muy Alta",'Mapa de Riesgos'!$AA$22="Moderado"),CONCATENATE("R2C",'Mapa de Riesgos'!$O$22),"")</f>
        <v/>
      </c>
      <c r="AA7" s="54" t="str">
        <f>IF(AND('Mapa de Riesgos'!$Y$23="Muy Alta",'Mapa de Riesgos'!$AA$23="Moderado"),CONCATENATE("R2C",'Mapa de Riesgos'!$O$23),"")</f>
        <v/>
      </c>
      <c r="AB7" s="52" t="str">
        <f>IF(AND('Mapa de Riesgos'!$Y$18="Muy Alta",'Mapa de Riesgos'!$AA$18="Mayor"),CONCATENATE("R2C",'Mapa de Riesgos'!$O$18),"")</f>
        <v/>
      </c>
      <c r="AC7" s="53" t="str">
        <f>IF(AND('Mapa de Riesgos'!$Y$19="Muy Alta",'Mapa de Riesgos'!$AA$19="Mayor"),CONCATENATE("R2C",'Mapa de Riesgos'!$O$19),"")</f>
        <v/>
      </c>
      <c r="AD7" s="53" t="str">
        <f>IF(AND('Mapa de Riesgos'!$Y$20="Muy Alta",'Mapa de Riesgos'!$AA$20="Mayor"),CONCATENATE("R2C",'Mapa de Riesgos'!$O$20),"")</f>
        <v/>
      </c>
      <c r="AE7" s="53" t="str">
        <f>IF(AND('Mapa de Riesgos'!$Y$21="Muy Alta",'Mapa de Riesgos'!$AA$21="Mayor"),CONCATENATE("R2C",'Mapa de Riesgos'!$O$21),"")</f>
        <v/>
      </c>
      <c r="AF7" s="53" t="str">
        <f>IF(AND('Mapa de Riesgos'!$Y$22="Muy Alta",'Mapa de Riesgos'!$AA$22="Mayor"),CONCATENATE("R2C",'Mapa de Riesgos'!$O$22),"")</f>
        <v/>
      </c>
      <c r="AG7" s="54" t="str">
        <f>IF(AND('Mapa de Riesgos'!$Y$23="Muy Alta",'Mapa de Riesgos'!$AA$23="Mayor"),CONCATENATE("R2C",'Mapa de Riesgos'!$O$23),"")</f>
        <v/>
      </c>
      <c r="AH7" s="55" t="str">
        <f>IF(AND('Mapa de Riesgos'!$Y$18="Muy Alta",'Mapa de Riesgos'!$AA$18="Catastrófico"),CONCATENATE("R2C",'Mapa de Riesgos'!$O$18),"")</f>
        <v/>
      </c>
      <c r="AI7" s="56" t="str">
        <f>IF(AND('Mapa de Riesgos'!$Y$19="Muy Alta",'Mapa de Riesgos'!$AA$19="Catastrófico"),CONCATENATE("R2C",'Mapa de Riesgos'!$O$19),"")</f>
        <v/>
      </c>
      <c r="AJ7" s="56" t="str">
        <f>IF(AND('Mapa de Riesgos'!$Y$20="Muy Alta",'Mapa de Riesgos'!$AA$20="Catastrófico"),CONCATENATE("R2C",'Mapa de Riesgos'!$O$20),"")</f>
        <v/>
      </c>
      <c r="AK7" s="56" t="str">
        <f>IF(AND('Mapa de Riesgos'!$Y$21="Muy Alta",'Mapa de Riesgos'!$AA$21="Catastrófico"),CONCATENATE("R2C",'Mapa de Riesgos'!$O$21),"")</f>
        <v/>
      </c>
      <c r="AL7" s="56" t="str">
        <f>IF(AND('Mapa de Riesgos'!$Y$22="Muy Alta",'Mapa de Riesgos'!$AA$22="Catastrófico"),CONCATENATE("R2C",'Mapa de Riesgos'!$O$22),"")</f>
        <v/>
      </c>
      <c r="AM7" s="57" t="str">
        <f>IF(AND('Mapa de Riesgos'!$Y$23="Muy Alta",'Mapa de Riesgos'!$AA$23="Catastrófico"),CONCATENATE("R2C",'Mapa de Riesgos'!$O$23),"")</f>
        <v/>
      </c>
      <c r="AN7" s="84"/>
      <c r="AO7" s="566"/>
      <c r="AP7" s="567"/>
      <c r="AQ7" s="567"/>
      <c r="AR7" s="567"/>
      <c r="AS7" s="567"/>
      <c r="AT7" s="568"/>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x14ac:dyDescent="0.25">
      <c r="A8" s="84"/>
      <c r="B8" s="504"/>
      <c r="C8" s="504"/>
      <c r="D8" s="505"/>
      <c r="E8" s="545"/>
      <c r="F8" s="546"/>
      <c r="G8" s="546"/>
      <c r="H8" s="546"/>
      <c r="I8" s="547"/>
      <c r="J8" s="52" t="str">
        <f>IF(AND('Mapa de Riesgos'!$Y$24="Muy Alta",'Mapa de Riesgos'!$AA$24="Leve"),CONCATENATE("R3C",'Mapa de Riesgos'!$O$24),"")</f>
        <v/>
      </c>
      <c r="K8" s="53" t="str">
        <f>IF(AND('Mapa de Riesgos'!$Y$25="Muy Alta",'Mapa de Riesgos'!$AA$25="Leve"),CONCATENATE("R3C",'Mapa de Riesgos'!$O$25),"")</f>
        <v/>
      </c>
      <c r="L8" s="53" t="str">
        <f>IF(AND('Mapa de Riesgos'!$Y$26="Muy Alta",'Mapa de Riesgos'!$AA$26="Leve"),CONCATENATE("R3C",'Mapa de Riesgos'!$O$26),"")</f>
        <v/>
      </c>
      <c r="M8" s="53" t="str">
        <f>IF(AND('Mapa de Riesgos'!$Y$27="Muy Alta",'Mapa de Riesgos'!$AA$27="Leve"),CONCATENATE("R3C",'Mapa de Riesgos'!$O$27),"")</f>
        <v/>
      </c>
      <c r="N8" s="53" t="str">
        <f>IF(AND('Mapa de Riesgos'!$Y$28="Muy Alta",'Mapa de Riesgos'!$AA$28="Leve"),CONCATENATE("R3C",'Mapa de Riesgos'!$O$28),"")</f>
        <v/>
      </c>
      <c r="O8" s="54" t="str">
        <f>IF(AND('Mapa de Riesgos'!$Y$29="Muy Alta",'Mapa de Riesgos'!$AA$29="Leve"),CONCATENATE("R3C",'Mapa de Riesgos'!$O$29),"")</f>
        <v/>
      </c>
      <c r="P8" s="52" t="str">
        <f>IF(AND('Mapa de Riesgos'!$Y$24="Muy Alta",'Mapa de Riesgos'!$AA$24="Menor"),CONCATENATE("R3C",'Mapa de Riesgos'!$O$24),"")</f>
        <v/>
      </c>
      <c r="Q8" s="53" t="str">
        <f>IF(AND('Mapa de Riesgos'!$Y$25="Muy Alta",'Mapa de Riesgos'!$AA$25="Menor"),CONCATENATE("R3C",'Mapa de Riesgos'!$O$25),"")</f>
        <v/>
      </c>
      <c r="R8" s="53" t="str">
        <f>IF(AND('Mapa de Riesgos'!$Y$26="Muy Alta",'Mapa de Riesgos'!$AA$26="Menor"),CONCATENATE("R3C",'Mapa de Riesgos'!$O$26),"")</f>
        <v/>
      </c>
      <c r="S8" s="53" t="str">
        <f>IF(AND('Mapa de Riesgos'!$Y$27="Muy Alta",'Mapa de Riesgos'!$AA$27="Menor"),CONCATENATE("R3C",'Mapa de Riesgos'!$O$27),"")</f>
        <v/>
      </c>
      <c r="T8" s="53" t="str">
        <f>IF(AND('Mapa de Riesgos'!$Y$28="Muy Alta",'Mapa de Riesgos'!$AA$28="Menor"),CONCATENATE("R3C",'Mapa de Riesgos'!$O$28),"")</f>
        <v/>
      </c>
      <c r="U8" s="54" t="str">
        <f>IF(AND('Mapa de Riesgos'!$Y$29="Muy Alta",'Mapa de Riesgos'!$AA$29="Menor"),CONCATENATE("R3C",'Mapa de Riesgos'!$O$29),"")</f>
        <v/>
      </c>
      <c r="V8" s="52" t="str">
        <f>IF(AND('Mapa de Riesgos'!$Y$24="Muy Alta",'Mapa de Riesgos'!$AA$24="Moderado"),CONCATENATE("R3C",'Mapa de Riesgos'!$O$24),"")</f>
        <v/>
      </c>
      <c r="W8" s="53" t="str">
        <f>IF(AND('Mapa de Riesgos'!$Y$25="Muy Alta",'Mapa de Riesgos'!$AA$25="Moderado"),CONCATENATE("R3C",'Mapa de Riesgos'!$O$25),"")</f>
        <v/>
      </c>
      <c r="X8" s="53" t="str">
        <f>IF(AND('Mapa de Riesgos'!$Y$26="Muy Alta",'Mapa de Riesgos'!$AA$26="Moderado"),CONCATENATE("R3C",'Mapa de Riesgos'!$O$26),"")</f>
        <v/>
      </c>
      <c r="Y8" s="53" t="str">
        <f>IF(AND('Mapa de Riesgos'!$Y$27="Muy Alta",'Mapa de Riesgos'!$AA$27="Moderado"),CONCATENATE("R3C",'Mapa de Riesgos'!$O$27),"")</f>
        <v/>
      </c>
      <c r="Z8" s="53" t="str">
        <f>IF(AND('Mapa de Riesgos'!$Y$28="Muy Alta",'Mapa de Riesgos'!$AA$28="Moderado"),CONCATENATE("R3C",'Mapa de Riesgos'!$O$28),"")</f>
        <v/>
      </c>
      <c r="AA8" s="54" t="str">
        <f>IF(AND('Mapa de Riesgos'!$Y$29="Muy Alta",'Mapa de Riesgos'!$AA$29="Moderado"),CONCATENATE("R3C",'Mapa de Riesgos'!$O$29),"")</f>
        <v/>
      </c>
      <c r="AB8" s="52" t="str">
        <f>IF(AND('Mapa de Riesgos'!$Y$24="Muy Alta",'Mapa de Riesgos'!$AA$24="Mayor"),CONCATENATE("R3C",'Mapa de Riesgos'!$O$24),"")</f>
        <v/>
      </c>
      <c r="AC8" s="53" t="str">
        <f>IF(AND('Mapa de Riesgos'!$Y$25="Muy Alta",'Mapa de Riesgos'!$AA$25="Mayor"),CONCATENATE("R3C",'Mapa de Riesgos'!$O$25),"")</f>
        <v/>
      </c>
      <c r="AD8" s="53" t="str">
        <f>IF(AND('Mapa de Riesgos'!$Y$26="Muy Alta",'Mapa de Riesgos'!$AA$26="Mayor"),CONCATENATE("R3C",'Mapa de Riesgos'!$O$26),"")</f>
        <v/>
      </c>
      <c r="AE8" s="53" t="str">
        <f>IF(AND('Mapa de Riesgos'!$Y$27="Muy Alta",'Mapa de Riesgos'!$AA$27="Mayor"),CONCATENATE("R3C",'Mapa de Riesgos'!$O$27),"")</f>
        <v/>
      </c>
      <c r="AF8" s="53" t="str">
        <f>IF(AND('Mapa de Riesgos'!$Y$28="Muy Alta",'Mapa de Riesgos'!$AA$28="Mayor"),CONCATENATE("R3C",'Mapa de Riesgos'!$O$28),"")</f>
        <v/>
      </c>
      <c r="AG8" s="54" t="str">
        <f>IF(AND('Mapa de Riesgos'!$Y$29="Muy Alta",'Mapa de Riesgos'!$AA$29="Mayor"),CONCATENATE("R3C",'Mapa de Riesgos'!$O$29),"")</f>
        <v/>
      </c>
      <c r="AH8" s="55" t="str">
        <f>IF(AND('Mapa de Riesgos'!$Y$24="Muy Alta",'Mapa de Riesgos'!$AA$24="Catastrófico"),CONCATENATE("R3C",'Mapa de Riesgos'!$O$24),"")</f>
        <v/>
      </c>
      <c r="AI8" s="56" t="str">
        <f>IF(AND('Mapa de Riesgos'!$Y$25="Muy Alta",'Mapa de Riesgos'!$AA$25="Catastrófico"),CONCATENATE("R3C",'Mapa de Riesgos'!$O$25),"")</f>
        <v/>
      </c>
      <c r="AJ8" s="56" t="str">
        <f>IF(AND('Mapa de Riesgos'!$Y$26="Muy Alta",'Mapa de Riesgos'!$AA$26="Catastrófico"),CONCATENATE("R3C",'Mapa de Riesgos'!$O$26),"")</f>
        <v/>
      </c>
      <c r="AK8" s="56" t="str">
        <f>IF(AND('Mapa de Riesgos'!$Y$27="Muy Alta",'Mapa de Riesgos'!$AA$27="Catastrófico"),CONCATENATE("R3C",'Mapa de Riesgos'!$O$27),"")</f>
        <v/>
      </c>
      <c r="AL8" s="56" t="str">
        <f>IF(AND('Mapa de Riesgos'!$Y$28="Muy Alta",'Mapa de Riesgos'!$AA$28="Catastrófico"),CONCATENATE("R3C",'Mapa de Riesgos'!$O$28),"")</f>
        <v/>
      </c>
      <c r="AM8" s="57" t="str">
        <f>IF(AND('Mapa de Riesgos'!$Y$29="Muy Alta",'Mapa de Riesgos'!$AA$29="Catastrófico"),CONCATENATE("R3C",'Mapa de Riesgos'!$O$29),"")</f>
        <v/>
      </c>
      <c r="AN8" s="84"/>
      <c r="AO8" s="566"/>
      <c r="AP8" s="567"/>
      <c r="AQ8" s="567"/>
      <c r="AR8" s="567"/>
      <c r="AS8" s="567"/>
      <c r="AT8" s="568"/>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x14ac:dyDescent="0.25">
      <c r="A9" s="84"/>
      <c r="B9" s="504"/>
      <c r="C9" s="504"/>
      <c r="D9" s="505"/>
      <c r="E9" s="545"/>
      <c r="F9" s="546"/>
      <c r="G9" s="546"/>
      <c r="H9" s="546"/>
      <c r="I9" s="547"/>
      <c r="J9" s="52" t="str">
        <f>IF(AND('Mapa de Riesgos'!$Y$30="Muy Alta",'Mapa de Riesgos'!$AA$30="Leve"),CONCATENATE("R4C",'Mapa de Riesgos'!$O$30),"")</f>
        <v/>
      </c>
      <c r="K9" s="53" t="str">
        <f>IF(AND('Mapa de Riesgos'!$Y$31="Muy Alta",'Mapa de Riesgos'!$AA$31="Leve"),CONCATENATE("R4C",'Mapa de Riesgos'!$O$31),"")</f>
        <v/>
      </c>
      <c r="L9" s="58" t="str">
        <f>IF(AND('Mapa de Riesgos'!$Y$32="Muy Alta",'Mapa de Riesgos'!$AA$32="Leve"),CONCATENATE("R4C",'Mapa de Riesgos'!$O$32),"")</f>
        <v/>
      </c>
      <c r="M9" s="58" t="str">
        <f>IF(AND('Mapa de Riesgos'!$Y$33="Muy Alta",'Mapa de Riesgos'!$AA$33="Leve"),CONCATENATE("R4C",'Mapa de Riesgos'!$O$33),"")</f>
        <v/>
      </c>
      <c r="N9" s="58" t="str">
        <f>IF(AND('Mapa de Riesgos'!$Y$34="Muy Alta",'Mapa de Riesgos'!$AA$34="Leve"),CONCATENATE("R4C",'Mapa de Riesgos'!$O$34),"")</f>
        <v/>
      </c>
      <c r="O9" s="54" t="str">
        <f>IF(AND('Mapa de Riesgos'!$Y$35="Muy Alta",'Mapa de Riesgos'!$AA$35="Leve"),CONCATENATE("R4C",'Mapa de Riesgos'!$O$35),"")</f>
        <v/>
      </c>
      <c r="P9" s="52" t="str">
        <f>IF(AND('Mapa de Riesgos'!$Y$30="Muy Alta",'Mapa de Riesgos'!$AA$30="Menor"),CONCATENATE("R4C",'Mapa de Riesgos'!$O$30),"")</f>
        <v/>
      </c>
      <c r="Q9" s="53" t="str">
        <f>IF(AND('Mapa de Riesgos'!$Y$31="Muy Alta",'Mapa de Riesgos'!$AA$31="Menor"),CONCATENATE("R4C",'Mapa de Riesgos'!$O$31),"")</f>
        <v/>
      </c>
      <c r="R9" s="58" t="str">
        <f>IF(AND('Mapa de Riesgos'!$Y$32="Muy Alta",'Mapa de Riesgos'!$AA$32="Menor"),CONCATENATE("R4C",'Mapa de Riesgos'!$O$32),"")</f>
        <v/>
      </c>
      <c r="S9" s="58" t="str">
        <f>IF(AND('Mapa de Riesgos'!$Y$33="Muy Alta",'Mapa de Riesgos'!$AA$33="Menor"),CONCATENATE("R4C",'Mapa de Riesgos'!$O$33),"")</f>
        <v/>
      </c>
      <c r="T9" s="58" t="str">
        <f>IF(AND('Mapa de Riesgos'!$Y$34="Muy Alta",'Mapa de Riesgos'!$AA$34="Menor"),CONCATENATE("R4C",'Mapa de Riesgos'!$O$34),"")</f>
        <v/>
      </c>
      <c r="U9" s="54" t="str">
        <f>IF(AND('Mapa de Riesgos'!$Y$35="Muy Alta",'Mapa de Riesgos'!$AA$35="Menor"),CONCATENATE("R4C",'Mapa de Riesgos'!$O$35),"")</f>
        <v/>
      </c>
      <c r="V9" s="52" t="str">
        <f>IF(AND('Mapa de Riesgos'!$Y$30="Muy Alta",'Mapa de Riesgos'!$AA$30="Moderado"),CONCATENATE("R4C",'Mapa de Riesgos'!$O$30),"")</f>
        <v/>
      </c>
      <c r="W9" s="53" t="str">
        <f>IF(AND('Mapa de Riesgos'!$Y$31="Muy Alta",'Mapa de Riesgos'!$AA$31="Moderado"),CONCATENATE("R4C",'Mapa de Riesgos'!$O$31),"")</f>
        <v/>
      </c>
      <c r="X9" s="58" t="str">
        <f>IF(AND('Mapa de Riesgos'!$Y$32="Muy Alta",'Mapa de Riesgos'!$AA$32="Moderado"),CONCATENATE("R4C",'Mapa de Riesgos'!$O$32),"")</f>
        <v/>
      </c>
      <c r="Y9" s="58" t="str">
        <f>IF(AND('Mapa de Riesgos'!$Y$33="Muy Alta",'Mapa de Riesgos'!$AA$33="Moderado"),CONCATENATE("R4C",'Mapa de Riesgos'!$O$33),"")</f>
        <v/>
      </c>
      <c r="Z9" s="58" t="str">
        <f>IF(AND('Mapa de Riesgos'!$Y$34="Muy Alta",'Mapa de Riesgos'!$AA$34="Moderado"),CONCATENATE("R4C",'Mapa de Riesgos'!$O$34),"")</f>
        <v/>
      </c>
      <c r="AA9" s="54" t="str">
        <f>IF(AND('Mapa de Riesgos'!$Y$35="Muy Alta",'Mapa de Riesgos'!$AA$35="Moderado"),CONCATENATE("R4C",'Mapa de Riesgos'!$O$35),"")</f>
        <v/>
      </c>
      <c r="AB9" s="52" t="str">
        <f>IF(AND('Mapa de Riesgos'!$Y$30="Muy Alta",'Mapa de Riesgos'!$AA$30="Mayor"),CONCATENATE("R4C",'Mapa de Riesgos'!$O$30),"")</f>
        <v/>
      </c>
      <c r="AC9" s="53" t="str">
        <f>IF(AND('Mapa de Riesgos'!$Y$31="Muy Alta",'Mapa de Riesgos'!$AA$31="Mayor"),CONCATENATE("R4C",'Mapa de Riesgos'!$O$31),"")</f>
        <v/>
      </c>
      <c r="AD9" s="58" t="str">
        <f>IF(AND('Mapa de Riesgos'!$Y$32="Muy Alta",'Mapa de Riesgos'!$AA$32="Mayor"),CONCATENATE("R4C",'Mapa de Riesgos'!$O$32),"")</f>
        <v/>
      </c>
      <c r="AE9" s="58" t="str">
        <f>IF(AND('Mapa de Riesgos'!$Y$33="Muy Alta",'Mapa de Riesgos'!$AA$33="Mayor"),CONCATENATE("R4C",'Mapa de Riesgos'!$O$33),"")</f>
        <v/>
      </c>
      <c r="AF9" s="58" t="str">
        <f>IF(AND('Mapa de Riesgos'!$Y$34="Muy Alta",'Mapa de Riesgos'!$AA$34="Mayor"),CONCATENATE("R4C",'Mapa de Riesgos'!$O$34),"")</f>
        <v/>
      </c>
      <c r="AG9" s="54" t="str">
        <f>IF(AND('Mapa de Riesgos'!$Y$35="Muy Alta",'Mapa de Riesgos'!$AA$35="Mayor"),CONCATENATE("R4C",'Mapa de Riesgos'!$O$35),"")</f>
        <v/>
      </c>
      <c r="AH9" s="55" t="str">
        <f>IF(AND('Mapa de Riesgos'!$Y$30="Muy Alta",'Mapa de Riesgos'!$AA$30="Catastrófico"),CONCATENATE("R4C",'Mapa de Riesgos'!$O$30),"")</f>
        <v/>
      </c>
      <c r="AI9" s="56" t="str">
        <f>IF(AND('Mapa de Riesgos'!$Y$31="Muy Alta",'Mapa de Riesgos'!$AA$31="Catastrófico"),CONCATENATE("R4C",'Mapa de Riesgos'!$O$31),"")</f>
        <v/>
      </c>
      <c r="AJ9" s="56" t="str">
        <f>IF(AND('Mapa de Riesgos'!$Y$32="Muy Alta",'Mapa de Riesgos'!$AA$32="Catastrófico"),CONCATENATE("R4C",'Mapa de Riesgos'!$O$32),"")</f>
        <v/>
      </c>
      <c r="AK9" s="56" t="str">
        <f>IF(AND('Mapa de Riesgos'!$Y$33="Muy Alta",'Mapa de Riesgos'!$AA$33="Catastrófico"),CONCATENATE("R4C",'Mapa de Riesgos'!$O$33),"")</f>
        <v/>
      </c>
      <c r="AL9" s="56" t="str">
        <f>IF(AND('Mapa de Riesgos'!$Y$34="Muy Alta",'Mapa de Riesgos'!$AA$34="Catastrófico"),CONCATENATE("R4C",'Mapa de Riesgos'!$O$34),"")</f>
        <v/>
      </c>
      <c r="AM9" s="57" t="str">
        <f>IF(AND('Mapa de Riesgos'!$Y$35="Muy Alta",'Mapa de Riesgos'!$AA$35="Catastrófico"),CONCATENATE("R4C",'Mapa de Riesgos'!$O$35),"")</f>
        <v/>
      </c>
      <c r="AN9" s="84"/>
      <c r="AO9" s="566"/>
      <c r="AP9" s="567"/>
      <c r="AQ9" s="567"/>
      <c r="AR9" s="567"/>
      <c r="AS9" s="567"/>
      <c r="AT9" s="568"/>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x14ac:dyDescent="0.25">
      <c r="A10" s="84"/>
      <c r="B10" s="504"/>
      <c r="C10" s="504"/>
      <c r="D10" s="505"/>
      <c r="E10" s="545"/>
      <c r="F10" s="546"/>
      <c r="G10" s="546"/>
      <c r="H10" s="546"/>
      <c r="I10" s="547"/>
      <c r="J10" s="52" t="str">
        <f>IF(AND('Mapa de Riesgos'!$Y$36="Muy Alta",'Mapa de Riesgos'!$AA$36="Leve"),CONCATENATE("R5C",'Mapa de Riesgos'!$O$36),"")</f>
        <v/>
      </c>
      <c r="K10" s="53" t="str">
        <f>IF(AND('Mapa de Riesgos'!$Y$37="Muy Alta",'Mapa de Riesgos'!$AA$37="Leve"),CONCATENATE("R5C",'Mapa de Riesgos'!$O$37),"")</f>
        <v/>
      </c>
      <c r="L10" s="58" t="str">
        <f>IF(AND('Mapa de Riesgos'!$Y$38="Muy Alta",'Mapa de Riesgos'!$AA$38="Leve"),CONCATENATE("R5C",'Mapa de Riesgos'!$O$38),"")</f>
        <v/>
      </c>
      <c r="M10" s="58" t="str">
        <f>IF(AND('Mapa de Riesgos'!$Y$39="Muy Alta",'Mapa de Riesgos'!$AA$39="Leve"),CONCATENATE("R5C",'Mapa de Riesgos'!$O$39),"")</f>
        <v/>
      </c>
      <c r="N10" s="58" t="str">
        <f>IF(AND('Mapa de Riesgos'!$Y$40="Muy Alta",'Mapa de Riesgos'!$AA$40="Leve"),CONCATENATE("R5C",'Mapa de Riesgos'!$O$40),"")</f>
        <v/>
      </c>
      <c r="O10" s="54" t="str">
        <f>IF(AND('Mapa de Riesgos'!$Y$41="Muy Alta",'Mapa de Riesgos'!$AA$41="Leve"),CONCATENATE("R5C",'Mapa de Riesgos'!$O$41),"")</f>
        <v/>
      </c>
      <c r="P10" s="52" t="str">
        <f>IF(AND('Mapa de Riesgos'!$Y$36="Muy Alta",'Mapa de Riesgos'!$AA$36="Menor"),CONCATENATE("R5C",'Mapa de Riesgos'!$O$36),"")</f>
        <v/>
      </c>
      <c r="Q10" s="53" t="str">
        <f>IF(AND('Mapa de Riesgos'!$Y$37="Muy Alta",'Mapa de Riesgos'!$AA$37="Menor"),CONCATENATE("R5C",'Mapa de Riesgos'!$O$37),"")</f>
        <v/>
      </c>
      <c r="R10" s="58" t="str">
        <f>IF(AND('Mapa de Riesgos'!$Y$38="Muy Alta",'Mapa de Riesgos'!$AA$38="Menor"),CONCATENATE("R5C",'Mapa de Riesgos'!$O$38),"")</f>
        <v/>
      </c>
      <c r="S10" s="58" t="str">
        <f>IF(AND('Mapa de Riesgos'!$Y$39="Muy Alta",'Mapa de Riesgos'!$AA$39="Menor"),CONCATENATE("R5C",'Mapa de Riesgos'!$O$39),"")</f>
        <v/>
      </c>
      <c r="T10" s="58" t="str">
        <f>IF(AND('Mapa de Riesgos'!$Y$40="Muy Alta",'Mapa de Riesgos'!$AA$40="Menor"),CONCATENATE("R5C",'Mapa de Riesgos'!$O$40),"")</f>
        <v/>
      </c>
      <c r="U10" s="54" t="str">
        <f>IF(AND('Mapa de Riesgos'!$Y$41="Muy Alta",'Mapa de Riesgos'!$AA$41="Menor"),CONCATENATE("R5C",'Mapa de Riesgos'!$O$41),"")</f>
        <v/>
      </c>
      <c r="V10" s="52" t="str">
        <f>IF(AND('Mapa de Riesgos'!$Y$36="Muy Alta",'Mapa de Riesgos'!$AA$36="Moderado"),CONCATENATE("R5C",'Mapa de Riesgos'!$O$36),"")</f>
        <v/>
      </c>
      <c r="W10" s="53" t="str">
        <f>IF(AND('Mapa de Riesgos'!$Y$37="Muy Alta",'Mapa de Riesgos'!$AA$37="Moderado"),CONCATENATE("R5C",'Mapa de Riesgos'!$O$37),"")</f>
        <v/>
      </c>
      <c r="X10" s="58" t="str">
        <f>IF(AND('Mapa de Riesgos'!$Y$38="Muy Alta",'Mapa de Riesgos'!$AA$38="Moderado"),CONCATENATE("R5C",'Mapa de Riesgos'!$O$38),"")</f>
        <v/>
      </c>
      <c r="Y10" s="58" t="str">
        <f>IF(AND('Mapa de Riesgos'!$Y$39="Muy Alta",'Mapa de Riesgos'!$AA$39="Moderado"),CONCATENATE("R5C",'Mapa de Riesgos'!$O$39),"")</f>
        <v/>
      </c>
      <c r="Z10" s="58" t="str">
        <f>IF(AND('Mapa de Riesgos'!$Y$40="Muy Alta",'Mapa de Riesgos'!$AA$40="Moderado"),CONCATENATE("R5C",'Mapa de Riesgos'!$O$40),"")</f>
        <v/>
      </c>
      <c r="AA10" s="54" t="str">
        <f>IF(AND('Mapa de Riesgos'!$Y$41="Muy Alta",'Mapa de Riesgos'!$AA$41="Moderado"),CONCATENATE("R5C",'Mapa de Riesgos'!$O$41),"")</f>
        <v/>
      </c>
      <c r="AB10" s="52" t="str">
        <f>IF(AND('Mapa de Riesgos'!$Y$36="Muy Alta",'Mapa de Riesgos'!$AA$36="Mayor"),CONCATENATE("R5C",'Mapa de Riesgos'!$O$36),"")</f>
        <v/>
      </c>
      <c r="AC10" s="53" t="str">
        <f>IF(AND('Mapa de Riesgos'!$Y$37="Muy Alta",'Mapa de Riesgos'!$AA$37="Mayor"),CONCATENATE("R5C",'Mapa de Riesgos'!$O$37),"")</f>
        <v/>
      </c>
      <c r="AD10" s="58" t="str">
        <f>IF(AND('Mapa de Riesgos'!$Y$38="Muy Alta",'Mapa de Riesgos'!$AA$38="Mayor"),CONCATENATE("R5C",'Mapa de Riesgos'!$O$38),"")</f>
        <v/>
      </c>
      <c r="AE10" s="58" t="str">
        <f>IF(AND('Mapa de Riesgos'!$Y$39="Muy Alta",'Mapa de Riesgos'!$AA$39="Mayor"),CONCATENATE("R5C",'Mapa de Riesgos'!$O$39),"")</f>
        <v/>
      </c>
      <c r="AF10" s="58" t="str">
        <f>IF(AND('Mapa de Riesgos'!$Y$40="Muy Alta",'Mapa de Riesgos'!$AA$40="Mayor"),CONCATENATE("R5C",'Mapa de Riesgos'!$O$40),"")</f>
        <v/>
      </c>
      <c r="AG10" s="54" t="str">
        <f>IF(AND('Mapa de Riesgos'!$Y$41="Muy Alta",'Mapa de Riesgos'!$AA$41="Mayor"),CONCATENATE("R5C",'Mapa de Riesgos'!$O$41),"")</f>
        <v/>
      </c>
      <c r="AH10" s="55" t="str">
        <f>IF(AND('Mapa de Riesgos'!$Y$36="Muy Alta",'Mapa de Riesgos'!$AA$36="Catastrófico"),CONCATENATE("R5C",'Mapa de Riesgos'!$O$36),"")</f>
        <v/>
      </c>
      <c r="AI10" s="56" t="str">
        <f>IF(AND('Mapa de Riesgos'!$Y$37="Muy Alta",'Mapa de Riesgos'!$AA$37="Catastrófico"),CONCATENATE("R5C",'Mapa de Riesgos'!$O$37),"")</f>
        <v/>
      </c>
      <c r="AJ10" s="56" t="str">
        <f>IF(AND('Mapa de Riesgos'!$Y$38="Muy Alta",'Mapa de Riesgos'!$AA$38="Catastrófico"),CONCATENATE("R5C",'Mapa de Riesgos'!$O$38),"")</f>
        <v/>
      </c>
      <c r="AK10" s="56" t="str">
        <f>IF(AND('Mapa de Riesgos'!$Y$39="Muy Alta",'Mapa de Riesgos'!$AA$39="Catastrófico"),CONCATENATE("R5C",'Mapa de Riesgos'!$O$39),"")</f>
        <v/>
      </c>
      <c r="AL10" s="56" t="str">
        <f>IF(AND('Mapa de Riesgos'!$Y$40="Muy Alta",'Mapa de Riesgos'!$AA$40="Catastrófico"),CONCATENATE("R5C",'Mapa de Riesgos'!$O$40),"")</f>
        <v/>
      </c>
      <c r="AM10" s="57" t="str">
        <f>IF(AND('Mapa de Riesgos'!$Y$41="Muy Alta",'Mapa de Riesgos'!$AA$41="Catastrófico"),CONCATENATE("R5C",'Mapa de Riesgos'!$O$41),"")</f>
        <v/>
      </c>
      <c r="AN10" s="84"/>
      <c r="AO10" s="566"/>
      <c r="AP10" s="567"/>
      <c r="AQ10" s="567"/>
      <c r="AR10" s="567"/>
      <c r="AS10" s="567"/>
      <c r="AT10" s="568"/>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x14ac:dyDescent="0.25">
      <c r="A11" s="84"/>
      <c r="B11" s="504"/>
      <c r="C11" s="504"/>
      <c r="D11" s="505"/>
      <c r="E11" s="545"/>
      <c r="F11" s="546"/>
      <c r="G11" s="546"/>
      <c r="H11" s="546"/>
      <c r="I11" s="547"/>
      <c r="J11" s="52" t="str">
        <f>IF(AND('Mapa de Riesgos'!$Y$42="Muy Alta",'Mapa de Riesgos'!$AA$42="Leve"),CONCATENATE("R6C",'Mapa de Riesgos'!$O$42),"")</f>
        <v/>
      </c>
      <c r="K11" s="53" t="str">
        <f>IF(AND('Mapa de Riesgos'!$Y$43="Muy Alta",'Mapa de Riesgos'!$AA$43="Leve"),CONCATENATE("R6C",'Mapa de Riesgos'!$O$43),"")</f>
        <v/>
      </c>
      <c r="L11" s="58" t="str">
        <f>IF(AND('Mapa de Riesgos'!$Y$44="Muy Alta",'Mapa de Riesgos'!$AA$44="Leve"),CONCATENATE("R6C",'Mapa de Riesgos'!$O$44),"")</f>
        <v/>
      </c>
      <c r="M11" s="58" t="str">
        <f>IF(AND('Mapa de Riesgos'!$Y$45="Muy Alta",'Mapa de Riesgos'!$AA$45="Leve"),CONCATENATE("R6C",'Mapa de Riesgos'!$O$45),"")</f>
        <v/>
      </c>
      <c r="N11" s="58" t="str">
        <f>IF(AND('Mapa de Riesgos'!$Y$46="Muy Alta",'Mapa de Riesgos'!$AA$46="Leve"),CONCATENATE("R6C",'Mapa de Riesgos'!$O$46),"")</f>
        <v/>
      </c>
      <c r="O11" s="54" t="str">
        <f>IF(AND('Mapa de Riesgos'!$Y$47="Muy Alta",'Mapa de Riesgos'!$AA$47="Leve"),CONCATENATE("R6C",'Mapa de Riesgos'!$O$47),"")</f>
        <v/>
      </c>
      <c r="P11" s="52" t="str">
        <f>IF(AND('Mapa de Riesgos'!$Y$42="Muy Alta",'Mapa de Riesgos'!$AA$42="Menor"),CONCATENATE("R6C",'Mapa de Riesgos'!$O$42),"")</f>
        <v/>
      </c>
      <c r="Q11" s="53" t="str">
        <f>IF(AND('Mapa de Riesgos'!$Y$43="Muy Alta",'Mapa de Riesgos'!$AA$43="Menor"),CONCATENATE("R6C",'Mapa de Riesgos'!$O$43),"")</f>
        <v/>
      </c>
      <c r="R11" s="58" t="str">
        <f>IF(AND('Mapa de Riesgos'!$Y$44="Muy Alta",'Mapa de Riesgos'!$AA$44="Menor"),CONCATENATE("R6C",'Mapa de Riesgos'!$O$44),"")</f>
        <v/>
      </c>
      <c r="S11" s="58" t="str">
        <f>IF(AND('Mapa de Riesgos'!$Y$45="Muy Alta",'Mapa de Riesgos'!$AA$45="Menor"),CONCATENATE("R6C",'Mapa de Riesgos'!$O$45),"")</f>
        <v/>
      </c>
      <c r="T11" s="58" t="str">
        <f>IF(AND('Mapa de Riesgos'!$Y$46="Muy Alta",'Mapa de Riesgos'!$AA$46="Menor"),CONCATENATE("R6C",'Mapa de Riesgos'!$O$46),"")</f>
        <v/>
      </c>
      <c r="U11" s="54" t="str">
        <f>IF(AND('Mapa de Riesgos'!$Y$47="Muy Alta",'Mapa de Riesgos'!$AA$47="Menor"),CONCATENATE("R6C",'Mapa de Riesgos'!$O$47),"")</f>
        <v/>
      </c>
      <c r="V11" s="52" t="str">
        <f>IF(AND('Mapa de Riesgos'!$Y$42="Muy Alta",'Mapa de Riesgos'!$AA$42="Moderado"),CONCATENATE("R6C",'Mapa de Riesgos'!$O$42),"")</f>
        <v/>
      </c>
      <c r="W11" s="53" t="str">
        <f>IF(AND('Mapa de Riesgos'!$Y$43="Muy Alta",'Mapa de Riesgos'!$AA$43="Moderado"),CONCATENATE("R6C",'Mapa de Riesgos'!$O$43),"")</f>
        <v/>
      </c>
      <c r="X11" s="58" t="str">
        <f>IF(AND('Mapa de Riesgos'!$Y$44="Muy Alta",'Mapa de Riesgos'!$AA$44="Moderado"),CONCATENATE("R6C",'Mapa de Riesgos'!$O$44),"")</f>
        <v/>
      </c>
      <c r="Y11" s="58" t="str">
        <f>IF(AND('Mapa de Riesgos'!$Y$45="Muy Alta",'Mapa de Riesgos'!$AA$45="Moderado"),CONCATENATE("R6C",'Mapa de Riesgos'!$O$45),"")</f>
        <v/>
      </c>
      <c r="Z11" s="58" t="str">
        <f>IF(AND('Mapa de Riesgos'!$Y$46="Muy Alta",'Mapa de Riesgos'!$AA$46="Moderado"),CONCATENATE("R6C",'Mapa de Riesgos'!$O$46),"")</f>
        <v/>
      </c>
      <c r="AA11" s="54" t="str">
        <f>IF(AND('Mapa de Riesgos'!$Y$47="Muy Alta",'Mapa de Riesgos'!$AA$47="Moderado"),CONCATENATE("R6C",'Mapa de Riesgos'!$O$47),"")</f>
        <v/>
      </c>
      <c r="AB11" s="52" t="str">
        <f>IF(AND('Mapa de Riesgos'!$Y$42="Muy Alta",'Mapa de Riesgos'!$AA$42="Mayor"),CONCATENATE("R6C",'Mapa de Riesgos'!$O$42),"")</f>
        <v/>
      </c>
      <c r="AC11" s="53" t="str">
        <f>IF(AND('Mapa de Riesgos'!$Y$43="Muy Alta",'Mapa de Riesgos'!$AA$43="Mayor"),CONCATENATE("R6C",'Mapa de Riesgos'!$O$43),"")</f>
        <v/>
      </c>
      <c r="AD11" s="58" t="str">
        <f>IF(AND('Mapa de Riesgos'!$Y$44="Muy Alta",'Mapa de Riesgos'!$AA$44="Mayor"),CONCATENATE("R6C",'Mapa de Riesgos'!$O$44),"")</f>
        <v/>
      </c>
      <c r="AE11" s="58" t="str">
        <f>IF(AND('Mapa de Riesgos'!$Y$45="Muy Alta",'Mapa de Riesgos'!$AA$45="Mayor"),CONCATENATE("R6C",'Mapa de Riesgos'!$O$45),"")</f>
        <v/>
      </c>
      <c r="AF11" s="58" t="str">
        <f>IF(AND('Mapa de Riesgos'!$Y$46="Muy Alta",'Mapa de Riesgos'!$AA$46="Mayor"),CONCATENATE("R6C",'Mapa de Riesgos'!$O$46),"")</f>
        <v/>
      </c>
      <c r="AG11" s="54" t="str">
        <f>IF(AND('Mapa de Riesgos'!$Y$47="Muy Alta",'Mapa de Riesgos'!$AA$47="Mayor"),CONCATENATE("R6C",'Mapa de Riesgos'!$O$47),"")</f>
        <v/>
      </c>
      <c r="AH11" s="55" t="str">
        <f>IF(AND('Mapa de Riesgos'!$Y$42="Muy Alta",'Mapa de Riesgos'!$AA$42="Catastrófico"),CONCATENATE("R6C",'Mapa de Riesgos'!$O$42),"")</f>
        <v/>
      </c>
      <c r="AI11" s="56" t="str">
        <f>IF(AND('Mapa de Riesgos'!$Y$43="Muy Alta",'Mapa de Riesgos'!$AA$43="Catastrófico"),CONCATENATE("R6C",'Mapa de Riesgos'!$O$43),"")</f>
        <v/>
      </c>
      <c r="AJ11" s="56" t="str">
        <f>IF(AND('Mapa de Riesgos'!$Y$44="Muy Alta",'Mapa de Riesgos'!$AA$44="Catastrófico"),CONCATENATE("R6C",'Mapa de Riesgos'!$O$44),"")</f>
        <v/>
      </c>
      <c r="AK11" s="56" t="str">
        <f>IF(AND('Mapa de Riesgos'!$Y$45="Muy Alta",'Mapa de Riesgos'!$AA$45="Catastrófico"),CONCATENATE("R6C",'Mapa de Riesgos'!$O$45),"")</f>
        <v/>
      </c>
      <c r="AL11" s="56" t="str">
        <f>IF(AND('Mapa de Riesgos'!$Y$46="Muy Alta",'Mapa de Riesgos'!$AA$46="Catastrófico"),CONCATENATE("R6C",'Mapa de Riesgos'!$O$46),"")</f>
        <v/>
      </c>
      <c r="AM11" s="57" t="str">
        <f>IF(AND('Mapa de Riesgos'!$Y$47="Muy Alta",'Mapa de Riesgos'!$AA$47="Catastrófico"),CONCATENATE("R6C",'Mapa de Riesgos'!$O$47),"")</f>
        <v/>
      </c>
      <c r="AN11" s="84"/>
      <c r="AO11" s="566"/>
      <c r="AP11" s="567"/>
      <c r="AQ11" s="567"/>
      <c r="AR11" s="567"/>
      <c r="AS11" s="567"/>
      <c r="AT11" s="568"/>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x14ac:dyDescent="0.25">
      <c r="A12" s="84"/>
      <c r="B12" s="504"/>
      <c r="C12" s="504"/>
      <c r="D12" s="505"/>
      <c r="E12" s="545"/>
      <c r="F12" s="546"/>
      <c r="G12" s="546"/>
      <c r="H12" s="546"/>
      <c r="I12" s="547"/>
      <c r="J12" s="52" t="str">
        <f>IF(AND('Mapa de Riesgos'!$Y$48="Muy Alta",'Mapa de Riesgos'!$AA$48="Leve"),CONCATENATE("R7C",'Mapa de Riesgos'!$O$48),"")</f>
        <v/>
      </c>
      <c r="K12" s="53" t="str">
        <f>IF(AND('Mapa de Riesgos'!$Y$49="Muy Alta",'Mapa de Riesgos'!$AA$49="Leve"),CONCATENATE("R7C",'Mapa de Riesgos'!$O$49),"")</f>
        <v/>
      </c>
      <c r="L12" s="58" t="str">
        <f>IF(AND('Mapa de Riesgos'!$Y$50="Muy Alta",'Mapa de Riesgos'!$AA$50="Leve"),CONCATENATE("R7C",'Mapa de Riesgos'!$O$50),"")</f>
        <v/>
      </c>
      <c r="M12" s="58" t="str">
        <f>IF(AND('Mapa de Riesgos'!$Y$51="Muy Alta",'Mapa de Riesgos'!$AA$51="Leve"),CONCATENATE("R7C",'Mapa de Riesgos'!$O$51),"")</f>
        <v/>
      </c>
      <c r="N12" s="58" t="str">
        <f>IF(AND('Mapa de Riesgos'!$Y$52="Muy Alta",'Mapa de Riesgos'!$AA$52="Leve"),CONCATENATE("R7C",'Mapa de Riesgos'!$O$52),"")</f>
        <v/>
      </c>
      <c r="O12" s="54" t="str">
        <f>IF(AND('Mapa de Riesgos'!$Y$53="Muy Alta",'Mapa de Riesgos'!$AA$53="Leve"),CONCATENATE("R7C",'Mapa de Riesgos'!$O$53),"")</f>
        <v/>
      </c>
      <c r="P12" s="52" t="str">
        <f>IF(AND('Mapa de Riesgos'!$Y$48="Muy Alta",'Mapa de Riesgos'!$AA$48="Menor"),CONCATENATE("R7C",'Mapa de Riesgos'!$O$48),"")</f>
        <v/>
      </c>
      <c r="Q12" s="53" t="str">
        <f>IF(AND('Mapa de Riesgos'!$Y$49="Muy Alta",'Mapa de Riesgos'!$AA$49="Menor"),CONCATENATE("R7C",'Mapa de Riesgos'!$O$49),"")</f>
        <v/>
      </c>
      <c r="R12" s="58" t="str">
        <f>IF(AND('Mapa de Riesgos'!$Y$50="Muy Alta",'Mapa de Riesgos'!$AA$50="Menor"),CONCATENATE("R7C",'Mapa de Riesgos'!$O$50),"")</f>
        <v/>
      </c>
      <c r="S12" s="58" t="str">
        <f>IF(AND('Mapa de Riesgos'!$Y$51="Muy Alta",'Mapa de Riesgos'!$AA$51="Menor"),CONCATENATE("R7C",'Mapa de Riesgos'!$O$51),"")</f>
        <v/>
      </c>
      <c r="T12" s="58" t="str">
        <f>IF(AND('Mapa de Riesgos'!$Y$52="Muy Alta",'Mapa de Riesgos'!$AA$52="Menor"),CONCATENATE("R7C",'Mapa de Riesgos'!$O$52),"")</f>
        <v/>
      </c>
      <c r="U12" s="54" t="str">
        <f>IF(AND('Mapa de Riesgos'!$Y$53="Muy Alta",'Mapa de Riesgos'!$AA$53="Menor"),CONCATENATE("R7C",'Mapa de Riesgos'!$O$53),"")</f>
        <v/>
      </c>
      <c r="V12" s="52" t="str">
        <f>IF(AND('Mapa de Riesgos'!$Y$48="Muy Alta",'Mapa de Riesgos'!$AA$48="Moderado"),CONCATENATE("R7C",'Mapa de Riesgos'!$O$48),"")</f>
        <v/>
      </c>
      <c r="W12" s="53" t="str">
        <f>IF(AND('Mapa de Riesgos'!$Y$49="Muy Alta",'Mapa de Riesgos'!$AA$49="Moderado"),CONCATENATE("R7C",'Mapa de Riesgos'!$O$49),"")</f>
        <v/>
      </c>
      <c r="X12" s="58" t="str">
        <f>IF(AND('Mapa de Riesgos'!$Y$50="Muy Alta",'Mapa de Riesgos'!$AA$50="Moderado"),CONCATENATE("R7C",'Mapa de Riesgos'!$O$50),"")</f>
        <v/>
      </c>
      <c r="Y12" s="58" t="str">
        <f>IF(AND('Mapa de Riesgos'!$Y$51="Muy Alta",'Mapa de Riesgos'!$AA$51="Moderado"),CONCATENATE("R7C",'Mapa de Riesgos'!$O$51),"")</f>
        <v/>
      </c>
      <c r="Z12" s="58" t="str">
        <f>IF(AND('Mapa de Riesgos'!$Y$52="Muy Alta",'Mapa de Riesgos'!$AA$52="Moderado"),CONCATENATE("R7C",'Mapa de Riesgos'!$O$52),"")</f>
        <v/>
      </c>
      <c r="AA12" s="54" t="str">
        <f>IF(AND('Mapa de Riesgos'!$Y$53="Muy Alta",'Mapa de Riesgos'!$AA$53="Moderado"),CONCATENATE("R7C",'Mapa de Riesgos'!$O$53),"")</f>
        <v/>
      </c>
      <c r="AB12" s="52" t="str">
        <f>IF(AND('Mapa de Riesgos'!$Y$48="Muy Alta",'Mapa de Riesgos'!$AA$48="Mayor"),CONCATENATE("R7C",'Mapa de Riesgos'!$O$48),"")</f>
        <v/>
      </c>
      <c r="AC12" s="53" t="str">
        <f>IF(AND('Mapa de Riesgos'!$Y$49="Muy Alta",'Mapa de Riesgos'!$AA$49="Mayor"),CONCATENATE("R7C",'Mapa de Riesgos'!$O$49),"")</f>
        <v/>
      </c>
      <c r="AD12" s="58" t="str">
        <f>IF(AND('Mapa de Riesgos'!$Y$50="Muy Alta",'Mapa de Riesgos'!$AA$50="Mayor"),CONCATENATE("R7C",'Mapa de Riesgos'!$O$50),"")</f>
        <v/>
      </c>
      <c r="AE12" s="58" t="str">
        <f>IF(AND('Mapa de Riesgos'!$Y$51="Muy Alta",'Mapa de Riesgos'!$AA$51="Mayor"),CONCATENATE("R7C",'Mapa de Riesgos'!$O$51),"")</f>
        <v/>
      </c>
      <c r="AF12" s="58" t="str">
        <f>IF(AND('Mapa de Riesgos'!$Y$52="Muy Alta",'Mapa de Riesgos'!$AA$52="Mayor"),CONCATENATE("R7C",'Mapa de Riesgos'!$O$52),"")</f>
        <v/>
      </c>
      <c r="AG12" s="54" t="str">
        <f>IF(AND('Mapa de Riesgos'!$Y$53="Muy Alta",'Mapa de Riesgos'!$AA$53="Mayor"),CONCATENATE("R7C",'Mapa de Riesgos'!$O$53),"")</f>
        <v/>
      </c>
      <c r="AH12" s="55" t="str">
        <f>IF(AND('Mapa de Riesgos'!$Y$48="Muy Alta",'Mapa de Riesgos'!$AA$48="Catastrófico"),CONCATENATE("R7C",'Mapa de Riesgos'!$O$48),"")</f>
        <v/>
      </c>
      <c r="AI12" s="56" t="str">
        <f>IF(AND('Mapa de Riesgos'!$Y$49="Muy Alta",'Mapa de Riesgos'!$AA$49="Catastrófico"),CONCATENATE("R7C",'Mapa de Riesgos'!$O$49),"")</f>
        <v/>
      </c>
      <c r="AJ12" s="56" t="str">
        <f>IF(AND('Mapa de Riesgos'!$Y$50="Muy Alta",'Mapa de Riesgos'!$AA$50="Catastrófico"),CONCATENATE("R7C",'Mapa de Riesgos'!$O$50),"")</f>
        <v/>
      </c>
      <c r="AK12" s="56" t="str">
        <f>IF(AND('Mapa de Riesgos'!$Y$51="Muy Alta",'Mapa de Riesgos'!$AA$51="Catastrófico"),CONCATENATE("R7C",'Mapa de Riesgos'!$O$51),"")</f>
        <v/>
      </c>
      <c r="AL12" s="56" t="str">
        <f>IF(AND('Mapa de Riesgos'!$Y$52="Muy Alta",'Mapa de Riesgos'!$AA$52="Catastrófico"),CONCATENATE("R7C",'Mapa de Riesgos'!$O$52),"")</f>
        <v/>
      </c>
      <c r="AM12" s="57" t="str">
        <f>IF(AND('Mapa de Riesgos'!$Y$53="Muy Alta",'Mapa de Riesgos'!$AA$53="Catastrófico"),CONCATENATE("R7C",'Mapa de Riesgos'!$O$53),"")</f>
        <v/>
      </c>
      <c r="AN12" s="84"/>
      <c r="AO12" s="566"/>
      <c r="AP12" s="567"/>
      <c r="AQ12" s="567"/>
      <c r="AR12" s="567"/>
      <c r="AS12" s="567"/>
      <c r="AT12" s="568"/>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x14ac:dyDescent="0.25">
      <c r="A13" s="84"/>
      <c r="B13" s="504"/>
      <c r="C13" s="504"/>
      <c r="D13" s="505"/>
      <c r="E13" s="545"/>
      <c r="F13" s="546"/>
      <c r="G13" s="546"/>
      <c r="H13" s="546"/>
      <c r="I13" s="547"/>
      <c r="J13" s="52" t="str">
        <f>IF(AND('Mapa de Riesgos'!$Y$54="Muy Alta",'Mapa de Riesgos'!$AA$54="Leve"),CONCATENATE("R8C",'Mapa de Riesgos'!$O$54),"")</f>
        <v/>
      </c>
      <c r="K13" s="53" t="str">
        <f>IF(AND('Mapa de Riesgos'!$Y$55="Muy Alta",'Mapa de Riesgos'!$AA$55="Leve"),CONCATENATE("R8C",'Mapa de Riesgos'!$O$55),"")</f>
        <v/>
      </c>
      <c r="L13" s="58" t="str">
        <f>IF(AND('Mapa de Riesgos'!$Y$56="Muy Alta",'Mapa de Riesgos'!$AA$56="Leve"),CONCATENATE("R8C",'Mapa de Riesgos'!$O$56),"")</f>
        <v/>
      </c>
      <c r="M13" s="58" t="str">
        <f>IF(AND('Mapa de Riesgos'!$Y$57="Muy Alta",'Mapa de Riesgos'!$AA$57="Leve"),CONCATENATE("R8C",'Mapa de Riesgos'!$O$57),"")</f>
        <v/>
      </c>
      <c r="N13" s="58" t="str">
        <f>IF(AND('Mapa de Riesgos'!$Y$58="Muy Alta",'Mapa de Riesgos'!$AA$58="Leve"),CONCATENATE("R8C",'Mapa de Riesgos'!$O$58),"")</f>
        <v/>
      </c>
      <c r="O13" s="54" t="str">
        <f>IF(AND('Mapa de Riesgos'!$Y$59="Muy Alta",'Mapa de Riesgos'!$AA$59="Leve"),CONCATENATE("R8C",'Mapa de Riesgos'!$O$59),"")</f>
        <v/>
      </c>
      <c r="P13" s="52" t="str">
        <f>IF(AND('Mapa de Riesgos'!$Y$54="Muy Alta",'Mapa de Riesgos'!$AA$54="Menor"),CONCATENATE("R8C",'Mapa de Riesgos'!$O$54),"")</f>
        <v/>
      </c>
      <c r="Q13" s="53" t="str">
        <f>IF(AND('Mapa de Riesgos'!$Y$55="Muy Alta",'Mapa de Riesgos'!$AA$55="Menor"),CONCATENATE("R8C",'Mapa de Riesgos'!$O$55),"")</f>
        <v/>
      </c>
      <c r="R13" s="58" t="str">
        <f>IF(AND('Mapa de Riesgos'!$Y$56="Muy Alta",'Mapa de Riesgos'!$AA$56="Menor"),CONCATENATE("R8C",'Mapa de Riesgos'!$O$56),"")</f>
        <v/>
      </c>
      <c r="S13" s="58" t="str">
        <f>IF(AND('Mapa de Riesgos'!$Y$57="Muy Alta",'Mapa de Riesgos'!$AA$57="Menor"),CONCATENATE("R8C",'Mapa de Riesgos'!$O$57),"")</f>
        <v/>
      </c>
      <c r="T13" s="58" t="str">
        <f>IF(AND('Mapa de Riesgos'!$Y$58="Muy Alta",'Mapa de Riesgos'!$AA$58="Menor"),CONCATENATE("R8C",'Mapa de Riesgos'!$O$58),"")</f>
        <v/>
      </c>
      <c r="U13" s="54" t="str">
        <f>IF(AND('Mapa de Riesgos'!$Y$59="Muy Alta",'Mapa de Riesgos'!$AA$59="Menor"),CONCATENATE("R8C",'Mapa de Riesgos'!$O$59),"")</f>
        <v/>
      </c>
      <c r="V13" s="52" t="str">
        <f>IF(AND('Mapa de Riesgos'!$Y$54="Muy Alta",'Mapa de Riesgos'!$AA$54="Moderado"),CONCATENATE("R8C",'Mapa de Riesgos'!$O$54),"")</f>
        <v/>
      </c>
      <c r="W13" s="53" t="str">
        <f>IF(AND('Mapa de Riesgos'!$Y$55="Muy Alta",'Mapa de Riesgos'!$AA$55="Moderado"),CONCATENATE("R8C",'Mapa de Riesgos'!$O$55),"")</f>
        <v/>
      </c>
      <c r="X13" s="58" t="str">
        <f>IF(AND('Mapa de Riesgos'!$Y$56="Muy Alta",'Mapa de Riesgos'!$AA$56="Moderado"),CONCATENATE("R8C",'Mapa de Riesgos'!$O$56),"")</f>
        <v/>
      </c>
      <c r="Y13" s="58" t="str">
        <f>IF(AND('Mapa de Riesgos'!$Y$57="Muy Alta",'Mapa de Riesgos'!$AA$57="Moderado"),CONCATENATE("R8C",'Mapa de Riesgos'!$O$57),"")</f>
        <v/>
      </c>
      <c r="Z13" s="58" t="str">
        <f>IF(AND('Mapa de Riesgos'!$Y$58="Muy Alta",'Mapa de Riesgos'!$AA$58="Moderado"),CONCATENATE("R8C",'Mapa de Riesgos'!$O$58),"")</f>
        <v/>
      </c>
      <c r="AA13" s="54" t="str">
        <f>IF(AND('Mapa de Riesgos'!$Y$59="Muy Alta",'Mapa de Riesgos'!$AA$59="Moderado"),CONCATENATE("R8C",'Mapa de Riesgos'!$O$59),"")</f>
        <v/>
      </c>
      <c r="AB13" s="52" t="str">
        <f>IF(AND('Mapa de Riesgos'!$Y$54="Muy Alta",'Mapa de Riesgos'!$AA$54="Mayor"),CONCATENATE("R8C",'Mapa de Riesgos'!$O$54),"")</f>
        <v/>
      </c>
      <c r="AC13" s="53" t="str">
        <f>IF(AND('Mapa de Riesgos'!$Y$55="Muy Alta",'Mapa de Riesgos'!$AA$55="Mayor"),CONCATENATE("R8C",'Mapa de Riesgos'!$O$55),"")</f>
        <v/>
      </c>
      <c r="AD13" s="58" t="str">
        <f>IF(AND('Mapa de Riesgos'!$Y$56="Muy Alta",'Mapa de Riesgos'!$AA$56="Mayor"),CONCATENATE("R8C",'Mapa de Riesgos'!$O$56),"")</f>
        <v/>
      </c>
      <c r="AE13" s="58" t="str">
        <f>IF(AND('Mapa de Riesgos'!$Y$57="Muy Alta",'Mapa de Riesgos'!$AA$57="Mayor"),CONCATENATE("R8C",'Mapa de Riesgos'!$O$57),"")</f>
        <v/>
      </c>
      <c r="AF13" s="58" t="str">
        <f>IF(AND('Mapa de Riesgos'!$Y$58="Muy Alta",'Mapa de Riesgos'!$AA$58="Mayor"),CONCATENATE("R8C",'Mapa de Riesgos'!$O$58),"")</f>
        <v/>
      </c>
      <c r="AG13" s="54" t="str">
        <f>IF(AND('Mapa de Riesgos'!$Y$59="Muy Alta",'Mapa de Riesgos'!$AA$59="Mayor"),CONCATENATE("R8C",'Mapa de Riesgos'!$O$59),"")</f>
        <v/>
      </c>
      <c r="AH13" s="55" t="str">
        <f>IF(AND('Mapa de Riesgos'!$Y$54="Muy Alta",'Mapa de Riesgos'!$AA$54="Catastrófico"),CONCATENATE("R8C",'Mapa de Riesgos'!$O$54),"")</f>
        <v/>
      </c>
      <c r="AI13" s="56" t="str">
        <f>IF(AND('Mapa de Riesgos'!$Y$55="Muy Alta",'Mapa de Riesgos'!$AA$55="Catastrófico"),CONCATENATE("R8C",'Mapa de Riesgos'!$O$55),"")</f>
        <v/>
      </c>
      <c r="AJ13" s="56" t="str">
        <f>IF(AND('Mapa de Riesgos'!$Y$56="Muy Alta",'Mapa de Riesgos'!$AA$56="Catastrófico"),CONCATENATE("R8C",'Mapa de Riesgos'!$O$56),"")</f>
        <v/>
      </c>
      <c r="AK13" s="56" t="str">
        <f>IF(AND('Mapa de Riesgos'!$Y$57="Muy Alta",'Mapa de Riesgos'!$AA$57="Catastrófico"),CONCATENATE("R8C",'Mapa de Riesgos'!$O$57),"")</f>
        <v/>
      </c>
      <c r="AL13" s="56" t="str">
        <f>IF(AND('Mapa de Riesgos'!$Y$58="Muy Alta",'Mapa de Riesgos'!$AA$58="Catastrófico"),CONCATENATE("R8C",'Mapa de Riesgos'!$O$58),"")</f>
        <v/>
      </c>
      <c r="AM13" s="57" t="str">
        <f>IF(AND('Mapa de Riesgos'!$Y$59="Muy Alta",'Mapa de Riesgos'!$AA$59="Catastrófico"),CONCATENATE("R8C",'Mapa de Riesgos'!$O$59),"")</f>
        <v/>
      </c>
      <c r="AN13" s="84"/>
      <c r="AO13" s="566"/>
      <c r="AP13" s="567"/>
      <c r="AQ13" s="567"/>
      <c r="AR13" s="567"/>
      <c r="AS13" s="567"/>
      <c r="AT13" s="568"/>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x14ac:dyDescent="0.25">
      <c r="A14" s="84"/>
      <c r="B14" s="504"/>
      <c r="C14" s="504"/>
      <c r="D14" s="505"/>
      <c r="E14" s="545"/>
      <c r="F14" s="546"/>
      <c r="G14" s="546"/>
      <c r="H14" s="546"/>
      <c r="I14" s="547"/>
      <c r="J14" s="52" t="str">
        <f>IF(AND('Mapa de Riesgos'!$Y$60="Muy Alta",'Mapa de Riesgos'!$AA$60="Leve"),CONCATENATE("R9C",'Mapa de Riesgos'!$O$60),"")</f>
        <v/>
      </c>
      <c r="K14" s="53" t="str">
        <f>IF(AND('Mapa de Riesgos'!$Y$61="Muy Alta",'Mapa de Riesgos'!$AA$61="Leve"),CONCATENATE("R9C",'Mapa de Riesgos'!$O$61),"")</f>
        <v/>
      </c>
      <c r="L14" s="58" t="str">
        <f>IF(AND('Mapa de Riesgos'!$Y$62="Muy Alta",'Mapa de Riesgos'!$AA$62="Leve"),CONCATENATE("R9C",'Mapa de Riesgos'!$O$62),"")</f>
        <v/>
      </c>
      <c r="M14" s="58" t="str">
        <f>IF(AND('Mapa de Riesgos'!$Y$63="Muy Alta",'Mapa de Riesgos'!$AA$63="Leve"),CONCATENATE("R9C",'Mapa de Riesgos'!$O$63),"")</f>
        <v/>
      </c>
      <c r="N14" s="58" t="str">
        <f>IF(AND('Mapa de Riesgos'!$Y$64="Muy Alta",'Mapa de Riesgos'!$AA$64="Leve"),CONCATENATE("R9C",'Mapa de Riesgos'!$O$64),"")</f>
        <v/>
      </c>
      <c r="O14" s="54" t="str">
        <f>IF(AND('Mapa de Riesgos'!$Y$65="Muy Alta",'Mapa de Riesgos'!$AA$65="Leve"),CONCATENATE("R9C",'Mapa de Riesgos'!$O$65),"")</f>
        <v/>
      </c>
      <c r="P14" s="52" t="str">
        <f>IF(AND('Mapa de Riesgos'!$Y$60="Muy Alta",'Mapa de Riesgos'!$AA$60="Menor"),CONCATENATE("R9C",'Mapa de Riesgos'!$O$60),"")</f>
        <v/>
      </c>
      <c r="Q14" s="53" t="str">
        <f>IF(AND('Mapa de Riesgos'!$Y$61="Muy Alta",'Mapa de Riesgos'!$AA$61="Menor"),CONCATENATE("R9C",'Mapa de Riesgos'!$O$61),"")</f>
        <v/>
      </c>
      <c r="R14" s="58" t="str">
        <f>IF(AND('Mapa de Riesgos'!$Y$62="Muy Alta",'Mapa de Riesgos'!$AA$62="Menor"),CONCATENATE("R9C",'Mapa de Riesgos'!$O$62),"")</f>
        <v/>
      </c>
      <c r="S14" s="58" t="str">
        <f>IF(AND('Mapa de Riesgos'!$Y$63="Muy Alta",'Mapa de Riesgos'!$AA$63="Menor"),CONCATENATE("R9C",'Mapa de Riesgos'!$O$63),"")</f>
        <v/>
      </c>
      <c r="T14" s="58" t="str">
        <f>IF(AND('Mapa de Riesgos'!$Y$64="Muy Alta",'Mapa de Riesgos'!$AA$64="Menor"),CONCATENATE("R9C",'Mapa de Riesgos'!$O$64),"")</f>
        <v/>
      </c>
      <c r="U14" s="54" t="str">
        <f>IF(AND('Mapa de Riesgos'!$Y$65="Muy Alta",'Mapa de Riesgos'!$AA$65="Menor"),CONCATENATE("R9C",'Mapa de Riesgos'!$O$65),"")</f>
        <v/>
      </c>
      <c r="V14" s="52" t="str">
        <f>IF(AND('Mapa de Riesgos'!$Y$60="Muy Alta",'Mapa de Riesgos'!$AA$60="Moderado"),CONCATENATE("R9C",'Mapa de Riesgos'!$O$60),"")</f>
        <v/>
      </c>
      <c r="W14" s="53" t="str">
        <f>IF(AND('Mapa de Riesgos'!$Y$61="Muy Alta",'Mapa de Riesgos'!$AA$61="Moderado"),CONCATENATE("R9C",'Mapa de Riesgos'!$O$61),"")</f>
        <v/>
      </c>
      <c r="X14" s="58" t="str">
        <f>IF(AND('Mapa de Riesgos'!$Y$62="Muy Alta",'Mapa de Riesgos'!$AA$62="Moderado"),CONCATENATE("R9C",'Mapa de Riesgos'!$O$62),"")</f>
        <v/>
      </c>
      <c r="Y14" s="58" t="str">
        <f>IF(AND('Mapa de Riesgos'!$Y$63="Muy Alta",'Mapa de Riesgos'!$AA$63="Moderado"),CONCATENATE("R9C",'Mapa de Riesgos'!$O$63),"")</f>
        <v/>
      </c>
      <c r="Z14" s="58" t="str">
        <f>IF(AND('Mapa de Riesgos'!$Y$64="Muy Alta",'Mapa de Riesgos'!$AA$64="Moderado"),CONCATENATE("R9C",'Mapa de Riesgos'!$O$64),"")</f>
        <v/>
      </c>
      <c r="AA14" s="54" t="str">
        <f>IF(AND('Mapa de Riesgos'!$Y$65="Muy Alta",'Mapa de Riesgos'!$AA$65="Moderado"),CONCATENATE("R9C",'Mapa de Riesgos'!$O$65),"")</f>
        <v/>
      </c>
      <c r="AB14" s="52" t="str">
        <f>IF(AND('Mapa de Riesgos'!$Y$60="Muy Alta",'Mapa de Riesgos'!$AA$60="Mayor"),CONCATENATE("R9C",'Mapa de Riesgos'!$O$60),"")</f>
        <v/>
      </c>
      <c r="AC14" s="53" t="str">
        <f>IF(AND('Mapa de Riesgos'!$Y$61="Muy Alta",'Mapa de Riesgos'!$AA$61="Mayor"),CONCATENATE("R9C",'Mapa de Riesgos'!$O$61),"")</f>
        <v/>
      </c>
      <c r="AD14" s="58" t="str">
        <f>IF(AND('Mapa de Riesgos'!$Y$62="Muy Alta",'Mapa de Riesgos'!$AA$62="Mayor"),CONCATENATE("R9C",'Mapa de Riesgos'!$O$62),"")</f>
        <v/>
      </c>
      <c r="AE14" s="58" t="str">
        <f>IF(AND('Mapa de Riesgos'!$Y$63="Muy Alta",'Mapa de Riesgos'!$AA$63="Mayor"),CONCATENATE("R9C",'Mapa de Riesgos'!$O$63),"")</f>
        <v/>
      </c>
      <c r="AF14" s="58" t="str">
        <f>IF(AND('Mapa de Riesgos'!$Y$64="Muy Alta",'Mapa de Riesgos'!$AA$64="Mayor"),CONCATENATE("R9C",'Mapa de Riesgos'!$O$64),"")</f>
        <v/>
      </c>
      <c r="AG14" s="54" t="str">
        <f>IF(AND('Mapa de Riesgos'!$Y$65="Muy Alta",'Mapa de Riesgos'!$AA$65="Mayor"),CONCATENATE("R9C",'Mapa de Riesgos'!$O$65),"")</f>
        <v/>
      </c>
      <c r="AH14" s="55" t="str">
        <f>IF(AND('Mapa de Riesgos'!$Y$60="Muy Alta",'Mapa de Riesgos'!$AA$60="Catastrófico"),CONCATENATE("R9C",'Mapa de Riesgos'!$O$60),"")</f>
        <v/>
      </c>
      <c r="AI14" s="56" t="str">
        <f>IF(AND('Mapa de Riesgos'!$Y$61="Muy Alta",'Mapa de Riesgos'!$AA$61="Catastrófico"),CONCATENATE("R9C",'Mapa de Riesgos'!$O$61),"")</f>
        <v/>
      </c>
      <c r="AJ14" s="56" t="str">
        <f>IF(AND('Mapa de Riesgos'!$Y$62="Muy Alta",'Mapa de Riesgos'!$AA$62="Catastrófico"),CONCATENATE("R9C",'Mapa de Riesgos'!$O$62),"")</f>
        <v/>
      </c>
      <c r="AK14" s="56" t="str">
        <f>IF(AND('Mapa de Riesgos'!$Y$63="Muy Alta",'Mapa de Riesgos'!$AA$63="Catastrófico"),CONCATENATE("R9C",'Mapa de Riesgos'!$O$63),"")</f>
        <v/>
      </c>
      <c r="AL14" s="56" t="str">
        <f>IF(AND('Mapa de Riesgos'!$Y$64="Muy Alta",'Mapa de Riesgos'!$AA$64="Catastrófico"),CONCATENATE("R9C",'Mapa de Riesgos'!$O$64),"")</f>
        <v/>
      </c>
      <c r="AM14" s="57" t="str">
        <f>IF(AND('Mapa de Riesgos'!$Y$65="Muy Alta",'Mapa de Riesgos'!$AA$65="Catastrófico"),CONCATENATE("R9C",'Mapa de Riesgos'!$O$65),"")</f>
        <v/>
      </c>
      <c r="AN14" s="84"/>
      <c r="AO14" s="566"/>
      <c r="AP14" s="567"/>
      <c r="AQ14" s="567"/>
      <c r="AR14" s="567"/>
      <c r="AS14" s="567"/>
      <c r="AT14" s="568"/>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x14ac:dyDescent="0.3">
      <c r="A15" s="84"/>
      <c r="B15" s="504"/>
      <c r="C15" s="504"/>
      <c r="D15" s="505"/>
      <c r="E15" s="548"/>
      <c r="F15" s="549"/>
      <c r="G15" s="549"/>
      <c r="H15" s="549"/>
      <c r="I15" s="550"/>
      <c r="J15" s="59" t="str">
        <f>IF(AND('Mapa de Riesgos'!$Y$66="Muy Alta",'Mapa de Riesgos'!$AA$66="Leve"),CONCATENATE("R10C",'Mapa de Riesgos'!$O$66),"")</f>
        <v/>
      </c>
      <c r="K15" s="60" t="str">
        <f>IF(AND('Mapa de Riesgos'!$Y$67="Muy Alta",'Mapa de Riesgos'!$AA$67="Leve"),CONCATENATE("R10C",'Mapa de Riesgos'!$O$67),"")</f>
        <v/>
      </c>
      <c r="L15" s="60" t="str">
        <f>IF(AND('Mapa de Riesgos'!$Y$68="Muy Alta",'Mapa de Riesgos'!$AA$68="Leve"),CONCATENATE("R10C",'Mapa de Riesgos'!$O$68),"")</f>
        <v/>
      </c>
      <c r="M15" s="60" t="str">
        <f>IF(AND('Mapa de Riesgos'!$Y$69="Muy Alta",'Mapa de Riesgos'!$AA$69="Leve"),CONCATENATE("R10C",'Mapa de Riesgos'!$O$69),"")</f>
        <v/>
      </c>
      <c r="N15" s="60" t="str">
        <f>IF(AND('Mapa de Riesgos'!$Y$70="Muy Alta",'Mapa de Riesgos'!$AA$70="Leve"),CONCATENATE("R10C",'Mapa de Riesgos'!$O$70),"")</f>
        <v/>
      </c>
      <c r="O15" s="61" t="str">
        <f>IF(AND('Mapa de Riesgos'!$Y$71="Muy Alta",'Mapa de Riesgos'!$AA$71="Leve"),CONCATENATE("R10C",'Mapa de Riesgos'!$O$71),"")</f>
        <v/>
      </c>
      <c r="P15" s="52" t="str">
        <f>IF(AND('Mapa de Riesgos'!$Y$66="Muy Alta",'Mapa de Riesgos'!$AA$66="Menor"),CONCATENATE("R10C",'Mapa de Riesgos'!$O$66),"")</f>
        <v/>
      </c>
      <c r="Q15" s="53" t="str">
        <f>IF(AND('Mapa de Riesgos'!$Y$67="Muy Alta",'Mapa de Riesgos'!$AA$67="Menor"),CONCATENATE("R10C",'Mapa de Riesgos'!$O$67),"")</f>
        <v/>
      </c>
      <c r="R15" s="53" t="str">
        <f>IF(AND('Mapa de Riesgos'!$Y$68="Muy Alta",'Mapa de Riesgos'!$AA$68="Menor"),CONCATENATE("R10C",'Mapa de Riesgos'!$O$68),"")</f>
        <v/>
      </c>
      <c r="S15" s="53" t="str">
        <f>IF(AND('Mapa de Riesgos'!$Y$69="Muy Alta",'Mapa de Riesgos'!$AA$69="Menor"),CONCATENATE("R10C",'Mapa de Riesgos'!$O$69),"")</f>
        <v/>
      </c>
      <c r="T15" s="53" t="str">
        <f>IF(AND('Mapa de Riesgos'!$Y$70="Muy Alta",'Mapa de Riesgos'!$AA$70="Menor"),CONCATENATE("R10C",'Mapa de Riesgos'!$O$70),"")</f>
        <v/>
      </c>
      <c r="U15" s="54" t="str">
        <f>IF(AND('Mapa de Riesgos'!$Y$71="Muy Alta",'Mapa de Riesgos'!$AA$71="Menor"),CONCATENATE("R10C",'Mapa de Riesgos'!$O$71),"")</f>
        <v/>
      </c>
      <c r="V15" s="59" t="str">
        <f>IF(AND('Mapa de Riesgos'!$Y$66="Muy Alta",'Mapa de Riesgos'!$AA$66="Moderado"),CONCATENATE("R10C",'Mapa de Riesgos'!$O$66),"")</f>
        <v/>
      </c>
      <c r="W15" s="60" t="str">
        <f>IF(AND('Mapa de Riesgos'!$Y$67="Muy Alta",'Mapa de Riesgos'!$AA$67="Moderado"),CONCATENATE("R10C",'Mapa de Riesgos'!$O$67),"")</f>
        <v/>
      </c>
      <c r="X15" s="60" t="str">
        <f>IF(AND('Mapa de Riesgos'!$Y$68="Muy Alta",'Mapa de Riesgos'!$AA$68="Moderado"),CONCATENATE("R10C",'Mapa de Riesgos'!$O$68),"")</f>
        <v/>
      </c>
      <c r="Y15" s="60" t="str">
        <f>IF(AND('Mapa de Riesgos'!$Y$69="Muy Alta",'Mapa de Riesgos'!$AA$69="Moderado"),CONCATENATE("R10C",'Mapa de Riesgos'!$O$69),"")</f>
        <v/>
      </c>
      <c r="Z15" s="60" t="str">
        <f>IF(AND('Mapa de Riesgos'!$Y$70="Muy Alta",'Mapa de Riesgos'!$AA$70="Moderado"),CONCATENATE("R10C",'Mapa de Riesgos'!$O$70),"")</f>
        <v/>
      </c>
      <c r="AA15" s="61" t="str">
        <f>IF(AND('Mapa de Riesgos'!$Y$71="Muy Alta",'Mapa de Riesgos'!$AA$71="Moderado"),CONCATENATE("R10C",'Mapa de Riesgos'!$O$71),"")</f>
        <v/>
      </c>
      <c r="AB15" s="52" t="str">
        <f>IF(AND('Mapa de Riesgos'!$Y$66="Muy Alta",'Mapa de Riesgos'!$AA$66="Mayor"),CONCATENATE("R10C",'Mapa de Riesgos'!$O$66),"")</f>
        <v/>
      </c>
      <c r="AC15" s="53" t="str">
        <f>IF(AND('Mapa de Riesgos'!$Y$67="Muy Alta",'Mapa de Riesgos'!$AA$67="Mayor"),CONCATENATE("R10C",'Mapa de Riesgos'!$O$67),"")</f>
        <v/>
      </c>
      <c r="AD15" s="53" t="str">
        <f>IF(AND('Mapa de Riesgos'!$Y$68="Muy Alta",'Mapa de Riesgos'!$AA$68="Mayor"),CONCATENATE("R10C",'Mapa de Riesgos'!$O$68),"")</f>
        <v/>
      </c>
      <c r="AE15" s="53" t="str">
        <f>IF(AND('Mapa de Riesgos'!$Y$69="Muy Alta",'Mapa de Riesgos'!$AA$69="Mayor"),CONCATENATE("R10C",'Mapa de Riesgos'!$O$69),"")</f>
        <v/>
      </c>
      <c r="AF15" s="53" t="str">
        <f>IF(AND('Mapa de Riesgos'!$Y$70="Muy Alta",'Mapa de Riesgos'!$AA$70="Mayor"),CONCATENATE("R10C",'Mapa de Riesgos'!$O$70),"")</f>
        <v/>
      </c>
      <c r="AG15" s="54" t="str">
        <f>IF(AND('Mapa de Riesgos'!$Y$71="Muy Alta",'Mapa de Riesgos'!$AA$71="Mayor"),CONCATENATE("R10C",'Mapa de Riesgos'!$O$71),"")</f>
        <v/>
      </c>
      <c r="AH15" s="62" t="str">
        <f>IF(AND('Mapa de Riesgos'!$Y$66="Muy Alta",'Mapa de Riesgos'!$AA$66="Catastrófico"),CONCATENATE("R10C",'Mapa de Riesgos'!$O$66),"")</f>
        <v/>
      </c>
      <c r="AI15" s="63" t="str">
        <f>IF(AND('Mapa de Riesgos'!$Y$67="Muy Alta",'Mapa de Riesgos'!$AA$67="Catastrófico"),CONCATENATE("R10C",'Mapa de Riesgos'!$O$67),"")</f>
        <v/>
      </c>
      <c r="AJ15" s="63" t="str">
        <f>IF(AND('Mapa de Riesgos'!$Y$68="Muy Alta",'Mapa de Riesgos'!$AA$68="Catastrófico"),CONCATENATE("R10C",'Mapa de Riesgos'!$O$68),"")</f>
        <v/>
      </c>
      <c r="AK15" s="63" t="str">
        <f>IF(AND('Mapa de Riesgos'!$Y$69="Muy Alta",'Mapa de Riesgos'!$AA$69="Catastrófico"),CONCATENATE("R10C",'Mapa de Riesgos'!$O$69),"")</f>
        <v/>
      </c>
      <c r="AL15" s="63" t="str">
        <f>IF(AND('Mapa de Riesgos'!$Y$70="Muy Alta",'Mapa de Riesgos'!$AA$70="Catastrófico"),CONCATENATE("R10C",'Mapa de Riesgos'!$O$70),"")</f>
        <v/>
      </c>
      <c r="AM15" s="64" t="str">
        <f>IF(AND('Mapa de Riesgos'!$Y$71="Muy Alta",'Mapa de Riesgos'!$AA$71="Catastrófico"),CONCATENATE("R10C",'Mapa de Riesgos'!$O$71),"")</f>
        <v/>
      </c>
      <c r="AN15" s="84"/>
      <c r="AO15" s="569"/>
      <c r="AP15" s="570"/>
      <c r="AQ15" s="570"/>
      <c r="AR15" s="570"/>
      <c r="AS15" s="570"/>
      <c r="AT15" s="571"/>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x14ac:dyDescent="0.25">
      <c r="A16" s="84"/>
      <c r="B16" s="504"/>
      <c r="C16" s="504"/>
      <c r="D16" s="505"/>
      <c r="E16" s="542" t="s">
        <v>165</v>
      </c>
      <c r="F16" s="543"/>
      <c r="G16" s="543"/>
      <c r="H16" s="543"/>
      <c r="I16" s="543"/>
      <c r="J16" s="65" t="str">
        <f>IF(AND('Mapa de Riesgos'!$Y$12="Alta",'Mapa de Riesgos'!$AA$12="Leve"),CONCATENATE("R1C",'Mapa de Riesgos'!$O$12),"")</f>
        <v/>
      </c>
      <c r="K16" s="66" t="str">
        <f>IF(AND('Mapa de Riesgos'!$Y$13="Alta",'Mapa de Riesgos'!$AA$13="Leve"),CONCATENATE("R1C",'Mapa de Riesgos'!$O$13),"")</f>
        <v/>
      </c>
      <c r="L16" s="66" t="str">
        <f>IF(AND('Mapa de Riesgos'!$Y$14="Alta",'Mapa de Riesgos'!$AA$14="Leve"),CONCATENATE("R1C",'Mapa de Riesgos'!$O$14),"")</f>
        <v/>
      </c>
      <c r="M16" s="66" t="str">
        <f>IF(AND('Mapa de Riesgos'!$Y$15="Alta",'Mapa de Riesgos'!$AA$15="Leve"),CONCATENATE("R1C",'Mapa de Riesgos'!$O$15),"")</f>
        <v/>
      </c>
      <c r="N16" s="66" t="str">
        <f>IF(AND('Mapa de Riesgos'!$Y$16="Alta",'Mapa de Riesgos'!$AA$16="Leve"),CONCATENATE("R1C",'Mapa de Riesgos'!$O$16),"")</f>
        <v/>
      </c>
      <c r="O16" s="67" t="str">
        <f>IF(AND('Mapa de Riesgos'!$Y$17="Alta",'Mapa de Riesgos'!$AA$17="Leve"),CONCATENATE("R1C",'Mapa de Riesgos'!$O$17),"")</f>
        <v/>
      </c>
      <c r="P16" s="65" t="str">
        <f>IF(AND('Mapa de Riesgos'!$Y$12="Alta",'Mapa de Riesgos'!$AA$12="Menor"),CONCATENATE("R1C",'Mapa de Riesgos'!$O$12),"")</f>
        <v/>
      </c>
      <c r="Q16" s="66" t="str">
        <f>IF(AND('Mapa de Riesgos'!$Y$13="Alta",'Mapa de Riesgos'!$AA$13="Menor"),CONCATENATE("R1C",'Mapa de Riesgos'!$O$13),"")</f>
        <v/>
      </c>
      <c r="R16" s="66" t="str">
        <f>IF(AND('Mapa de Riesgos'!$Y$14="Alta",'Mapa de Riesgos'!$AA$14="Menor"),CONCATENATE("R1C",'Mapa de Riesgos'!$O$14),"")</f>
        <v/>
      </c>
      <c r="S16" s="66" t="str">
        <f>IF(AND('Mapa de Riesgos'!$Y$15="Alta",'Mapa de Riesgos'!$AA$15="Menor"),CONCATENATE("R1C",'Mapa de Riesgos'!$O$15),"")</f>
        <v/>
      </c>
      <c r="T16" s="66" t="str">
        <f>IF(AND('Mapa de Riesgos'!$Y$16="Alta",'Mapa de Riesgos'!$AA$16="Menor"),CONCATENATE("R1C",'Mapa de Riesgos'!$O$16),"")</f>
        <v/>
      </c>
      <c r="U16" s="67" t="str">
        <f>IF(AND('Mapa de Riesgos'!$Y$17="Alta",'Mapa de Riesgos'!$AA$17="Menor"),CONCATENATE("R1C",'Mapa de Riesgos'!$O$17),"")</f>
        <v/>
      </c>
      <c r="V16" s="46" t="str">
        <f>IF(AND('Mapa de Riesgos'!$Y$12="Alta",'Mapa de Riesgos'!$AA$12="Moderado"),CONCATENATE("R1C",'Mapa de Riesgos'!$O$12),"")</f>
        <v/>
      </c>
      <c r="W16" s="47" t="str">
        <f>IF(AND('Mapa de Riesgos'!$Y$13="Alta",'Mapa de Riesgos'!$AA$13="Moderado"),CONCATENATE("R1C",'Mapa de Riesgos'!$O$13),"")</f>
        <v/>
      </c>
      <c r="X16" s="47" t="str">
        <f>IF(AND('Mapa de Riesgos'!$Y$14="Alta",'Mapa de Riesgos'!$AA$14="Moderado"),CONCATENATE("R1C",'Mapa de Riesgos'!$O$14),"")</f>
        <v/>
      </c>
      <c r="Y16" s="47" t="str">
        <f>IF(AND('Mapa de Riesgos'!$Y$15="Alta",'Mapa de Riesgos'!$AA$15="Moderado"),CONCATENATE("R1C",'Mapa de Riesgos'!$O$15),"")</f>
        <v/>
      </c>
      <c r="Z16" s="47" t="str">
        <f>IF(AND('Mapa de Riesgos'!$Y$16="Alta",'Mapa de Riesgos'!$AA$16="Moderado"),CONCATENATE("R1C",'Mapa de Riesgos'!$O$16),"")</f>
        <v/>
      </c>
      <c r="AA16" s="48" t="str">
        <f>IF(AND('Mapa de Riesgos'!$Y$17="Alta",'Mapa de Riesgos'!$AA$17="Moderado"),CONCATENATE("R1C",'Mapa de Riesgos'!$O$17),"")</f>
        <v/>
      </c>
      <c r="AB16" s="46" t="str">
        <f>IF(AND('Mapa de Riesgos'!$Y$12="Alta",'Mapa de Riesgos'!$AA$12="Mayor"),CONCATENATE("R1C",'Mapa de Riesgos'!$O$12),"")</f>
        <v/>
      </c>
      <c r="AC16" s="47" t="str">
        <f>IF(AND('Mapa de Riesgos'!$Y$13="Alta",'Mapa de Riesgos'!$AA$13="Mayor"),CONCATENATE("R1C",'Mapa de Riesgos'!$O$13),"")</f>
        <v/>
      </c>
      <c r="AD16" s="47" t="str">
        <f>IF(AND('Mapa de Riesgos'!$Y$14="Alta",'Mapa de Riesgos'!$AA$14="Mayor"),CONCATENATE("R1C",'Mapa de Riesgos'!$O$14),"")</f>
        <v/>
      </c>
      <c r="AE16" s="47" t="str">
        <f>IF(AND('Mapa de Riesgos'!$Y$15="Alta",'Mapa de Riesgos'!$AA$15="Mayor"),CONCATENATE("R1C",'Mapa de Riesgos'!$O$15),"")</f>
        <v/>
      </c>
      <c r="AF16" s="47" t="str">
        <f>IF(AND('Mapa de Riesgos'!$Y$16="Alta",'Mapa de Riesgos'!$AA$16="Mayor"),CONCATENATE("R1C",'Mapa de Riesgos'!$O$16),"")</f>
        <v/>
      </c>
      <c r="AG16" s="48" t="str">
        <f>IF(AND('Mapa de Riesgos'!$Y$17="Alta",'Mapa de Riesgos'!$AA$17="Mayor"),CONCATENATE("R1C",'Mapa de Riesgos'!$O$17),"")</f>
        <v/>
      </c>
      <c r="AH16" s="49" t="str">
        <f>IF(AND('Mapa de Riesgos'!$Y$12="Alta",'Mapa de Riesgos'!$AA$12="Catastrófico"),CONCATENATE("R1C",'Mapa de Riesgos'!$O$12),"")</f>
        <v/>
      </c>
      <c r="AI16" s="50" t="str">
        <f>IF(AND('Mapa de Riesgos'!$Y$13="Alta",'Mapa de Riesgos'!$AA$13="Catastrófico"),CONCATENATE("R1C",'Mapa de Riesgos'!$O$13),"")</f>
        <v/>
      </c>
      <c r="AJ16" s="50" t="str">
        <f>IF(AND('Mapa de Riesgos'!$Y$14="Alta",'Mapa de Riesgos'!$AA$14="Catastrófico"),CONCATENATE("R1C",'Mapa de Riesgos'!$O$14),"")</f>
        <v/>
      </c>
      <c r="AK16" s="50" t="str">
        <f>IF(AND('Mapa de Riesgos'!$Y$15="Alta",'Mapa de Riesgos'!$AA$15="Catastrófico"),CONCATENATE("R1C",'Mapa de Riesgos'!$O$15),"")</f>
        <v/>
      </c>
      <c r="AL16" s="50" t="str">
        <f>IF(AND('Mapa de Riesgos'!$Y$16="Alta",'Mapa de Riesgos'!$AA$16="Catastrófico"),CONCATENATE("R1C",'Mapa de Riesgos'!$O$16),"")</f>
        <v/>
      </c>
      <c r="AM16" s="51" t="str">
        <f>IF(AND('Mapa de Riesgos'!$Y$17="Alta",'Mapa de Riesgos'!$AA$17="Catastrófico"),CONCATENATE("R1C",'Mapa de Riesgos'!$O$17),"")</f>
        <v/>
      </c>
      <c r="AN16" s="84"/>
      <c r="AO16" s="552" t="s">
        <v>166</v>
      </c>
      <c r="AP16" s="553"/>
      <c r="AQ16" s="553"/>
      <c r="AR16" s="553"/>
      <c r="AS16" s="553"/>
      <c r="AT16" s="55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x14ac:dyDescent="0.25">
      <c r="A17" s="84"/>
      <c r="B17" s="504"/>
      <c r="C17" s="504"/>
      <c r="D17" s="505"/>
      <c r="E17" s="561"/>
      <c r="F17" s="562"/>
      <c r="G17" s="562"/>
      <c r="H17" s="562"/>
      <c r="I17" s="562"/>
      <c r="J17" s="68" t="str">
        <f>IF(AND('Mapa de Riesgos'!$Y$18="Alta",'Mapa de Riesgos'!$AA$18="Leve"),CONCATENATE("R2C",'Mapa de Riesgos'!$O$18),"")</f>
        <v/>
      </c>
      <c r="K17" s="69" t="str">
        <f>IF(AND('Mapa de Riesgos'!$Y$19="Alta",'Mapa de Riesgos'!$AA$19="Leve"),CONCATENATE("R2C",'Mapa de Riesgos'!$O$19),"")</f>
        <v/>
      </c>
      <c r="L17" s="69" t="str">
        <f>IF(AND('Mapa de Riesgos'!$Y$20="Alta",'Mapa de Riesgos'!$AA$20="Leve"),CONCATENATE("R2C",'Mapa de Riesgos'!$O$20),"")</f>
        <v/>
      </c>
      <c r="M17" s="69" t="str">
        <f>IF(AND('Mapa de Riesgos'!$Y$21="Alta",'Mapa de Riesgos'!$AA$21="Leve"),CONCATENATE("R2C",'Mapa de Riesgos'!$O$21),"")</f>
        <v/>
      </c>
      <c r="N17" s="69" t="str">
        <f>IF(AND('Mapa de Riesgos'!$Y$22="Alta",'Mapa de Riesgos'!$AA$22="Leve"),CONCATENATE("R2C",'Mapa de Riesgos'!$O$22),"")</f>
        <v/>
      </c>
      <c r="O17" s="70" t="str">
        <f>IF(AND('Mapa de Riesgos'!$Y$23="Alta",'Mapa de Riesgos'!$AA$23="Leve"),CONCATENATE("R2C",'Mapa de Riesgos'!$O$23),"")</f>
        <v/>
      </c>
      <c r="P17" s="68" t="str">
        <f>IF(AND('Mapa de Riesgos'!$Y$18="Alta",'Mapa de Riesgos'!$AA$18="Menor"),CONCATENATE("R2C",'Mapa de Riesgos'!$O$18),"")</f>
        <v/>
      </c>
      <c r="Q17" s="69" t="str">
        <f>IF(AND('Mapa de Riesgos'!$Y$19="Alta",'Mapa de Riesgos'!$AA$19="Menor"),CONCATENATE("R2C",'Mapa de Riesgos'!$O$19),"")</f>
        <v/>
      </c>
      <c r="R17" s="69" t="str">
        <f>IF(AND('Mapa de Riesgos'!$Y$20="Alta",'Mapa de Riesgos'!$AA$20="Menor"),CONCATENATE("R2C",'Mapa de Riesgos'!$O$20),"")</f>
        <v/>
      </c>
      <c r="S17" s="69" t="str">
        <f>IF(AND('Mapa de Riesgos'!$Y$21="Alta",'Mapa de Riesgos'!$AA$21="Menor"),CONCATENATE("R2C",'Mapa de Riesgos'!$O$21),"")</f>
        <v/>
      </c>
      <c r="T17" s="69" t="str">
        <f>IF(AND('Mapa de Riesgos'!$Y$22="Alta",'Mapa de Riesgos'!$AA$22="Menor"),CONCATENATE("R2C",'Mapa de Riesgos'!$O$22),"")</f>
        <v/>
      </c>
      <c r="U17" s="70" t="str">
        <f>IF(AND('Mapa de Riesgos'!$Y$23="Alta",'Mapa de Riesgos'!$AA$23="Menor"),CONCATENATE("R2C",'Mapa de Riesgos'!$O$23),"")</f>
        <v/>
      </c>
      <c r="V17" s="52" t="str">
        <f>IF(AND('Mapa de Riesgos'!$Y$18="Alta",'Mapa de Riesgos'!$AA$18="Moderado"),CONCATENATE("R2C",'Mapa de Riesgos'!$O$18),"")</f>
        <v/>
      </c>
      <c r="W17" s="53" t="str">
        <f>IF(AND('Mapa de Riesgos'!$Y$19="Alta",'Mapa de Riesgos'!$AA$19="Moderado"),CONCATENATE("R2C",'Mapa de Riesgos'!$O$19),"")</f>
        <v/>
      </c>
      <c r="X17" s="53" t="str">
        <f>IF(AND('Mapa de Riesgos'!$Y$20="Alta",'Mapa de Riesgos'!$AA$20="Moderado"),CONCATENATE("R2C",'Mapa de Riesgos'!$O$20),"")</f>
        <v/>
      </c>
      <c r="Y17" s="53" t="str">
        <f>IF(AND('Mapa de Riesgos'!$Y$21="Alta",'Mapa de Riesgos'!$AA$21="Moderado"),CONCATENATE("R2C",'Mapa de Riesgos'!$O$21),"")</f>
        <v/>
      </c>
      <c r="Z17" s="53" t="str">
        <f>IF(AND('Mapa de Riesgos'!$Y$22="Alta",'Mapa de Riesgos'!$AA$22="Moderado"),CONCATENATE("R2C",'Mapa de Riesgos'!$O$22),"")</f>
        <v/>
      </c>
      <c r="AA17" s="54" t="str">
        <f>IF(AND('Mapa de Riesgos'!$Y$23="Alta",'Mapa de Riesgos'!$AA$23="Moderado"),CONCATENATE("R2C",'Mapa de Riesgos'!$O$23),"")</f>
        <v/>
      </c>
      <c r="AB17" s="52" t="str">
        <f>IF(AND('Mapa de Riesgos'!$Y$18="Alta",'Mapa de Riesgos'!$AA$18="Mayor"),CONCATENATE("R2C",'Mapa de Riesgos'!$O$18),"")</f>
        <v/>
      </c>
      <c r="AC17" s="53" t="str">
        <f>IF(AND('Mapa de Riesgos'!$Y$19="Alta",'Mapa de Riesgos'!$AA$19="Mayor"),CONCATENATE("R2C",'Mapa de Riesgos'!$O$19),"")</f>
        <v/>
      </c>
      <c r="AD17" s="53" t="str">
        <f>IF(AND('Mapa de Riesgos'!$Y$20="Alta",'Mapa de Riesgos'!$AA$20="Mayor"),CONCATENATE("R2C",'Mapa de Riesgos'!$O$20),"")</f>
        <v/>
      </c>
      <c r="AE17" s="53" t="str">
        <f>IF(AND('Mapa de Riesgos'!$Y$21="Alta",'Mapa de Riesgos'!$AA$21="Mayor"),CONCATENATE("R2C",'Mapa de Riesgos'!$O$21),"")</f>
        <v/>
      </c>
      <c r="AF17" s="53" t="str">
        <f>IF(AND('Mapa de Riesgos'!$Y$22="Alta",'Mapa de Riesgos'!$AA$22="Mayor"),CONCATENATE("R2C",'Mapa de Riesgos'!$O$22),"")</f>
        <v/>
      </c>
      <c r="AG17" s="54" t="str">
        <f>IF(AND('Mapa de Riesgos'!$Y$23="Alta",'Mapa de Riesgos'!$AA$23="Mayor"),CONCATENATE("R2C",'Mapa de Riesgos'!$O$23),"")</f>
        <v/>
      </c>
      <c r="AH17" s="55" t="str">
        <f>IF(AND('Mapa de Riesgos'!$Y$18="Alta",'Mapa de Riesgos'!$AA$18="Catastrófico"),CONCATENATE("R2C",'Mapa de Riesgos'!$O$18),"")</f>
        <v/>
      </c>
      <c r="AI17" s="56" t="str">
        <f>IF(AND('Mapa de Riesgos'!$Y$19="Alta",'Mapa de Riesgos'!$AA$19="Catastrófico"),CONCATENATE("R2C",'Mapa de Riesgos'!$O$19),"")</f>
        <v/>
      </c>
      <c r="AJ17" s="56" t="str">
        <f>IF(AND('Mapa de Riesgos'!$Y$20="Alta",'Mapa de Riesgos'!$AA$20="Catastrófico"),CONCATENATE("R2C",'Mapa de Riesgos'!$O$20),"")</f>
        <v/>
      </c>
      <c r="AK17" s="56" t="str">
        <f>IF(AND('Mapa de Riesgos'!$Y$21="Alta",'Mapa de Riesgos'!$AA$21="Catastrófico"),CONCATENATE("R2C",'Mapa de Riesgos'!$O$21),"")</f>
        <v/>
      </c>
      <c r="AL17" s="56" t="str">
        <f>IF(AND('Mapa de Riesgos'!$Y$22="Alta",'Mapa de Riesgos'!$AA$22="Catastrófico"),CONCATENATE("R2C",'Mapa de Riesgos'!$O$22),"")</f>
        <v/>
      </c>
      <c r="AM17" s="57" t="str">
        <f>IF(AND('Mapa de Riesgos'!$Y$23="Alta",'Mapa de Riesgos'!$AA$23="Catastrófico"),CONCATENATE("R2C",'Mapa de Riesgos'!$O$23),"")</f>
        <v/>
      </c>
      <c r="AN17" s="84"/>
      <c r="AO17" s="555"/>
      <c r="AP17" s="556"/>
      <c r="AQ17" s="556"/>
      <c r="AR17" s="556"/>
      <c r="AS17" s="556"/>
      <c r="AT17" s="557"/>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x14ac:dyDescent="0.25">
      <c r="A18" s="84"/>
      <c r="B18" s="504"/>
      <c r="C18" s="504"/>
      <c r="D18" s="505"/>
      <c r="E18" s="545"/>
      <c r="F18" s="546"/>
      <c r="G18" s="546"/>
      <c r="H18" s="546"/>
      <c r="I18" s="562"/>
      <c r="J18" s="68" t="str">
        <f>IF(AND('Mapa de Riesgos'!$Y$24="Alta",'Mapa de Riesgos'!$AA$24="Leve"),CONCATENATE("R3C",'Mapa de Riesgos'!$O$24),"")</f>
        <v/>
      </c>
      <c r="K18" s="69" t="str">
        <f>IF(AND('Mapa de Riesgos'!$Y$25="Alta",'Mapa de Riesgos'!$AA$25="Leve"),CONCATENATE("R3C",'Mapa de Riesgos'!$O$25),"")</f>
        <v/>
      </c>
      <c r="L18" s="69" t="str">
        <f>IF(AND('Mapa de Riesgos'!$Y$26="Alta",'Mapa de Riesgos'!$AA$26="Leve"),CONCATENATE("R3C",'Mapa de Riesgos'!$O$26),"")</f>
        <v/>
      </c>
      <c r="M18" s="69" t="str">
        <f>IF(AND('Mapa de Riesgos'!$Y$27="Alta",'Mapa de Riesgos'!$AA$27="Leve"),CONCATENATE("R3C",'Mapa de Riesgos'!$O$27),"")</f>
        <v/>
      </c>
      <c r="N18" s="69" t="str">
        <f>IF(AND('Mapa de Riesgos'!$Y$28="Alta",'Mapa de Riesgos'!$AA$28="Leve"),CONCATENATE("R3C",'Mapa de Riesgos'!$O$28),"")</f>
        <v/>
      </c>
      <c r="O18" s="70" t="str">
        <f>IF(AND('Mapa de Riesgos'!$Y$29="Alta",'Mapa de Riesgos'!$AA$29="Leve"),CONCATENATE("R3C",'Mapa de Riesgos'!$O$29),"")</f>
        <v/>
      </c>
      <c r="P18" s="68" t="str">
        <f>IF(AND('Mapa de Riesgos'!$Y$24="Alta",'Mapa de Riesgos'!$AA$24="Menor"),CONCATENATE("R3C",'Mapa de Riesgos'!$O$24),"")</f>
        <v/>
      </c>
      <c r="Q18" s="69" t="str">
        <f>IF(AND('Mapa de Riesgos'!$Y$25="Alta",'Mapa de Riesgos'!$AA$25="Menor"),CONCATENATE("R3C",'Mapa de Riesgos'!$O$25),"")</f>
        <v/>
      </c>
      <c r="R18" s="69" t="str">
        <f>IF(AND('Mapa de Riesgos'!$Y$26="Alta",'Mapa de Riesgos'!$AA$26="Menor"),CONCATENATE("R3C",'Mapa de Riesgos'!$O$26),"")</f>
        <v/>
      </c>
      <c r="S18" s="69" t="str">
        <f>IF(AND('Mapa de Riesgos'!$Y$27="Alta",'Mapa de Riesgos'!$AA$27="Menor"),CONCATENATE("R3C",'Mapa de Riesgos'!$O$27),"")</f>
        <v/>
      </c>
      <c r="T18" s="69" t="str">
        <f>IF(AND('Mapa de Riesgos'!$Y$28="Alta",'Mapa de Riesgos'!$AA$28="Menor"),CONCATENATE("R3C",'Mapa de Riesgos'!$O$28),"")</f>
        <v/>
      </c>
      <c r="U18" s="70" t="str">
        <f>IF(AND('Mapa de Riesgos'!$Y$29="Alta",'Mapa de Riesgos'!$AA$29="Menor"),CONCATENATE("R3C",'Mapa de Riesgos'!$O$29),"")</f>
        <v/>
      </c>
      <c r="V18" s="52" t="str">
        <f>IF(AND('Mapa de Riesgos'!$Y$24="Alta",'Mapa de Riesgos'!$AA$24="Moderado"),CONCATENATE("R3C",'Mapa de Riesgos'!$O$24),"")</f>
        <v/>
      </c>
      <c r="W18" s="53" t="str">
        <f>IF(AND('Mapa de Riesgos'!$Y$25="Alta",'Mapa de Riesgos'!$AA$25="Moderado"),CONCATENATE("R3C",'Mapa de Riesgos'!$O$25),"")</f>
        <v/>
      </c>
      <c r="X18" s="53" t="str">
        <f>IF(AND('Mapa de Riesgos'!$Y$26="Alta",'Mapa de Riesgos'!$AA$26="Moderado"),CONCATENATE("R3C",'Mapa de Riesgos'!$O$26),"")</f>
        <v/>
      </c>
      <c r="Y18" s="53" t="str">
        <f>IF(AND('Mapa de Riesgos'!$Y$27="Alta",'Mapa de Riesgos'!$AA$27="Moderado"),CONCATENATE("R3C",'Mapa de Riesgos'!$O$27),"")</f>
        <v/>
      </c>
      <c r="Z18" s="53" t="str">
        <f>IF(AND('Mapa de Riesgos'!$Y$28="Alta",'Mapa de Riesgos'!$AA$28="Moderado"),CONCATENATE("R3C",'Mapa de Riesgos'!$O$28),"")</f>
        <v/>
      </c>
      <c r="AA18" s="54" t="str">
        <f>IF(AND('Mapa de Riesgos'!$Y$29="Alta",'Mapa de Riesgos'!$AA$29="Moderado"),CONCATENATE("R3C",'Mapa de Riesgos'!$O$29),"")</f>
        <v/>
      </c>
      <c r="AB18" s="52" t="str">
        <f>IF(AND('Mapa de Riesgos'!$Y$24="Alta",'Mapa de Riesgos'!$AA$24="Mayor"),CONCATENATE("R3C",'Mapa de Riesgos'!$O$24),"")</f>
        <v/>
      </c>
      <c r="AC18" s="53" t="str">
        <f>IF(AND('Mapa de Riesgos'!$Y$25="Alta",'Mapa de Riesgos'!$AA$25="Mayor"),CONCATENATE("R3C",'Mapa de Riesgos'!$O$25),"")</f>
        <v/>
      </c>
      <c r="AD18" s="53" t="str">
        <f>IF(AND('Mapa de Riesgos'!$Y$26="Alta",'Mapa de Riesgos'!$AA$26="Mayor"),CONCATENATE("R3C",'Mapa de Riesgos'!$O$26),"")</f>
        <v/>
      </c>
      <c r="AE18" s="53" t="str">
        <f>IF(AND('Mapa de Riesgos'!$Y$27="Alta",'Mapa de Riesgos'!$AA$27="Mayor"),CONCATENATE("R3C",'Mapa de Riesgos'!$O$27),"")</f>
        <v/>
      </c>
      <c r="AF18" s="53" t="str">
        <f>IF(AND('Mapa de Riesgos'!$Y$28="Alta",'Mapa de Riesgos'!$AA$28="Mayor"),CONCATENATE("R3C",'Mapa de Riesgos'!$O$28),"")</f>
        <v/>
      </c>
      <c r="AG18" s="54" t="str">
        <f>IF(AND('Mapa de Riesgos'!$Y$29="Alta",'Mapa de Riesgos'!$AA$29="Mayor"),CONCATENATE("R3C",'Mapa de Riesgos'!$O$29),"")</f>
        <v/>
      </c>
      <c r="AH18" s="55" t="str">
        <f>IF(AND('Mapa de Riesgos'!$Y$24="Alta",'Mapa de Riesgos'!$AA$24="Catastrófico"),CONCATENATE("R3C",'Mapa de Riesgos'!$O$24),"")</f>
        <v/>
      </c>
      <c r="AI18" s="56" t="str">
        <f>IF(AND('Mapa de Riesgos'!$Y$25="Alta",'Mapa de Riesgos'!$AA$25="Catastrófico"),CONCATENATE("R3C",'Mapa de Riesgos'!$O$25),"")</f>
        <v/>
      </c>
      <c r="AJ18" s="56" t="str">
        <f>IF(AND('Mapa de Riesgos'!$Y$26="Alta",'Mapa de Riesgos'!$AA$26="Catastrófico"),CONCATENATE("R3C",'Mapa de Riesgos'!$O$26),"")</f>
        <v/>
      </c>
      <c r="AK18" s="56" t="str">
        <f>IF(AND('Mapa de Riesgos'!$Y$27="Alta",'Mapa de Riesgos'!$AA$27="Catastrófico"),CONCATENATE("R3C",'Mapa de Riesgos'!$O$27),"")</f>
        <v/>
      </c>
      <c r="AL18" s="56" t="str">
        <f>IF(AND('Mapa de Riesgos'!$Y$28="Alta",'Mapa de Riesgos'!$AA$28="Catastrófico"),CONCATENATE("R3C",'Mapa de Riesgos'!$O$28),"")</f>
        <v/>
      </c>
      <c r="AM18" s="57" t="str">
        <f>IF(AND('Mapa de Riesgos'!$Y$29="Alta",'Mapa de Riesgos'!$AA$29="Catastrófico"),CONCATENATE("R3C",'Mapa de Riesgos'!$O$29),"")</f>
        <v/>
      </c>
      <c r="AN18" s="84"/>
      <c r="AO18" s="555"/>
      <c r="AP18" s="556"/>
      <c r="AQ18" s="556"/>
      <c r="AR18" s="556"/>
      <c r="AS18" s="556"/>
      <c r="AT18" s="557"/>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x14ac:dyDescent="0.25">
      <c r="A19" s="84"/>
      <c r="B19" s="504"/>
      <c r="C19" s="504"/>
      <c r="D19" s="505"/>
      <c r="E19" s="545"/>
      <c r="F19" s="546"/>
      <c r="G19" s="546"/>
      <c r="H19" s="546"/>
      <c r="I19" s="562"/>
      <c r="J19" s="68" t="str">
        <f>IF(AND('Mapa de Riesgos'!$Y$30="Alta",'Mapa de Riesgos'!$AA$30="Leve"),CONCATENATE("R4C",'Mapa de Riesgos'!$O$30),"")</f>
        <v/>
      </c>
      <c r="K19" s="69" t="str">
        <f>IF(AND('Mapa de Riesgos'!$Y$31="Alta",'Mapa de Riesgos'!$AA$31="Leve"),CONCATENATE("R4C",'Mapa de Riesgos'!$O$31),"")</f>
        <v/>
      </c>
      <c r="L19" s="69" t="str">
        <f>IF(AND('Mapa de Riesgos'!$Y$32="Alta",'Mapa de Riesgos'!$AA$32="Leve"),CONCATENATE("R4C",'Mapa de Riesgos'!$O$32),"")</f>
        <v/>
      </c>
      <c r="M19" s="69" t="str">
        <f>IF(AND('Mapa de Riesgos'!$Y$33="Alta",'Mapa de Riesgos'!$AA$33="Leve"),CONCATENATE("R4C",'Mapa de Riesgos'!$O$33),"")</f>
        <v/>
      </c>
      <c r="N19" s="69" t="str">
        <f>IF(AND('Mapa de Riesgos'!$Y$34="Alta",'Mapa de Riesgos'!$AA$34="Leve"),CONCATENATE("R4C",'Mapa de Riesgos'!$O$34),"")</f>
        <v/>
      </c>
      <c r="O19" s="70" t="str">
        <f>IF(AND('Mapa de Riesgos'!$Y$35="Alta",'Mapa de Riesgos'!$AA$35="Leve"),CONCATENATE("R4C",'Mapa de Riesgos'!$O$35),"")</f>
        <v/>
      </c>
      <c r="P19" s="68" t="str">
        <f>IF(AND('Mapa de Riesgos'!$Y$30="Alta",'Mapa de Riesgos'!$AA$30="Menor"),CONCATENATE("R4C",'Mapa de Riesgos'!$O$30),"")</f>
        <v/>
      </c>
      <c r="Q19" s="69" t="str">
        <f>IF(AND('Mapa de Riesgos'!$Y$31="Alta",'Mapa de Riesgos'!$AA$31="Menor"),CONCATENATE("R4C",'Mapa de Riesgos'!$O$31),"")</f>
        <v/>
      </c>
      <c r="R19" s="69" t="str">
        <f>IF(AND('Mapa de Riesgos'!$Y$32="Alta",'Mapa de Riesgos'!$AA$32="Menor"),CONCATENATE("R4C",'Mapa de Riesgos'!$O$32),"")</f>
        <v/>
      </c>
      <c r="S19" s="69" t="str">
        <f>IF(AND('Mapa de Riesgos'!$Y$33="Alta",'Mapa de Riesgos'!$AA$33="Menor"),CONCATENATE("R4C",'Mapa de Riesgos'!$O$33),"")</f>
        <v/>
      </c>
      <c r="T19" s="69" t="str">
        <f>IF(AND('Mapa de Riesgos'!$Y$34="Alta",'Mapa de Riesgos'!$AA$34="Menor"),CONCATENATE("R4C",'Mapa de Riesgos'!$O$34),"")</f>
        <v/>
      </c>
      <c r="U19" s="70" t="str">
        <f>IF(AND('Mapa de Riesgos'!$Y$35="Alta",'Mapa de Riesgos'!$AA$35="Menor"),CONCATENATE("R4C",'Mapa de Riesgos'!$O$35),"")</f>
        <v/>
      </c>
      <c r="V19" s="52" t="str">
        <f>IF(AND('Mapa de Riesgos'!$Y$30="Alta",'Mapa de Riesgos'!$AA$30="Moderado"),CONCATENATE("R4C",'Mapa de Riesgos'!$O$30),"")</f>
        <v/>
      </c>
      <c r="W19" s="53" t="str">
        <f>IF(AND('Mapa de Riesgos'!$Y$31="Alta",'Mapa de Riesgos'!$AA$31="Moderado"),CONCATENATE("R4C",'Mapa de Riesgos'!$O$31),"")</f>
        <v/>
      </c>
      <c r="X19" s="58" t="str">
        <f>IF(AND('Mapa de Riesgos'!$Y$32="Alta",'Mapa de Riesgos'!$AA$32="Moderado"),CONCATENATE("R4C",'Mapa de Riesgos'!$O$32),"")</f>
        <v/>
      </c>
      <c r="Y19" s="58" t="str">
        <f>IF(AND('Mapa de Riesgos'!$Y$33="Alta",'Mapa de Riesgos'!$AA$33="Moderado"),CONCATENATE("R4C",'Mapa de Riesgos'!$O$33),"")</f>
        <v/>
      </c>
      <c r="Z19" s="58" t="str">
        <f>IF(AND('Mapa de Riesgos'!$Y$34="Alta",'Mapa de Riesgos'!$AA$34="Moderado"),CONCATENATE("R4C",'Mapa de Riesgos'!$O$34),"")</f>
        <v/>
      </c>
      <c r="AA19" s="54" t="str">
        <f>IF(AND('Mapa de Riesgos'!$Y$35="Alta",'Mapa de Riesgos'!$AA$35="Moderado"),CONCATENATE("R4C",'Mapa de Riesgos'!$O$35),"")</f>
        <v/>
      </c>
      <c r="AB19" s="52" t="str">
        <f>IF(AND('Mapa de Riesgos'!$Y$30="Alta",'Mapa de Riesgos'!$AA$30="Mayor"),CONCATENATE("R4C",'Mapa de Riesgos'!$O$30),"")</f>
        <v/>
      </c>
      <c r="AC19" s="53" t="str">
        <f>IF(AND('Mapa de Riesgos'!$Y$31="Alta",'Mapa de Riesgos'!$AA$31="Mayor"),CONCATENATE("R4C",'Mapa de Riesgos'!$O$31),"")</f>
        <v/>
      </c>
      <c r="AD19" s="58" t="str">
        <f>IF(AND('Mapa de Riesgos'!$Y$32="Alta",'Mapa de Riesgos'!$AA$32="Mayor"),CONCATENATE("R4C",'Mapa de Riesgos'!$O$32),"")</f>
        <v/>
      </c>
      <c r="AE19" s="58" t="str">
        <f>IF(AND('Mapa de Riesgos'!$Y$33="Alta",'Mapa de Riesgos'!$AA$33="Mayor"),CONCATENATE("R4C",'Mapa de Riesgos'!$O$33),"")</f>
        <v/>
      </c>
      <c r="AF19" s="58" t="str">
        <f>IF(AND('Mapa de Riesgos'!$Y$34="Alta",'Mapa de Riesgos'!$AA$34="Mayor"),CONCATENATE("R4C",'Mapa de Riesgos'!$O$34),"")</f>
        <v/>
      </c>
      <c r="AG19" s="54" t="str">
        <f>IF(AND('Mapa de Riesgos'!$Y$35="Alta",'Mapa de Riesgos'!$AA$35="Mayor"),CONCATENATE("R4C",'Mapa de Riesgos'!$O$35),"")</f>
        <v/>
      </c>
      <c r="AH19" s="55" t="str">
        <f>IF(AND('Mapa de Riesgos'!$Y$30="Alta",'Mapa de Riesgos'!$AA$30="Catastrófico"),CONCATENATE("R4C",'Mapa de Riesgos'!$O$30),"")</f>
        <v/>
      </c>
      <c r="AI19" s="56" t="str">
        <f>IF(AND('Mapa de Riesgos'!$Y$31="Alta",'Mapa de Riesgos'!$AA$31="Catastrófico"),CONCATENATE("R4C",'Mapa de Riesgos'!$O$31),"")</f>
        <v/>
      </c>
      <c r="AJ19" s="56" t="str">
        <f>IF(AND('Mapa de Riesgos'!$Y$32="Alta",'Mapa de Riesgos'!$AA$32="Catastrófico"),CONCATENATE("R4C",'Mapa de Riesgos'!$O$32),"")</f>
        <v/>
      </c>
      <c r="AK19" s="56" t="str">
        <f>IF(AND('Mapa de Riesgos'!$Y$33="Alta",'Mapa de Riesgos'!$AA$33="Catastrófico"),CONCATENATE("R4C",'Mapa de Riesgos'!$O$33),"")</f>
        <v/>
      </c>
      <c r="AL19" s="56" t="str">
        <f>IF(AND('Mapa de Riesgos'!$Y$34="Alta",'Mapa de Riesgos'!$AA$34="Catastrófico"),CONCATENATE("R4C",'Mapa de Riesgos'!$O$34),"")</f>
        <v/>
      </c>
      <c r="AM19" s="57" t="str">
        <f>IF(AND('Mapa de Riesgos'!$Y$35="Alta",'Mapa de Riesgos'!$AA$35="Catastrófico"),CONCATENATE("R4C",'Mapa de Riesgos'!$O$35),"")</f>
        <v/>
      </c>
      <c r="AN19" s="84"/>
      <c r="AO19" s="555"/>
      <c r="AP19" s="556"/>
      <c r="AQ19" s="556"/>
      <c r="AR19" s="556"/>
      <c r="AS19" s="556"/>
      <c r="AT19" s="557"/>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x14ac:dyDescent="0.25">
      <c r="A20" s="84"/>
      <c r="B20" s="504"/>
      <c r="C20" s="504"/>
      <c r="D20" s="505"/>
      <c r="E20" s="545"/>
      <c r="F20" s="546"/>
      <c r="G20" s="546"/>
      <c r="H20" s="546"/>
      <c r="I20" s="562"/>
      <c r="J20" s="68" t="str">
        <f>IF(AND('Mapa de Riesgos'!$Y$36="Alta",'Mapa de Riesgos'!$AA$36="Leve"),CONCATENATE("R5C",'Mapa de Riesgos'!$O$36),"")</f>
        <v/>
      </c>
      <c r="K20" s="69" t="str">
        <f>IF(AND('Mapa de Riesgos'!$Y$37="Alta",'Mapa de Riesgos'!$AA$37="Leve"),CONCATENATE("R5C",'Mapa de Riesgos'!$O$37),"")</f>
        <v/>
      </c>
      <c r="L20" s="69" t="str">
        <f>IF(AND('Mapa de Riesgos'!$Y$38="Alta",'Mapa de Riesgos'!$AA$38="Leve"),CONCATENATE("R5C",'Mapa de Riesgos'!$O$38),"")</f>
        <v/>
      </c>
      <c r="M20" s="69" t="str">
        <f>IF(AND('Mapa de Riesgos'!$Y$39="Alta",'Mapa de Riesgos'!$AA$39="Leve"),CONCATENATE("R5C",'Mapa de Riesgos'!$O$39),"")</f>
        <v/>
      </c>
      <c r="N20" s="69" t="str">
        <f>IF(AND('Mapa de Riesgos'!$Y$40="Alta",'Mapa de Riesgos'!$AA$40="Leve"),CONCATENATE("R5C",'Mapa de Riesgos'!$O$40),"")</f>
        <v/>
      </c>
      <c r="O20" s="70" t="str">
        <f>IF(AND('Mapa de Riesgos'!$Y$41="Alta",'Mapa de Riesgos'!$AA$41="Leve"),CONCATENATE("R5C",'Mapa de Riesgos'!$O$41),"")</f>
        <v/>
      </c>
      <c r="P20" s="68" t="str">
        <f>IF(AND('Mapa de Riesgos'!$Y$36="Alta",'Mapa de Riesgos'!$AA$36="Menor"),CONCATENATE("R5C",'Mapa de Riesgos'!$O$36),"")</f>
        <v/>
      </c>
      <c r="Q20" s="69" t="str">
        <f>IF(AND('Mapa de Riesgos'!$Y$37="Alta",'Mapa de Riesgos'!$AA$37="Menor"),CONCATENATE("R5C",'Mapa de Riesgos'!$O$37),"")</f>
        <v/>
      </c>
      <c r="R20" s="69" t="str">
        <f>IF(AND('Mapa de Riesgos'!$Y$38="Alta",'Mapa de Riesgos'!$AA$38="Menor"),CONCATENATE("R5C",'Mapa de Riesgos'!$O$38),"")</f>
        <v/>
      </c>
      <c r="S20" s="69" t="str">
        <f>IF(AND('Mapa de Riesgos'!$Y$39="Alta",'Mapa de Riesgos'!$AA$39="Menor"),CONCATENATE("R5C",'Mapa de Riesgos'!$O$39),"")</f>
        <v/>
      </c>
      <c r="T20" s="69" t="str">
        <f>IF(AND('Mapa de Riesgos'!$Y$40="Alta",'Mapa de Riesgos'!$AA$40="Menor"),CONCATENATE("R5C",'Mapa de Riesgos'!$O$40),"")</f>
        <v/>
      </c>
      <c r="U20" s="70" t="str">
        <f>IF(AND('Mapa de Riesgos'!$Y$41="Alta",'Mapa de Riesgos'!$AA$41="Menor"),CONCATENATE("R5C",'Mapa de Riesgos'!$O$41),"")</f>
        <v/>
      </c>
      <c r="V20" s="52" t="str">
        <f>IF(AND('Mapa de Riesgos'!$Y$36="Alta",'Mapa de Riesgos'!$AA$36="Moderado"),CONCATENATE("R5C",'Mapa de Riesgos'!$O$36),"")</f>
        <v/>
      </c>
      <c r="W20" s="53" t="str">
        <f>IF(AND('Mapa de Riesgos'!$Y$37="Alta",'Mapa de Riesgos'!$AA$37="Moderado"),CONCATENATE("R5C",'Mapa de Riesgos'!$O$37),"")</f>
        <v/>
      </c>
      <c r="X20" s="58" t="str">
        <f>IF(AND('Mapa de Riesgos'!$Y$38="Alta",'Mapa de Riesgos'!$AA$38="Moderado"),CONCATENATE("R5C",'Mapa de Riesgos'!$O$38),"")</f>
        <v/>
      </c>
      <c r="Y20" s="58" t="str">
        <f>IF(AND('Mapa de Riesgos'!$Y$39="Alta",'Mapa de Riesgos'!$AA$39="Moderado"),CONCATENATE("R5C",'Mapa de Riesgos'!$O$39),"")</f>
        <v/>
      </c>
      <c r="Z20" s="58" t="str">
        <f>IF(AND('Mapa de Riesgos'!$Y$40="Alta",'Mapa de Riesgos'!$AA$40="Moderado"),CONCATENATE("R5C",'Mapa de Riesgos'!$O$40),"")</f>
        <v/>
      </c>
      <c r="AA20" s="54" t="str">
        <f>IF(AND('Mapa de Riesgos'!$Y$41="Alta",'Mapa de Riesgos'!$AA$41="Moderado"),CONCATENATE("R5C",'Mapa de Riesgos'!$O$41),"")</f>
        <v/>
      </c>
      <c r="AB20" s="52" t="str">
        <f>IF(AND('Mapa de Riesgos'!$Y$36="Alta",'Mapa de Riesgos'!$AA$36="Mayor"),CONCATENATE("R5C",'Mapa de Riesgos'!$O$36),"")</f>
        <v/>
      </c>
      <c r="AC20" s="53" t="str">
        <f>IF(AND('Mapa de Riesgos'!$Y$37="Alta",'Mapa de Riesgos'!$AA$37="Mayor"),CONCATENATE("R5C",'Mapa de Riesgos'!$O$37),"")</f>
        <v/>
      </c>
      <c r="AD20" s="58" t="str">
        <f>IF(AND('Mapa de Riesgos'!$Y$38="Alta",'Mapa de Riesgos'!$AA$38="Mayor"),CONCATENATE("R5C",'Mapa de Riesgos'!$O$38),"")</f>
        <v/>
      </c>
      <c r="AE20" s="58" t="str">
        <f>IF(AND('Mapa de Riesgos'!$Y$39="Alta",'Mapa de Riesgos'!$AA$39="Mayor"),CONCATENATE("R5C",'Mapa de Riesgos'!$O$39),"")</f>
        <v/>
      </c>
      <c r="AF20" s="58" t="str">
        <f>IF(AND('Mapa de Riesgos'!$Y$40="Alta",'Mapa de Riesgos'!$AA$40="Mayor"),CONCATENATE("R5C",'Mapa de Riesgos'!$O$40),"")</f>
        <v/>
      </c>
      <c r="AG20" s="54" t="str">
        <f>IF(AND('Mapa de Riesgos'!$Y$41="Alta",'Mapa de Riesgos'!$AA$41="Mayor"),CONCATENATE("R5C",'Mapa de Riesgos'!$O$41),"")</f>
        <v/>
      </c>
      <c r="AH20" s="55" t="str">
        <f>IF(AND('Mapa de Riesgos'!$Y$36="Alta",'Mapa de Riesgos'!$AA$36="Catastrófico"),CONCATENATE("R5C",'Mapa de Riesgos'!$O$36),"")</f>
        <v/>
      </c>
      <c r="AI20" s="56" t="str">
        <f>IF(AND('Mapa de Riesgos'!$Y$37="Alta",'Mapa de Riesgos'!$AA$37="Catastrófico"),CONCATENATE("R5C",'Mapa de Riesgos'!$O$37),"")</f>
        <v/>
      </c>
      <c r="AJ20" s="56" t="str">
        <f>IF(AND('Mapa de Riesgos'!$Y$38="Alta",'Mapa de Riesgos'!$AA$38="Catastrófico"),CONCATENATE("R5C",'Mapa de Riesgos'!$O$38),"")</f>
        <v/>
      </c>
      <c r="AK20" s="56" t="str">
        <f>IF(AND('Mapa de Riesgos'!$Y$39="Alta",'Mapa de Riesgos'!$AA$39="Catastrófico"),CONCATENATE("R5C",'Mapa de Riesgos'!$O$39),"")</f>
        <v/>
      </c>
      <c r="AL20" s="56" t="str">
        <f>IF(AND('Mapa de Riesgos'!$Y$40="Alta",'Mapa de Riesgos'!$AA$40="Catastrófico"),CONCATENATE("R5C",'Mapa de Riesgos'!$O$40),"")</f>
        <v/>
      </c>
      <c r="AM20" s="57" t="str">
        <f>IF(AND('Mapa de Riesgos'!$Y$41="Alta",'Mapa de Riesgos'!$AA$41="Catastrófico"),CONCATENATE("R5C",'Mapa de Riesgos'!$O$41),"")</f>
        <v/>
      </c>
      <c r="AN20" s="84"/>
      <c r="AO20" s="555"/>
      <c r="AP20" s="556"/>
      <c r="AQ20" s="556"/>
      <c r="AR20" s="556"/>
      <c r="AS20" s="556"/>
      <c r="AT20" s="557"/>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x14ac:dyDescent="0.25">
      <c r="A21" s="84"/>
      <c r="B21" s="504"/>
      <c r="C21" s="504"/>
      <c r="D21" s="505"/>
      <c r="E21" s="545"/>
      <c r="F21" s="546"/>
      <c r="G21" s="546"/>
      <c r="H21" s="546"/>
      <c r="I21" s="562"/>
      <c r="J21" s="68" t="str">
        <f>IF(AND('Mapa de Riesgos'!$Y$42="Alta",'Mapa de Riesgos'!$AA$42="Leve"),CONCATENATE("R6C",'Mapa de Riesgos'!$O$42),"")</f>
        <v/>
      </c>
      <c r="K21" s="69" t="str">
        <f>IF(AND('Mapa de Riesgos'!$Y$43="Alta",'Mapa de Riesgos'!$AA$43="Leve"),CONCATENATE("R6C",'Mapa de Riesgos'!$O$43),"")</f>
        <v/>
      </c>
      <c r="L21" s="69" t="str">
        <f>IF(AND('Mapa de Riesgos'!$Y$44="Alta",'Mapa de Riesgos'!$AA$44="Leve"),CONCATENATE("R6C",'Mapa de Riesgos'!$O$44),"")</f>
        <v/>
      </c>
      <c r="M21" s="69" t="str">
        <f>IF(AND('Mapa de Riesgos'!$Y$45="Alta",'Mapa de Riesgos'!$AA$45="Leve"),CONCATENATE("R6C",'Mapa de Riesgos'!$O$45),"")</f>
        <v/>
      </c>
      <c r="N21" s="69" t="str">
        <f>IF(AND('Mapa de Riesgos'!$Y$46="Alta",'Mapa de Riesgos'!$AA$46="Leve"),CONCATENATE("R6C",'Mapa de Riesgos'!$O$46),"")</f>
        <v/>
      </c>
      <c r="O21" s="70" t="str">
        <f>IF(AND('Mapa de Riesgos'!$Y$47="Alta",'Mapa de Riesgos'!$AA$47="Leve"),CONCATENATE("R6C",'Mapa de Riesgos'!$O$47),"")</f>
        <v/>
      </c>
      <c r="P21" s="68" t="str">
        <f>IF(AND('Mapa de Riesgos'!$Y$42="Alta",'Mapa de Riesgos'!$AA$42="Menor"),CONCATENATE("R6C",'Mapa de Riesgos'!$O$42),"")</f>
        <v/>
      </c>
      <c r="Q21" s="69" t="str">
        <f>IF(AND('Mapa de Riesgos'!$Y$43="Alta",'Mapa de Riesgos'!$AA$43="Menor"),CONCATENATE("R6C",'Mapa de Riesgos'!$O$43),"")</f>
        <v/>
      </c>
      <c r="R21" s="69" t="str">
        <f>IF(AND('Mapa de Riesgos'!$Y$44="Alta",'Mapa de Riesgos'!$AA$44="Menor"),CONCATENATE("R6C",'Mapa de Riesgos'!$O$44),"")</f>
        <v/>
      </c>
      <c r="S21" s="69" t="str">
        <f>IF(AND('Mapa de Riesgos'!$Y$45="Alta",'Mapa de Riesgos'!$AA$45="Menor"),CONCATENATE("R6C",'Mapa de Riesgos'!$O$45),"")</f>
        <v/>
      </c>
      <c r="T21" s="69" t="str">
        <f>IF(AND('Mapa de Riesgos'!$Y$46="Alta",'Mapa de Riesgos'!$AA$46="Menor"),CONCATENATE("R6C",'Mapa de Riesgos'!$O$46),"")</f>
        <v/>
      </c>
      <c r="U21" s="70" t="str">
        <f>IF(AND('Mapa de Riesgos'!$Y$47="Alta",'Mapa de Riesgos'!$AA$47="Menor"),CONCATENATE("R6C",'Mapa de Riesgos'!$O$47),"")</f>
        <v/>
      </c>
      <c r="V21" s="52" t="str">
        <f>IF(AND('Mapa de Riesgos'!$Y$42="Alta",'Mapa de Riesgos'!$AA$42="Moderado"),CONCATENATE("R6C",'Mapa de Riesgos'!$O$42),"")</f>
        <v/>
      </c>
      <c r="W21" s="53" t="str">
        <f>IF(AND('Mapa de Riesgos'!$Y$43="Alta",'Mapa de Riesgos'!$AA$43="Moderado"),CONCATENATE("R6C",'Mapa de Riesgos'!$O$43),"")</f>
        <v/>
      </c>
      <c r="X21" s="58" t="str">
        <f>IF(AND('Mapa de Riesgos'!$Y$44="Alta",'Mapa de Riesgos'!$AA$44="Moderado"),CONCATENATE("R6C",'Mapa de Riesgos'!$O$44),"")</f>
        <v/>
      </c>
      <c r="Y21" s="58" t="str">
        <f>IF(AND('Mapa de Riesgos'!$Y$45="Alta",'Mapa de Riesgos'!$AA$45="Moderado"),CONCATENATE("R6C",'Mapa de Riesgos'!$O$45),"")</f>
        <v/>
      </c>
      <c r="Z21" s="58" t="str">
        <f>IF(AND('Mapa de Riesgos'!$Y$46="Alta",'Mapa de Riesgos'!$AA$46="Moderado"),CONCATENATE("R6C",'Mapa de Riesgos'!$O$46),"")</f>
        <v/>
      </c>
      <c r="AA21" s="54" t="str">
        <f>IF(AND('Mapa de Riesgos'!$Y$47="Alta",'Mapa de Riesgos'!$AA$47="Moderado"),CONCATENATE("R6C",'Mapa de Riesgos'!$O$47),"")</f>
        <v/>
      </c>
      <c r="AB21" s="52" t="str">
        <f>IF(AND('Mapa de Riesgos'!$Y$42="Alta",'Mapa de Riesgos'!$AA$42="Mayor"),CONCATENATE("R6C",'Mapa de Riesgos'!$O$42),"")</f>
        <v/>
      </c>
      <c r="AC21" s="53" t="str">
        <f>IF(AND('Mapa de Riesgos'!$Y$43="Alta",'Mapa de Riesgos'!$AA$43="Mayor"),CONCATENATE("R6C",'Mapa de Riesgos'!$O$43),"")</f>
        <v/>
      </c>
      <c r="AD21" s="58" t="str">
        <f>IF(AND('Mapa de Riesgos'!$Y$44="Alta",'Mapa de Riesgos'!$AA$44="Mayor"),CONCATENATE("R6C",'Mapa de Riesgos'!$O$44),"")</f>
        <v/>
      </c>
      <c r="AE21" s="58" t="str">
        <f>IF(AND('Mapa de Riesgos'!$Y$45="Alta",'Mapa de Riesgos'!$AA$45="Mayor"),CONCATENATE("R6C",'Mapa de Riesgos'!$O$45),"")</f>
        <v/>
      </c>
      <c r="AF21" s="58" t="str">
        <f>IF(AND('Mapa de Riesgos'!$Y$46="Alta",'Mapa de Riesgos'!$AA$46="Mayor"),CONCATENATE("R6C",'Mapa de Riesgos'!$O$46),"")</f>
        <v/>
      </c>
      <c r="AG21" s="54" t="str">
        <f>IF(AND('Mapa de Riesgos'!$Y$47="Alta",'Mapa de Riesgos'!$AA$47="Mayor"),CONCATENATE("R6C",'Mapa de Riesgos'!$O$47),"")</f>
        <v/>
      </c>
      <c r="AH21" s="55" t="str">
        <f>IF(AND('Mapa de Riesgos'!$Y$42="Alta",'Mapa de Riesgos'!$AA$42="Catastrófico"),CONCATENATE("R6C",'Mapa de Riesgos'!$O$42),"")</f>
        <v/>
      </c>
      <c r="AI21" s="56" t="str">
        <f>IF(AND('Mapa de Riesgos'!$Y$43="Alta",'Mapa de Riesgos'!$AA$43="Catastrófico"),CONCATENATE("R6C",'Mapa de Riesgos'!$O$43),"")</f>
        <v/>
      </c>
      <c r="AJ21" s="56" t="str">
        <f>IF(AND('Mapa de Riesgos'!$Y$44="Alta",'Mapa de Riesgos'!$AA$44="Catastrófico"),CONCATENATE("R6C",'Mapa de Riesgos'!$O$44),"")</f>
        <v/>
      </c>
      <c r="AK21" s="56" t="str">
        <f>IF(AND('Mapa de Riesgos'!$Y$45="Alta",'Mapa de Riesgos'!$AA$45="Catastrófico"),CONCATENATE("R6C",'Mapa de Riesgos'!$O$45),"")</f>
        <v/>
      </c>
      <c r="AL21" s="56" t="str">
        <f>IF(AND('Mapa de Riesgos'!$Y$46="Alta",'Mapa de Riesgos'!$AA$46="Catastrófico"),CONCATENATE("R6C",'Mapa de Riesgos'!$O$46),"")</f>
        <v/>
      </c>
      <c r="AM21" s="57" t="str">
        <f>IF(AND('Mapa de Riesgos'!$Y$47="Alta",'Mapa de Riesgos'!$AA$47="Catastrófico"),CONCATENATE("R6C",'Mapa de Riesgos'!$O$47),"")</f>
        <v/>
      </c>
      <c r="AN21" s="84"/>
      <c r="AO21" s="555"/>
      <c r="AP21" s="556"/>
      <c r="AQ21" s="556"/>
      <c r="AR21" s="556"/>
      <c r="AS21" s="556"/>
      <c r="AT21" s="557"/>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x14ac:dyDescent="0.25">
      <c r="A22" s="84"/>
      <c r="B22" s="504"/>
      <c r="C22" s="504"/>
      <c r="D22" s="505"/>
      <c r="E22" s="545"/>
      <c r="F22" s="546"/>
      <c r="G22" s="546"/>
      <c r="H22" s="546"/>
      <c r="I22" s="562"/>
      <c r="J22" s="68" t="str">
        <f>IF(AND('Mapa de Riesgos'!$Y$48="Alta",'Mapa de Riesgos'!$AA$48="Leve"),CONCATENATE("R7C",'Mapa de Riesgos'!$O$48),"")</f>
        <v/>
      </c>
      <c r="K22" s="69" t="str">
        <f>IF(AND('Mapa de Riesgos'!$Y$49="Alta",'Mapa de Riesgos'!$AA$49="Leve"),CONCATENATE("R7C",'Mapa de Riesgos'!$O$49),"")</f>
        <v/>
      </c>
      <c r="L22" s="69" t="str">
        <f>IF(AND('Mapa de Riesgos'!$Y$50="Alta",'Mapa de Riesgos'!$AA$50="Leve"),CONCATENATE("R7C",'Mapa de Riesgos'!$O$50),"")</f>
        <v/>
      </c>
      <c r="M22" s="69" t="str">
        <f>IF(AND('Mapa de Riesgos'!$Y$51="Alta",'Mapa de Riesgos'!$AA$51="Leve"),CONCATENATE("R7C",'Mapa de Riesgos'!$O$51),"")</f>
        <v/>
      </c>
      <c r="N22" s="69" t="str">
        <f>IF(AND('Mapa de Riesgos'!$Y$52="Alta",'Mapa de Riesgos'!$AA$52="Leve"),CONCATENATE("R7C",'Mapa de Riesgos'!$O$52),"")</f>
        <v/>
      </c>
      <c r="O22" s="70" t="str">
        <f>IF(AND('Mapa de Riesgos'!$Y$53="Alta",'Mapa de Riesgos'!$AA$53="Leve"),CONCATENATE("R7C",'Mapa de Riesgos'!$O$53),"")</f>
        <v/>
      </c>
      <c r="P22" s="68" t="str">
        <f>IF(AND('Mapa de Riesgos'!$Y$48="Alta",'Mapa de Riesgos'!$AA$48="Menor"),CONCATENATE("R7C",'Mapa de Riesgos'!$O$48),"")</f>
        <v/>
      </c>
      <c r="Q22" s="69" t="str">
        <f>IF(AND('Mapa de Riesgos'!$Y$49="Alta",'Mapa de Riesgos'!$AA$49="Menor"),CONCATENATE("R7C",'Mapa de Riesgos'!$O$49),"")</f>
        <v/>
      </c>
      <c r="R22" s="69" t="str">
        <f>IF(AND('Mapa de Riesgos'!$Y$50="Alta",'Mapa de Riesgos'!$AA$50="Menor"),CONCATENATE("R7C",'Mapa de Riesgos'!$O$50),"")</f>
        <v/>
      </c>
      <c r="S22" s="69" t="str">
        <f>IF(AND('Mapa de Riesgos'!$Y$51="Alta",'Mapa de Riesgos'!$AA$51="Menor"),CONCATENATE("R7C",'Mapa de Riesgos'!$O$51),"")</f>
        <v/>
      </c>
      <c r="T22" s="69" t="str">
        <f>IF(AND('Mapa de Riesgos'!$Y$52="Alta",'Mapa de Riesgos'!$AA$52="Menor"),CONCATENATE("R7C",'Mapa de Riesgos'!$O$52),"")</f>
        <v/>
      </c>
      <c r="U22" s="70" t="str">
        <f>IF(AND('Mapa de Riesgos'!$Y$53="Alta",'Mapa de Riesgos'!$AA$53="Menor"),CONCATENATE("R7C",'Mapa de Riesgos'!$O$53),"")</f>
        <v/>
      </c>
      <c r="V22" s="52" t="str">
        <f>IF(AND('Mapa de Riesgos'!$Y$48="Alta",'Mapa de Riesgos'!$AA$48="Moderado"),CONCATENATE("R7C",'Mapa de Riesgos'!$O$48),"")</f>
        <v/>
      </c>
      <c r="W22" s="53" t="str">
        <f>IF(AND('Mapa de Riesgos'!$Y$49="Alta",'Mapa de Riesgos'!$AA$49="Moderado"),CONCATENATE("R7C",'Mapa de Riesgos'!$O$49),"")</f>
        <v/>
      </c>
      <c r="X22" s="58" t="str">
        <f>IF(AND('Mapa de Riesgos'!$Y$50="Alta",'Mapa de Riesgos'!$AA$50="Moderado"),CONCATENATE("R7C",'Mapa de Riesgos'!$O$50),"")</f>
        <v/>
      </c>
      <c r="Y22" s="58" t="str">
        <f>IF(AND('Mapa de Riesgos'!$Y$51="Alta",'Mapa de Riesgos'!$AA$51="Moderado"),CONCATENATE("R7C",'Mapa de Riesgos'!$O$51),"")</f>
        <v/>
      </c>
      <c r="Z22" s="58" t="str">
        <f>IF(AND('Mapa de Riesgos'!$Y$52="Alta",'Mapa de Riesgos'!$AA$52="Moderado"),CONCATENATE("R7C",'Mapa de Riesgos'!$O$52),"")</f>
        <v/>
      </c>
      <c r="AA22" s="54" t="str">
        <f>IF(AND('Mapa de Riesgos'!$Y$53="Alta",'Mapa de Riesgos'!$AA$53="Moderado"),CONCATENATE("R7C",'Mapa de Riesgos'!$O$53),"")</f>
        <v/>
      </c>
      <c r="AB22" s="52" t="str">
        <f>IF(AND('Mapa de Riesgos'!$Y$48="Alta",'Mapa de Riesgos'!$AA$48="Mayor"),CONCATENATE("R7C",'Mapa de Riesgos'!$O$48),"")</f>
        <v/>
      </c>
      <c r="AC22" s="53" t="str">
        <f>IF(AND('Mapa de Riesgos'!$Y$49="Alta",'Mapa de Riesgos'!$AA$49="Mayor"),CONCATENATE("R7C",'Mapa de Riesgos'!$O$49),"")</f>
        <v/>
      </c>
      <c r="AD22" s="58" t="str">
        <f>IF(AND('Mapa de Riesgos'!$Y$50="Alta",'Mapa de Riesgos'!$AA$50="Mayor"),CONCATENATE("R7C",'Mapa de Riesgos'!$O$50),"")</f>
        <v/>
      </c>
      <c r="AE22" s="58" t="str">
        <f>IF(AND('Mapa de Riesgos'!$Y$51="Alta",'Mapa de Riesgos'!$AA$51="Mayor"),CONCATENATE("R7C",'Mapa de Riesgos'!$O$51),"")</f>
        <v/>
      </c>
      <c r="AF22" s="58" t="str">
        <f>IF(AND('Mapa de Riesgos'!$Y$52="Alta",'Mapa de Riesgos'!$AA$52="Mayor"),CONCATENATE("R7C",'Mapa de Riesgos'!$O$52),"")</f>
        <v/>
      </c>
      <c r="AG22" s="54" t="str">
        <f>IF(AND('Mapa de Riesgos'!$Y$53="Alta",'Mapa de Riesgos'!$AA$53="Mayor"),CONCATENATE("R7C",'Mapa de Riesgos'!$O$53),"")</f>
        <v/>
      </c>
      <c r="AH22" s="55" t="str">
        <f>IF(AND('Mapa de Riesgos'!$Y$48="Alta",'Mapa de Riesgos'!$AA$48="Catastrófico"),CONCATENATE("R7C",'Mapa de Riesgos'!$O$48),"")</f>
        <v/>
      </c>
      <c r="AI22" s="56" t="str">
        <f>IF(AND('Mapa de Riesgos'!$Y$49="Alta",'Mapa de Riesgos'!$AA$49="Catastrófico"),CONCATENATE("R7C",'Mapa de Riesgos'!$O$49),"")</f>
        <v/>
      </c>
      <c r="AJ22" s="56" t="str">
        <f>IF(AND('Mapa de Riesgos'!$Y$50="Alta",'Mapa de Riesgos'!$AA$50="Catastrófico"),CONCATENATE("R7C",'Mapa de Riesgos'!$O$50),"")</f>
        <v/>
      </c>
      <c r="AK22" s="56" t="str">
        <f>IF(AND('Mapa de Riesgos'!$Y$51="Alta",'Mapa de Riesgos'!$AA$51="Catastrófico"),CONCATENATE("R7C",'Mapa de Riesgos'!$O$51),"")</f>
        <v/>
      </c>
      <c r="AL22" s="56" t="str">
        <f>IF(AND('Mapa de Riesgos'!$Y$52="Alta",'Mapa de Riesgos'!$AA$52="Catastrófico"),CONCATENATE("R7C",'Mapa de Riesgos'!$O$52),"")</f>
        <v/>
      </c>
      <c r="AM22" s="57" t="str">
        <f>IF(AND('Mapa de Riesgos'!$Y$53="Alta",'Mapa de Riesgos'!$AA$53="Catastrófico"),CONCATENATE("R7C",'Mapa de Riesgos'!$O$53),"")</f>
        <v/>
      </c>
      <c r="AN22" s="84"/>
      <c r="AO22" s="555"/>
      <c r="AP22" s="556"/>
      <c r="AQ22" s="556"/>
      <c r="AR22" s="556"/>
      <c r="AS22" s="556"/>
      <c r="AT22" s="557"/>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x14ac:dyDescent="0.25">
      <c r="A23" s="84"/>
      <c r="B23" s="504"/>
      <c r="C23" s="504"/>
      <c r="D23" s="505"/>
      <c r="E23" s="545"/>
      <c r="F23" s="546"/>
      <c r="G23" s="546"/>
      <c r="H23" s="546"/>
      <c r="I23" s="562"/>
      <c r="J23" s="68" t="str">
        <f>IF(AND('Mapa de Riesgos'!$Y$54="Alta",'Mapa de Riesgos'!$AA$54="Leve"),CONCATENATE("R8C",'Mapa de Riesgos'!$O$54),"")</f>
        <v/>
      </c>
      <c r="K23" s="69" t="str">
        <f>IF(AND('Mapa de Riesgos'!$Y$55="Alta",'Mapa de Riesgos'!$AA$55="Leve"),CONCATENATE("R8C",'Mapa de Riesgos'!$O$55),"")</f>
        <v/>
      </c>
      <c r="L23" s="69" t="str">
        <f>IF(AND('Mapa de Riesgos'!$Y$56="Alta",'Mapa de Riesgos'!$AA$56="Leve"),CONCATENATE("R8C",'Mapa de Riesgos'!$O$56),"")</f>
        <v/>
      </c>
      <c r="M23" s="69" t="str">
        <f>IF(AND('Mapa de Riesgos'!$Y$57="Alta",'Mapa de Riesgos'!$AA$57="Leve"),CONCATENATE("R8C",'Mapa de Riesgos'!$O$57),"")</f>
        <v/>
      </c>
      <c r="N23" s="69" t="str">
        <f>IF(AND('Mapa de Riesgos'!$Y$58="Alta",'Mapa de Riesgos'!$AA$58="Leve"),CONCATENATE("R8C",'Mapa de Riesgos'!$O$58),"")</f>
        <v/>
      </c>
      <c r="O23" s="70" t="str">
        <f>IF(AND('Mapa de Riesgos'!$Y$59="Alta",'Mapa de Riesgos'!$AA$59="Leve"),CONCATENATE("R8C",'Mapa de Riesgos'!$O$59),"")</f>
        <v/>
      </c>
      <c r="P23" s="68" t="str">
        <f>IF(AND('Mapa de Riesgos'!$Y$54="Alta",'Mapa de Riesgos'!$AA$54="Menor"),CONCATENATE("R8C",'Mapa de Riesgos'!$O$54),"")</f>
        <v/>
      </c>
      <c r="Q23" s="69" t="str">
        <f>IF(AND('Mapa de Riesgos'!$Y$55="Alta",'Mapa de Riesgos'!$AA$55="Menor"),CONCATENATE("R8C",'Mapa de Riesgos'!$O$55),"")</f>
        <v/>
      </c>
      <c r="R23" s="69" t="str">
        <f>IF(AND('Mapa de Riesgos'!$Y$56="Alta",'Mapa de Riesgos'!$AA$56="Menor"),CONCATENATE("R8C",'Mapa de Riesgos'!$O$56),"")</f>
        <v/>
      </c>
      <c r="S23" s="69" t="str">
        <f>IF(AND('Mapa de Riesgos'!$Y$57="Alta",'Mapa de Riesgos'!$AA$57="Menor"),CONCATENATE("R8C",'Mapa de Riesgos'!$O$57),"")</f>
        <v/>
      </c>
      <c r="T23" s="69" t="str">
        <f>IF(AND('Mapa de Riesgos'!$Y$58="Alta",'Mapa de Riesgos'!$AA$58="Menor"),CONCATENATE("R8C",'Mapa de Riesgos'!$O$58),"")</f>
        <v/>
      </c>
      <c r="U23" s="70" t="str">
        <f>IF(AND('Mapa de Riesgos'!$Y$59="Alta",'Mapa de Riesgos'!$AA$59="Menor"),CONCATENATE("R8C",'Mapa de Riesgos'!$O$59),"")</f>
        <v/>
      </c>
      <c r="V23" s="52" t="str">
        <f>IF(AND('Mapa de Riesgos'!$Y$54="Alta",'Mapa de Riesgos'!$AA$54="Moderado"),CONCATENATE("R8C",'Mapa de Riesgos'!$O$54),"")</f>
        <v/>
      </c>
      <c r="W23" s="53" t="str">
        <f>IF(AND('Mapa de Riesgos'!$Y$55="Alta",'Mapa de Riesgos'!$AA$55="Moderado"),CONCATENATE("R8C",'Mapa de Riesgos'!$O$55),"")</f>
        <v/>
      </c>
      <c r="X23" s="58" t="str">
        <f>IF(AND('Mapa de Riesgos'!$Y$56="Alta",'Mapa de Riesgos'!$AA$56="Moderado"),CONCATENATE("R8C",'Mapa de Riesgos'!$O$56),"")</f>
        <v/>
      </c>
      <c r="Y23" s="58" t="str">
        <f>IF(AND('Mapa de Riesgos'!$Y$57="Alta",'Mapa de Riesgos'!$AA$57="Moderado"),CONCATENATE("R8C",'Mapa de Riesgos'!$O$57),"")</f>
        <v/>
      </c>
      <c r="Z23" s="58" t="str">
        <f>IF(AND('Mapa de Riesgos'!$Y$58="Alta",'Mapa de Riesgos'!$AA$58="Moderado"),CONCATENATE("R8C",'Mapa de Riesgos'!$O$58),"")</f>
        <v/>
      </c>
      <c r="AA23" s="54" t="str">
        <f>IF(AND('Mapa de Riesgos'!$Y$59="Alta",'Mapa de Riesgos'!$AA$59="Moderado"),CONCATENATE("R8C",'Mapa de Riesgos'!$O$59),"")</f>
        <v/>
      </c>
      <c r="AB23" s="52" t="str">
        <f>IF(AND('Mapa de Riesgos'!$Y$54="Alta",'Mapa de Riesgos'!$AA$54="Mayor"),CONCATENATE("R8C",'Mapa de Riesgos'!$O$54),"")</f>
        <v/>
      </c>
      <c r="AC23" s="53" t="str">
        <f>IF(AND('Mapa de Riesgos'!$Y$55="Alta",'Mapa de Riesgos'!$AA$55="Mayor"),CONCATENATE("R8C",'Mapa de Riesgos'!$O$55),"")</f>
        <v/>
      </c>
      <c r="AD23" s="58" t="str">
        <f>IF(AND('Mapa de Riesgos'!$Y$56="Alta",'Mapa de Riesgos'!$AA$56="Mayor"),CONCATENATE("R8C",'Mapa de Riesgos'!$O$56),"")</f>
        <v/>
      </c>
      <c r="AE23" s="58" t="str">
        <f>IF(AND('Mapa de Riesgos'!$Y$57="Alta",'Mapa de Riesgos'!$AA$57="Mayor"),CONCATENATE("R8C",'Mapa de Riesgos'!$O$57),"")</f>
        <v/>
      </c>
      <c r="AF23" s="58" t="str">
        <f>IF(AND('Mapa de Riesgos'!$Y$58="Alta",'Mapa de Riesgos'!$AA$58="Mayor"),CONCATENATE("R8C",'Mapa de Riesgos'!$O$58),"")</f>
        <v/>
      </c>
      <c r="AG23" s="54" t="str">
        <f>IF(AND('Mapa de Riesgos'!$Y$59="Alta",'Mapa de Riesgos'!$AA$59="Mayor"),CONCATENATE("R8C",'Mapa de Riesgos'!$O$59),"")</f>
        <v/>
      </c>
      <c r="AH23" s="55" t="str">
        <f>IF(AND('Mapa de Riesgos'!$Y$54="Alta",'Mapa de Riesgos'!$AA$54="Catastrófico"),CONCATENATE("R8C",'Mapa de Riesgos'!$O$54),"")</f>
        <v/>
      </c>
      <c r="AI23" s="56" t="str">
        <f>IF(AND('Mapa de Riesgos'!$Y$55="Alta",'Mapa de Riesgos'!$AA$55="Catastrófico"),CONCATENATE("R8C",'Mapa de Riesgos'!$O$55),"")</f>
        <v/>
      </c>
      <c r="AJ23" s="56" t="str">
        <f>IF(AND('Mapa de Riesgos'!$Y$56="Alta",'Mapa de Riesgos'!$AA$56="Catastrófico"),CONCATENATE("R8C",'Mapa de Riesgos'!$O$56),"")</f>
        <v/>
      </c>
      <c r="AK23" s="56" t="str">
        <f>IF(AND('Mapa de Riesgos'!$Y$57="Alta",'Mapa de Riesgos'!$AA$57="Catastrófico"),CONCATENATE("R8C",'Mapa de Riesgos'!$O$57),"")</f>
        <v/>
      </c>
      <c r="AL23" s="56" t="str">
        <f>IF(AND('Mapa de Riesgos'!$Y$58="Alta",'Mapa de Riesgos'!$AA$58="Catastrófico"),CONCATENATE("R8C",'Mapa de Riesgos'!$O$58),"")</f>
        <v/>
      </c>
      <c r="AM23" s="57" t="str">
        <f>IF(AND('Mapa de Riesgos'!$Y$59="Alta",'Mapa de Riesgos'!$AA$59="Catastrófico"),CONCATENATE("R8C",'Mapa de Riesgos'!$O$59),"")</f>
        <v/>
      </c>
      <c r="AN23" s="84"/>
      <c r="AO23" s="555"/>
      <c r="AP23" s="556"/>
      <c r="AQ23" s="556"/>
      <c r="AR23" s="556"/>
      <c r="AS23" s="556"/>
      <c r="AT23" s="557"/>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x14ac:dyDescent="0.25">
      <c r="A24" s="84"/>
      <c r="B24" s="504"/>
      <c r="C24" s="504"/>
      <c r="D24" s="505"/>
      <c r="E24" s="545"/>
      <c r="F24" s="546"/>
      <c r="G24" s="546"/>
      <c r="H24" s="546"/>
      <c r="I24" s="562"/>
      <c r="J24" s="68" t="str">
        <f>IF(AND('Mapa de Riesgos'!$Y$60="Alta",'Mapa de Riesgos'!$AA$60="Leve"),CONCATENATE("R9C",'Mapa de Riesgos'!$O$60),"")</f>
        <v/>
      </c>
      <c r="K24" s="69" t="str">
        <f>IF(AND('Mapa de Riesgos'!$Y$61="Alta",'Mapa de Riesgos'!$AA$61="Leve"),CONCATENATE("R9C",'Mapa de Riesgos'!$O$61),"")</f>
        <v/>
      </c>
      <c r="L24" s="69" t="str">
        <f>IF(AND('Mapa de Riesgos'!$Y$62="Alta",'Mapa de Riesgos'!$AA$62="Leve"),CONCATENATE("R9C",'Mapa de Riesgos'!$O$62),"")</f>
        <v/>
      </c>
      <c r="M24" s="69" t="str">
        <f>IF(AND('Mapa de Riesgos'!$Y$63="Alta",'Mapa de Riesgos'!$AA$63="Leve"),CONCATENATE("R9C",'Mapa de Riesgos'!$O$63),"")</f>
        <v/>
      </c>
      <c r="N24" s="69" t="str">
        <f>IF(AND('Mapa de Riesgos'!$Y$64="Alta",'Mapa de Riesgos'!$AA$64="Leve"),CONCATENATE("R9C",'Mapa de Riesgos'!$O$64),"")</f>
        <v/>
      </c>
      <c r="O24" s="70" t="str">
        <f>IF(AND('Mapa de Riesgos'!$Y$65="Alta",'Mapa de Riesgos'!$AA$65="Leve"),CONCATENATE("R9C",'Mapa de Riesgos'!$O$65),"")</f>
        <v/>
      </c>
      <c r="P24" s="68" t="str">
        <f>IF(AND('Mapa de Riesgos'!$Y$60="Alta",'Mapa de Riesgos'!$AA$60="Menor"),CONCATENATE("R9C",'Mapa de Riesgos'!$O$60),"")</f>
        <v/>
      </c>
      <c r="Q24" s="69" t="str">
        <f>IF(AND('Mapa de Riesgos'!$Y$61="Alta",'Mapa de Riesgos'!$AA$61="Menor"),CONCATENATE("R9C",'Mapa de Riesgos'!$O$61),"")</f>
        <v/>
      </c>
      <c r="R24" s="69" t="str">
        <f>IF(AND('Mapa de Riesgos'!$Y$62="Alta",'Mapa de Riesgos'!$AA$62="Menor"),CONCATENATE("R9C",'Mapa de Riesgos'!$O$62),"")</f>
        <v/>
      </c>
      <c r="S24" s="69" t="str">
        <f>IF(AND('Mapa de Riesgos'!$Y$63="Alta",'Mapa de Riesgos'!$AA$63="Menor"),CONCATENATE("R9C",'Mapa de Riesgos'!$O$63),"")</f>
        <v/>
      </c>
      <c r="T24" s="69" t="str">
        <f>IF(AND('Mapa de Riesgos'!$Y$64="Alta",'Mapa de Riesgos'!$AA$64="Menor"),CONCATENATE("R9C",'Mapa de Riesgos'!$O$64),"")</f>
        <v/>
      </c>
      <c r="U24" s="70" t="str">
        <f>IF(AND('Mapa de Riesgos'!$Y$65="Alta",'Mapa de Riesgos'!$AA$65="Menor"),CONCATENATE("R9C",'Mapa de Riesgos'!$O$65),"")</f>
        <v/>
      </c>
      <c r="V24" s="52" t="str">
        <f>IF(AND('Mapa de Riesgos'!$Y$60="Alta",'Mapa de Riesgos'!$AA$60="Moderado"),CONCATENATE("R9C",'Mapa de Riesgos'!$O$60),"")</f>
        <v/>
      </c>
      <c r="W24" s="53" t="str">
        <f>IF(AND('Mapa de Riesgos'!$Y$61="Alta",'Mapa de Riesgos'!$AA$61="Moderado"),CONCATENATE("R9C",'Mapa de Riesgos'!$O$61),"")</f>
        <v/>
      </c>
      <c r="X24" s="58" t="str">
        <f>IF(AND('Mapa de Riesgos'!$Y$62="Alta",'Mapa de Riesgos'!$AA$62="Moderado"),CONCATENATE("R9C",'Mapa de Riesgos'!$O$62),"")</f>
        <v/>
      </c>
      <c r="Y24" s="58" t="str">
        <f>IF(AND('Mapa de Riesgos'!$Y$63="Alta",'Mapa de Riesgos'!$AA$63="Moderado"),CONCATENATE("R9C",'Mapa de Riesgos'!$O$63),"")</f>
        <v/>
      </c>
      <c r="Z24" s="58" t="str">
        <f>IF(AND('Mapa de Riesgos'!$Y$64="Alta",'Mapa de Riesgos'!$AA$64="Moderado"),CONCATENATE("R9C",'Mapa de Riesgos'!$O$64),"")</f>
        <v/>
      </c>
      <c r="AA24" s="54" t="str">
        <f>IF(AND('Mapa de Riesgos'!$Y$65="Alta",'Mapa de Riesgos'!$AA$65="Moderado"),CONCATENATE("R9C",'Mapa de Riesgos'!$O$65),"")</f>
        <v/>
      </c>
      <c r="AB24" s="52" t="str">
        <f>IF(AND('Mapa de Riesgos'!$Y$60="Alta",'Mapa de Riesgos'!$AA$60="Mayor"),CONCATENATE("R9C",'Mapa de Riesgos'!$O$60),"")</f>
        <v/>
      </c>
      <c r="AC24" s="53" t="str">
        <f>IF(AND('Mapa de Riesgos'!$Y$61="Alta",'Mapa de Riesgos'!$AA$61="Mayor"),CONCATENATE("R9C",'Mapa de Riesgos'!$O$61),"")</f>
        <v/>
      </c>
      <c r="AD24" s="58" t="str">
        <f>IF(AND('Mapa de Riesgos'!$Y$62="Alta",'Mapa de Riesgos'!$AA$62="Mayor"),CONCATENATE("R9C",'Mapa de Riesgos'!$O$62),"")</f>
        <v/>
      </c>
      <c r="AE24" s="58" t="str">
        <f>IF(AND('Mapa de Riesgos'!$Y$63="Alta",'Mapa de Riesgos'!$AA$63="Mayor"),CONCATENATE("R9C",'Mapa de Riesgos'!$O$63),"")</f>
        <v/>
      </c>
      <c r="AF24" s="58" t="str">
        <f>IF(AND('Mapa de Riesgos'!$Y$64="Alta",'Mapa de Riesgos'!$AA$64="Mayor"),CONCATENATE("R9C",'Mapa de Riesgos'!$O$64),"")</f>
        <v/>
      </c>
      <c r="AG24" s="54" t="str">
        <f>IF(AND('Mapa de Riesgos'!$Y$65="Alta",'Mapa de Riesgos'!$AA$65="Mayor"),CONCATENATE("R9C",'Mapa de Riesgos'!$O$65),"")</f>
        <v/>
      </c>
      <c r="AH24" s="55" t="str">
        <f>IF(AND('Mapa de Riesgos'!$Y$60="Alta",'Mapa de Riesgos'!$AA$60="Catastrófico"),CONCATENATE("R9C",'Mapa de Riesgos'!$O$60),"")</f>
        <v/>
      </c>
      <c r="AI24" s="56" t="str">
        <f>IF(AND('Mapa de Riesgos'!$Y$61="Alta",'Mapa de Riesgos'!$AA$61="Catastrófico"),CONCATENATE("R9C",'Mapa de Riesgos'!$O$61),"")</f>
        <v/>
      </c>
      <c r="AJ24" s="56" t="str">
        <f>IF(AND('Mapa de Riesgos'!$Y$62="Alta",'Mapa de Riesgos'!$AA$62="Catastrófico"),CONCATENATE("R9C",'Mapa de Riesgos'!$O$62),"")</f>
        <v/>
      </c>
      <c r="AK24" s="56" t="str">
        <f>IF(AND('Mapa de Riesgos'!$Y$63="Alta",'Mapa de Riesgos'!$AA$63="Catastrófico"),CONCATENATE("R9C",'Mapa de Riesgos'!$O$63),"")</f>
        <v/>
      </c>
      <c r="AL24" s="56" t="str">
        <f>IF(AND('Mapa de Riesgos'!$Y$64="Alta",'Mapa de Riesgos'!$AA$64="Catastrófico"),CONCATENATE("R9C",'Mapa de Riesgos'!$O$64),"")</f>
        <v/>
      </c>
      <c r="AM24" s="57" t="str">
        <f>IF(AND('Mapa de Riesgos'!$Y$65="Alta",'Mapa de Riesgos'!$AA$65="Catastrófico"),CONCATENATE("R9C",'Mapa de Riesgos'!$O$65),"")</f>
        <v/>
      </c>
      <c r="AN24" s="84"/>
      <c r="AO24" s="555"/>
      <c r="AP24" s="556"/>
      <c r="AQ24" s="556"/>
      <c r="AR24" s="556"/>
      <c r="AS24" s="556"/>
      <c r="AT24" s="557"/>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x14ac:dyDescent="0.3">
      <c r="A25" s="84"/>
      <c r="B25" s="504"/>
      <c r="C25" s="504"/>
      <c r="D25" s="505"/>
      <c r="E25" s="548"/>
      <c r="F25" s="549"/>
      <c r="G25" s="549"/>
      <c r="H25" s="549"/>
      <c r="I25" s="549"/>
      <c r="J25" s="71" t="str">
        <f>IF(AND('Mapa de Riesgos'!$Y$66="Alta",'Mapa de Riesgos'!$AA$66="Leve"),CONCATENATE("R10C",'Mapa de Riesgos'!$O$66),"")</f>
        <v/>
      </c>
      <c r="K25" s="72" t="str">
        <f>IF(AND('Mapa de Riesgos'!$Y$67="Alta",'Mapa de Riesgos'!$AA$67="Leve"),CONCATENATE("R10C",'Mapa de Riesgos'!$O$67),"")</f>
        <v/>
      </c>
      <c r="L25" s="72" t="str">
        <f>IF(AND('Mapa de Riesgos'!$Y$68="Alta",'Mapa de Riesgos'!$AA$68="Leve"),CONCATENATE("R10C",'Mapa de Riesgos'!$O$68),"")</f>
        <v/>
      </c>
      <c r="M25" s="72" t="str">
        <f>IF(AND('Mapa de Riesgos'!$Y$69="Alta",'Mapa de Riesgos'!$AA$69="Leve"),CONCATENATE("R10C",'Mapa de Riesgos'!$O$69),"")</f>
        <v/>
      </c>
      <c r="N25" s="72" t="str">
        <f>IF(AND('Mapa de Riesgos'!$Y$70="Alta",'Mapa de Riesgos'!$AA$70="Leve"),CONCATENATE("R10C",'Mapa de Riesgos'!$O$70),"")</f>
        <v/>
      </c>
      <c r="O25" s="73" t="str">
        <f>IF(AND('Mapa de Riesgos'!$Y$71="Alta",'Mapa de Riesgos'!$AA$71="Leve"),CONCATENATE("R10C",'Mapa de Riesgos'!$O$71),"")</f>
        <v/>
      </c>
      <c r="P25" s="71" t="str">
        <f>IF(AND('Mapa de Riesgos'!$Y$66="Alta",'Mapa de Riesgos'!$AA$66="Menor"),CONCATENATE("R10C",'Mapa de Riesgos'!$O$66),"")</f>
        <v/>
      </c>
      <c r="Q25" s="72" t="str">
        <f>IF(AND('Mapa de Riesgos'!$Y$67="Alta",'Mapa de Riesgos'!$AA$67="Menor"),CONCATENATE("R10C",'Mapa de Riesgos'!$O$67),"")</f>
        <v/>
      </c>
      <c r="R25" s="72" t="str">
        <f>IF(AND('Mapa de Riesgos'!$Y$68="Alta",'Mapa de Riesgos'!$AA$68="Menor"),CONCATENATE("R10C",'Mapa de Riesgos'!$O$68),"")</f>
        <v/>
      </c>
      <c r="S25" s="72" t="str">
        <f>IF(AND('Mapa de Riesgos'!$Y$69="Alta",'Mapa de Riesgos'!$AA$69="Menor"),CONCATENATE("R10C",'Mapa de Riesgos'!$O$69),"")</f>
        <v/>
      </c>
      <c r="T25" s="72" t="str">
        <f>IF(AND('Mapa de Riesgos'!$Y$70="Alta",'Mapa de Riesgos'!$AA$70="Menor"),CONCATENATE("R10C",'Mapa de Riesgos'!$O$70),"")</f>
        <v/>
      </c>
      <c r="U25" s="73" t="str">
        <f>IF(AND('Mapa de Riesgos'!$Y$71="Alta",'Mapa de Riesgos'!$AA$71="Menor"),CONCATENATE("R10C",'Mapa de Riesgos'!$O$71),"")</f>
        <v/>
      </c>
      <c r="V25" s="59" t="str">
        <f>IF(AND('Mapa de Riesgos'!$Y$66="Alta",'Mapa de Riesgos'!$AA$66="Moderado"),CONCATENATE("R10C",'Mapa de Riesgos'!$O$66),"")</f>
        <v/>
      </c>
      <c r="W25" s="60" t="str">
        <f>IF(AND('Mapa de Riesgos'!$Y$67="Alta",'Mapa de Riesgos'!$AA$67="Moderado"),CONCATENATE("R10C",'Mapa de Riesgos'!$O$67),"")</f>
        <v/>
      </c>
      <c r="X25" s="60" t="str">
        <f>IF(AND('Mapa de Riesgos'!$Y$68="Alta",'Mapa de Riesgos'!$AA$68="Moderado"),CONCATENATE("R10C",'Mapa de Riesgos'!$O$68),"")</f>
        <v/>
      </c>
      <c r="Y25" s="60" t="str">
        <f>IF(AND('Mapa de Riesgos'!$Y$69="Alta",'Mapa de Riesgos'!$AA$69="Moderado"),CONCATENATE("R10C",'Mapa de Riesgos'!$O$69),"")</f>
        <v/>
      </c>
      <c r="Z25" s="60" t="str">
        <f>IF(AND('Mapa de Riesgos'!$Y$70="Alta",'Mapa de Riesgos'!$AA$70="Moderado"),CONCATENATE("R10C",'Mapa de Riesgos'!$O$70),"")</f>
        <v/>
      </c>
      <c r="AA25" s="61" t="str">
        <f>IF(AND('Mapa de Riesgos'!$Y$71="Alta",'Mapa de Riesgos'!$AA$71="Moderado"),CONCATENATE("R10C",'Mapa de Riesgos'!$O$71),"")</f>
        <v/>
      </c>
      <c r="AB25" s="59" t="str">
        <f>IF(AND('Mapa de Riesgos'!$Y$66="Alta",'Mapa de Riesgos'!$AA$66="Mayor"),CONCATENATE("R10C",'Mapa de Riesgos'!$O$66),"")</f>
        <v/>
      </c>
      <c r="AC25" s="60" t="str">
        <f>IF(AND('Mapa de Riesgos'!$Y$67="Alta",'Mapa de Riesgos'!$AA$67="Mayor"),CONCATENATE("R10C",'Mapa de Riesgos'!$O$67),"")</f>
        <v/>
      </c>
      <c r="AD25" s="60" t="str">
        <f>IF(AND('Mapa de Riesgos'!$Y$68="Alta",'Mapa de Riesgos'!$AA$68="Mayor"),CONCATENATE("R10C",'Mapa de Riesgos'!$O$68),"")</f>
        <v/>
      </c>
      <c r="AE25" s="60" t="str">
        <f>IF(AND('Mapa de Riesgos'!$Y$69="Alta",'Mapa de Riesgos'!$AA$69="Mayor"),CONCATENATE("R10C",'Mapa de Riesgos'!$O$69),"")</f>
        <v/>
      </c>
      <c r="AF25" s="60" t="str">
        <f>IF(AND('Mapa de Riesgos'!$Y$70="Alta",'Mapa de Riesgos'!$AA$70="Mayor"),CONCATENATE("R10C",'Mapa de Riesgos'!$O$70),"")</f>
        <v/>
      </c>
      <c r="AG25" s="61" t="str">
        <f>IF(AND('Mapa de Riesgos'!$Y$71="Alta",'Mapa de Riesgos'!$AA$71="Mayor"),CONCATENATE("R10C",'Mapa de Riesgos'!$O$71),"")</f>
        <v/>
      </c>
      <c r="AH25" s="62" t="str">
        <f>IF(AND('Mapa de Riesgos'!$Y$66="Alta",'Mapa de Riesgos'!$AA$66="Catastrófico"),CONCATENATE("R10C",'Mapa de Riesgos'!$O$66),"")</f>
        <v/>
      </c>
      <c r="AI25" s="63" t="str">
        <f>IF(AND('Mapa de Riesgos'!$Y$67="Alta",'Mapa de Riesgos'!$AA$67="Catastrófico"),CONCATENATE("R10C",'Mapa de Riesgos'!$O$67),"")</f>
        <v/>
      </c>
      <c r="AJ25" s="63" t="str">
        <f>IF(AND('Mapa de Riesgos'!$Y$68="Alta",'Mapa de Riesgos'!$AA$68="Catastrófico"),CONCATENATE("R10C",'Mapa de Riesgos'!$O$68),"")</f>
        <v/>
      </c>
      <c r="AK25" s="63" t="str">
        <f>IF(AND('Mapa de Riesgos'!$Y$69="Alta",'Mapa de Riesgos'!$AA$69="Catastrófico"),CONCATENATE("R10C",'Mapa de Riesgos'!$O$69),"")</f>
        <v/>
      </c>
      <c r="AL25" s="63" t="str">
        <f>IF(AND('Mapa de Riesgos'!$Y$70="Alta",'Mapa de Riesgos'!$AA$70="Catastrófico"),CONCATENATE("R10C",'Mapa de Riesgos'!$O$70),"")</f>
        <v/>
      </c>
      <c r="AM25" s="64" t="str">
        <f>IF(AND('Mapa de Riesgos'!$Y$71="Alta",'Mapa de Riesgos'!$AA$71="Catastrófico"),CONCATENATE("R10C",'Mapa de Riesgos'!$O$71),"")</f>
        <v/>
      </c>
      <c r="AN25" s="84"/>
      <c r="AO25" s="558"/>
      <c r="AP25" s="559"/>
      <c r="AQ25" s="559"/>
      <c r="AR25" s="559"/>
      <c r="AS25" s="559"/>
      <c r="AT25" s="560"/>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x14ac:dyDescent="0.25">
      <c r="A26" s="84"/>
      <c r="B26" s="504"/>
      <c r="C26" s="504"/>
      <c r="D26" s="505"/>
      <c r="E26" s="542" t="s">
        <v>167</v>
      </c>
      <c r="F26" s="543"/>
      <c r="G26" s="543"/>
      <c r="H26" s="543"/>
      <c r="I26" s="544"/>
      <c r="J26" s="65" t="str">
        <f>IF(AND('Mapa de Riesgos'!$Y$12="Media",'Mapa de Riesgos'!$AA$12="Leve"),CONCATENATE("R1C",'Mapa de Riesgos'!$O$12),"")</f>
        <v/>
      </c>
      <c r="K26" s="66" t="str">
        <f>IF(AND('Mapa de Riesgos'!$Y$13="Media",'Mapa de Riesgos'!$AA$13="Leve"),CONCATENATE("R1C",'Mapa de Riesgos'!$O$13),"")</f>
        <v/>
      </c>
      <c r="L26" s="66" t="str">
        <f>IF(AND('Mapa de Riesgos'!$Y$14="Media",'Mapa de Riesgos'!$AA$14="Leve"),CONCATENATE("R1C",'Mapa de Riesgos'!$O$14),"")</f>
        <v/>
      </c>
      <c r="M26" s="66" t="str">
        <f>IF(AND('Mapa de Riesgos'!$Y$15="Media",'Mapa de Riesgos'!$AA$15="Leve"),CONCATENATE("R1C",'Mapa de Riesgos'!$O$15),"")</f>
        <v/>
      </c>
      <c r="N26" s="66" t="str">
        <f>IF(AND('Mapa de Riesgos'!$Y$16="Media",'Mapa de Riesgos'!$AA$16="Leve"),CONCATENATE("R1C",'Mapa de Riesgos'!$O$16),"")</f>
        <v/>
      </c>
      <c r="O26" s="67" t="str">
        <f>IF(AND('Mapa de Riesgos'!$Y$17="Media",'Mapa de Riesgos'!$AA$17="Leve"),CONCATENATE("R1C",'Mapa de Riesgos'!$O$17),"")</f>
        <v/>
      </c>
      <c r="P26" s="65" t="str">
        <f>IF(AND('Mapa de Riesgos'!$Y$12="Media",'Mapa de Riesgos'!$AA$12="Menor"),CONCATENATE("R1C",'Mapa de Riesgos'!$O$12),"")</f>
        <v/>
      </c>
      <c r="Q26" s="66" t="str">
        <f>IF(AND('Mapa de Riesgos'!$Y$13="Media",'Mapa de Riesgos'!$AA$13="Menor"),CONCATENATE("R1C",'Mapa de Riesgos'!$O$13),"")</f>
        <v/>
      </c>
      <c r="R26" s="66" t="str">
        <f>IF(AND('Mapa de Riesgos'!$Y$14="Media",'Mapa de Riesgos'!$AA$14="Menor"),CONCATENATE("R1C",'Mapa de Riesgos'!$O$14),"")</f>
        <v/>
      </c>
      <c r="S26" s="66" t="str">
        <f>IF(AND('Mapa de Riesgos'!$Y$15="Media",'Mapa de Riesgos'!$AA$15="Menor"),CONCATENATE("R1C",'Mapa de Riesgos'!$O$15),"")</f>
        <v/>
      </c>
      <c r="T26" s="66" t="str">
        <f>IF(AND('Mapa de Riesgos'!$Y$16="Media",'Mapa de Riesgos'!$AA$16="Menor"),CONCATENATE("R1C",'Mapa de Riesgos'!$O$16),"")</f>
        <v/>
      </c>
      <c r="U26" s="67" t="str">
        <f>IF(AND('Mapa de Riesgos'!$Y$17="Media",'Mapa de Riesgos'!$AA$17="Menor"),CONCATENATE("R1C",'Mapa de Riesgos'!$O$17),"")</f>
        <v/>
      </c>
      <c r="V26" s="65" t="str">
        <f>IF(AND('Mapa de Riesgos'!$Y$12="Media",'Mapa de Riesgos'!$AA$12="Moderado"),CONCATENATE("R1C",'Mapa de Riesgos'!$O$12),"")</f>
        <v/>
      </c>
      <c r="W26" s="66" t="str">
        <f>IF(AND('Mapa de Riesgos'!$Y$13="Media",'Mapa de Riesgos'!$AA$13="Moderado"),CONCATENATE("R1C",'Mapa de Riesgos'!$O$13),"")</f>
        <v/>
      </c>
      <c r="X26" s="66" t="str">
        <f>IF(AND('Mapa de Riesgos'!$Y$14="Media",'Mapa de Riesgos'!$AA$14="Moderado"),CONCATENATE("R1C",'Mapa de Riesgos'!$O$14),"")</f>
        <v/>
      </c>
      <c r="Y26" s="66" t="str">
        <f>IF(AND('Mapa de Riesgos'!$Y$15="Media",'Mapa de Riesgos'!$AA$15="Moderado"),CONCATENATE("R1C",'Mapa de Riesgos'!$O$15),"")</f>
        <v/>
      </c>
      <c r="Z26" s="66" t="str">
        <f>IF(AND('Mapa de Riesgos'!$Y$16="Media",'Mapa de Riesgos'!$AA$16="Moderado"),CONCATENATE("R1C",'Mapa de Riesgos'!$O$16),"")</f>
        <v/>
      </c>
      <c r="AA26" s="67" t="str">
        <f>IF(AND('Mapa de Riesgos'!$Y$17="Media",'Mapa de Riesgos'!$AA$17="Moderado"),CONCATENATE("R1C",'Mapa de Riesgos'!$O$17),"")</f>
        <v/>
      </c>
      <c r="AB26" s="46" t="str">
        <f>IF(AND('Mapa de Riesgos'!$Y$12="Media",'Mapa de Riesgos'!$AA$12="Mayor"),CONCATENATE("R1C",'Mapa de Riesgos'!$O$12),"")</f>
        <v/>
      </c>
      <c r="AC26" s="47" t="str">
        <f>IF(AND('Mapa de Riesgos'!$Y$13="Media",'Mapa de Riesgos'!$AA$13="Mayor"),CONCATENATE("R1C",'Mapa de Riesgos'!$O$13),"")</f>
        <v/>
      </c>
      <c r="AD26" s="47" t="str">
        <f>IF(AND('Mapa de Riesgos'!$Y$14="Media",'Mapa de Riesgos'!$AA$14="Mayor"),CONCATENATE("R1C",'Mapa de Riesgos'!$O$14),"")</f>
        <v/>
      </c>
      <c r="AE26" s="47" t="str">
        <f>IF(AND('Mapa de Riesgos'!$Y$15="Media",'Mapa de Riesgos'!$AA$15="Mayor"),CONCATENATE("R1C",'Mapa de Riesgos'!$O$15),"")</f>
        <v/>
      </c>
      <c r="AF26" s="47" t="str">
        <f>IF(AND('Mapa de Riesgos'!$Y$16="Media",'Mapa de Riesgos'!$AA$16="Mayor"),CONCATENATE("R1C",'Mapa de Riesgos'!$O$16),"")</f>
        <v/>
      </c>
      <c r="AG26" s="48" t="str">
        <f>IF(AND('Mapa de Riesgos'!$Y$17="Media",'Mapa de Riesgos'!$AA$17="Mayor"),CONCATENATE("R1C",'Mapa de Riesgos'!$O$17),"")</f>
        <v/>
      </c>
      <c r="AH26" s="49" t="str">
        <f>IF(AND('Mapa de Riesgos'!$Y$12="Media",'Mapa de Riesgos'!$AA$12="Catastrófico"),CONCATENATE("R1C",'Mapa de Riesgos'!$O$12),"")</f>
        <v/>
      </c>
      <c r="AI26" s="50" t="str">
        <f>IF(AND('Mapa de Riesgos'!$Y$13="Media",'Mapa de Riesgos'!$AA$13="Catastrófico"),CONCATENATE("R1C",'Mapa de Riesgos'!$O$13),"")</f>
        <v/>
      </c>
      <c r="AJ26" s="50" t="str">
        <f>IF(AND('Mapa de Riesgos'!$Y$14="Media",'Mapa de Riesgos'!$AA$14="Catastrófico"),CONCATENATE("R1C",'Mapa de Riesgos'!$O$14),"")</f>
        <v/>
      </c>
      <c r="AK26" s="50" t="str">
        <f>IF(AND('Mapa de Riesgos'!$Y$15="Media",'Mapa de Riesgos'!$AA$15="Catastrófico"),CONCATENATE("R1C",'Mapa de Riesgos'!$O$15),"")</f>
        <v/>
      </c>
      <c r="AL26" s="50" t="str">
        <f>IF(AND('Mapa de Riesgos'!$Y$16="Media",'Mapa de Riesgos'!$AA$16="Catastrófico"),CONCATENATE("R1C",'Mapa de Riesgos'!$O$16),"")</f>
        <v/>
      </c>
      <c r="AM26" s="51" t="str">
        <f>IF(AND('Mapa de Riesgos'!$Y$17="Media",'Mapa de Riesgos'!$AA$17="Catastrófico"),CONCATENATE("R1C",'Mapa de Riesgos'!$O$17),"")</f>
        <v/>
      </c>
      <c r="AN26" s="84"/>
      <c r="AO26" s="583" t="s">
        <v>168</v>
      </c>
      <c r="AP26" s="584"/>
      <c r="AQ26" s="584"/>
      <c r="AR26" s="584"/>
      <c r="AS26" s="584"/>
      <c r="AT26" s="585"/>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x14ac:dyDescent="0.25">
      <c r="A27" s="84"/>
      <c r="B27" s="504"/>
      <c r="C27" s="504"/>
      <c r="D27" s="505"/>
      <c r="E27" s="561"/>
      <c r="F27" s="562"/>
      <c r="G27" s="562"/>
      <c r="H27" s="562"/>
      <c r="I27" s="547"/>
      <c r="J27" s="68" t="str">
        <f>IF(AND('Mapa de Riesgos'!$Y$18="Media",'Mapa de Riesgos'!$AA$18="Leve"),CONCATENATE("R2C",'Mapa de Riesgos'!$O$18),"")</f>
        <v/>
      </c>
      <c r="K27" s="69" t="str">
        <f>IF(AND('Mapa de Riesgos'!$Y$19="Media",'Mapa de Riesgos'!$AA$19="Leve"),CONCATENATE("R2C",'Mapa de Riesgos'!$O$19),"")</f>
        <v/>
      </c>
      <c r="L27" s="69" t="str">
        <f>IF(AND('Mapa de Riesgos'!$Y$20="Media",'Mapa de Riesgos'!$AA$20="Leve"),CONCATENATE("R2C",'Mapa de Riesgos'!$O$20),"")</f>
        <v/>
      </c>
      <c r="M27" s="69" t="str">
        <f>IF(AND('Mapa de Riesgos'!$Y$21="Media",'Mapa de Riesgos'!$AA$21="Leve"),CONCATENATE("R2C",'Mapa de Riesgos'!$O$21),"")</f>
        <v/>
      </c>
      <c r="N27" s="69" t="str">
        <f>IF(AND('Mapa de Riesgos'!$Y$22="Media",'Mapa de Riesgos'!$AA$22="Leve"),CONCATENATE("R2C",'Mapa de Riesgos'!$O$22),"")</f>
        <v/>
      </c>
      <c r="O27" s="70" t="str">
        <f>IF(AND('Mapa de Riesgos'!$Y$23="Media",'Mapa de Riesgos'!$AA$23="Leve"),CONCATENATE("R2C",'Mapa de Riesgos'!$O$23),"")</f>
        <v/>
      </c>
      <c r="P27" s="68" t="str">
        <f>IF(AND('Mapa de Riesgos'!$Y$18="Media",'Mapa de Riesgos'!$AA$18="Menor"),CONCATENATE("R2C",'Mapa de Riesgos'!$O$18),"")</f>
        <v/>
      </c>
      <c r="Q27" s="69" t="str">
        <f>IF(AND('Mapa de Riesgos'!$Y$19="Media",'Mapa de Riesgos'!$AA$19="Menor"),CONCATENATE("R2C",'Mapa de Riesgos'!$O$19),"")</f>
        <v/>
      </c>
      <c r="R27" s="69" t="str">
        <f>IF(AND('Mapa de Riesgos'!$Y$20="Media",'Mapa de Riesgos'!$AA$20="Menor"),CONCATENATE("R2C",'Mapa de Riesgos'!$O$20),"")</f>
        <v/>
      </c>
      <c r="S27" s="69" t="str">
        <f>IF(AND('Mapa de Riesgos'!$Y$21="Media",'Mapa de Riesgos'!$AA$21="Menor"),CONCATENATE("R2C",'Mapa de Riesgos'!$O$21),"")</f>
        <v/>
      </c>
      <c r="T27" s="69" t="str">
        <f>IF(AND('Mapa de Riesgos'!$Y$22="Media",'Mapa de Riesgos'!$AA$22="Menor"),CONCATENATE("R2C",'Mapa de Riesgos'!$O$22),"")</f>
        <v/>
      </c>
      <c r="U27" s="70" t="str">
        <f>IF(AND('Mapa de Riesgos'!$Y$23="Media",'Mapa de Riesgos'!$AA$23="Menor"),CONCATENATE("R2C",'Mapa de Riesgos'!$O$23),"")</f>
        <v/>
      </c>
      <c r="V27" s="68" t="str">
        <f>IF(AND('Mapa de Riesgos'!$Y$18="Media",'Mapa de Riesgos'!$AA$18="Moderado"),CONCATENATE("R2C",'Mapa de Riesgos'!$O$18),"")</f>
        <v/>
      </c>
      <c r="W27" s="69" t="str">
        <f>IF(AND('Mapa de Riesgos'!$Y$19="Media",'Mapa de Riesgos'!$AA$19="Moderado"),CONCATENATE("R2C",'Mapa de Riesgos'!$O$19),"")</f>
        <v/>
      </c>
      <c r="X27" s="69" t="str">
        <f>IF(AND('Mapa de Riesgos'!$Y$20="Media",'Mapa de Riesgos'!$AA$20="Moderado"),CONCATENATE("R2C",'Mapa de Riesgos'!$O$20),"")</f>
        <v/>
      </c>
      <c r="Y27" s="69" t="str">
        <f>IF(AND('Mapa de Riesgos'!$Y$21="Media",'Mapa de Riesgos'!$AA$21="Moderado"),CONCATENATE("R2C",'Mapa de Riesgos'!$O$21),"")</f>
        <v/>
      </c>
      <c r="Z27" s="69" t="str">
        <f>IF(AND('Mapa de Riesgos'!$Y$22="Media",'Mapa de Riesgos'!$AA$22="Moderado"),CONCATENATE("R2C",'Mapa de Riesgos'!$O$22),"")</f>
        <v/>
      </c>
      <c r="AA27" s="70" t="str">
        <f>IF(AND('Mapa de Riesgos'!$Y$23="Media",'Mapa de Riesgos'!$AA$23="Moderado"),CONCATENATE("R2C",'Mapa de Riesgos'!$O$23),"")</f>
        <v/>
      </c>
      <c r="AB27" s="52" t="str">
        <f>IF(AND('Mapa de Riesgos'!$Y$18="Media",'Mapa de Riesgos'!$AA$18="Mayor"),CONCATENATE("R2C",'Mapa de Riesgos'!$O$18),"")</f>
        <v/>
      </c>
      <c r="AC27" s="53" t="str">
        <f>IF(AND('Mapa de Riesgos'!$Y$19="Media",'Mapa de Riesgos'!$AA$19="Mayor"),CONCATENATE("R2C",'Mapa de Riesgos'!$O$19),"")</f>
        <v/>
      </c>
      <c r="AD27" s="53" t="str">
        <f>IF(AND('Mapa de Riesgos'!$Y$20="Media",'Mapa de Riesgos'!$AA$20="Mayor"),CONCATENATE("R2C",'Mapa de Riesgos'!$O$20),"")</f>
        <v/>
      </c>
      <c r="AE27" s="53" t="str">
        <f>IF(AND('Mapa de Riesgos'!$Y$21="Media",'Mapa de Riesgos'!$AA$21="Mayor"),CONCATENATE("R2C",'Mapa de Riesgos'!$O$21),"")</f>
        <v/>
      </c>
      <c r="AF27" s="53" t="str">
        <f>IF(AND('Mapa de Riesgos'!$Y$22="Media",'Mapa de Riesgos'!$AA$22="Mayor"),CONCATENATE("R2C",'Mapa de Riesgos'!$O$22),"")</f>
        <v/>
      </c>
      <c r="AG27" s="54" t="str">
        <f>IF(AND('Mapa de Riesgos'!$Y$23="Media",'Mapa de Riesgos'!$AA$23="Mayor"),CONCATENATE("R2C",'Mapa de Riesgos'!$O$23),"")</f>
        <v/>
      </c>
      <c r="AH27" s="55" t="str">
        <f>IF(AND('Mapa de Riesgos'!$Y$18="Media",'Mapa de Riesgos'!$AA$18="Catastrófico"),CONCATENATE("R2C",'Mapa de Riesgos'!$O$18),"")</f>
        <v/>
      </c>
      <c r="AI27" s="56" t="str">
        <f>IF(AND('Mapa de Riesgos'!$Y$19="Media",'Mapa de Riesgos'!$AA$19="Catastrófico"),CONCATENATE("R2C",'Mapa de Riesgos'!$O$19),"")</f>
        <v/>
      </c>
      <c r="AJ27" s="56" t="str">
        <f>IF(AND('Mapa de Riesgos'!$Y$20="Media",'Mapa de Riesgos'!$AA$20="Catastrófico"),CONCATENATE("R2C",'Mapa de Riesgos'!$O$20),"")</f>
        <v/>
      </c>
      <c r="AK27" s="56" t="str">
        <f>IF(AND('Mapa de Riesgos'!$Y$21="Media",'Mapa de Riesgos'!$AA$21="Catastrófico"),CONCATENATE("R2C",'Mapa de Riesgos'!$O$21),"")</f>
        <v/>
      </c>
      <c r="AL27" s="56" t="str">
        <f>IF(AND('Mapa de Riesgos'!$Y$22="Media",'Mapa de Riesgos'!$AA$22="Catastrófico"),CONCATENATE("R2C",'Mapa de Riesgos'!$O$22),"")</f>
        <v/>
      </c>
      <c r="AM27" s="57" t="str">
        <f>IF(AND('Mapa de Riesgos'!$Y$23="Media",'Mapa de Riesgos'!$AA$23="Catastrófico"),CONCATENATE("R2C",'Mapa de Riesgos'!$O$23),"")</f>
        <v/>
      </c>
      <c r="AN27" s="84"/>
      <c r="AO27" s="586"/>
      <c r="AP27" s="587"/>
      <c r="AQ27" s="587"/>
      <c r="AR27" s="587"/>
      <c r="AS27" s="587"/>
      <c r="AT27" s="588"/>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x14ac:dyDescent="0.25">
      <c r="A28" s="84"/>
      <c r="B28" s="504"/>
      <c r="C28" s="504"/>
      <c r="D28" s="505"/>
      <c r="E28" s="545"/>
      <c r="F28" s="546"/>
      <c r="G28" s="546"/>
      <c r="H28" s="546"/>
      <c r="I28" s="547"/>
      <c r="J28" s="68" t="str">
        <f>IF(AND('Mapa de Riesgos'!$Y$24="Media",'Mapa de Riesgos'!$AA$24="Leve"),CONCATENATE("R3C",'Mapa de Riesgos'!$O$24),"")</f>
        <v/>
      </c>
      <c r="K28" s="69" t="str">
        <f>IF(AND('Mapa de Riesgos'!$Y$25="Media",'Mapa de Riesgos'!$AA$25="Leve"),CONCATENATE("R3C",'Mapa de Riesgos'!$O$25),"")</f>
        <v/>
      </c>
      <c r="L28" s="69" t="str">
        <f>IF(AND('Mapa de Riesgos'!$Y$26="Media",'Mapa de Riesgos'!$AA$26="Leve"),CONCATENATE("R3C",'Mapa de Riesgos'!$O$26),"")</f>
        <v/>
      </c>
      <c r="M28" s="69" t="str">
        <f>IF(AND('Mapa de Riesgos'!$Y$27="Media",'Mapa de Riesgos'!$AA$27="Leve"),CONCATENATE("R3C",'Mapa de Riesgos'!$O$27),"")</f>
        <v/>
      </c>
      <c r="N28" s="69" t="str">
        <f>IF(AND('Mapa de Riesgos'!$Y$28="Media",'Mapa de Riesgos'!$AA$28="Leve"),CONCATENATE("R3C",'Mapa de Riesgos'!$O$28),"")</f>
        <v/>
      </c>
      <c r="O28" s="70" t="str">
        <f>IF(AND('Mapa de Riesgos'!$Y$29="Media",'Mapa de Riesgos'!$AA$29="Leve"),CONCATENATE("R3C",'Mapa de Riesgos'!$O$29),"")</f>
        <v/>
      </c>
      <c r="P28" s="68" t="str">
        <f>IF(AND('Mapa de Riesgos'!$Y$24="Media",'Mapa de Riesgos'!$AA$24="Menor"),CONCATENATE("R3C",'Mapa de Riesgos'!$O$24),"")</f>
        <v/>
      </c>
      <c r="Q28" s="69" t="str">
        <f>IF(AND('Mapa de Riesgos'!$Y$25="Media",'Mapa de Riesgos'!$AA$25="Menor"),CONCATENATE("R3C",'Mapa de Riesgos'!$O$25),"")</f>
        <v/>
      </c>
      <c r="R28" s="69" t="str">
        <f>IF(AND('Mapa de Riesgos'!$Y$26="Media",'Mapa de Riesgos'!$AA$26="Menor"),CONCATENATE("R3C",'Mapa de Riesgos'!$O$26),"")</f>
        <v/>
      </c>
      <c r="S28" s="69" t="str">
        <f>IF(AND('Mapa de Riesgos'!$Y$27="Media",'Mapa de Riesgos'!$AA$27="Menor"),CONCATENATE("R3C",'Mapa de Riesgos'!$O$27),"")</f>
        <v/>
      </c>
      <c r="T28" s="69" t="str">
        <f>IF(AND('Mapa de Riesgos'!$Y$28="Media",'Mapa de Riesgos'!$AA$28="Menor"),CONCATENATE("R3C",'Mapa de Riesgos'!$O$28),"")</f>
        <v/>
      </c>
      <c r="U28" s="70" t="str">
        <f>IF(AND('Mapa de Riesgos'!$Y$29="Media",'Mapa de Riesgos'!$AA$29="Menor"),CONCATENATE("R3C",'Mapa de Riesgos'!$O$29),"")</f>
        <v/>
      </c>
      <c r="V28" s="68" t="str">
        <f>IF(AND('Mapa de Riesgos'!$Y$24="Media",'Mapa de Riesgos'!$AA$24="Moderado"),CONCATENATE("R3C",'Mapa de Riesgos'!$O$24),"")</f>
        <v/>
      </c>
      <c r="W28" s="69" t="str">
        <f>IF(AND('Mapa de Riesgos'!$Y$25="Media",'Mapa de Riesgos'!$AA$25="Moderado"),CONCATENATE("R3C",'Mapa de Riesgos'!$O$25),"")</f>
        <v/>
      </c>
      <c r="X28" s="69" t="str">
        <f>IF(AND('Mapa de Riesgos'!$Y$26="Media",'Mapa de Riesgos'!$AA$26="Moderado"),CONCATENATE("R3C",'Mapa de Riesgos'!$O$26),"")</f>
        <v/>
      </c>
      <c r="Y28" s="69" t="str">
        <f>IF(AND('Mapa de Riesgos'!$Y$27="Media",'Mapa de Riesgos'!$AA$27="Moderado"),CONCATENATE("R3C",'Mapa de Riesgos'!$O$27),"")</f>
        <v/>
      </c>
      <c r="Z28" s="69" t="str">
        <f>IF(AND('Mapa de Riesgos'!$Y$28="Media",'Mapa de Riesgos'!$AA$28="Moderado"),CONCATENATE("R3C",'Mapa de Riesgos'!$O$28),"")</f>
        <v/>
      </c>
      <c r="AA28" s="70" t="str">
        <f>IF(AND('Mapa de Riesgos'!$Y$29="Media",'Mapa de Riesgos'!$AA$29="Moderado"),CONCATENATE("R3C",'Mapa de Riesgos'!$O$29),"")</f>
        <v/>
      </c>
      <c r="AB28" s="52" t="str">
        <f>IF(AND('Mapa de Riesgos'!$Y$24="Media",'Mapa de Riesgos'!$AA$24="Mayor"),CONCATENATE("R3C",'Mapa de Riesgos'!$O$24),"")</f>
        <v/>
      </c>
      <c r="AC28" s="53" t="str">
        <f>IF(AND('Mapa de Riesgos'!$Y$25="Media",'Mapa de Riesgos'!$AA$25="Mayor"),CONCATENATE("R3C",'Mapa de Riesgos'!$O$25),"")</f>
        <v/>
      </c>
      <c r="AD28" s="53" t="str">
        <f>IF(AND('Mapa de Riesgos'!$Y$26="Media",'Mapa de Riesgos'!$AA$26="Mayor"),CONCATENATE("R3C",'Mapa de Riesgos'!$O$26),"")</f>
        <v/>
      </c>
      <c r="AE28" s="53" t="str">
        <f>IF(AND('Mapa de Riesgos'!$Y$27="Media",'Mapa de Riesgos'!$AA$27="Mayor"),CONCATENATE("R3C",'Mapa de Riesgos'!$O$27),"")</f>
        <v/>
      </c>
      <c r="AF28" s="53" t="str">
        <f>IF(AND('Mapa de Riesgos'!$Y$28="Media",'Mapa de Riesgos'!$AA$28="Mayor"),CONCATENATE("R3C",'Mapa de Riesgos'!$O$28),"")</f>
        <v/>
      </c>
      <c r="AG28" s="54" t="str">
        <f>IF(AND('Mapa de Riesgos'!$Y$29="Media",'Mapa de Riesgos'!$AA$29="Mayor"),CONCATENATE("R3C",'Mapa de Riesgos'!$O$29),"")</f>
        <v/>
      </c>
      <c r="AH28" s="55" t="str">
        <f>IF(AND('Mapa de Riesgos'!$Y$24="Media",'Mapa de Riesgos'!$AA$24="Catastrófico"),CONCATENATE("R3C",'Mapa de Riesgos'!$O$24),"")</f>
        <v/>
      </c>
      <c r="AI28" s="56" t="str">
        <f>IF(AND('Mapa de Riesgos'!$Y$25="Media",'Mapa de Riesgos'!$AA$25="Catastrófico"),CONCATENATE("R3C",'Mapa de Riesgos'!$O$25),"")</f>
        <v/>
      </c>
      <c r="AJ28" s="56" t="str">
        <f>IF(AND('Mapa de Riesgos'!$Y$26="Media",'Mapa de Riesgos'!$AA$26="Catastrófico"),CONCATENATE("R3C",'Mapa de Riesgos'!$O$26),"")</f>
        <v/>
      </c>
      <c r="AK28" s="56" t="str">
        <f>IF(AND('Mapa de Riesgos'!$Y$27="Media",'Mapa de Riesgos'!$AA$27="Catastrófico"),CONCATENATE("R3C",'Mapa de Riesgos'!$O$27),"")</f>
        <v/>
      </c>
      <c r="AL28" s="56" t="str">
        <f>IF(AND('Mapa de Riesgos'!$Y$28="Media",'Mapa de Riesgos'!$AA$28="Catastrófico"),CONCATENATE("R3C",'Mapa de Riesgos'!$O$28),"")</f>
        <v/>
      </c>
      <c r="AM28" s="57" t="str">
        <f>IF(AND('Mapa de Riesgos'!$Y$29="Media",'Mapa de Riesgos'!$AA$29="Catastrófico"),CONCATENATE("R3C",'Mapa de Riesgos'!$O$29),"")</f>
        <v/>
      </c>
      <c r="AN28" s="84"/>
      <c r="AO28" s="586"/>
      <c r="AP28" s="587"/>
      <c r="AQ28" s="587"/>
      <c r="AR28" s="587"/>
      <c r="AS28" s="587"/>
      <c r="AT28" s="588"/>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x14ac:dyDescent="0.25">
      <c r="A29" s="84"/>
      <c r="B29" s="504"/>
      <c r="C29" s="504"/>
      <c r="D29" s="505"/>
      <c r="E29" s="545"/>
      <c r="F29" s="546"/>
      <c r="G29" s="546"/>
      <c r="H29" s="546"/>
      <c r="I29" s="547"/>
      <c r="J29" s="68" t="str">
        <f>IF(AND('Mapa de Riesgos'!$Y$30="Media",'Mapa de Riesgos'!$AA$30="Leve"),CONCATENATE("R4C",'Mapa de Riesgos'!$O$30),"")</f>
        <v/>
      </c>
      <c r="K29" s="69" t="str">
        <f>IF(AND('Mapa de Riesgos'!$Y$31="Media",'Mapa de Riesgos'!$AA$31="Leve"),CONCATENATE("R4C",'Mapa de Riesgos'!$O$31),"")</f>
        <v/>
      </c>
      <c r="L29" s="69" t="str">
        <f>IF(AND('Mapa de Riesgos'!$Y$32="Media",'Mapa de Riesgos'!$AA$32="Leve"),CONCATENATE("R4C",'Mapa de Riesgos'!$O$32),"")</f>
        <v/>
      </c>
      <c r="M29" s="69" t="str">
        <f>IF(AND('Mapa de Riesgos'!$Y$33="Media",'Mapa de Riesgos'!$AA$33="Leve"),CONCATENATE("R4C",'Mapa de Riesgos'!$O$33),"")</f>
        <v/>
      </c>
      <c r="N29" s="69" t="str">
        <f>IF(AND('Mapa de Riesgos'!$Y$34="Media",'Mapa de Riesgos'!$AA$34="Leve"),CONCATENATE("R4C",'Mapa de Riesgos'!$O$34),"")</f>
        <v/>
      </c>
      <c r="O29" s="70" t="str">
        <f>IF(AND('Mapa de Riesgos'!$Y$35="Media",'Mapa de Riesgos'!$AA$35="Leve"),CONCATENATE("R4C",'Mapa de Riesgos'!$O$35),"")</f>
        <v/>
      </c>
      <c r="P29" s="68" t="str">
        <f>IF(AND('Mapa de Riesgos'!$Y$30="Media",'Mapa de Riesgos'!$AA$30="Menor"),CONCATENATE("R4C",'Mapa de Riesgos'!$O$30),"")</f>
        <v/>
      </c>
      <c r="Q29" s="69" t="str">
        <f>IF(AND('Mapa de Riesgos'!$Y$31="Media",'Mapa de Riesgos'!$AA$31="Menor"),CONCATENATE("R4C",'Mapa de Riesgos'!$O$31),"")</f>
        <v/>
      </c>
      <c r="R29" s="69" t="str">
        <f>IF(AND('Mapa de Riesgos'!$Y$32="Media",'Mapa de Riesgos'!$AA$32="Menor"),CONCATENATE("R4C",'Mapa de Riesgos'!$O$32),"")</f>
        <v/>
      </c>
      <c r="S29" s="69" t="str">
        <f>IF(AND('Mapa de Riesgos'!$Y$33="Media",'Mapa de Riesgos'!$AA$33="Menor"),CONCATENATE("R4C",'Mapa de Riesgos'!$O$33),"")</f>
        <v/>
      </c>
      <c r="T29" s="69" t="str">
        <f>IF(AND('Mapa de Riesgos'!$Y$34="Media",'Mapa de Riesgos'!$AA$34="Menor"),CONCATENATE("R4C",'Mapa de Riesgos'!$O$34),"")</f>
        <v/>
      </c>
      <c r="U29" s="70" t="str">
        <f>IF(AND('Mapa de Riesgos'!$Y$35="Media",'Mapa de Riesgos'!$AA$35="Menor"),CONCATENATE("R4C",'Mapa de Riesgos'!$O$35),"")</f>
        <v/>
      </c>
      <c r="V29" s="68" t="str">
        <f>IF(AND('Mapa de Riesgos'!$Y$30="Media",'Mapa de Riesgos'!$AA$30="Moderado"),CONCATENATE("R4C",'Mapa de Riesgos'!$O$30),"")</f>
        <v/>
      </c>
      <c r="W29" s="69" t="str">
        <f>IF(AND('Mapa de Riesgos'!$Y$31="Media",'Mapa de Riesgos'!$AA$31="Moderado"),CONCATENATE("R4C",'Mapa de Riesgos'!$O$31),"")</f>
        <v/>
      </c>
      <c r="X29" s="69" t="str">
        <f>IF(AND('Mapa de Riesgos'!$Y$32="Media",'Mapa de Riesgos'!$AA$32="Moderado"),CONCATENATE("R4C",'Mapa de Riesgos'!$O$32),"")</f>
        <v/>
      </c>
      <c r="Y29" s="69" t="str">
        <f>IF(AND('Mapa de Riesgos'!$Y$33="Media",'Mapa de Riesgos'!$AA$33="Moderado"),CONCATENATE("R4C",'Mapa de Riesgos'!$O$33),"")</f>
        <v/>
      </c>
      <c r="Z29" s="69" t="str">
        <f>IF(AND('Mapa de Riesgos'!$Y$34="Media",'Mapa de Riesgos'!$AA$34="Moderado"),CONCATENATE("R4C",'Mapa de Riesgos'!$O$34),"")</f>
        <v/>
      </c>
      <c r="AA29" s="70" t="str">
        <f>IF(AND('Mapa de Riesgos'!$Y$35="Media",'Mapa de Riesgos'!$AA$35="Moderado"),CONCATENATE("R4C",'Mapa de Riesgos'!$O$35),"")</f>
        <v/>
      </c>
      <c r="AB29" s="52" t="str">
        <f>IF(AND('Mapa de Riesgos'!$Y$30="Media",'Mapa de Riesgos'!$AA$30="Mayor"),CONCATENATE("R4C",'Mapa de Riesgos'!$O$30),"")</f>
        <v/>
      </c>
      <c r="AC29" s="53" t="str">
        <f>IF(AND('Mapa de Riesgos'!$Y$31="Media",'Mapa de Riesgos'!$AA$31="Mayor"),CONCATENATE("R4C",'Mapa de Riesgos'!$O$31),"")</f>
        <v/>
      </c>
      <c r="AD29" s="58" t="str">
        <f>IF(AND('Mapa de Riesgos'!$Y$32="Media",'Mapa de Riesgos'!$AA$32="Mayor"),CONCATENATE("R4C",'Mapa de Riesgos'!$O$32),"")</f>
        <v/>
      </c>
      <c r="AE29" s="58" t="str">
        <f>IF(AND('Mapa de Riesgos'!$Y$33="Media",'Mapa de Riesgos'!$AA$33="Mayor"),CONCATENATE("R4C",'Mapa de Riesgos'!$O$33),"")</f>
        <v/>
      </c>
      <c r="AF29" s="58" t="str">
        <f>IF(AND('Mapa de Riesgos'!$Y$34="Media",'Mapa de Riesgos'!$AA$34="Mayor"),CONCATENATE("R4C",'Mapa de Riesgos'!$O$34),"")</f>
        <v/>
      </c>
      <c r="AG29" s="54" t="str">
        <f>IF(AND('Mapa de Riesgos'!$Y$35="Media",'Mapa de Riesgos'!$AA$35="Mayor"),CONCATENATE("R4C",'Mapa de Riesgos'!$O$35),"")</f>
        <v/>
      </c>
      <c r="AH29" s="55" t="str">
        <f>IF(AND('Mapa de Riesgos'!$Y$30="Media",'Mapa de Riesgos'!$AA$30="Catastrófico"),CONCATENATE("R4C",'Mapa de Riesgos'!$O$30),"")</f>
        <v/>
      </c>
      <c r="AI29" s="56" t="str">
        <f>IF(AND('Mapa de Riesgos'!$Y$31="Media",'Mapa de Riesgos'!$AA$31="Catastrófico"),CONCATENATE("R4C",'Mapa de Riesgos'!$O$31),"")</f>
        <v/>
      </c>
      <c r="AJ29" s="56" t="str">
        <f>IF(AND('Mapa de Riesgos'!$Y$32="Media",'Mapa de Riesgos'!$AA$32="Catastrófico"),CONCATENATE("R4C",'Mapa de Riesgos'!$O$32),"")</f>
        <v/>
      </c>
      <c r="AK29" s="56" t="str">
        <f>IF(AND('Mapa de Riesgos'!$Y$33="Media",'Mapa de Riesgos'!$AA$33="Catastrófico"),CONCATENATE("R4C",'Mapa de Riesgos'!$O$33),"")</f>
        <v/>
      </c>
      <c r="AL29" s="56" t="str">
        <f>IF(AND('Mapa de Riesgos'!$Y$34="Media",'Mapa de Riesgos'!$AA$34="Catastrófico"),CONCATENATE("R4C",'Mapa de Riesgos'!$O$34),"")</f>
        <v/>
      </c>
      <c r="AM29" s="57" t="str">
        <f>IF(AND('Mapa de Riesgos'!$Y$35="Media",'Mapa de Riesgos'!$AA$35="Catastrófico"),CONCATENATE("R4C",'Mapa de Riesgos'!$O$35),"")</f>
        <v/>
      </c>
      <c r="AN29" s="84"/>
      <c r="AO29" s="586"/>
      <c r="AP29" s="587"/>
      <c r="AQ29" s="587"/>
      <c r="AR29" s="587"/>
      <c r="AS29" s="587"/>
      <c r="AT29" s="588"/>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x14ac:dyDescent="0.25">
      <c r="A30" s="84"/>
      <c r="B30" s="504"/>
      <c r="C30" s="504"/>
      <c r="D30" s="505"/>
      <c r="E30" s="545"/>
      <c r="F30" s="546"/>
      <c r="G30" s="546"/>
      <c r="H30" s="546"/>
      <c r="I30" s="547"/>
      <c r="J30" s="68" t="str">
        <f>IF(AND('Mapa de Riesgos'!$Y$36="Media",'Mapa de Riesgos'!$AA$36="Leve"),CONCATENATE("R5C",'Mapa de Riesgos'!$O$36),"")</f>
        <v/>
      </c>
      <c r="K30" s="69" t="str">
        <f>IF(AND('Mapa de Riesgos'!$Y$37="Media",'Mapa de Riesgos'!$AA$37="Leve"),CONCATENATE("R5C",'Mapa de Riesgos'!$O$37),"")</f>
        <v/>
      </c>
      <c r="L30" s="69" t="str">
        <f>IF(AND('Mapa de Riesgos'!$Y$38="Media",'Mapa de Riesgos'!$AA$38="Leve"),CONCATENATE("R5C",'Mapa de Riesgos'!$O$38),"")</f>
        <v/>
      </c>
      <c r="M30" s="69" t="str">
        <f>IF(AND('Mapa de Riesgos'!$Y$39="Media",'Mapa de Riesgos'!$AA$39="Leve"),CONCATENATE("R5C",'Mapa de Riesgos'!$O$39),"")</f>
        <v/>
      </c>
      <c r="N30" s="69" t="str">
        <f>IF(AND('Mapa de Riesgos'!$Y$40="Media",'Mapa de Riesgos'!$AA$40="Leve"),CONCATENATE("R5C",'Mapa de Riesgos'!$O$40),"")</f>
        <v/>
      </c>
      <c r="O30" s="70" t="str">
        <f>IF(AND('Mapa de Riesgos'!$Y$41="Media",'Mapa de Riesgos'!$AA$41="Leve"),CONCATENATE("R5C",'Mapa de Riesgos'!$O$41),"")</f>
        <v/>
      </c>
      <c r="P30" s="68" t="str">
        <f>IF(AND('Mapa de Riesgos'!$Y$36="Media",'Mapa de Riesgos'!$AA$36="Menor"),CONCATENATE("R5C",'Mapa de Riesgos'!$O$36),"")</f>
        <v/>
      </c>
      <c r="Q30" s="69" t="str">
        <f>IF(AND('Mapa de Riesgos'!$Y$37="Media",'Mapa de Riesgos'!$AA$37="Menor"),CONCATENATE("R5C",'Mapa de Riesgos'!$O$37),"")</f>
        <v/>
      </c>
      <c r="R30" s="69" t="str">
        <f>IF(AND('Mapa de Riesgos'!$Y$38="Media",'Mapa de Riesgos'!$AA$38="Menor"),CONCATENATE("R5C",'Mapa de Riesgos'!$O$38),"")</f>
        <v/>
      </c>
      <c r="S30" s="69" t="str">
        <f>IF(AND('Mapa de Riesgos'!$Y$39="Media",'Mapa de Riesgos'!$AA$39="Menor"),CONCATENATE("R5C",'Mapa de Riesgos'!$O$39),"")</f>
        <v/>
      </c>
      <c r="T30" s="69" t="str">
        <f>IF(AND('Mapa de Riesgos'!$Y$40="Media",'Mapa de Riesgos'!$AA$40="Menor"),CONCATENATE("R5C",'Mapa de Riesgos'!$O$40),"")</f>
        <v/>
      </c>
      <c r="U30" s="70" t="str">
        <f>IF(AND('Mapa de Riesgos'!$Y$41="Media",'Mapa de Riesgos'!$AA$41="Menor"),CONCATENATE("R5C",'Mapa de Riesgos'!$O$41),"")</f>
        <v/>
      </c>
      <c r="V30" s="68" t="str">
        <f>IF(AND('Mapa de Riesgos'!$Y$36="Media",'Mapa de Riesgos'!$AA$36="Moderado"),CONCATENATE("R5C",'Mapa de Riesgos'!$O$36),"")</f>
        <v/>
      </c>
      <c r="W30" s="69" t="str">
        <f>IF(AND('Mapa de Riesgos'!$Y$37="Media",'Mapa de Riesgos'!$AA$37="Moderado"),CONCATENATE("R5C",'Mapa de Riesgos'!$O$37),"")</f>
        <v/>
      </c>
      <c r="X30" s="69" t="str">
        <f>IF(AND('Mapa de Riesgos'!$Y$38="Media",'Mapa de Riesgos'!$AA$38="Moderado"),CONCATENATE("R5C",'Mapa de Riesgos'!$O$38),"")</f>
        <v/>
      </c>
      <c r="Y30" s="69" t="str">
        <f>IF(AND('Mapa de Riesgos'!$Y$39="Media",'Mapa de Riesgos'!$AA$39="Moderado"),CONCATENATE("R5C",'Mapa de Riesgos'!$O$39),"")</f>
        <v/>
      </c>
      <c r="Z30" s="69" t="str">
        <f>IF(AND('Mapa de Riesgos'!$Y$40="Media",'Mapa de Riesgos'!$AA$40="Moderado"),CONCATENATE("R5C",'Mapa de Riesgos'!$O$40),"")</f>
        <v/>
      </c>
      <c r="AA30" s="70" t="str">
        <f>IF(AND('Mapa de Riesgos'!$Y$41="Media",'Mapa de Riesgos'!$AA$41="Moderado"),CONCATENATE("R5C",'Mapa de Riesgos'!$O$41),"")</f>
        <v/>
      </c>
      <c r="AB30" s="52" t="str">
        <f>IF(AND('Mapa de Riesgos'!$Y$36="Media",'Mapa de Riesgos'!$AA$36="Mayor"),CONCATENATE("R5C",'Mapa de Riesgos'!$O$36),"")</f>
        <v/>
      </c>
      <c r="AC30" s="53" t="str">
        <f>IF(AND('Mapa de Riesgos'!$Y$37="Media",'Mapa de Riesgos'!$AA$37="Mayor"),CONCATENATE("R5C",'Mapa de Riesgos'!$O$37),"")</f>
        <v/>
      </c>
      <c r="AD30" s="58" t="str">
        <f>IF(AND('Mapa de Riesgos'!$Y$38="Media",'Mapa de Riesgos'!$AA$38="Mayor"),CONCATENATE("R5C",'Mapa de Riesgos'!$O$38),"")</f>
        <v/>
      </c>
      <c r="AE30" s="58" t="str">
        <f>IF(AND('Mapa de Riesgos'!$Y$39="Media",'Mapa de Riesgos'!$AA$39="Mayor"),CONCATENATE("R5C",'Mapa de Riesgos'!$O$39),"")</f>
        <v/>
      </c>
      <c r="AF30" s="58" t="str">
        <f>IF(AND('Mapa de Riesgos'!$Y$40="Media",'Mapa de Riesgos'!$AA$40="Mayor"),CONCATENATE("R5C",'Mapa de Riesgos'!$O$40),"")</f>
        <v/>
      </c>
      <c r="AG30" s="54" t="str">
        <f>IF(AND('Mapa de Riesgos'!$Y$41="Media",'Mapa de Riesgos'!$AA$41="Mayor"),CONCATENATE("R5C",'Mapa de Riesgos'!$O$41),"")</f>
        <v/>
      </c>
      <c r="AH30" s="55" t="str">
        <f>IF(AND('Mapa de Riesgos'!$Y$36="Media",'Mapa de Riesgos'!$AA$36="Catastrófico"),CONCATENATE("R5C",'Mapa de Riesgos'!$O$36),"")</f>
        <v/>
      </c>
      <c r="AI30" s="56" t="str">
        <f>IF(AND('Mapa de Riesgos'!$Y$37="Media",'Mapa de Riesgos'!$AA$37="Catastrófico"),CONCATENATE("R5C",'Mapa de Riesgos'!$O$37),"")</f>
        <v/>
      </c>
      <c r="AJ30" s="56" t="str">
        <f>IF(AND('Mapa de Riesgos'!$Y$38="Media",'Mapa de Riesgos'!$AA$38="Catastrófico"),CONCATENATE("R5C",'Mapa de Riesgos'!$O$38),"")</f>
        <v/>
      </c>
      <c r="AK30" s="56" t="str">
        <f>IF(AND('Mapa de Riesgos'!$Y$39="Media",'Mapa de Riesgos'!$AA$39="Catastrófico"),CONCATENATE("R5C",'Mapa de Riesgos'!$O$39),"")</f>
        <v/>
      </c>
      <c r="AL30" s="56" t="str">
        <f>IF(AND('Mapa de Riesgos'!$Y$40="Media",'Mapa de Riesgos'!$AA$40="Catastrófico"),CONCATENATE("R5C",'Mapa de Riesgos'!$O$40),"")</f>
        <v/>
      </c>
      <c r="AM30" s="57" t="str">
        <f>IF(AND('Mapa de Riesgos'!$Y$41="Media",'Mapa de Riesgos'!$AA$41="Catastrófico"),CONCATENATE("R5C",'Mapa de Riesgos'!$O$41),"")</f>
        <v/>
      </c>
      <c r="AN30" s="84"/>
      <c r="AO30" s="586"/>
      <c r="AP30" s="587"/>
      <c r="AQ30" s="587"/>
      <c r="AR30" s="587"/>
      <c r="AS30" s="587"/>
      <c r="AT30" s="588"/>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x14ac:dyDescent="0.25">
      <c r="A31" s="84"/>
      <c r="B31" s="504"/>
      <c r="C31" s="504"/>
      <c r="D31" s="505"/>
      <c r="E31" s="545"/>
      <c r="F31" s="546"/>
      <c r="G31" s="546"/>
      <c r="H31" s="546"/>
      <c r="I31" s="547"/>
      <c r="J31" s="68" t="str">
        <f>IF(AND('Mapa de Riesgos'!$Y$42="Media",'Mapa de Riesgos'!$AA$42="Leve"),CONCATENATE("R6C",'Mapa de Riesgos'!$O$42),"")</f>
        <v/>
      </c>
      <c r="K31" s="69" t="str">
        <f>IF(AND('Mapa de Riesgos'!$Y$43="Media",'Mapa de Riesgos'!$AA$43="Leve"),CONCATENATE("R6C",'Mapa de Riesgos'!$O$43),"")</f>
        <v/>
      </c>
      <c r="L31" s="69" t="str">
        <f>IF(AND('Mapa de Riesgos'!$Y$44="Media",'Mapa de Riesgos'!$AA$44="Leve"),CONCATENATE("R6C",'Mapa de Riesgos'!$O$44),"")</f>
        <v/>
      </c>
      <c r="M31" s="69" t="str">
        <f>IF(AND('Mapa de Riesgos'!$Y$45="Media",'Mapa de Riesgos'!$AA$45="Leve"),CONCATENATE("R6C",'Mapa de Riesgos'!$O$45),"")</f>
        <v/>
      </c>
      <c r="N31" s="69" t="str">
        <f>IF(AND('Mapa de Riesgos'!$Y$46="Media",'Mapa de Riesgos'!$AA$46="Leve"),CONCATENATE("R6C",'Mapa de Riesgos'!$O$46),"")</f>
        <v/>
      </c>
      <c r="O31" s="70" t="str">
        <f>IF(AND('Mapa de Riesgos'!$Y$47="Media",'Mapa de Riesgos'!$AA$47="Leve"),CONCATENATE("R6C",'Mapa de Riesgos'!$O$47),"")</f>
        <v/>
      </c>
      <c r="P31" s="68" t="str">
        <f>IF(AND('Mapa de Riesgos'!$Y$42="Media",'Mapa de Riesgos'!$AA$42="Menor"),CONCATENATE("R6C",'Mapa de Riesgos'!$O$42),"")</f>
        <v/>
      </c>
      <c r="Q31" s="69" t="str">
        <f>IF(AND('Mapa de Riesgos'!$Y$43="Media",'Mapa de Riesgos'!$AA$43="Menor"),CONCATENATE("R6C",'Mapa de Riesgos'!$O$43),"")</f>
        <v/>
      </c>
      <c r="R31" s="69" t="str">
        <f>IF(AND('Mapa de Riesgos'!$Y$44="Media",'Mapa de Riesgos'!$AA$44="Menor"),CONCATENATE("R6C",'Mapa de Riesgos'!$O$44),"")</f>
        <v/>
      </c>
      <c r="S31" s="69" t="str">
        <f>IF(AND('Mapa de Riesgos'!$Y$45="Media",'Mapa de Riesgos'!$AA$45="Menor"),CONCATENATE("R6C",'Mapa de Riesgos'!$O$45),"")</f>
        <v/>
      </c>
      <c r="T31" s="69" t="str">
        <f>IF(AND('Mapa de Riesgos'!$Y$46="Media",'Mapa de Riesgos'!$AA$46="Menor"),CONCATENATE("R6C",'Mapa de Riesgos'!$O$46),"")</f>
        <v/>
      </c>
      <c r="U31" s="70" t="str">
        <f>IF(AND('Mapa de Riesgos'!$Y$47="Media",'Mapa de Riesgos'!$AA$47="Menor"),CONCATENATE("R6C",'Mapa de Riesgos'!$O$47),"")</f>
        <v/>
      </c>
      <c r="V31" s="68" t="str">
        <f>IF(AND('Mapa de Riesgos'!$Y$42="Media",'Mapa de Riesgos'!$AA$42="Moderado"),CONCATENATE("R6C",'Mapa de Riesgos'!$O$42),"")</f>
        <v/>
      </c>
      <c r="W31" s="69" t="str">
        <f>IF(AND('Mapa de Riesgos'!$Y$43="Media",'Mapa de Riesgos'!$AA$43="Moderado"),CONCATENATE("R6C",'Mapa de Riesgos'!$O$43),"")</f>
        <v/>
      </c>
      <c r="X31" s="69" t="str">
        <f>IF(AND('Mapa de Riesgos'!$Y$44="Media",'Mapa de Riesgos'!$AA$44="Moderado"),CONCATENATE("R6C",'Mapa de Riesgos'!$O$44),"")</f>
        <v/>
      </c>
      <c r="Y31" s="69" t="str">
        <f>IF(AND('Mapa de Riesgos'!$Y$45="Media",'Mapa de Riesgos'!$AA$45="Moderado"),CONCATENATE("R6C",'Mapa de Riesgos'!$O$45),"")</f>
        <v/>
      </c>
      <c r="Z31" s="69" t="str">
        <f>IF(AND('Mapa de Riesgos'!$Y$46="Media",'Mapa de Riesgos'!$AA$46="Moderado"),CONCATENATE("R6C",'Mapa de Riesgos'!$O$46),"")</f>
        <v/>
      </c>
      <c r="AA31" s="70" t="str">
        <f>IF(AND('Mapa de Riesgos'!$Y$47="Media",'Mapa de Riesgos'!$AA$47="Moderado"),CONCATENATE("R6C",'Mapa de Riesgos'!$O$47),"")</f>
        <v/>
      </c>
      <c r="AB31" s="52" t="str">
        <f>IF(AND('Mapa de Riesgos'!$Y$42="Media",'Mapa de Riesgos'!$AA$42="Mayor"),CONCATENATE("R6C",'Mapa de Riesgos'!$O$42),"")</f>
        <v/>
      </c>
      <c r="AC31" s="53" t="str">
        <f>IF(AND('Mapa de Riesgos'!$Y$43="Media",'Mapa de Riesgos'!$AA$43="Mayor"),CONCATENATE("R6C",'Mapa de Riesgos'!$O$43),"")</f>
        <v/>
      </c>
      <c r="AD31" s="58" t="str">
        <f>IF(AND('Mapa de Riesgos'!$Y$44="Media",'Mapa de Riesgos'!$AA$44="Mayor"),CONCATENATE("R6C",'Mapa de Riesgos'!$O$44),"")</f>
        <v/>
      </c>
      <c r="AE31" s="58" t="str">
        <f>IF(AND('Mapa de Riesgos'!$Y$45="Media",'Mapa de Riesgos'!$AA$45="Mayor"),CONCATENATE("R6C",'Mapa de Riesgos'!$O$45),"")</f>
        <v/>
      </c>
      <c r="AF31" s="58" t="str">
        <f>IF(AND('Mapa de Riesgos'!$Y$46="Media",'Mapa de Riesgos'!$AA$46="Mayor"),CONCATENATE("R6C",'Mapa de Riesgos'!$O$46),"")</f>
        <v/>
      </c>
      <c r="AG31" s="54" t="str">
        <f>IF(AND('Mapa de Riesgos'!$Y$47="Media",'Mapa de Riesgos'!$AA$47="Mayor"),CONCATENATE("R6C",'Mapa de Riesgos'!$O$47),"")</f>
        <v/>
      </c>
      <c r="AH31" s="55" t="str">
        <f>IF(AND('Mapa de Riesgos'!$Y$42="Media",'Mapa de Riesgos'!$AA$42="Catastrófico"),CONCATENATE("R6C",'Mapa de Riesgos'!$O$42),"")</f>
        <v/>
      </c>
      <c r="AI31" s="56" t="str">
        <f>IF(AND('Mapa de Riesgos'!$Y$43="Media",'Mapa de Riesgos'!$AA$43="Catastrófico"),CONCATENATE("R6C",'Mapa de Riesgos'!$O$43),"")</f>
        <v/>
      </c>
      <c r="AJ31" s="56" t="str">
        <f>IF(AND('Mapa de Riesgos'!$Y$44="Media",'Mapa de Riesgos'!$AA$44="Catastrófico"),CONCATENATE("R6C",'Mapa de Riesgos'!$O$44),"")</f>
        <v/>
      </c>
      <c r="AK31" s="56" t="str">
        <f>IF(AND('Mapa de Riesgos'!$Y$45="Media",'Mapa de Riesgos'!$AA$45="Catastrófico"),CONCATENATE("R6C",'Mapa de Riesgos'!$O$45),"")</f>
        <v/>
      </c>
      <c r="AL31" s="56" t="str">
        <f>IF(AND('Mapa de Riesgos'!$Y$46="Media",'Mapa de Riesgos'!$AA$46="Catastrófico"),CONCATENATE("R6C",'Mapa de Riesgos'!$O$46),"")</f>
        <v/>
      </c>
      <c r="AM31" s="57" t="str">
        <f>IF(AND('Mapa de Riesgos'!$Y$47="Media",'Mapa de Riesgos'!$AA$47="Catastrófico"),CONCATENATE("R6C",'Mapa de Riesgos'!$O$47),"")</f>
        <v/>
      </c>
      <c r="AN31" s="84"/>
      <c r="AO31" s="586"/>
      <c r="AP31" s="587"/>
      <c r="AQ31" s="587"/>
      <c r="AR31" s="587"/>
      <c r="AS31" s="587"/>
      <c r="AT31" s="588"/>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x14ac:dyDescent="0.25">
      <c r="A32" s="84"/>
      <c r="B32" s="504"/>
      <c r="C32" s="504"/>
      <c r="D32" s="505"/>
      <c r="E32" s="545"/>
      <c r="F32" s="546"/>
      <c r="G32" s="546"/>
      <c r="H32" s="546"/>
      <c r="I32" s="547"/>
      <c r="J32" s="68" t="str">
        <f>IF(AND('Mapa de Riesgos'!$Y$48="Media",'Mapa de Riesgos'!$AA$48="Leve"),CONCATENATE("R7C",'Mapa de Riesgos'!$O$48),"")</f>
        <v/>
      </c>
      <c r="K32" s="69" t="str">
        <f>IF(AND('Mapa de Riesgos'!$Y$49="Media",'Mapa de Riesgos'!$AA$49="Leve"),CONCATENATE("R7C",'Mapa de Riesgos'!$O$49),"")</f>
        <v/>
      </c>
      <c r="L32" s="69" t="str">
        <f>IF(AND('Mapa de Riesgos'!$Y$50="Media",'Mapa de Riesgos'!$AA$50="Leve"),CONCATENATE("R7C",'Mapa de Riesgos'!$O$50),"")</f>
        <v/>
      </c>
      <c r="M32" s="69" t="str">
        <f>IF(AND('Mapa de Riesgos'!$Y$51="Media",'Mapa de Riesgos'!$AA$51="Leve"),CONCATENATE("R7C",'Mapa de Riesgos'!$O$51),"")</f>
        <v/>
      </c>
      <c r="N32" s="69" t="str">
        <f>IF(AND('Mapa de Riesgos'!$Y$52="Media",'Mapa de Riesgos'!$AA$52="Leve"),CONCATENATE("R7C",'Mapa de Riesgos'!$O$52),"")</f>
        <v/>
      </c>
      <c r="O32" s="70" t="str">
        <f>IF(AND('Mapa de Riesgos'!$Y$53="Media",'Mapa de Riesgos'!$AA$53="Leve"),CONCATENATE("R7C",'Mapa de Riesgos'!$O$53),"")</f>
        <v/>
      </c>
      <c r="P32" s="68" t="str">
        <f>IF(AND('Mapa de Riesgos'!$Y$48="Media",'Mapa de Riesgos'!$AA$48="Menor"),CONCATENATE("R7C",'Mapa de Riesgos'!$O$48),"")</f>
        <v/>
      </c>
      <c r="Q32" s="69" t="str">
        <f>IF(AND('Mapa de Riesgos'!$Y$49="Media",'Mapa de Riesgos'!$AA$49="Menor"),CONCATENATE("R7C",'Mapa de Riesgos'!$O$49),"")</f>
        <v/>
      </c>
      <c r="R32" s="69" t="str">
        <f>IF(AND('Mapa de Riesgos'!$Y$50="Media",'Mapa de Riesgos'!$AA$50="Menor"),CONCATENATE("R7C",'Mapa de Riesgos'!$O$50),"")</f>
        <v/>
      </c>
      <c r="S32" s="69" t="str">
        <f>IF(AND('Mapa de Riesgos'!$Y$51="Media",'Mapa de Riesgos'!$AA$51="Menor"),CONCATENATE("R7C",'Mapa de Riesgos'!$O$51),"")</f>
        <v/>
      </c>
      <c r="T32" s="69" t="str">
        <f>IF(AND('Mapa de Riesgos'!$Y$52="Media",'Mapa de Riesgos'!$AA$52="Menor"),CONCATENATE("R7C",'Mapa de Riesgos'!$O$52),"")</f>
        <v/>
      </c>
      <c r="U32" s="70" t="str">
        <f>IF(AND('Mapa de Riesgos'!$Y$53="Media",'Mapa de Riesgos'!$AA$53="Menor"),CONCATENATE("R7C",'Mapa de Riesgos'!$O$53),"")</f>
        <v/>
      </c>
      <c r="V32" s="68" t="str">
        <f>IF(AND('Mapa de Riesgos'!$Y$48="Media",'Mapa de Riesgos'!$AA$48="Moderado"),CONCATENATE("R7C",'Mapa de Riesgos'!$O$48),"")</f>
        <v/>
      </c>
      <c r="W32" s="69" t="str">
        <f>IF(AND('Mapa de Riesgos'!$Y$49="Media",'Mapa de Riesgos'!$AA$49="Moderado"),CONCATENATE("R7C",'Mapa de Riesgos'!$O$49),"")</f>
        <v/>
      </c>
      <c r="X32" s="69" t="str">
        <f>IF(AND('Mapa de Riesgos'!$Y$50="Media",'Mapa de Riesgos'!$AA$50="Moderado"),CONCATENATE("R7C",'Mapa de Riesgos'!$O$50),"")</f>
        <v/>
      </c>
      <c r="Y32" s="69" t="str">
        <f>IF(AND('Mapa de Riesgos'!$Y$51="Media",'Mapa de Riesgos'!$AA$51="Moderado"),CONCATENATE("R7C",'Mapa de Riesgos'!$O$51),"")</f>
        <v/>
      </c>
      <c r="Z32" s="69" t="str">
        <f>IF(AND('Mapa de Riesgos'!$Y$52="Media",'Mapa de Riesgos'!$AA$52="Moderado"),CONCATENATE("R7C",'Mapa de Riesgos'!$O$52),"")</f>
        <v/>
      </c>
      <c r="AA32" s="70" t="str">
        <f>IF(AND('Mapa de Riesgos'!$Y$53="Media",'Mapa de Riesgos'!$AA$53="Moderado"),CONCATENATE("R7C",'Mapa de Riesgos'!$O$53),"")</f>
        <v/>
      </c>
      <c r="AB32" s="52" t="str">
        <f>IF(AND('Mapa de Riesgos'!$Y$48="Media",'Mapa de Riesgos'!$AA$48="Mayor"),CONCATENATE("R7C",'Mapa de Riesgos'!$O$48),"")</f>
        <v/>
      </c>
      <c r="AC32" s="53" t="str">
        <f>IF(AND('Mapa de Riesgos'!$Y$49="Media",'Mapa de Riesgos'!$AA$49="Mayor"),CONCATENATE("R7C",'Mapa de Riesgos'!$O$49),"")</f>
        <v/>
      </c>
      <c r="AD32" s="58" t="str">
        <f>IF(AND('Mapa de Riesgos'!$Y$50="Media",'Mapa de Riesgos'!$AA$50="Mayor"),CONCATENATE("R7C",'Mapa de Riesgos'!$O$50),"")</f>
        <v/>
      </c>
      <c r="AE32" s="58" t="str">
        <f>IF(AND('Mapa de Riesgos'!$Y$51="Media",'Mapa de Riesgos'!$AA$51="Mayor"),CONCATENATE("R7C",'Mapa de Riesgos'!$O$51),"")</f>
        <v/>
      </c>
      <c r="AF32" s="58" t="str">
        <f>IF(AND('Mapa de Riesgos'!$Y$52="Media",'Mapa de Riesgos'!$AA$52="Mayor"),CONCATENATE("R7C",'Mapa de Riesgos'!$O$52),"")</f>
        <v/>
      </c>
      <c r="AG32" s="54" t="str">
        <f>IF(AND('Mapa de Riesgos'!$Y$53="Media",'Mapa de Riesgos'!$AA$53="Mayor"),CONCATENATE("R7C",'Mapa de Riesgos'!$O$53),"")</f>
        <v/>
      </c>
      <c r="AH32" s="55" t="str">
        <f>IF(AND('Mapa de Riesgos'!$Y$48="Media",'Mapa de Riesgos'!$AA$48="Catastrófico"),CONCATENATE("R7C",'Mapa de Riesgos'!$O$48),"")</f>
        <v/>
      </c>
      <c r="AI32" s="56" t="str">
        <f>IF(AND('Mapa de Riesgos'!$Y$49="Media",'Mapa de Riesgos'!$AA$49="Catastrófico"),CONCATENATE("R7C",'Mapa de Riesgos'!$O$49),"")</f>
        <v/>
      </c>
      <c r="AJ32" s="56" t="str">
        <f>IF(AND('Mapa de Riesgos'!$Y$50="Media",'Mapa de Riesgos'!$AA$50="Catastrófico"),CONCATENATE("R7C",'Mapa de Riesgos'!$O$50),"")</f>
        <v/>
      </c>
      <c r="AK32" s="56" t="str">
        <f>IF(AND('Mapa de Riesgos'!$Y$51="Media",'Mapa de Riesgos'!$AA$51="Catastrófico"),CONCATENATE("R7C",'Mapa de Riesgos'!$O$51),"")</f>
        <v/>
      </c>
      <c r="AL32" s="56" t="str">
        <f>IF(AND('Mapa de Riesgos'!$Y$52="Media",'Mapa de Riesgos'!$AA$52="Catastrófico"),CONCATENATE("R7C",'Mapa de Riesgos'!$O$52),"")</f>
        <v/>
      </c>
      <c r="AM32" s="57" t="str">
        <f>IF(AND('Mapa de Riesgos'!$Y$53="Media",'Mapa de Riesgos'!$AA$53="Catastrófico"),CONCATENATE("R7C",'Mapa de Riesgos'!$O$53),"")</f>
        <v/>
      </c>
      <c r="AN32" s="84"/>
      <c r="AO32" s="586"/>
      <c r="AP32" s="587"/>
      <c r="AQ32" s="587"/>
      <c r="AR32" s="587"/>
      <c r="AS32" s="587"/>
      <c r="AT32" s="588"/>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x14ac:dyDescent="0.25">
      <c r="A33" s="84"/>
      <c r="B33" s="504"/>
      <c r="C33" s="504"/>
      <c r="D33" s="505"/>
      <c r="E33" s="545"/>
      <c r="F33" s="546"/>
      <c r="G33" s="546"/>
      <c r="H33" s="546"/>
      <c r="I33" s="547"/>
      <c r="J33" s="68" t="str">
        <f>IF(AND('Mapa de Riesgos'!$Y$54="Media",'Mapa de Riesgos'!$AA$54="Leve"),CONCATENATE("R8C",'Mapa de Riesgos'!$O$54),"")</f>
        <v/>
      </c>
      <c r="K33" s="69" t="str">
        <f>IF(AND('Mapa de Riesgos'!$Y$55="Media",'Mapa de Riesgos'!$AA$55="Leve"),CONCATENATE("R8C",'Mapa de Riesgos'!$O$55),"")</f>
        <v/>
      </c>
      <c r="L33" s="69" t="str">
        <f>IF(AND('Mapa de Riesgos'!$Y$56="Media",'Mapa de Riesgos'!$AA$56="Leve"),CONCATENATE("R8C",'Mapa de Riesgos'!$O$56),"")</f>
        <v/>
      </c>
      <c r="M33" s="69" t="str">
        <f>IF(AND('Mapa de Riesgos'!$Y$57="Media",'Mapa de Riesgos'!$AA$57="Leve"),CONCATENATE("R8C",'Mapa de Riesgos'!$O$57),"")</f>
        <v/>
      </c>
      <c r="N33" s="69" t="str">
        <f>IF(AND('Mapa de Riesgos'!$Y$58="Media",'Mapa de Riesgos'!$AA$58="Leve"),CONCATENATE("R8C",'Mapa de Riesgos'!$O$58),"")</f>
        <v/>
      </c>
      <c r="O33" s="70" t="str">
        <f>IF(AND('Mapa de Riesgos'!$Y$59="Media",'Mapa de Riesgos'!$AA$59="Leve"),CONCATENATE("R8C",'Mapa de Riesgos'!$O$59),"")</f>
        <v/>
      </c>
      <c r="P33" s="68" t="str">
        <f>IF(AND('Mapa de Riesgos'!$Y$54="Media",'Mapa de Riesgos'!$AA$54="Menor"),CONCATENATE("R8C",'Mapa de Riesgos'!$O$54),"")</f>
        <v/>
      </c>
      <c r="Q33" s="69" t="str">
        <f>IF(AND('Mapa de Riesgos'!$Y$55="Media",'Mapa de Riesgos'!$AA$55="Menor"),CONCATENATE("R8C",'Mapa de Riesgos'!$O$55),"")</f>
        <v/>
      </c>
      <c r="R33" s="69" t="str">
        <f>IF(AND('Mapa de Riesgos'!$Y$56="Media",'Mapa de Riesgos'!$AA$56="Menor"),CONCATENATE("R8C",'Mapa de Riesgos'!$O$56),"")</f>
        <v/>
      </c>
      <c r="S33" s="69" t="str">
        <f>IF(AND('Mapa de Riesgos'!$Y$57="Media",'Mapa de Riesgos'!$AA$57="Menor"),CONCATENATE("R8C",'Mapa de Riesgos'!$O$57),"")</f>
        <v/>
      </c>
      <c r="T33" s="69" t="str">
        <f>IF(AND('Mapa de Riesgos'!$Y$58="Media",'Mapa de Riesgos'!$AA$58="Menor"),CONCATENATE("R8C",'Mapa de Riesgos'!$O$58),"")</f>
        <v/>
      </c>
      <c r="U33" s="70" t="str">
        <f>IF(AND('Mapa de Riesgos'!$Y$59="Media",'Mapa de Riesgos'!$AA$59="Menor"),CONCATENATE("R8C",'Mapa de Riesgos'!$O$59),"")</f>
        <v/>
      </c>
      <c r="V33" s="68" t="str">
        <f>IF(AND('Mapa de Riesgos'!$Y$54="Media",'Mapa de Riesgos'!$AA$54="Moderado"),CONCATENATE("R8C",'Mapa de Riesgos'!$O$54),"")</f>
        <v/>
      </c>
      <c r="W33" s="69" t="str">
        <f>IF(AND('Mapa de Riesgos'!$Y$55="Media",'Mapa de Riesgos'!$AA$55="Moderado"),CONCATENATE("R8C",'Mapa de Riesgos'!$O$55),"")</f>
        <v/>
      </c>
      <c r="X33" s="69" t="str">
        <f>IF(AND('Mapa de Riesgos'!$Y$56="Media",'Mapa de Riesgos'!$AA$56="Moderado"),CONCATENATE("R8C",'Mapa de Riesgos'!$O$56),"")</f>
        <v/>
      </c>
      <c r="Y33" s="69" t="str">
        <f>IF(AND('Mapa de Riesgos'!$Y$57="Media",'Mapa de Riesgos'!$AA$57="Moderado"),CONCATENATE("R8C",'Mapa de Riesgos'!$O$57),"")</f>
        <v/>
      </c>
      <c r="Z33" s="69" t="str">
        <f>IF(AND('Mapa de Riesgos'!$Y$58="Media",'Mapa de Riesgos'!$AA$58="Moderado"),CONCATENATE("R8C",'Mapa de Riesgos'!$O$58),"")</f>
        <v/>
      </c>
      <c r="AA33" s="70" t="str">
        <f>IF(AND('Mapa de Riesgos'!$Y$59="Media",'Mapa de Riesgos'!$AA$59="Moderado"),CONCATENATE("R8C",'Mapa de Riesgos'!$O$59),"")</f>
        <v/>
      </c>
      <c r="AB33" s="52" t="str">
        <f>IF(AND('Mapa de Riesgos'!$Y$54="Media",'Mapa de Riesgos'!$AA$54="Mayor"),CONCATENATE("R8C",'Mapa de Riesgos'!$O$54),"")</f>
        <v/>
      </c>
      <c r="AC33" s="53" t="str">
        <f>IF(AND('Mapa de Riesgos'!$Y$55="Media",'Mapa de Riesgos'!$AA$55="Mayor"),CONCATENATE("R8C",'Mapa de Riesgos'!$O$55),"")</f>
        <v/>
      </c>
      <c r="AD33" s="58" t="str">
        <f>IF(AND('Mapa de Riesgos'!$Y$56="Media",'Mapa de Riesgos'!$AA$56="Mayor"),CONCATENATE("R8C",'Mapa de Riesgos'!$O$56),"")</f>
        <v/>
      </c>
      <c r="AE33" s="58" t="str">
        <f>IF(AND('Mapa de Riesgos'!$Y$57="Media",'Mapa de Riesgos'!$AA$57="Mayor"),CONCATENATE("R8C",'Mapa de Riesgos'!$O$57),"")</f>
        <v/>
      </c>
      <c r="AF33" s="58" t="str">
        <f>IF(AND('Mapa de Riesgos'!$Y$58="Media",'Mapa de Riesgos'!$AA$58="Mayor"),CONCATENATE("R8C",'Mapa de Riesgos'!$O$58),"")</f>
        <v/>
      </c>
      <c r="AG33" s="54" t="str">
        <f>IF(AND('Mapa de Riesgos'!$Y$59="Media",'Mapa de Riesgos'!$AA$59="Mayor"),CONCATENATE("R8C",'Mapa de Riesgos'!$O$59),"")</f>
        <v/>
      </c>
      <c r="AH33" s="55" t="str">
        <f>IF(AND('Mapa de Riesgos'!$Y$54="Media",'Mapa de Riesgos'!$AA$54="Catastrófico"),CONCATENATE("R8C",'Mapa de Riesgos'!$O$54),"")</f>
        <v/>
      </c>
      <c r="AI33" s="56" t="str">
        <f>IF(AND('Mapa de Riesgos'!$Y$55="Media",'Mapa de Riesgos'!$AA$55="Catastrófico"),CONCATENATE("R8C",'Mapa de Riesgos'!$O$55),"")</f>
        <v/>
      </c>
      <c r="AJ33" s="56" t="str">
        <f>IF(AND('Mapa de Riesgos'!$Y$56="Media",'Mapa de Riesgos'!$AA$56="Catastrófico"),CONCATENATE("R8C",'Mapa de Riesgos'!$O$56),"")</f>
        <v/>
      </c>
      <c r="AK33" s="56" t="str">
        <f>IF(AND('Mapa de Riesgos'!$Y$57="Media",'Mapa de Riesgos'!$AA$57="Catastrófico"),CONCATENATE("R8C",'Mapa de Riesgos'!$O$57),"")</f>
        <v/>
      </c>
      <c r="AL33" s="56" t="str">
        <f>IF(AND('Mapa de Riesgos'!$Y$58="Media",'Mapa de Riesgos'!$AA$58="Catastrófico"),CONCATENATE("R8C",'Mapa de Riesgos'!$O$58),"")</f>
        <v/>
      </c>
      <c r="AM33" s="57" t="str">
        <f>IF(AND('Mapa de Riesgos'!$Y$59="Media",'Mapa de Riesgos'!$AA$59="Catastrófico"),CONCATENATE("R8C",'Mapa de Riesgos'!$O$59),"")</f>
        <v/>
      </c>
      <c r="AN33" s="84"/>
      <c r="AO33" s="586"/>
      <c r="AP33" s="587"/>
      <c r="AQ33" s="587"/>
      <c r="AR33" s="587"/>
      <c r="AS33" s="587"/>
      <c r="AT33" s="588"/>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x14ac:dyDescent="0.25">
      <c r="A34" s="84"/>
      <c r="B34" s="504"/>
      <c r="C34" s="504"/>
      <c r="D34" s="505"/>
      <c r="E34" s="545"/>
      <c r="F34" s="546"/>
      <c r="G34" s="546"/>
      <c r="H34" s="546"/>
      <c r="I34" s="547"/>
      <c r="J34" s="68" t="str">
        <f>IF(AND('Mapa de Riesgos'!$Y$60="Media",'Mapa de Riesgos'!$AA$60="Leve"),CONCATENATE("R9C",'Mapa de Riesgos'!$O$60),"")</f>
        <v/>
      </c>
      <c r="K34" s="69" t="str">
        <f>IF(AND('Mapa de Riesgos'!$Y$61="Media",'Mapa de Riesgos'!$AA$61="Leve"),CONCATENATE("R9C",'Mapa de Riesgos'!$O$61),"")</f>
        <v/>
      </c>
      <c r="L34" s="69" t="str">
        <f>IF(AND('Mapa de Riesgos'!$Y$62="Media",'Mapa de Riesgos'!$AA$62="Leve"),CONCATENATE("R9C",'Mapa de Riesgos'!$O$62),"")</f>
        <v/>
      </c>
      <c r="M34" s="69" t="str">
        <f>IF(AND('Mapa de Riesgos'!$Y$63="Media",'Mapa de Riesgos'!$AA$63="Leve"),CONCATENATE("R9C",'Mapa de Riesgos'!$O$63),"")</f>
        <v/>
      </c>
      <c r="N34" s="69" t="str">
        <f>IF(AND('Mapa de Riesgos'!$Y$64="Media",'Mapa de Riesgos'!$AA$64="Leve"),CONCATENATE("R9C",'Mapa de Riesgos'!$O$64),"")</f>
        <v/>
      </c>
      <c r="O34" s="70" t="str">
        <f>IF(AND('Mapa de Riesgos'!$Y$65="Media",'Mapa de Riesgos'!$AA$65="Leve"),CONCATENATE("R9C",'Mapa de Riesgos'!$O$65),"")</f>
        <v/>
      </c>
      <c r="P34" s="68" t="str">
        <f>IF(AND('Mapa de Riesgos'!$Y$60="Media",'Mapa de Riesgos'!$AA$60="Menor"),CONCATENATE("R9C",'Mapa de Riesgos'!$O$60),"")</f>
        <v/>
      </c>
      <c r="Q34" s="69" t="str">
        <f>IF(AND('Mapa de Riesgos'!$Y$61="Media",'Mapa de Riesgos'!$AA$61="Menor"),CONCATENATE("R9C",'Mapa de Riesgos'!$O$61),"")</f>
        <v/>
      </c>
      <c r="R34" s="69" t="str">
        <f>IF(AND('Mapa de Riesgos'!$Y$62="Media",'Mapa de Riesgos'!$AA$62="Menor"),CONCATENATE("R9C",'Mapa de Riesgos'!$O$62),"")</f>
        <v/>
      </c>
      <c r="S34" s="69" t="str">
        <f>IF(AND('Mapa de Riesgos'!$Y$63="Media",'Mapa de Riesgos'!$AA$63="Menor"),CONCATENATE("R9C",'Mapa de Riesgos'!$O$63),"")</f>
        <v/>
      </c>
      <c r="T34" s="69" t="str">
        <f>IF(AND('Mapa de Riesgos'!$Y$64="Media",'Mapa de Riesgos'!$AA$64="Menor"),CONCATENATE("R9C",'Mapa de Riesgos'!$O$64),"")</f>
        <v/>
      </c>
      <c r="U34" s="70" t="str">
        <f>IF(AND('Mapa de Riesgos'!$Y$65="Media",'Mapa de Riesgos'!$AA$65="Menor"),CONCATENATE("R9C",'Mapa de Riesgos'!$O$65),"")</f>
        <v/>
      </c>
      <c r="V34" s="68" t="str">
        <f>IF(AND('Mapa de Riesgos'!$Y$60="Media",'Mapa de Riesgos'!$AA$60="Moderado"),CONCATENATE("R9C",'Mapa de Riesgos'!$O$60),"")</f>
        <v/>
      </c>
      <c r="W34" s="69" t="str">
        <f>IF(AND('Mapa de Riesgos'!$Y$61="Media",'Mapa de Riesgos'!$AA$61="Moderado"),CONCATENATE("R9C",'Mapa de Riesgos'!$O$61),"")</f>
        <v/>
      </c>
      <c r="X34" s="69" t="str">
        <f>IF(AND('Mapa de Riesgos'!$Y$62="Media",'Mapa de Riesgos'!$AA$62="Moderado"),CONCATENATE("R9C",'Mapa de Riesgos'!$O$62),"")</f>
        <v/>
      </c>
      <c r="Y34" s="69" t="str">
        <f>IF(AND('Mapa de Riesgos'!$Y$63="Media",'Mapa de Riesgos'!$AA$63="Moderado"),CONCATENATE("R9C",'Mapa de Riesgos'!$O$63),"")</f>
        <v/>
      </c>
      <c r="Z34" s="69" t="str">
        <f>IF(AND('Mapa de Riesgos'!$Y$64="Media",'Mapa de Riesgos'!$AA$64="Moderado"),CONCATENATE("R9C",'Mapa de Riesgos'!$O$64),"")</f>
        <v/>
      </c>
      <c r="AA34" s="70" t="str">
        <f>IF(AND('Mapa de Riesgos'!$Y$65="Media",'Mapa de Riesgos'!$AA$65="Moderado"),CONCATENATE("R9C",'Mapa de Riesgos'!$O$65),"")</f>
        <v/>
      </c>
      <c r="AB34" s="52" t="str">
        <f>IF(AND('Mapa de Riesgos'!$Y$60="Media",'Mapa de Riesgos'!$AA$60="Mayor"),CONCATENATE("R9C",'Mapa de Riesgos'!$O$60),"")</f>
        <v/>
      </c>
      <c r="AC34" s="53" t="str">
        <f>IF(AND('Mapa de Riesgos'!$Y$61="Media",'Mapa de Riesgos'!$AA$61="Mayor"),CONCATENATE("R9C",'Mapa de Riesgos'!$O$61),"")</f>
        <v/>
      </c>
      <c r="AD34" s="58" t="str">
        <f>IF(AND('Mapa de Riesgos'!$Y$62="Media",'Mapa de Riesgos'!$AA$62="Mayor"),CONCATENATE("R9C",'Mapa de Riesgos'!$O$62),"")</f>
        <v/>
      </c>
      <c r="AE34" s="58" t="str">
        <f>IF(AND('Mapa de Riesgos'!$Y$63="Media",'Mapa de Riesgos'!$AA$63="Mayor"),CONCATENATE("R9C",'Mapa de Riesgos'!$O$63),"")</f>
        <v/>
      </c>
      <c r="AF34" s="58" t="str">
        <f>IF(AND('Mapa de Riesgos'!$Y$64="Media",'Mapa de Riesgos'!$AA$64="Mayor"),CONCATENATE("R9C",'Mapa de Riesgos'!$O$64),"")</f>
        <v/>
      </c>
      <c r="AG34" s="54" t="str">
        <f>IF(AND('Mapa de Riesgos'!$Y$65="Media",'Mapa de Riesgos'!$AA$65="Mayor"),CONCATENATE("R9C",'Mapa de Riesgos'!$O$65),"")</f>
        <v/>
      </c>
      <c r="AH34" s="55" t="str">
        <f>IF(AND('Mapa de Riesgos'!$Y$60="Media",'Mapa de Riesgos'!$AA$60="Catastrófico"),CONCATENATE("R9C",'Mapa de Riesgos'!$O$60),"")</f>
        <v/>
      </c>
      <c r="AI34" s="56" t="str">
        <f>IF(AND('Mapa de Riesgos'!$Y$61="Media",'Mapa de Riesgos'!$AA$61="Catastrófico"),CONCATENATE("R9C",'Mapa de Riesgos'!$O$61),"")</f>
        <v/>
      </c>
      <c r="AJ34" s="56" t="str">
        <f>IF(AND('Mapa de Riesgos'!$Y$62="Media",'Mapa de Riesgos'!$AA$62="Catastrófico"),CONCATENATE("R9C",'Mapa de Riesgos'!$O$62),"")</f>
        <v/>
      </c>
      <c r="AK34" s="56" t="str">
        <f>IF(AND('Mapa de Riesgos'!$Y$63="Media",'Mapa de Riesgos'!$AA$63="Catastrófico"),CONCATENATE("R9C",'Mapa de Riesgos'!$O$63),"")</f>
        <v/>
      </c>
      <c r="AL34" s="56" t="str">
        <f>IF(AND('Mapa de Riesgos'!$Y$64="Media",'Mapa de Riesgos'!$AA$64="Catastrófico"),CONCATENATE("R9C",'Mapa de Riesgos'!$O$64),"")</f>
        <v/>
      </c>
      <c r="AM34" s="57" t="str">
        <f>IF(AND('Mapa de Riesgos'!$Y$65="Media",'Mapa de Riesgos'!$AA$65="Catastrófico"),CONCATENATE("R9C",'Mapa de Riesgos'!$O$65),"")</f>
        <v/>
      </c>
      <c r="AN34" s="84"/>
      <c r="AO34" s="586"/>
      <c r="AP34" s="587"/>
      <c r="AQ34" s="587"/>
      <c r="AR34" s="587"/>
      <c r="AS34" s="587"/>
      <c r="AT34" s="588"/>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x14ac:dyDescent="0.3">
      <c r="A35" s="84"/>
      <c r="B35" s="504"/>
      <c r="C35" s="504"/>
      <c r="D35" s="505"/>
      <c r="E35" s="548"/>
      <c r="F35" s="549"/>
      <c r="G35" s="549"/>
      <c r="H35" s="549"/>
      <c r="I35" s="550"/>
      <c r="J35" s="68" t="str">
        <f>IF(AND('Mapa de Riesgos'!$Y$66="Media",'Mapa de Riesgos'!$AA$66="Leve"),CONCATENATE("R10C",'Mapa de Riesgos'!$O$66),"")</f>
        <v/>
      </c>
      <c r="K35" s="69" t="str">
        <f>IF(AND('Mapa de Riesgos'!$Y$67="Media",'Mapa de Riesgos'!$AA$67="Leve"),CONCATENATE("R10C",'Mapa de Riesgos'!$O$67),"")</f>
        <v/>
      </c>
      <c r="L35" s="69" t="str">
        <f>IF(AND('Mapa de Riesgos'!$Y$68="Media",'Mapa de Riesgos'!$AA$68="Leve"),CONCATENATE("R10C",'Mapa de Riesgos'!$O$68),"")</f>
        <v/>
      </c>
      <c r="M35" s="69" t="str">
        <f>IF(AND('Mapa de Riesgos'!$Y$69="Media",'Mapa de Riesgos'!$AA$69="Leve"),CONCATENATE("R10C",'Mapa de Riesgos'!$O$69),"")</f>
        <v/>
      </c>
      <c r="N35" s="69" t="str">
        <f>IF(AND('Mapa de Riesgos'!$Y$70="Media",'Mapa de Riesgos'!$AA$70="Leve"),CONCATENATE("R10C",'Mapa de Riesgos'!$O$70),"")</f>
        <v/>
      </c>
      <c r="O35" s="70" t="str">
        <f>IF(AND('Mapa de Riesgos'!$Y$71="Media",'Mapa de Riesgos'!$AA$71="Leve"),CONCATENATE("R10C",'Mapa de Riesgos'!$O$71),"")</f>
        <v/>
      </c>
      <c r="P35" s="68" t="str">
        <f>IF(AND('Mapa de Riesgos'!$Y$66="Media",'Mapa de Riesgos'!$AA$66="Menor"),CONCATENATE("R10C",'Mapa de Riesgos'!$O$66),"")</f>
        <v/>
      </c>
      <c r="Q35" s="69" t="str">
        <f>IF(AND('Mapa de Riesgos'!$Y$67="Media",'Mapa de Riesgos'!$AA$67="Menor"),CONCATENATE("R10C",'Mapa de Riesgos'!$O$67),"")</f>
        <v/>
      </c>
      <c r="R35" s="69" t="str">
        <f>IF(AND('Mapa de Riesgos'!$Y$68="Media",'Mapa de Riesgos'!$AA$68="Menor"),CONCATENATE("R10C",'Mapa de Riesgos'!$O$68),"")</f>
        <v/>
      </c>
      <c r="S35" s="69" t="str">
        <f>IF(AND('Mapa de Riesgos'!$Y$69="Media",'Mapa de Riesgos'!$AA$69="Menor"),CONCATENATE("R10C",'Mapa de Riesgos'!$O$69),"")</f>
        <v/>
      </c>
      <c r="T35" s="69" t="str">
        <f>IF(AND('Mapa de Riesgos'!$Y$70="Media",'Mapa de Riesgos'!$AA$70="Menor"),CONCATENATE("R10C",'Mapa de Riesgos'!$O$70),"")</f>
        <v/>
      </c>
      <c r="U35" s="70" t="str">
        <f>IF(AND('Mapa de Riesgos'!$Y$71="Media",'Mapa de Riesgos'!$AA$71="Menor"),CONCATENATE("R10C",'Mapa de Riesgos'!$O$71),"")</f>
        <v/>
      </c>
      <c r="V35" s="68" t="str">
        <f>IF(AND('Mapa de Riesgos'!$Y$66="Media",'Mapa de Riesgos'!$AA$66="Moderado"),CONCATENATE("R10C",'Mapa de Riesgos'!$O$66),"")</f>
        <v/>
      </c>
      <c r="W35" s="69" t="str">
        <f>IF(AND('Mapa de Riesgos'!$Y$67="Media",'Mapa de Riesgos'!$AA$67="Moderado"),CONCATENATE("R10C",'Mapa de Riesgos'!$O$67),"")</f>
        <v/>
      </c>
      <c r="X35" s="69" t="str">
        <f>IF(AND('Mapa de Riesgos'!$Y$68="Media",'Mapa de Riesgos'!$AA$68="Moderado"),CONCATENATE("R10C",'Mapa de Riesgos'!$O$68),"")</f>
        <v/>
      </c>
      <c r="Y35" s="69" t="str">
        <f>IF(AND('Mapa de Riesgos'!$Y$69="Media",'Mapa de Riesgos'!$AA$69="Moderado"),CONCATENATE("R10C",'Mapa de Riesgos'!$O$69),"")</f>
        <v/>
      </c>
      <c r="Z35" s="69" t="str">
        <f>IF(AND('Mapa de Riesgos'!$Y$70="Media",'Mapa de Riesgos'!$AA$70="Moderado"),CONCATENATE("R10C",'Mapa de Riesgos'!$O$70),"")</f>
        <v/>
      </c>
      <c r="AA35" s="70" t="str">
        <f>IF(AND('Mapa de Riesgos'!$Y$71="Media",'Mapa de Riesgos'!$AA$71="Moderado"),CONCATENATE("R10C",'Mapa de Riesgos'!$O$71),"")</f>
        <v/>
      </c>
      <c r="AB35" s="59" t="str">
        <f>IF(AND('Mapa de Riesgos'!$Y$66="Media",'Mapa de Riesgos'!$AA$66="Mayor"),CONCATENATE("R10C",'Mapa de Riesgos'!$O$66),"")</f>
        <v/>
      </c>
      <c r="AC35" s="60" t="str">
        <f>IF(AND('Mapa de Riesgos'!$Y$67="Media",'Mapa de Riesgos'!$AA$67="Mayor"),CONCATENATE("R10C",'Mapa de Riesgos'!$O$67),"")</f>
        <v/>
      </c>
      <c r="AD35" s="60" t="str">
        <f>IF(AND('Mapa de Riesgos'!$Y$68="Media",'Mapa de Riesgos'!$AA$68="Mayor"),CONCATENATE("R10C",'Mapa de Riesgos'!$O$68),"")</f>
        <v/>
      </c>
      <c r="AE35" s="60" t="str">
        <f>IF(AND('Mapa de Riesgos'!$Y$69="Media",'Mapa de Riesgos'!$AA$69="Mayor"),CONCATENATE("R10C",'Mapa de Riesgos'!$O$69),"")</f>
        <v/>
      </c>
      <c r="AF35" s="60" t="str">
        <f>IF(AND('Mapa de Riesgos'!$Y$70="Media",'Mapa de Riesgos'!$AA$70="Mayor"),CONCATENATE("R10C",'Mapa de Riesgos'!$O$70),"")</f>
        <v/>
      </c>
      <c r="AG35" s="61" t="str">
        <f>IF(AND('Mapa de Riesgos'!$Y$71="Media",'Mapa de Riesgos'!$AA$71="Mayor"),CONCATENATE("R10C",'Mapa de Riesgos'!$O$71),"")</f>
        <v/>
      </c>
      <c r="AH35" s="62" t="str">
        <f>IF(AND('Mapa de Riesgos'!$Y$66="Media",'Mapa de Riesgos'!$AA$66="Catastrófico"),CONCATENATE("R10C",'Mapa de Riesgos'!$O$66),"")</f>
        <v/>
      </c>
      <c r="AI35" s="63" t="str">
        <f>IF(AND('Mapa de Riesgos'!$Y$67="Media",'Mapa de Riesgos'!$AA$67="Catastrófico"),CONCATENATE("R10C",'Mapa de Riesgos'!$O$67),"")</f>
        <v/>
      </c>
      <c r="AJ35" s="63" t="str">
        <f>IF(AND('Mapa de Riesgos'!$Y$68="Media",'Mapa de Riesgos'!$AA$68="Catastrófico"),CONCATENATE("R10C",'Mapa de Riesgos'!$O$68),"")</f>
        <v/>
      </c>
      <c r="AK35" s="63" t="str">
        <f>IF(AND('Mapa de Riesgos'!$Y$69="Media",'Mapa de Riesgos'!$AA$69="Catastrófico"),CONCATENATE("R10C",'Mapa de Riesgos'!$O$69),"")</f>
        <v/>
      </c>
      <c r="AL35" s="63" t="str">
        <f>IF(AND('Mapa de Riesgos'!$Y$70="Media",'Mapa de Riesgos'!$AA$70="Catastrófico"),CONCATENATE("R10C",'Mapa de Riesgos'!$O$70),"")</f>
        <v/>
      </c>
      <c r="AM35" s="64" t="str">
        <f>IF(AND('Mapa de Riesgos'!$Y$71="Media",'Mapa de Riesgos'!$AA$71="Catastrófico"),CONCATENATE("R10C",'Mapa de Riesgos'!$O$71),"")</f>
        <v/>
      </c>
      <c r="AN35" s="84"/>
      <c r="AO35" s="589"/>
      <c r="AP35" s="590"/>
      <c r="AQ35" s="590"/>
      <c r="AR35" s="590"/>
      <c r="AS35" s="590"/>
      <c r="AT35" s="591"/>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x14ac:dyDescent="0.25">
      <c r="A36" s="84"/>
      <c r="B36" s="504"/>
      <c r="C36" s="504"/>
      <c r="D36" s="505"/>
      <c r="E36" s="542" t="s">
        <v>169</v>
      </c>
      <c r="F36" s="543"/>
      <c r="G36" s="543"/>
      <c r="H36" s="543"/>
      <c r="I36" s="543"/>
      <c r="J36" s="74" t="str">
        <f>IF(AND('Mapa de Riesgos'!$Y$12="Baja",'Mapa de Riesgos'!$AA$12="Leve"),CONCATENATE("R1C",'Mapa de Riesgos'!$O$12),"")</f>
        <v/>
      </c>
      <c r="K36" s="75" t="str">
        <f>IF(AND('Mapa de Riesgos'!$Y$13="Baja",'Mapa de Riesgos'!$AA$13="Leve"),CONCATENATE("R1C",'Mapa de Riesgos'!$O$13),"")</f>
        <v/>
      </c>
      <c r="L36" s="75" t="str">
        <f>IF(AND('Mapa de Riesgos'!$Y$14="Baja",'Mapa de Riesgos'!$AA$14="Leve"),CONCATENATE("R1C",'Mapa de Riesgos'!$O$14),"")</f>
        <v/>
      </c>
      <c r="M36" s="75" t="str">
        <f>IF(AND('Mapa de Riesgos'!$Y$15="Baja",'Mapa de Riesgos'!$AA$15="Leve"),CONCATENATE("R1C",'Mapa de Riesgos'!$O$15),"")</f>
        <v/>
      </c>
      <c r="N36" s="75" t="str">
        <f>IF(AND('Mapa de Riesgos'!$Y$16="Baja",'Mapa de Riesgos'!$AA$16="Leve"),CONCATENATE("R1C",'Mapa de Riesgos'!$O$16),"")</f>
        <v/>
      </c>
      <c r="O36" s="76" t="str">
        <f>IF(AND('Mapa de Riesgos'!$Y$17="Baja",'Mapa de Riesgos'!$AA$17="Leve"),CONCATENATE("R1C",'Mapa de Riesgos'!$O$17),"")</f>
        <v/>
      </c>
      <c r="P36" s="65" t="str">
        <f>IF(AND('Mapa de Riesgos'!$Y$12="Baja",'Mapa de Riesgos'!$AA$12="Menor"),CONCATENATE("R1C",'Mapa de Riesgos'!$O$12),"")</f>
        <v/>
      </c>
      <c r="Q36" s="66" t="str">
        <f>IF(AND('Mapa de Riesgos'!$Y$13="Baja",'Mapa de Riesgos'!$AA$13="Menor"),CONCATENATE("R1C",'Mapa de Riesgos'!$O$13),"")</f>
        <v/>
      </c>
      <c r="R36" s="66" t="str">
        <f>IF(AND('Mapa de Riesgos'!$Y$14="Baja",'Mapa de Riesgos'!$AA$14="Menor"),CONCATENATE("R1C",'Mapa de Riesgos'!$O$14),"")</f>
        <v/>
      </c>
      <c r="S36" s="66" t="str">
        <f>IF(AND('Mapa de Riesgos'!$Y$15="Baja",'Mapa de Riesgos'!$AA$15="Menor"),CONCATENATE("R1C",'Mapa de Riesgos'!$O$15),"")</f>
        <v/>
      </c>
      <c r="T36" s="66" t="str">
        <f>IF(AND('Mapa de Riesgos'!$Y$16="Baja",'Mapa de Riesgos'!$AA$16="Menor"),CONCATENATE("R1C",'Mapa de Riesgos'!$O$16),"")</f>
        <v/>
      </c>
      <c r="U36" s="67" t="str">
        <f>IF(AND('Mapa de Riesgos'!$Y$17="Baja",'Mapa de Riesgos'!$AA$17="Menor"),CONCATENATE("R1C",'Mapa de Riesgos'!$O$17),"")</f>
        <v/>
      </c>
      <c r="V36" s="65" t="str">
        <f>IF(AND('Mapa de Riesgos'!$Y$12="Baja",'Mapa de Riesgos'!$AA$12="Moderado"),CONCATENATE("R1C",'Mapa de Riesgos'!$O$12),"")</f>
        <v>R1C1</v>
      </c>
      <c r="W36" s="66" t="str">
        <f>IF(AND('Mapa de Riesgos'!$Y$13="Baja",'Mapa de Riesgos'!$AA$13="Moderado"),CONCATENATE("R1C",'Mapa de Riesgos'!$O$13),"")</f>
        <v/>
      </c>
      <c r="X36" s="66" t="str">
        <f>IF(AND('Mapa de Riesgos'!$Y$14="Baja",'Mapa de Riesgos'!$AA$14="Moderado"),CONCATENATE("R1C",'Mapa de Riesgos'!$O$14),"")</f>
        <v/>
      </c>
      <c r="Y36" s="66" t="str">
        <f>IF(AND('Mapa de Riesgos'!$Y$15="Baja",'Mapa de Riesgos'!$AA$15="Moderado"),CONCATENATE("R1C",'Mapa de Riesgos'!$O$15),"")</f>
        <v/>
      </c>
      <c r="Z36" s="66" t="str">
        <f>IF(AND('Mapa de Riesgos'!$Y$16="Baja",'Mapa de Riesgos'!$AA$16="Moderado"),CONCATENATE("R1C",'Mapa de Riesgos'!$O$16),"")</f>
        <v/>
      </c>
      <c r="AA36" s="67" t="str">
        <f>IF(AND('Mapa de Riesgos'!$Y$17="Baja",'Mapa de Riesgos'!$AA$17="Moderado"),CONCATENATE("R1C",'Mapa de Riesgos'!$O$17),"")</f>
        <v/>
      </c>
      <c r="AB36" s="46" t="str">
        <f>IF(AND('Mapa de Riesgos'!$Y$12="Baja",'Mapa de Riesgos'!$AA$12="Mayor"),CONCATENATE("R1C",'Mapa de Riesgos'!$O$12),"")</f>
        <v/>
      </c>
      <c r="AC36" s="47" t="str">
        <f>IF(AND('Mapa de Riesgos'!$Y$13="Baja",'Mapa de Riesgos'!$AA$13="Mayor"),CONCATENATE("R1C",'Mapa de Riesgos'!$O$13),"")</f>
        <v/>
      </c>
      <c r="AD36" s="47" t="str">
        <f>IF(AND('Mapa de Riesgos'!$Y$14="Baja",'Mapa de Riesgos'!$AA$14="Mayor"),CONCATENATE("R1C",'Mapa de Riesgos'!$O$14),"")</f>
        <v/>
      </c>
      <c r="AE36" s="47" t="str">
        <f>IF(AND('Mapa de Riesgos'!$Y$15="Baja",'Mapa de Riesgos'!$AA$15="Mayor"),CONCATENATE("R1C",'Mapa de Riesgos'!$O$15),"")</f>
        <v/>
      </c>
      <c r="AF36" s="47" t="str">
        <f>IF(AND('Mapa de Riesgos'!$Y$16="Baja",'Mapa de Riesgos'!$AA$16="Mayor"),CONCATENATE("R1C",'Mapa de Riesgos'!$O$16),"")</f>
        <v/>
      </c>
      <c r="AG36" s="48" t="str">
        <f>IF(AND('Mapa de Riesgos'!$Y$17="Baja",'Mapa de Riesgos'!$AA$17="Mayor"),CONCATENATE("R1C",'Mapa de Riesgos'!$O$17),"")</f>
        <v/>
      </c>
      <c r="AH36" s="49" t="str">
        <f>IF(AND('Mapa de Riesgos'!$Y$12="Baja",'Mapa de Riesgos'!$AA$12="Catastrófico"),CONCATENATE("R1C",'Mapa de Riesgos'!$O$12),"")</f>
        <v/>
      </c>
      <c r="AI36" s="50" t="str">
        <f>IF(AND('Mapa de Riesgos'!$Y$13="Baja",'Mapa de Riesgos'!$AA$13="Catastrófico"),CONCATENATE("R1C",'Mapa de Riesgos'!$O$13),"")</f>
        <v/>
      </c>
      <c r="AJ36" s="50" t="str">
        <f>IF(AND('Mapa de Riesgos'!$Y$14="Baja",'Mapa de Riesgos'!$AA$14="Catastrófico"),CONCATENATE("R1C",'Mapa de Riesgos'!$O$14),"")</f>
        <v/>
      </c>
      <c r="AK36" s="50" t="str">
        <f>IF(AND('Mapa de Riesgos'!$Y$15="Baja",'Mapa de Riesgos'!$AA$15="Catastrófico"),CONCATENATE("R1C",'Mapa de Riesgos'!$O$15),"")</f>
        <v/>
      </c>
      <c r="AL36" s="50" t="str">
        <f>IF(AND('Mapa de Riesgos'!$Y$16="Baja",'Mapa de Riesgos'!$AA$16="Catastrófico"),CONCATENATE("R1C",'Mapa de Riesgos'!$O$16),"")</f>
        <v/>
      </c>
      <c r="AM36" s="51" t="str">
        <f>IF(AND('Mapa de Riesgos'!$Y$17="Baja",'Mapa de Riesgos'!$AA$17="Catastrófico"),CONCATENATE("R1C",'Mapa de Riesgos'!$O$17),"")</f>
        <v/>
      </c>
      <c r="AN36" s="84"/>
      <c r="AO36" s="574" t="s">
        <v>170</v>
      </c>
      <c r="AP36" s="575"/>
      <c r="AQ36" s="575"/>
      <c r="AR36" s="575"/>
      <c r="AS36" s="575"/>
      <c r="AT36" s="576"/>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x14ac:dyDescent="0.25">
      <c r="A37" s="84"/>
      <c r="B37" s="504"/>
      <c r="C37" s="504"/>
      <c r="D37" s="505"/>
      <c r="E37" s="561"/>
      <c r="F37" s="562"/>
      <c r="G37" s="562"/>
      <c r="H37" s="562"/>
      <c r="I37" s="562"/>
      <c r="J37" s="77" t="str">
        <f>IF(AND('Mapa de Riesgos'!$Y$18="Baja",'Mapa de Riesgos'!$AA$18="Leve"),CONCATENATE("R2C",'Mapa de Riesgos'!$O$18),"")</f>
        <v/>
      </c>
      <c r="K37" s="78" t="str">
        <f>IF(AND('Mapa de Riesgos'!$Y$19="Baja",'Mapa de Riesgos'!$AA$19="Leve"),CONCATENATE("R2C",'Mapa de Riesgos'!$O$19),"")</f>
        <v/>
      </c>
      <c r="L37" s="78" t="str">
        <f>IF(AND('Mapa de Riesgos'!$Y$20="Baja",'Mapa de Riesgos'!$AA$20="Leve"),CONCATENATE("R2C",'Mapa de Riesgos'!$O$20),"")</f>
        <v/>
      </c>
      <c r="M37" s="78" t="str">
        <f>IF(AND('Mapa de Riesgos'!$Y$21="Baja",'Mapa de Riesgos'!$AA$21="Leve"),CONCATENATE("R2C",'Mapa de Riesgos'!$O$21),"")</f>
        <v/>
      </c>
      <c r="N37" s="78" t="str">
        <f>IF(AND('Mapa de Riesgos'!$Y$22="Baja",'Mapa de Riesgos'!$AA$22="Leve"),CONCATENATE("R2C",'Mapa de Riesgos'!$O$22),"")</f>
        <v/>
      </c>
      <c r="O37" s="79" t="str">
        <f>IF(AND('Mapa de Riesgos'!$Y$23="Baja",'Mapa de Riesgos'!$AA$23="Leve"),CONCATENATE("R2C",'Mapa de Riesgos'!$O$23),"")</f>
        <v/>
      </c>
      <c r="P37" s="68" t="str">
        <f>IF(AND('Mapa de Riesgos'!$Y$18="Baja",'Mapa de Riesgos'!$AA$18="Menor"),CONCATENATE("R2C",'Mapa de Riesgos'!$O$18),"")</f>
        <v/>
      </c>
      <c r="Q37" s="69" t="str">
        <f>IF(AND('Mapa de Riesgos'!$Y$19="Baja",'Mapa de Riesgos'!$AA$19="Menor"),CONCATENATE("R2C",'Mapa de Riesgos'!$O$19),"")</f>
        <v/>
      </c>
      <c r="R37" s="69" t="str">
        <f>IF(AND('Mapa de Riesgos'!$Y$20="Baja",'Mapa de Riesgos'!$AA$20="Menor"),CONCATENATE("R2C",'Mapa de Riesgos'!$O$20),"")</f>
        <v/>
      </c>
      <c r="S37" s="69" t="str">
        <f>IF(AND('Mapa de Riesgos'!$Y$21="Baja",'Mapa de Riesgos'!$AA$21="Menor"),CONCATENATE("R2C",'Mapa de Riesgos'!$O$21),"")</f>
        <v/>
      </c>
      <c r="T37" s="69" t="str">
        <f>IF(AND('Mapa de Riesgos'!$Y$22="Baja",'Mapa de Riesgos'!$AA$22="Menor"),CONCATENATE("R2C",'Mapa de Riesgos'!$O$22),"")</f>
        <v/>
      </c>
      <c r="U37" s="70" t="str">
        <f>IF(AND('Mapa de Riesgos'!$Y$23="Baja",'Mapa de Riesgos'!$AA$23="Menor"),CONCATENATE("R2C",'Mapa de Riesgos'!$O$23),"")</f>
        <v/>
      </c>
      <c r="V37" s="68" t="str">
        <f>IF(AND('Mapa de Riesgos'!$Y$18="Baja",'Mapa de Riesgos'!$AA$18="Moderado"),CONCATENATE("R2C",'Mapa de Riesgos'!$O$18),"")</f>
        <v/>
      </c>
      <c r="W37" s="69" t="str">
        <f>IF(AND('Mapa de Riesgos'!$Y$19="Baja",'Mapa de Riesgos'!$AA$19="Moderado"),CONCATENATE("R2C",'Mapa de Riesgos'!$O$19),"")</f>
        <v/>
      </c>
      <c r="X37" s="69" t="str">
        <f>IF(AND('Mapa de Riesgos'!$Y$20="Baja",'Mapa de Riesgos'!$AA$20="Moderado"),CONCATENATE("R2C",'Mapa de Riesgos'!$O$20),"")</f>
        <v/>
      </c>
      <c r="Y37" s="69" t="str">
        <f>IF(AND('Mapa de Riesgos'!$Y$21="Baja",'Mapa de Riesgos'!$AA$21="Moderado"),CONCATENATE("R2C",'Mapa de Riesgos'!$O$21),"")</f>
        <v/>
      </c>
      <c r="Z37" s="69" t="str">
        <f>IF(AND('Mapa de Riesgos'!$Y$22="Baja",'Mapa de Riesgos'!$AA$22="Moderado"),CONCATENATE("R2C",'Mapa de Riesgos'!$O$22),"")</f>
        <v/>
      </c>
      <c r="AA37" s="70" t="str">
        <f>IF(AND('Mapa de Riesgos'!$Y$23="Baja",'Mapa de Riesgos'!$AA$23="Moderado"),CONCATENATE("R2C",'Mapa de Riesgos'!$O$23),"")</f>
        <v/>
      </c>
      <c r="AB37" s="52" t="str">
        <f>IF(AND('Mapa de Riesgos'!$Y$18="Baja",'Mapa de Riesgos'!$AA$18="Mayor"),CONCATENATE("R2C",'Mapa de Riesgos'!$O$18),"")</f>
        <v/>
      </c>
      <c r="AC37" s="53" t="str">
        <f>IF(AND('Mapa de Riesgos'!$Y$19="Baja",'Mapa de Riesgos'!$AA$19="Mayor"),CONCATENATE("R2C",'Mapa de Riesgos'!$O$19),"")</f>
        <v/>
      </c>
      <c r="AD37" s="53" t="str">
        <f>IF(AND('Mapa de Riesgos'!$Y$20="Baja",'Mapa de Riesgos'!$AA$20="Mayor"),CONCATENATE("R2C",'Mapa de Riesgos'!$O$20),"")</f>
        <v/>
      </c>
      <c r="AE37" s="53" t="str">
        <f>IF(AND('Mapa de Riesgos'!$Y$21="Baja",'Mapa de Riesgos'!$AA$21="Mayor"),CONCATENATE("R2C",'Mapa de Riesgos'!$O$21),"")</f>
        <v/>
      </c>
      <c r="AF37" s="53" t="str">
        <f>IF(AND('Mapa de Riesgos'!$Y$22="Baja",'Mapa de Riesgos'!$AA$22="Mayor"),CONCATENATE("R2C",'Mapa de Riesgos'!$O$22),"")</f>
        <v/>
      </c>
      <c r="AG37" s="54" t="str">
        <f>IF(AND('Mapa de Riesgos'!$Y$23="Baja",'Mapa de Riesgos'!$AA$23="Mayor"),CONCATENATE("R2C",'Mapa de Riesgos'!$O$23),"")</f>
        <v/>
      </c>
      <c r="AH37" s="55" t="str">
        <f>IF(AND('Mapa de Riesgos'!$Y$18="Baja",'Mapa de Riesgos'!$AA$18="Catastrófico"),CONCATENATE("R2C",'Mapa de Riesgos'!$O$18),"")</f>
        <v/>
      </c>
      <c r="AI37" s="56" t="str">
        <f>IF(AND('Mapa de Riesgos'!$Y$19="Baja",'Mapa de Riesgos'!$AA$19="Catastrófico"),CONCATENATE("R2C",'Mapa de Riesgos'!$O$19),"")</f>
        <v/>
      </c>
      <c r="AJ37" s="56" t="str">
        <f>IF(AND('Mapa de Riesgos'!$Y$20="Baja",'Mapa de Riesgos'!$AA$20="Catastrófico"),CONCATENATE("R2C",'Mapa de Riesgos'!$O$20),"")</f>
        <v/>
      </c>
      <c r="AK37" s="56" t="str">
        <f>IF(AND('Mapa de Riesgos'!$Y$21="Baja",'Mapa de Riesgos'!$AA$21="Catastrófico"),CONCATENATE("R2C",'Mapa de Riesgos'!$O$21),"")</f>
        <v/>
      </c>
      <c r="AL37" s="56" t="str">
        <f>IF(AND('Mapa de Riesgos'!$Y$22="Baja",'Mapa de Riesgos'!$AA$22="Catastrófico"),CONCATENATE("R2C",'Mapa de Riesgos'!$O$22),"")</f>
        <v/>
      </c>
      <c r="AM37" s="57" t="str">
        <f>IF(AND('Mapa de Riesgos'!$Y$23="Baja",'Mapa de Riesgos'!$AA$23="Catastrófico"),CONCATENATE("R2C",'Mapa de Riesgos'!$O$23),"")</f>
        <v/>
      </c>
      <c r="AN37" s="84"/>
      <c r="AO37" s="577"/>
      <c r="AP37" s="578"/>
      <c r="AQ37" s="578"/>
      <c r="AR37" s="578"/>
      <c r="AS37" s="578"/>
      <c r="AT37" s="579"/>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x14ac:dyDescent="0.25">
      <c r="A38" s="84"/>
      <c r="B38" s="504"/>
      <c r="C38" s="504"/>
      <c r="D38" s="505"/>
      <c r="E38" s="545"/>
      <c r="F38" s="546"/>
      <c r="G38" s="546"/>
      <c r="H38" s="546"/>
      <c r="I38" s="562"/>
      <c r="J38" s="77" t="str">
        <f>IF(AND('Mapa de Riesgos'!$Y$24="Baja",'Mapa de Riesgos'!$AA$24="Leve"),CONCATENATE("R3C",'Mapa de Riesgos'!$O$24),"")</f>
        <v/>
      </c>
      <c r="K38" s="78" t="str">
        <f>IF(AND('Mapa de Riesgos'!$Y$25="Baja",'Mapa de Riesgos'!$AA$25="Leve"),CONCATENATE("R3C",'Mapa de Riesgos'!$O$25),"")</f>
        <v/>
      </c>
      <c r="L38" s="78" t="str">
        <f>IF(AND('Mapa de Riesgos'!$Y$26="Baja",'Mapa de Riesgos'!$AA$26="Leve"),CONCATENATE("R3C",'Mapa de Riesgos'!$O$26),"")</f>
        <v/>
      </c>
      <c r="M38" s="78" t="str">
        <f>IF(AND('Mapa de Riesgos'!$Y$27="Baja",'Mapa de Riesgos'!$AA$27="Leve"),CONCATENATE("R3C",'Mapa de Riesgos'!$O$27),"")</f>
        <v/>
      </c>
      <c r="N38" s="78" t="str">
        <f>IF(AND('Mapa de Riesgos'!$Y$28="Baja",'Mapa de Riesgos'!$AA$28="Leve"),CONCATENATE("R3C",'Mapa de Riesgos'!$O$28),"")</f>
        <v/>
      </c>
      <c r="O38" s="79" t="str">
        <f>IF(AND('Mapa de Riesgos'!$Y$29="Baja",'Mapa de Riesgos'!$AA$29="Leve"),CONCATENATE("R3C",'Mapa de Riesgos'!$O$29),"")</f>
        <v/>
      </c>
      <c r="P38" s="68" t="str">
        <f>IF(AND('Mapa de Riesgos'!$Y$24="Baja",'Mapa de Riesgos'!$AA$24="Menor"),CONCATENATE("R3C",'Mapa de Riesgos'!$O$24),"")</f>
        <v/>
      </c>
      <c r="Q38" s="69" t="str">
        <f>IF(AND('Mapa de Riesgos'!$Y$25="Baja",'Mapa de Riesgos'!$AA$25="Menor"),CONCATENATE("R3C",'Mapa de Riesgos'!$O$25),"")</f>
        <v/>
      </c>
      <c r="R38" s="69" t="str">
        <f>IF(AND('Mapa de Riesgos'!$Y$26="Baja",'Mapa de Riesgos'!$AA$26="Menor"),CONCATENATE("R3C",'Mapa de Riesgos'!$O$26),"")</f>
        <v/>
      </c>
      <c r="S38" s="69" t="str">
        <f>IF(AND('Mapa de Riesgos'!$Y$27="Baja",'Mapa de Riesgos'!$AA$27="Menor"),CONCATENATE("R3C",'Mapa de Riesgos'!$O$27),"")</f>
        <v/>
      </c>
      <c r="T38" s="69" t="str">
        <f>IF(AND('Mapa de Riesgos'!$Y$28="Baja",'Mapa de Riesgos'!$AA$28="Menor"),CONCATENATE("R3C",'Mapa de Riesgos'!$O$28),"")</f>
        <v/>
      </c>
      <c r="U38" s="70" t="str">
        <f>IF(AND('Mapa de Riesgos'!$Y$29="Baja",'Mapa de Riesgos'!$AA$29="Menor"),CONCATENATE("R3C",'Mapa de Riesgos'!$O$29),"")</f>
        <v/>
      </c>
      <c r="V38" s="68" t="str">
        <f>IF(AND('Mapa de Riesgos'!$Y$24="Baja",'Mapa de Riesgos'!$AA$24="Moderado"),CONCATENATE("R3C",'Mapa de Riesgos'!$O$24),"")</f>
        <v/>
      </c>
      <c r="W38" s="69" t="str">
        <f>IF(AND('Mapa de Riesgos'!$Y$25="Baja",'Mapa de Riesgos'!$AA$25="Moderado"),CONCATENATE("R3C",'Mapa de Riesgos'!$O$25),"")</f>
        <v/>
      </c>
      <c r="X38" s="69" t="str">
        <f>IF(AND('Mapa de Riesgos'!$Y$26="Baja",'Mapa de Riesgos'!$AA$26="Moderado"),CONCATENATE("R3C",'Mapa de Riesgos'!$O$26),"")</f>
        <v/>
      </c>
      <c r="Y38" s="69" t="str">
        <f>IF(AND('Mapa de Riesgos'!$Y$27="Baja",'Mapa de Riesgos'!$AA$27="Moderado"),CONCATENATE("R3C",'Mapa de Riesgos'!$O$27),"")</f>
        <v/>
      </c>
      <c r="Z38" s="69" t="str">
        <f>IF(AND('Mapa de Riesgos'!$Y$28="Baja",'Mapa de Riesgos'!$AA$28="Moderado"),CONCATENATE("R3C",'Mapa de Riesgos'!$O$28),"")</f>
        <v/>
      </c>
      <c r="AA38" s="70" t="str">
        <f>IF(AND('Mapa de Riesgos'!$Y$29="Baja",'Mapa de Riesgos'!$AA$29="Moderado"),CONCATENATE("R3C",'Mapa de Riesgos'!$O$29),"")</f>
        <v/>
      </c>
      <c r="AB38" s="52" t="str">
        <f>IF(AND('Mapa de Riesgos'!$Y$24="Baja",'Mapa de Riesgos'!$AA$24="Mayor"),CONCATENATE("R3C",'Mapa de Riesgos'!$O$24),"")</f>
        <v/>
      </c>
      <c r="AC38" s="53" t="str">
        <f>IF(AND('Mapa de Riesgos'!$Y$25="Baja",'Mapa de Riesgos'!$AA$25="Mayor"),CONCATENATE("R3C",'Mapa de Riesgos'!$O$25),"")</f>
        <v/>
      </c>
      <c r="AD38" s="53" t="str">
        <f>IF(AND('Mapa de Riesgos'!$Y$26="Baja",'Mapa de Riesgos'!$AA$26="Mayor"),CONCATENATE("R3C",'Mapa de Riesgos'!$O$26),"")</f>
        <v/>
      </c>
      <c r="AE38" s="53" t="str">
        <f>IF(AND('Mapa de Riesgos'!$Y$27="Baja",'Mapa de Riesgos'!$AA$27="Mayor"),CONCATENATE("R3C",'Mapa de Riesgos'!$O$27),"")</f>
        <v/>
      </c>
      <c r="AF38" s="53" t="str">
        <f>IF(AND('Mapa de Riesgos'!$Y$28="Baja",'Mapa de Riesgos'!$AA$28="Mayor"),CONCATENATE("R3C",'Mapa de Riesgos'!$O$28),"")</f>
        <v/>
      </c>
      <c r="AG38" s="54" t="str">
        <f>IF(AND('Mapa de Riesgos'!$Y$29="Baja",'Mapa de Riesgos'!$AA$29="Mayor"),CONCATENATE("R3C",'Mapa de Riesgos'!$O$29),"")</f>
        <v/>
      </c>
      <c r="AH38" s="55" t="str">
        <f>IF(AND('Mapa de Riesgos'!$Y$24="Baja",'Mapa de Riesgos'!$AA$24="Catastrófico"),CONCATENATE("R3C",'Mapa de Riesgos'!$O$24),"")</f>
        <v/>
      </c>
      <c r="AI38" s="56" t="str">
        <f>IF(AND('Mapa de Riesgos'!$Y$25="Baja",'Mapa de Riesgos'!$AA$25="Catastrófico"),CONCATENATE("R3C",'Mapa de Riesgos'!$O$25),"")</f>
        <v/>
      </c>
      <c r="AJ38" s="56" t="str">
        <f>IF(AND('Mapa de Riesgos'!$Y$26="Baja",'Mapa de Riesgos'!$AA$26="Catastrófico"),CONCATENATE("R3C",'Mapa de Riesgos'!$O$26),"")</f>
        <v/>
      </c>
      <c r="AK38" s="56" t="str">
        <f>IF(AND('Mapa de Riesgos'!$Y$27="Baja",'Mapa de Riesgos'!$AA$27="Catastrófico"),CONCATENATE("R3C",'Mapa de Riesgos'!$O$27),"")</f>
        <v/>
      </c>
      <c r="AL38" s="56" t="str">
        <f>IF(AND('Mapa de Riesgos'!$Y$28="Baja",'Mapa de Riesgos'!$AA$28="Catastrófico"),CONCATENATE("R3C",'Mapa de Riesgos'!$O$28),"")</f>
        <v/>
      </c>
      <c r="AM38" s="57" t="str">
        <f>IF(AND('Mapa de Riesgos'!$Y$29="Baja",'Mapa de Riesgos'!$AA$29="Catastrófico"),CONCATENATE("R3C",'Mapa de Riesgos'!$O$29),"")</f>
        <v/>
      </c>
      <c r="AN38" s="84"/>
      <c r="AO38" s="577"/>
      <c r="AP38" s="578"/>
      <c r="AQ38" s="578"/>
      <c r="AR38" s="578"/>
      <c r="AS38" s="578"/>
      <c r="AT38" s="579"/>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x14ac:dyDescent="0.25">
      <c r="A39" s="84"/>
      <c r="B39" s="504"/>
      <c r="C39" s="504"/>
      <c r="D39" s="505"/>
      <c r="E39" s="545"/>
      <c r="F39" s="546"/>
      <c r="G39" s="546"/>
      <c r="H39" s="546"/>
      <c r="I39" s="562"/>
      <c r="J39" s="77" t="str">
        <f>IF(AND('Mapa de Riesgos'!$Y$30="Baja",'Mapa de Riesgos'!$AA$30="Leve"),CONCATENATE("R4C",'Mapa de Riesgos'!$O$30),"")</f>
        <v/>
      </c>
      <c r="K39" s="78" t="str">
        <f>IF(AND('Mapa de Riesgos'!$Y$31="Baja",'Mapa de Riesgos'!$AA$31="Leve"),CONCATENATE("R4C",'Mapa de Riesgos'!$O$31),"")</f>
        <v/>
      </c>
      <c r="L39" s="78" t="str">
        <f>IF(AND('Mapa de Riesgos'!$Y$32="Baja",'Mapa de Riesgos'!$AA$32="Leve"),CONCATENATE("R4C",'Mapa de Riesgos'!$O$32),"")</f>
        <v/>
      </c>
      <c r="M39" s="78" t="str">
        <f>IF(AND('Mapa de Riesgos'!$Y$33="Baja",'Mapa de Riesgos'!$AA$33="Leve"),CONCATENATE("R4C",'Mapa de Riesgos'!$O$33),"")</f>
        <v/>
      </c>
      <c r="N39" s="78" t="str">
        <f>IF(AND('Mapa de Riesgos'!$Y$34="Baja",'Mapa de Riesgos'!$AA$34="Leve"),CONCATENATE("R4C",'Mapa de Riesgos'!$O$34),"")</f>
        <v/>
      </c>
      <c r="O39" s="79" t="str">
        <f>IF(AND('Mapa de Riesgos'!$Y$35="Baja",'Mapa de Riesgos'!$AA$35="Leve"),CONCATENATE("R4C",'Mapa de Riesgos'!$O$35),"")</f>
        <v/>
      </c>
      <c r="P39" s="68" t="str">
        <f>IF(AND('Mapa de Riesgos'!$Y$30="Baja",'Mapa de Riesgos'!$AA$30="Menor"),CONCATENATE("R4C",'Mapa de Riesgos'!$O$30),"")</f>
        <v/>
      </c>
      <c r="Q39" s="69" t="str">
        <f>IF(AND('Mapa de Riesgos'!$Y$31="Baja",'Mapa de Riesgos'!$AA$31="Menor"),CONCATENATE("R4C",'Mapa de Riesgos'!$O$31),"")</f>
        <v/>
      </c>
      <c r="R39" s="69" t="str">
        <f>IF(AND('Mapa de Riesgos'!$Y$32="Baja",'Mapa de Riesgos'!$AA$32="Menor"),CONCATENATE("R4C",'Mapa de Riesgos'!$O$32),"")</f>
        <v/>
      </c>
      <c r="S39" s="69" t="str">
        <f>IF(AND('Mapa de Riesgos'!$Y$33="Baja",'Mapa de Riesgos'!$AA$33="Menor"),CONCATENATE("R4C",'Mapa de Riesgos'!$O$33),"")</f>
        <v/>
      </c>
      <c r="T39" s="69" t="str">
        <f>IF(AND('Mapa de Riesgos'!$Y$34="Baja",'Mapa de Riesgos'!$AA$34="Menor"),CONCATENATE("R4C",'Mapa de Riesgos'!$O$34),"")</f>
        <v/>
      </c>
      <c r="U39" s="70" t="str">
        <f>IF(AND('Mapa de Riesgos'!$Y$35="Baja",'Mapa de Riesgos'!$AA$35="Menor"),CONCATENATE("R4C",'Mapa de Riesgos'!$O$35),"")</f>
        <v/>
      </c>
      <c r="V39" s="68" t="str">
        <f>IF(AND('Mapa de Riesgos'!$Y$30="Baja",'Mapa de Riesgos'!$AA$30="Moderado"),CONCATENATE("R4C",'Mapa de Riesgos'!$O$30),"")</f>
        <v/>
      </c>
      <c r="W39" s="69" t="str">
        <f>IF(AND('Mapa de Riesgos'!$Y$31="Baja",'Mapa de Riesgos'!$AA$31="Moderado"),CONCATENATE("R4C",'Mapa de Riesgos'!$O$31),"")</f>
        <v/>
      </c>
      <c r="X39" s="69" t="str">
        <f>IF(AND('Mapa de Riesgos'!$Y$32="Baja",'Mapa de Riesgos'!$AA$32="Moderado"),CONCATENATE("R4C",'Mapa de Riesgos'!$O$32),"")</f>
        <v/>
      </c>
      <c r="Y39" s="69" t="str">
        <f>IF(AND('Mapa de Riesgos'!$Y$33="Baja",'Mapa de Riesgos'!$AA$33="Moderado"),CONCATENATE("R4C",'Mapa de Riesgos'!$O$33),"")</f>
        <v/>
      </c>
      <c r="Z39" s="69" t="str">
        <f>IF(AND('Mapa de Riesgos'!$Y$34="Baja",'Mapa de Riesgos'!$AA$34="Moderado"),CONCATENATE("R4C",'Mapa de Riesgos'!$O$34),"")</f>
        <v/>
      </c>
      <c r="AA39" s="70" t="str">
        <f>IF(AND('Mapa de Riesgos'!$Y$35="Baja",'Mapa de Riesgos'!$AA$35="Moderado"),CONCATENATE("R4C",'Mapa de Riesgos'!$O$35),"")</f>
        <v/>
      </c>
      <c r="AB39" s="52" t="str">
        <f>IF(AND('Mapa de Riesgos'!$Y$30="Baja",'Mapa de Riesgos'!$AA$30="Mayor"),CONCATENATE("R4C",'Mapa de Riesgos'!$O$30),"")</f>
        <v/>
      </c>
      <c r="AC39" s="53" t="str">
        <f>IF(AND('Mapa de Riesgos'!$Y$31="Baja",'Mapa de Riesgos'!$AA$31="Mayor"),CONCATENATE("R4C",'Mapa de Riesgos'!$O$31),"")</f>
        <v/>
      </c>
      <c r="AD39" s="53" t="str">
        <f>IF(AND('Mapa de Riesgos'!$Y$32="Baja",'Mapa de Riesgos'!$AA$32="Mayor"),CONCATENATE("R4C",'Mapa de Riesgos'!$O$32),"")</f>
        <v/>
      </c>
      <c r="AE39" s="53" t="str">
        <f>IF(AND('Mapa de Riesgos'!$Y$33="Baja",'Mapa de Riesgos'!$AA$33="Mayor"),CONCATENATE("R4C",'Mapa de Riesgos'!$O$33),"")</f>
        <v/>
      </c>
      <c r="AF39" s="53" t="str">
        <f>IF(AND('Mapa de Riesgos'!$Y$34="Baja",'Mapa de Riesgos'!$AA$34="Mayor"),CONCATENATE("R4C",'Mapa de Riesgos'!$O$34),"")</f>
        <v/>
      </c>
      <c r="AG39" s="54" t="str">
        <f>IF(AND('Mapa de Riesgos'!$Y$35="Baja",'Mapa de Riesgos'!$AA$35="Mayor"),CONCATENATE("R4C",'Mapa de Riesgos'!$O$35),"")</f>
        <v/>
      </c>
      <c r="AH39" s="55" t="str">
        <f>IF(AND('Mapa de Riesgos'!$Y$30="Baja",'Mapa de Riesgos'!$AA$30="Catastrófico"),CONCATENATE("R4C",'Mapa de Riesgos'!$O$30),"")</f>
        <v/>
      </c>
      <c r="AI39" s="56" t="str">
        <f>IF(AND('Mapa de Riesgos'!$Y$31="Baja",'Mapa de Riesgos'!$AA$31="Catastrófico"),CONCATENATE("R4C",'Mapa de Riesgos'!$O$31),"")</f>
        <v/>
      </c>
      <c r="AJ39" s="56" t="str">
        <f>IF(AND('Mapa de Riesgos'!$Y$32="Baja",'Mapa de Riesgos'!$AA$32="Catastrófico"),CONCATENATE("R4C",'Mapa de Riesgos'!$O$32),"")</f>
        <v/>
      </c>
      <c r="AK39" s="56" t="str">
        <f>IF(AND('Mapa de Riesgos'!$Y$33="Baja",'Mapa de Riesgos'!$AA$33="Catastrófico"),CONCATENATE("R4C",'Mapa de Riesgos'!$O$33),"")</f>
        <v/>
      </c>
      <c r="AL39" s="56" t="str">
        <f>IF(AND('Mapa de Riesgos'!$Y$34="Baja",'Mapa de Riesgos'!$AA$34="Catastrófico"),CONCATENATE("R4C",'Mapa de Riesgos'!$O$34),"")</f>
        <v/>
      </c>
      <c r="AM39" s="57" t="str">
        <f>IF(AND('Mapa de Riesgos'!$Y$35="Baja",'Mapa de Riesgos'!$AA$35="Catastrófico"),CONCATENATE("R4C",'Mapa de Riesgos'!$O$35),"")</f>
        <v/>
      </c>
      <c r="AN39" s="84"/>
      <c r="AO39" s="577"/>
      <c r="AP39" s="578"/>
      <c r="AQ39" s="578"/>
      <c r="AR39" s="578"/>
      <c r="AS39" s="578"/>
      <c r="AT39" s="579"/>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x14ac:dyDescent="0.25">
      <c r="A40" s="84"/>
      <c r="B40" s="504"/>
      <c r="C40" s="504"/>
      <c r="D40" s="505"/>
      <c r="E40" s="545"/>
      <c r="F40" s="546"/>
      <c r="G40" s="546"/>
      <c r="H40" s="546"/>
      <c r="I40" s="562"/>
      <c r="J40" s="77" t="str">
        <f>IF(AND('Mapa de Riesgos'!$Y$36="Baja",'Mapa de Riesgos'!$AA$36="Leve"),CONCATENATE("R5C",'Mapa de Riesgos'!$O$36),"")</f>
        <v/>
      </c>
      <c r="K40" s="78" t="str">
        <f>IF(AND('Mapa de Riesgos'!$Y$37="Baja",'Mapa de Riesgos'!$AA$37="Leve"),CONCATENATE("R5C",'Mapa de Riesgos'!$O$37),"")</f>
        <v/>
      </c>
      <c r="L40" s="78" t="str">
        <f>IF(AND('Mapa de Riesgos'!$Y$38="Baja",'Mapa de Riesgos'!$AA$38="Leve"),CONCATENATE("R5C",'Mapa de Riesgos'!$O$38),"")</f>
        <v/>
      </c>
      <c r="M40" s="78" t="str">
        <f>IF(AND('Mapa de Riesgos'!$Y$39="Baja",'Mapa de Riesgos'!$AA$39="Leve"),CONCATENATE("R5C",'Mapa de Riesgos'!$O$39),"")</f>
        <v/>
      </c>
      <c r="N40" s="78" t="str">
        <f>IF(AND('Mapa de Riesgos'!$Y$40="Baja",'Mapa de Riesgos'!$AA$40="Leve"),CONCATENATE("R5C",'Mapa de Riesgos'!$O$40),"")</f>
        <v/>
      </c>
      <c r="O40" s="79" t="str">
        <f>IF(AND('Mapa de Riesgos'!$Y$41="Baja",'Mapa de Riesgos'!$AA$41="Leve"),CONCATENATE("R5C",'Mapa de Riesgos'!$O$41),"")</f>
        <v/>
      </c>
      <c r="P40" s="68" t="str">
        <f>IF(AND('Mapa de Riesgos'!$Y$36="Baja",'Mapa de Riesgos'!$AA$36="Menor"),CONCATENATE("R5C",'Mapa de Riesgos'!$O$36),"")</f>
        <v/>
      </c>
      <c r="Q40" s="69" t="str">
        <f>IF(AND('Mapa de Riesgos'!$Y$37="Baja",'Mapa de Riesgos'!$AA$37="Menor"),CONCATENATE("R5C",'Mapa de Riesgos'!$O$37),"")</f>
        <v/>
      </c>
      <c r="R40" s="69" t="str">
        <f>IF(AND('Mapa de Riesgos'!$Y$38="Baja",'Mapa de Riesgos'!$AA$38="Menor"),CONCATENATE("R5C",'Mapa de Riesgos'!$O$38),"")</f>
        <v/>
      </c>
      <c r="S40" s="69" t="str">
        <f>IF(AND('Mapa de Riesgos'!$Y$39="Baja",'Mapa de Riesgos'!$AA$39="Menor"),CONCATENATE("R5C",'Mapa de Riesgos'!$O$39),"")</f>
        <v/>
      </c>
      <c r="T40" s="69" t="str">
        <f>IF(AND('Mapa de Riesgos'!$Y$40="Baja",'Mapa de Riesgos'!$AA$40="Menor"),CONCATENATE("R5C",'Mapa de Riesgos'!$O$40),"")</f>
        <v/>
      </c>
      <c r="U40" s="70" t="str">
        <f>IF(AND('Mapa de Riesgos'!$Y$41="Baja",'Mapa de Riesgos'!$AA$41="Menor"),CONCATENATE("R5C",'Mapa de Riesgos'!$O$41),"")</f>
        <v/>
      </c>
      <c r="V40" s="68" t="str">
        <f>IF(AND('Mapa de Riesgos'!$Y$36="Baja",'Mapa de Riesgos'!$AA$36="Moderado"),CONCATENATE("R5C",'Mapa de Riesgos'!$O$36),"")</f>
        <v/>
      </c>
      <c r="W40" s="69" t="str">
        <f>IF(AND('Mapa de Riesgos'!$Y$37="Baja",'Mapa de Riesgos'!$AA$37="Moderado"),CONCATENATE("R5C",'Mapa de Riesgos'!$O$37),"")</f>
        <v/>
      </c>
      <c r="X40" s="69" t="str">
        <f>IF(AND('Mapa de Riesgos'!$Y$38="Baja",'Mapa de Riesgos'!$AA$38="Moderado"),CONCATENATE("R5C",'Mapa de Riesgos'!$O$38),"")</f>
        <v/>
      </c>
      <c r="Y40" s="69" t="str">
        <f>IF(AND('Mapa de Riesgos'!$Y$39="Baja",'Mapa de Riesgos'!$AA$39="Moderado"),CONCATENATE("R5C",'Mapa de Riesgos'!$O$39),"")</f>
        <v/>
      </c>
      <c r="Z40" s="69" t="str">
        <f>IF(AND('Mapa de Riesgos'!$Y$40="Baja",'Mapa de Riesgos'!$AA$40="Moderado"),CONCATENATE("R5C",'Mapa de Riesgos'!$O$40),"")</f>
        <v/>
      </c>
      <c r="AA40" s="70" t="str">
        <f>IF(AND('Mapa de Riesgos'!$Y$41="Baja",'Mapa de Riesgos'!$AA$41="Moderado"),CONCATENATE("R5C",'Mapa de Riesgos'!$O$41),"")</f>
        <v/>
      </c>
      <c r="AB40" s="52" t="str">
        <f>IF(AND('Mapa de Riesgos'!$Y$36="Baja",'Mapa de Riesgos'!$AA$36="Mayor"),CONCATENATE("R5C",'Mapa de Riesgos'!$O$36),"")</f>
        <v/>
      </c>
      <c r="AC40" s="53" t="str">
        <f>IF(AND('Mapa de Riesgos'!$Y$37="Baja",'Mapa de Riesgos'!$AA$37="Mayor"),CONCATENATE("R5C",'Mapa de Riesgos'!$O$37),"")</f>
        <v/>
      </c>
      <c r="AD40" s="58" t="str">
        <f>IF(AND('Mapa de Riesgos'!$Y$38="Baja",'Mapa de Riesgos'!$AA$38="Mayor"),CONCATENATE("R5C",'Mapa de Riesgos'!$O$38),"")</f>
        <v/>
      </c>
      <c r="AE40" s="58" t="str">
        <f>IF(AND('Mapa de Riesgos'!$Y$39="Baja",'Mapa de Riesgos'!$AA$39="Mayor"),CONCATENATE("R5C",'Mapa de Riesgos'!$O$39),"")</f>
        <v/>
      </c>
      <c r="AF40" s="58" t="str">
        <f>IF(AND('Mapa de Riesgos'!$Y$40="Baja",'Mapa de Riesgos'!$AA$40="Mayor"),CONCATENATE("R5C",'Mapa de Riesgos'!$O$40),"")</f>
        <v/>
      </c>
      <c r="AG40" s="54" t="str">
        <f>IF(AND('Mapa de Riesgos'!$Y$41="Baja",'Mapa de Riesgos'!$AA$41="Mayor"),CONCATENATE("R5C",'Mapa de Riesgos'!$O$41),"")</f>
        <v/>
      </c>
      <c r="AH40" s="55" t="str">
        <f>IF(AND('Mapa de Riesgos'!$Y$36="Baja",'Mapa de Riesgos'!$AA$36="Catastrófico"),CONCATENATE("R5C",'Mapa de Riesgos'!$O$36),"")</f>
        <v/>
      </c>
      <c r="AI40" s="56" t="str">
        <f>IF(AND('Mapa de Riesgos'!$Y$37="Baja",'Mapa de Riesgos'!$AA$37="Catastrófico"),CONCATENATE("R5C",'Mapa de Riesgos'!$O$37),"")</f>
        <v/>
      </c>
      <c r="AJ40" s="56" t="str">
        <f>IF(AND('Mapa de Riesgos'!$Y$38="Baja",'Mapa de Riesgos'!$AA$38="Catastrófico"),CONCATENATE("R5C",'Mapa de Riesgos'!$O$38),"")</f>
        <v/>
      </c>
      <c r="AK40" s="56" t="str">
        <f>IF(AND('Mapa de Riesgos'!$Y$39="Baja",'Mapa de Riesgos'!$AA$39="Catastrófico"),CONCATENATE("R5C",'Mapa de Riesgos'!$O$39),"")</f>
        <v/>
      </c>
      <c r="AL40" s="56" t="str">
        <f>IF(AND('Mapa de Riesgos'!$Y$40="Baja",'Mapa de Riesgos'!$AA$40="Catastrófico"),CONCATENATE("R5C",'Mapa de Riesgos'!$O$40),"")</f>
        <v/>
      </c>
      <c r="AM40" s="57" t="str">
        <f>IF(AND('Mapa de Riesgos'!$Y$41="Baja",'Mapa de Riesgos'!$AA$41="Catastrófico"),CONCATENATE("R5C",'Mapa de Riesgos'!$O$41),"")</f>
        <v/>
      </c>
      <c r="AN40" s="84"/>
      <c r="AO40" s="577"/>
      <c r="AP40" s="578"/>
      <c r="AQ40" s="578"/>
      <c r="AR40" s="578"/>
      <c r="AS40" s="578"/>
      <c r="AT40" s="579"/>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x14ac:dyDescent="0.25">
      <c r="A41" s="84"/>
      <c r="B41" s="504"/>
      <c r="C41" s="504"/>
      <c r="D41" s="505"/>
      <c r="E41" s="545"/>
      <c r="F41" s="546"/>
      <c r="G41" s="546"/>
      <c r="H41" s="546"/>
      <c r="I41" s="562"/>
      <c r="J41" s="77" t="str">
        <f>IF(AND('Mapa de Riesgos'!$Y$42="Baja",'Mapa de Riesgos'!$AA$42="Leve"),CONCATENATE("R6C",'Mapa de Riesgos'!$O$42),"")</f>
        <v/>
      </c>
      <c r="K41" s="78" t="str">
        <f>IF(AND('Mapa de Riesgos'!$Y$43="Baja",'Mapa de Riesgos'!$AA$43="Leve"),CONCATENATE("R6C",'Mapa de Riesgos'!$O$43),"")</f>
        <v/>
      </c>
      <c r="L41" s="78" t="str">
        <f>IF(AND('Mapa de Riesgos'!$Y$44="Baja",'Mapa de Riesgos'!$AA$44="Leve"),CONCATENATE("R6C",'Mapa de Riesgos'!$O$44),"")</f>
        <v/>
      </c>
      <c r="M41" s="78" t="str">
        <f>IF(AND('Mapa de Riesgos'!$Y$45="Baja",'Mapa de Riesgos'!$AA$45="Leve"),CONCATENATE("R6C",'Mapa de Riesgos'!$O$45),"")</f>
        <v/>
      </c>
      <c r="N41" s="78" t="str">
        <f>IF(AND('Mapa de Riesgos'!$Y$46="Baja",'Mapa de Riesgos'!$AA$46="Leve"),CONCATENATE("R6C",'Mapa de Riesgos'!$O$46),"")</f>
        <v/>
      </c>
      <c r="O41" s="79" t="str">
        <f>IF(AND('Mapa de Riesgos'!$Y$47="Baja",'Mapa de Riesgos'!$AA$47="Leve"),CONCATENATE("R6C",'Mapa de Riesgos'!$O$47),"")</f>
        <v/>
      </c>
      <c r="P41" s="68" t="str">
        <f>IF(AND('Mapa de Riesgos'!$Y$42="Baja",'Mapa de Riesgos'!$AA$42="Menor"),CONCATENATE("R6C",'Mapa de Riesgos'!$O$42),"")</f>
        <v/>
      </c>
      <c r="Q41" s="69" t="str">
        <f>IF(AND('Mapa de Riesgos'!$Y$43="Baja",'Mapa de Riesgos'!$AA$43="Menor"),CONCATENATE("R6C",'Mapa de Riesgos'!$O$43),"")</f>
        <v/>
      </c>
      <c r="R41" s="69" t="str">
        <f>IF(AND('Mapa de Riesgos'!$Y$44="Baja",'Mapa de Riesgos'!$AA$44="Menor"),CONCATENATE("R6C",'Mapa de Riesgos'!$O$44),"")</f>
        <v/>
      </c>
      <c r="S41" s="69" t="str">
        <f>IF(AND('Mapa de Riesgos'!$Y$45="Baja",'Mapa de Riesgos'!$AA$45="Menor"),CONCATENATE("R6C",'Mapa de Riesgos'!$O$45),"")</f>
        <v/>
      </c>
      <c r="T41" s="69" t="str">
        <f>IF(AND('Mapa de Riesgos'!$Y$46="Baja",'Mapa de Riesgos'!$AA$46="Menor"),CONCATENATE("R6C",'Mapa de Riesgos'!$O$46),"")</f>
        <v/>
      </c>
      <c r="U41" s="70" t="str">
        <f>IF(AND('Mapa de Riesgos'!$Y$47="Baja",'Mapa de Riesgos'!$AA$47="Menor"),CONCATENATE("R6C",'Mapa de Riesgos'!$O$47),"")</f>
        <v/>
      </c>
      <c r="V41" s="68" t="str">
        <f>IF(AND('Mapa de Riesgos'!$Y$42="Baja",'Mapa de Riesgos'!$AA$42="Moderado"),CONCATENATE("R6C",'Mapa de Riesgos'!$O$42),"")</f>
        <v/>
      </c>
      <c r="W41" s="69" t="str">
        <f>IF(AND('Mapa de Riesgos'!$Y$43="Baja",'Mapa de Riesgos'!$AA$43="Moderado"),CONCATENATE("R6C",'Mapa de Riesgos'!$O$43),"")</f>
        <v/>
      </c>
      <c r="X41" s="69" t="str">
        <f>IF(AND('Mapa de Riesgos'!$Y$44="Baja",'Mapa de Riesgos'!$AA$44="Moderado"),CONCATENATE("R6C",'Mapa de Riesgos'!$O$44),"")</f>
        <v/>
      </c>
      <c r="Y41" s="69" t="str">
        <f>IF(AND('Mapa de Riesgos'!$Y$45="Baja",'Mapa de Riesgos'!$AA$45="Moderado"),CONCATENATE("R6C",'Mapa de Riesgos'!$O$45),"")</f>
        <v/>
      </c>
      <c r="Z41" s="69" t="str">
        <f>IF(AND('Mapa de Riesgos'!$Y$46="Baja",'Mapa de Riesgos'!$AA$46="Moderado"),CONCATENATE("R6C",'Mapa de Riesgos'!$O$46),"")</f>
        <v/>
      </c>
      <c r="AA41" s="70" t="str">
        <f>IF(AND('Mapa de Riesgos'!$Y$47="Baja",'Mapa de Riesgos'!$AA$47="Moderado"),CONCATENATE("R6C",'Mapa de Riesgos'!$O$47),"")</f>
        <v/>
      </c>
      <c r="AB41" s="52" t="str">
        <f>IF(AND('Mapa de Riesgos'!$Y$42="Baja",'Mapa de Riesgos'!$AA$42="Mayor"),CONCATENATE("R6C",'Mapa de Riesgos'!$O$42),"")</f>
        <v/>
      </c>
      <c r="AC41" s="53" t="str">
        <f>IF(AND('Mapa de Riesgos'!$Y$43="Baja",'Mapa de Riesgos'!$AA$43="Mayor"),CONCATENATE("R6C",'Mapa de Riesgos'!$O$43),"")</f>
        <v/>
      </c>
      <c r="AD41" s="58" t="str">
        <f>IF(AND('Mapa de Riesgos'!$Y$44="Baja",'Mapa de Riesgos'!$AA$44="Mayor"),CONCATENATE("R6C",'Mapa de Riesgos'!$O$44),"")</f>
        <v/>
      </c>
      <c r="AE41" s="58" t="str">
        <f>IF(AND('Mapa de Riesgos'!$Y$45="Baja",'Mapa de Riesgos'!$AA$45="Mayor"),CONCATENATE("R6C",'Mapa de Riesgos'!$O$45),"")</f>
        <v/>
      </c>
      <c r="AF41" s="58" t="str">
        <f>IF(AND('Mapa de Riesgos'!$Y$46="Baja",'Mapa de Riesgos'!$AA$46="Mayor"),CONCATENATE("R6C",'Mapa de Riesgos'!$O$46),"")</f>
        <v/>
      </c>
      <c r="AG41" s="54" t="str">
        <f>IF(AND('Mapa de Riesgos'!$Y$47="Baja",'Mapa de Riesgos'!$AA$47="Mayor"),CONCATENATE("R6C",'Mapa de Riesgos'!$O$47),"")</f>
        <v/>
      </c>
      <c r="AH41" s="55" t="str">
        <f>IF(AND('Mapa de Riesgos'!$Y$42="Baja",'Mapa de Riesgos'!$AA$42="Catastrófico"),CONCATENATE("R6C",'Mapa de Riesgos'!$O$42),"")</f>
        <v/>
      </c>
      <c r="AI41" s="56" t="str">
        <f>IF(AND('Mapa de Riesgos'!$Y$43="Baja",'Mapa de Riesgos'!$AA$43="Catastrófico"),CONCATENATE("R6C",'Mapa de Riesgos'!$O$43),"")</f>
        <v/>
      </c>
      <c r="AJ41" s="56" t="str">
        <f>IF(AND('Mapa de Riesgos'!$Y$44="Baja",'Mapa de Riesgos'!$AA$44="Catastrófico"),CONCATENATE("R6C",'Mapa de Riesgos'!$O$44),"")</f>
        <v/>
      </c>
      <c r="AK41" s="56" t="str">
        <f>IF(AND('Mapa de Riesgos'!$Y$45="Baja",'Mapa de Riesgos'!$AA$45="Catastrófico"),CONCATENATE("R6C",'Mapa de Riesgos'!$O$45),"")</f>
        <v/>
      </c>
      <c r="AL41" s="56" t="str">
        <f>IF(AND('Mapa de Riesgos'!$Y$46="Baja",'Mapa de Riesgos'!$AA$46="Catastrófico"),CONCATENATE("R6C",'Mapa de Riesgos'!$O$46),"")</f>
        <v/>
      </c>
      <c r="AM41" s="57" t="str">
        <f>IF(AND('Mapa de Riesgos'!$Y$47="Baja",'Mapa de Riesgos'!$AA$47="Catastrófico"),CONCATENATE("R6C",'Mapa de Riesgos'!$O$47),"")</f>
        <v/>
      </c>
      <c r="AN41" s="84"/>
      <c r="AO41" s="577"/>
      <c r="AP41" s="578"/>
      <c r="AQ41" s="578"/>
      <c r="AR41" s="578"/>
      <c r="AS41" s="578"/>
      <c r="AT41" s="579"/>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x14ac:dyDescent="0.25">
      <c r="A42" s="84"/>
      <c r="B42" s="504"/>
      <c r="C42" s="504"/>
      <c r="D42" s="505"/>
      <c r="E42" s="545"/>
      <c r="F42" s="546"/>
      <c r="G42" s="546"/>
      <c r="H42" s="546"/>
      <c r="I42" s="562"/>
      <c r="J42" s="77" t="str">
        <f>IF(AND('Mapa de Riesgos'!$Y$48="Baja",'Mapa de Riesgos'!$AA$48="Leve"),CONCATENATE("R7C",'Mapa de Riesgos'!$O$48),"")</f>
        <v/>
      </c>
      <c r="K42" s="78" t="str">
        <f>IF(AND('Mapa de Riesgos'!$Y$49="Baja",'Mapa de Riesgos'!$AA$49="Leve"),CONCATENATE("R7C",'Mapa de Riesgos'!$O$49),"")</f>
        <v/>
      </c>
      <c r="L42" s="78" t="str">
        <f>IF(AND('Mapa de Riesgos'!$Y$50="Baja",'Mapa de Riesgos'!$AA$50="Leve"),CONCATENATE("R7C",'Mapa de Riesgos'!$O$50),"")</f>
        <v/>
      </c>
      <c r="M42" s="78" t="str">
        <f>IF(AND('Mapa de Riesgos'!$Y$51="Baja",'Mapa de Riesgos'!$AA$51="Leve"),CONCATENATE("R7C",'Mapa de Riesgos'!$O$51),"")</f>
        <v/>
      </c>
      <c r="N42" s="78" t="str">
        <f>IF(AND('Mapa de Riesgos'!$Y$52="Baja",'Mapa de Riesgos'!$AA$52="Leve"),CONCATENATE("R7C",'Mapa de Riesgos'!$O$52),"")</f>
        <v/>
      </c>
      <c r="O42" s="79" t="str">
        <f>IF(AND('Mapa de Riesgos'!$Y$53="Baja",'Mapa de Riesgos'!$AA$53="Leve"),CONCATENATE("R7C",'Mapa de Riesgos'!$O$53),"")</f>
        <v/>
      </c>
      <c r="P42" s="68" t="str">
        <f>IF(AND('Mapa de Riesgos'!$Y$48="Baja",'Mapa de Riesgos'!$AA$48="Menor"),CONCATENATE("R7C",'Mapa de Riesgos'!$O$48),"")</f>
        <v/>
      </c>
      <c r="Q42" s="69" t="str">
        <f>IF(AND('Mapa de Riesgos'!$Y$49="Baja",'Mapa de Riesgos'!$AA$49="Menor"),CONCATENATE("R7C",'Mapa de Riesgos'!$O$49),"")</f>
        <v/>
      </c>
      <c r="R42" s="69" t="str">
        <f>IF(AND('Mapa de Riesgos'!$Y$50="Baja",'Mapa de Riesgos'!$AA$50="Menor"),CONCATENATE("R7C",'Mapa de Riesgos'!$O$50),"")</f>
        <v/>
      </c>
      <c r="S42" s="69" t="str">
        <f>IF(AND('Mapa de Riesgos'!$Y$51="Baja",'Mapa de Riesgos'!$AA$51="Menor"),CONCATENATE("R7C",'Mapa de Riesgos'!$O$51),"")</f>
        <v/>
      </c>
      <c r="T42" s="69" t="str">
        <f>IF(AND('Mapa de Riesgos'!$Y$52="Baja",'Mapa de Riesgos'!$AA$52="Menor"),CONCATENATE("R7C",'Mapa de Riesgos'!$O$52),"")</f>
        <v/>
      </c>
      <c r="U42" s="70" t="str">
        <f>IF(AND('Mapa de Riesgos'!$Y$53="Baja",'Mapa de Riesgos'!$AA$53="Menor"),CONCATENATE("R7C",'Mapa de Riesgos'!$O$53),"")</f>
        <v/>
      </c>
      <c r="V42" s="68" t="str">
        <f>IF(AND('Mapa de Riesgos'!$Y$48="Baja",'Mapa de Riesgos'!$AA$48="Moderado"),CONCATENATE("R7C",'Mapa de Riesgos'!$O$48),"")</f>
        <v/>
      </c>
      <c r="W42" s="69" t="str">
        <f>IF(AND('Mapa de Riesgos'!$Y$49="Baja",'Mapa de Riesgos'!$AA$49="Moderado"),CONCATENATE("R7C",'Mapa de Riesgos'!$O$49),"")</f>
        <v/>
      </c>
      <c r="X42" s="69" t="str">
        <f>IF(AND('Mapa de Riesgos'!$Y$50="Baja",'Mapa de Riesgos'!$AA$50="Moderado"),CONCATENATE("R7C",'Mapa de Riesgos'!$O$50),"")</f>
        <v/>
      </c>
      <c r="Y42" s="69" t="str">
        <f>IF(AND('Mapa de Riesgos'!$Y$51="Baja",'Mapa de Riesgos'!$AA$51="Moderado"),CONCATENATE("R7C",'Mapa de Riesgos'!$O$51),"")</f>
        <v/>
      </c>
      <c r="Z42" s="69" t="str">
        <f>IF(AND('Mapa de Riesgos'!$Y$52="Baja",'Mapa de Riesgos'!$AA$52="Moderado"),CONCATENATE("R7C",'Mapa de Riesgos'!$O$52),"")</f>
        <v/>
      </c>
      <c r="AA42" s="70" t="str">
        <f>IF(AND('Mapa de Riesgos'!$Y$53="Baja",'Mapa de Riesgos'!$AA$53="Moderado"),CONCATENATE("R7C",'Mapa de Riesgos'!$O$53),"")</f>
        <v/>
      </c>
      <c r="AB42" s="52" t="str">
        <f>IF(AND('Mapa de Riesgos'!$Y$48="Baja",'Mapa de Riesgos'!$AA$48="Mayor"),CONCATENATE("R7C",'Mapa de Riesgos'!$O$48),"")</f>
        <v/>
      </c>
      <c r="AC42" s="53" t="str">
        <f>IF(AND('Mapa de Riesgos'!$Y$49="Baja",'Mapa de Riesgos'!$AA$49="Mayor"),CONCATENATE("R7C",'Mapa de Riesgos'!$O$49),"")</f>
        <v/>
      </c>
      <c r="AD42" s="58" t="str">
        <f>IF(AND('Mapa de Riesgos'!$Y$50="Baja",'Mapa de Riesgos'!$AA$50="Mayor"),CONCATENATE("R7C",'Mapa de Riesgos'!$O$50),"")</f>
        <v/>
      </c>
      <c r="AE42" s="58" t="str">
        <f>IF(AND('Mapa de Riesgos'!$Y$51="Baja",'Mapa de Riesgos'!$AA$51="Mayor"),CONCATENATE("R7C",'Mapa de Riesgos'!$O$51),"")</f>
        <v/>
      </c>
      <c r="AF42" s="58" t="str">
        <f>IF(AND('Mapa de Riesgos'!$Y$52="Baja",'Mapa de Riesgos'!$AA$52="Mayor"),CONCATENATE("R7C",'Mapa de Riesgos'!$O$52),"")</f>
        <v/>
      </c>
      <c r="AG42" s="54" t="str">
        <f>IF(AND('Mapa de Riesgos'!$Y$53="Baja",'Mapa de Riesgos'!$AA$53="Mayor"),CONCATENATE("R7C",'Mapa de Riesgos'!$O$53),"")</f>
        <v/>
      </c>
      <c r="AH42" s="55" t="str">
        <f>IF(AND('Mapa de Riesgos'!$Y$48="Baja",'Mapa de Riesgos'!$AA$48="Catastrófico"),CONCATENATE("R7C",'Mapa de Riesgos'!$O$48),"")</f>
        <v/>
      </c>
      <c r="AI42" s="56" t="str">
        <f>IF(AND('Mapa de Riesgos'!$Y$49="Baja",'Mapa de Riesgos'!$AA$49="Catastrófico"),CONCATENATE("R7C",'Mapa de Riesgos'!$O$49),"")</f>
        <v/>
      </c>
      <c r="AJ42" s="56" t="str">
        <f>IF(AND('Mapa de Riesgos'!$Y$50="Baja",'Mapa de Riesgos'!$AA$50="Catastrófico"),CONCATENATE("R7C",'Mapa de Riesgos'!$O$50),"")</f>
        <v/>
      </c>
      <c r="AK42" s="56" t="str">
        <f>IF(AND('Mapa de Riesgos'!$Y$51="Baja",'Mapa de Riesgos'!$AA$51="Catastrófico"),CONCATENATE("R7C",'Mapa de Riesgos'!$O$51),"")</f>
        <v/>
      </c>
      <c r="AL42" s="56" t="str">
        <f>IF(AND('Mapa de Riesgos'!$Y$52="Baja",'Mapa de Riesgos'!$AA$52="Catastrófico"),CONCATENATE("R7C",'Mapa de Riesgos'!$O$52),"")</f>
        <v/>
      </c>
      <c r="AM42" s="57" t="str">
        <f>IF(AND('Mapa de Riesgos'!$Y$53="Baja",'Mapa de Riesgos'!$AA$53="Catastrófico"),CONCATENATE("R7C",'Mapa de Riesgos'!$O$53),"")</f>
        <v/>
      </c>
      <c r="AN42" s="84"/>
      <c r="AO42" s="577"/>
      <c r="AP42" s="578"/>
      <c r="AQ42" s="578"/>
      <c r="AR42" s="578"/>
      <c r="AS42" s="578"/>
      <c r="AT42" s="579"/>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x14ac:dyDescent="0.25">
      <c r="A43" s="84"/>
      <c r="B43" s="504"/>
      <c r="C43" s="504"/>
      <c r="D43" s="505"/>
      <c r="E43" s="545"/>
      <c r="F43" s="546"/>
      <c r="G43" s="546"/>
      <c r="H43" s="546"/>
      <c r="I43" s="562"/>
      <c r="J43" s="77" t="str">
        <f>IF(AND('Mapa de Riesgos'!$Y$54="Baja",'Mapa de Riesgos'!$AA$54="Leve"),CONCATENATE("R8C",'Mapa de Riesgos'!$O$54),"")</f>
        <v/>
      </c>
      <c r="K43" s="78" t="str">
        <f>IF(AND('Mapa de Riesgos'!$Y$55="Baja",'Mapa de Riesgos'!$AA$55="Leve"),CONCATENATE("R8C",'Mapa de Riesgos'!$O$55),"")</f>
        <v/>
      </c>
      <c r="L43" s="78" t="str">
        <f>IF(AND('Mapa de Riesgos'!$Y$56="Baja",'Mapa de Riesgos'!$AA$56="Leve"),CONCATENATE("R8C",'Mapa de Riesgos'!$O$56),"")</f>
        <v/>
      </c>
      <c r="M43" s="78" t="str">
        <f>IF(AND('Mapa de Riesgos'!$Y$57="Baja",'Mapa de Riesgos'!$AA$57="Leve"),CONCATENATE("R8C",'Mapa de Riesgos'!$O$57),"")</f>
        <v/>
      </c>
      <c r="N43" s="78" t="str">
        <f>IF(AND('Mapa de Riesgos'!$Y$58="Baja",'Mapa de Riesgos'!$AA$58="Leve"),CONCATENATE("R8C",'Mapa de Riesgos'!$O$58),"")</f>
        <v/>
      </c>
      <c r="O43" s="79" t="str">
        <f>IF(AND('Mapa de Riesgos'!$Y$59="Baja",'Mapa de Riesgos'!$AA$59="Leve"),CONCATENATE("R8C",'Mapa de Riesgos'!$O$59),"")</f>
        <v/>
      </c>
      <c r="P43" s="68" t="str">
        <f>IF(AND('Mapa de Riesgos'!$Y$54="Baja",'Mapa de Riesgos'!$AA$54="Menor"),CONCATENATE("R8C",'Mapa de Riesgos'!$O$54),"")</f>
        <v/>
      </c>
      <c r="Q43" s="69" t="str">
        <f>IF(AND('Mapa de Riesgos'!$Y$55="Baja",'Mapa de Riesgos'!$AA$55="Menor"),CONCATENATE("R8C",'Mapa de Riesgos'!$O$55),"")</f>
        <v/>
      </c>
      <c r="R43" s="69" t="str">
        <f>IF(AND('Mapa de Riesgos'!$Y$56="Baja",'Mapa de Riesgos'!$AA$56="Menor"),CONCATENATE("R8C",'Mapa de Riesgos'!$O$56),"")</f>
        <v/>
      </c>
      <c r="S43" s="69" t="str">
        <f>IF(AND('Mapa de Riesgos'!$Y$57="Baja",'Mapa de Riesgos'!$AA$57="Menor"),CONCATENATE("R8C",'Mapa de Riesgos'!$O$57),"")</f>
        <v/>
      </c>
      <c r="T43" s="69" t="str">
        <f>IF(AND('Mapa de Riesgos'!$Y$58="Baja",'Mapa de Riesgos'!$AA$58="Menor"),CONCATENATE("R8C",'Mapa de Riesgos'!$O$58),"")</f>
        <v/>
      </c>
      <c r="U43" s="70" t="str">
        <f>IF(AND('Mapa de Riesgos'!$Y$59="Baja",'Mapa de Riesgos'!$AA$59="Menor"),CONCATENATE("R8C",'Mapa de Riesgos'!$O$59),"")</f>
        <v/>
      </c>
      <c r="V43" s="68" t="str">
        <f>IF(AND('Mapa de Riesgos'!$Y$54="Baja",'Mapa de Riesgos'!$AA$54="Moderado"),CONCATENATE("R8C",'Mapa de Riesgos'!$O$54),"")</f>
        <v/>
      </c>
      <c r="W43" s="69" t="str">
        <f>IF(AND('Mapa de Riesgos'!$Y$55="Baja",'Mapa de Riesgos'!$AA$55="Moderado"),CONCATENATE("R8C",'Mapa de Riesgos'!$O$55),"")</f>
        <v/>
      </c>
      <c r="X43" s="69" t="str">
        <f>IF(AND('Mapa de Riesgos'!$Y$56="Baja",'Mapa de Riesgos'!$AA$56="Moderado"),CONCATENATE("R8C",'Mapa de Riesgos'!$O$56),"")</f>
        <v/>
      </c>
      <c r="Y43" s="69" t="str">
        <f>IF(AND('Mapa de Riesgos'!$Y$57="Baja",'Mapa de Riesgos'!$AA$57="Moderado"),CONCATENATE("R8C",'Mapa de Riesgos'!$O$57),"")</f>
        <v/>
      </c>
      <c r="Z43" s="69" t="str">
        <f>IF(AND('Mapa de Riesgos'!$Y$58="Baja",'Mapa de Riesgos'!$AA$58="Moderado"),CONCATENATE("R8C",'Mapa de Riesgos'!$O$58),"")</f>
        <v/>
      </c>
      <c r="AA43" s="70" t="str">
        <f>IF(AND('Mapa de Riesgos'!$Y$59="Baja",'Mapa de Riesgos'!$AA$59="Moderado"),CONCATENATE("R8C",'Mapa de Riesgos'!$O$59),"")</f>
        <v/>
      </c>
      <c r="AB43" s="52" t="str">
        <f>IF(AND('Mapa de Riesgos'!$Y$54="Baja",'Mapa de Riesgos'!$AA$54="Mayor"),CONCATENATE("R8C",'Mapa de Riesgos'!$O$54),"")</f>
        <v/>
      </c>
      <c r="AC43" s="53" t="str">
        <f>IF(AND('Mapa de Riesgos'!$Y$55="Baja",'Mapa de Riesgos'!$AA$55="Mayor"),CONCATENATE("R8C",'Mapa de Riesgos'!$O$55),"")</f>
        <v/>
      </c>
      <c r="AD43" s="58" t="str">
        <f>IF(AND('Mapa de Riesgos'!$Y$56="Baja",'Mapa de Riesgos'!$AA$56="Mayor"),CONCATENATE("R8C",'Mapa de Riesgos'!$O$56),"")</f>
        <v/>
      </c>
      <c r="AE43" s="58" t="str">
        <f>IF(AND('Mapa de Riesgos'!$Y$57="Baja",'Mapa de Riesgos'!$AA$57="Mayor"),CONCATENATE("R8C",'Mapa de Riesgos'!$O$57),"")</f>
        <v/>
      </c>
      <c r="AF43" s="58" t="str">
        <f>IF(AND('Mapa de Riesgos'!$Y$58="Baja",'Mapa de Riesgos'!$AA$58="Mayor"),CONCATENATE("R8C",'Mapa de Riesgos'!$O$58),"")</f>
        <v/>
      </c>
      <c r="AG43" s="54" t="str">
        <f>IF(AND('Mapa de Riesgos'!$Y$59="Baja",'Mapa de Riesgos'!$AA$59="Mayor"),CONCATENATE("R8C",'Mapa de Riesgos'!$O$59),"")</f>
        <v/>
      </c>
      <c r="AH43" s="55" t="str">
        <f>IF(AND('Mapa de Riesgos'!$Y$54="Baja",'Mapa de Riesgos'!$AA$54="Catastrófico"),CONCATENATE("R8C",'Mapa de Riesgos'!$O$54),"")</f>
        <v/>
      </c>
      <c r="AI43" s="56" t="str">
        <f>IF(AND('Mapa de Riesgos'!$Y$55="Baja",'Mapa de Riesgos'!$AA$55="Catastrófico"),CONCATENATE("R8C",'Mapa de Riesgos'!$O$55),"")</f>
        <v/>
      </c>
      <c r="AJ43" s="56" t="str">
        <f>IF(AND('Mapa de Riesgos'!$Y$56="Baja",'Mapa de Riesgos'!$AA$56="Catastrófico"),CONCATENATE("R8C",'Mapa de Riesgos'!$O$56),"")</f>
        <v/>
      </c>
      <c r="AK43" s="56" t="str">
        <f>IF(AND('Mapa de Riesgos'!$Y$57="Baja",'Mapa de Riesgos'!$AA$57="Catastrófico"),CONCATENATE("R8C",'Mapa de Riesgos'!$O$57),"")</f>
        <v/>
      </c>
      <c r="AL43" s="56" t="str">
        <f>IF(AND('Mapa de Riesgos'!$Y$58="Baja",'Mapa de Riesgos'!$AA$58="Catastrófico"),CONCATENATE("R8C",'Mapa de Riesgos'!$O$58),"")</f>
        <v/>
      </c>
      <c r="AM43" s="57" t="str">
        <f>IF(AND('Mapa de Riesgos'!$Y$59="Baja",'Mapa de Riesgos'!$AA$59="Catastrófico"),CONCATENATE("R8C",'Mapa de Riesgos'!$O$59),"")</f>
        <v/>
      </c>
      <c r="AN43" s="84"/>
      <c r="AO43" s="577"/>
      <c r="AP43" s="578"/>
      <c r="AQ43" s="578"/>
      <c r="AR43" s="578"/>
      <c r="AS43" s="578"/>
      <c r="AT43" s="579"/>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x14ac:dyDescent="0.25">
      <c r="A44" s="84"/>
      <c r="B44" s="504"/>
      <c r="C44" s="504"/>
      <c r="D44" s="505"/>
      <c r="E44" s="545"/>
      <c r="F44" s="546"/>
      <c r="G44" s="546"/>
      <c r="H44" s="546"/>
      <c r="I44" s="562"/>
      <c r="J44" s="77" t="str">
        <f>IF(AND('Mapa de Riesgos'!$Y$60="Baja",'Mapa de Riesgos'!$AA$60="Leve"),CONCATENATE("R9C",'Mapa de Riesgos'!$O$60),"")</f>
        <v/>
      </c>
      <c r="K44" s="78" t="str">
        <f>IF(AND('Mapa de Riesgos'!$Y$61="Baja",'Mapa de Riesgos'!$AA$61="Leve"),CONCATENATE("R9C",'Mapa de Riesgos'!$O$61),"")</f>
        <v/>
      </c>
      <c r="L44" s="78" t="str">
        <f>IF(AND('Mapa de Riesgos'!$Y$62="Baja",'Mapa de Riesgos'!$AA$62="Leve"),CONCATENATE("R9C",'Mapa de Riesgos'!$O$62),"")</f>
        <v/>
      </c>
      <c r="M44" s="78" t="str">
        <f>IF(AND('Mapa de Riesgos'!$Y$63="Baja",'Mapa de Riesgos'!$AA$63="Leve"),CONCATENATE("R9C",'Mapa de Riesgos'!$O$63),"")</f>
        <v/>
      </c>
      <c r="N44" s="78" t="str">
        <f>IF(AND('Mapa de Riesgos'!$Y$64="Baja",'Mapa de Riesgos'!$AA$64="Leve"),CONCATENATE("R9C",'Mapa de Riesgos'!$O$64),"")</f>
        <v/>
      </c>
      <c r="O44" s="79" t="str">
        <f>IF(AND('Mapa de Riesgos'!$Y$65="Baja",'Mapa de Riesgos'!$AA$65="Leve"),CONCATENATE("R9C",'Mapa de Riesgos'!$O$65),"")</f>
        <v/>
      </c>
      <c r="P44" s="68" t="str">
        <f>IF(AND('Mapa de Riesgos'!$Y$60="Baja",'Mapa de Riesgos'!$AA$60="Menor"),CONCATENATE("R9C",'Mapa de Riesgos'!$O$60),"")</f>
        <v/>
      </c>
      <c r="Q44" s="69" t="str">
        <f>IF(AND('Mapa de Riesgos'!$Y$61="Baja",'Mapa de Riesgos'!$AA$61="Menor"),CONCATENATE("R9C",'Mapa de Riesgos'!$O$61),"")</f>
        <v/>
      </c>
      <c r="R44" s="69" t="str">
        <f>IF(AND('Mapa de Riesgos'!$Y$62="Baja",'Mapa de Riesgos'!$AA$62="Menor"),CONCATENATE("R9C",'Mapa de Riesgos'!$O$62),"")</f>
        <v/>
      </c>
      <c r="S44" s="69" t="str">
        <f>IF(AND('Mapa de Riesgos'!$Y$63="Baja",'Mapa de Riesgos'!$AA$63="Menor"),CONCATENATE("R9C",'Mapa de Riesgos'!$O$63),"")</f>
        <v/>
      </c>
      <c r="T44" s="69" t="str">
        <f>IF(AND('Mapa de Riesgos'!$Y$64="Baja",'Mapa de Riesgos'!$AA$64="Menor"),CONCATENATE("R9C",'Mapa de Riesgos'!$O$64),"")</f>
        <v/>
      </c>
      <c r="U44" s="70" t="str">
        <f>IF(AND('Mapa de Riesgos'!$Y$65="Baja",'Mapa de Riesgos'!$AA$65="Menor"),CONCATENATE("R9C",'Mapa de Riesgos'!$O$65),"")</f>
        <v/>
      </c>
      <c r="V44" s="68" t="str">
        <f>IF(AND('Mapa de Riesgos'!$Y$60="Baja",'Mapa de Riesgos'!$AA$60="Moderado"),CONCATENATE("R9C",'Mapa de Riesgos'!$O$60),"")</f>
        <v/>
      </c>
      <c r="W44" s="69" t="str">
        <f>IF(AND('Mapa de Riesgos'!$Y$61="Baja",'Mapa de Riesgos'!$AA$61="Moderado"),CONCATENATE("R9C",'Mapa de Riesgos'!$O$61),"")</f>
        <v/>
      </c>
      <c r="X44" s="69" t="str">
        <f>IF(AND('Mapa de Riesgos'!$Y$62="Baja",'Mapa de Riesgos'!$AA$62="Moderado"),CONCATENATE("R9C",'Mapa de Riesgos'!$O$62),"")</f>
        <v/>
      </c>
      <c r="Y44" s="69" t="str">
        <f>IF(AND('Mapa de Riesgos'!$Y$63="Baja",'Mapa de Riesgos'!$AA$63="Moderado"),CONCATENATE("R9C",'Mapa de Riesgos'!$O$63),"")</f>
        <v/>
      </c>
      <c r="Z44" s="69" t="str">
        <f>IF(AND('Mapa de Riesgos'!$Y$64="Baja",'Mapa de Riesgos'!$AA$64="Moderado"),CONCATENATE("R9C",'Mapa de Riesgos'!$O$64),"")</f>
        <v/>
      </c>
      <c r="AA44" s="70" t="str">
        <f>IF(AND('Mapa de Riesgos'!$Y$65="Baja",'Mapa de Riesgos'!$AA$65="Moderado"),CONCATENATE("R9C",'Mapa de Riesgos'!$O$65),"")</f>
        <v/>
      </c>
      <c r="AB44" s="52" t="str">
        <f>IF(AND('Mapa de Riesgos'!$Y$60="Baja",'Mapa de Riesgos'!$AA$60="Mayor"),CONCATENATE("R9C",'Mapa de Riesgos'!$O$60),"")</f>
        <v/>
      </c>
      <c r="AC44" s="53" t="str">
        <f>IF(AND('Mapa de Riesgos'!$Y$61="Baja",'Mapa de Riesgos'!$AA$61="Mayor"),CONCATENATE("R9C",'Mapa de Riesgos'!$O$61),"")</f>
        <v/>
      </c>
      <c r="AD44" s="58" t="str">
        <f>IF(AND('Mapa de Riesgos'!$Y$62="Baja",'Mapa de Riesgos'!$AA$62="Mayor"),CONCATENATE("R9C",'Mapa de Riesgos'!$O$62),"")</f>
        <v/>
      </c>
      <c r="AE44" s="58" t="str">
        <f>IF(AND('Mapa de Riesgos'!$Y$63="Baja",'Mapa de Riesgos'!$AA$63="Mayor"),CONCATENATE("R9C",'Mapa de Riesgos'!$O$63),"")</f>
        <v/>
      </c>
      <c r="AF44" s="58" t="str">
        <f>IF(AND('Mapa de Riesgos'!$Y$64="Baja",'Mapa de Riesgos'!$AA$64="Mayor"),CONCATENATE("R9C",'Mapa de Riesgos'!$O$64),"")</f>
        <v/>
      </c>
      <c r="AG44" s="54" t="str">
        <f>IF(AND('Mapa de Riesgos'!$Y$65="Baja",'Mapa de Riesgos'!$AA$65="Mayor"),CONCATENATE("R9C",'Mapa de Riesgos'!$O$65),"")</f>
        <v/>
      </c>
      <c r="AH44" s="55" t="str">
        <f>IF(AND('Mapa de Riesgos'!$Y$60="Baja",'Mapa de Riesgos'!$AA$60="Catastrófico"),CONCATENATE("R9C",'Mapa de Riesgos'!$O$60),"")</f>
        <v/>
      </c>
      <c r="AI44" s="56" t="str">
        <f>IF(AND('Mapa de Riesgos'!$Y$61="Baja",'Mapa de Riesgos'!$AA$61="Catastrófico"),CONCATENATE("R9C",'Mapa de Riesgos'!$O$61),"")</f>
        <v/>
      </c>
      <c r="AJ44" s="56" t="str">
        <f>IF(AND('Mapa de Riesgos'!$Y$62="Baja",'Mapa de Riesgos'!$AA$62="Catastrófico"),CONCATENATE("R9C",'Mapa de Riesgos'!$O$62),"")</f>
        <v/>
      </c>
      <c r="AK44" s="56" t="str">
        <f>IF(AND('Mapa de Riesgos'!$Y$63="Baja",'Mapa de Riesgos'!$AA$63="Catastrófico"),CONCATENATE("R9C",'Mapa de Riesgos'!$O$63),"")</f>
        <v/>
      </c>
      <c r="AL44" s="56" t="str">
        <f>IF(AND('Mapa de Riesgos'!$Y$64="Baja",'Mapa de Riesgos'!$AA$64="Catastrófico"),CONCATENATE("R9C",'Mapa de Riesgos'!$O$64),"")</f>
        <v/>
      </c>
      <c r="AM44" s="57" t="str">
        <f>IF(AND('Mapa de Riesgos'!$Y$65="Baja",'Mapa de Riesgos'!$AA$65="Catastrófico"),CONCATENATE("R9C",'Mapa de Riesgos'!$O$65),"")</f>
        <v/>
      </c>
      <c r="AN44" s="84"/>
      <c r="AO44" s="577"/>
      <c r="AP44" s="578"/>
      <c r="AQ44" s="578"/>
      <c r="AR44" s="578"/>
      <c r="AS44" s="578"/>
      <c r="AT44" s="579"/>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x14ac:dyDescent="0.3">
      <c r="A45" s="84"/>
      <c r="B45" s="504"/>
      <c r="C45" s="504"/>
      <c r="D45" s="505"/>
      <c r="E45" s="548"/>
      <c r="F45" s="549"/>
      <c r="G45" s="549"/>
      <c r="H45" s="549"/>
      <c r="I45" s="549"/>
      <c r="J45" s="80" t="str">
        <f>IF(AND('Mapa de Riesgos'!$Y$66="Baja",'Mapa de Riesgos'!$AA$66="Leve"),CONCATENATE("R10C",'Mapa de Riesgos'!$O$66),"")</f>
        <v/>
      </c>
      <c r="K45" s="81" t="str">
        <f>IF(AND('Mapa de Riesgos'!$Y$67="Baja",'Mapa de Riesgos'!$AA$67="Leve"),CONCATENATE("R10C",'Mapa de Riesgos'!$O$67),"")</f>
        <v/>
      </c>
      <c r="L45" s="81" t="str">
        <f>IF(AND('Mapa de Riesgos'!$Y$68="Baja",'Mapa de Riesgos'!$AA$68="Leve"),CONCATENATE("R10C",'Mapa de Riesgos'!$O$68),"")</f>
        <v/>
      </c>
      <c r="M45" s="81" t="str">
        <f>IF(AND('Mapa de Riesgos'!$Y$69="Baja",'Mapa de Riesgos'!$AA$69="Leve"),CONCATENATE("R10C",'Mapa de Riesgos'!$O$69),"")</f>
        <v/>
      </c>
      <c r="N45" s="81" t="str">
        <f>IF(AND('Mapa de Riesgos'!$Y$70="Baja",'Mapa de Riesgos'!$AA$70="Leve"),CONCATENATE("R10C",'Mapa de Riesgos'!$O$70),"")</f>
        <v/>
      </c>
      <c r="O45" s="82" t="str">
        <f>IF(AND('Mapa de Riesgos'!$Y$71="Baja",'Mapa de Riesgos'!$AA$71="Leve"),CONCATENATE("R10C",'Mapa de Riesgos'!$O$71),"")</f>
        <v/>
      </c>
      <c r="P45" s="68" t="str">
        <f>IF(AND('Mapa de Riesgos'!$Y$66="Baja",'Mapa de Riesgos'!$AA$66="Menor"),CONCATENATE("R10C",'Mapa de Riesgos'!$O$66),"")</f>
        <v/>
      </c>
      <c r="Q45" s="69" t="str">
        <f>IF(AND('Mapa de Riesgos'!$Y$67="Baja",'Mapa de Riesgos'!$AA$67="Menor"),CONCATENATE("R10C",'Mapa de Riesgos'!$O$67),"")</f>
        <v/>
      </c>
      <c r="R45" s="69" t="str">
        <f>IF(AND('Mapa de Riesgos'!$Y$68="Baja",'Mapa de Riesgos'!$AA$68="Menor"),CONCATENATE("R10C",'Mapa de Riesgos'!$O$68),"")</f>
        <v/>
      </c>
      <c r="S45" s="69" t="str">
        <f>IF(AND('Mapa de Riesgos'!$Y$69="Baja",'Mapa de Riesgos'!$AA$69="Menor"),CONCATENATE("R10C",'Mapa de Riesgos'!$O$69),"")</f>
        <v/>
      </c>
      <c r="T45" s="69" t="str">
        <f>IF(AND('Mapa de Riesgos'!$Y$70="Baja",'Mapa de Riesgos'!$AA$70="Menor"),CONCATENATE("R10C",'Mapa de Riesgos'!$O$70),"")</f>
        <v/>
      </c>
      <c r="U45" s="70" t="str">
        <f>IF(AND('Mapa de Riesgos'!$Y$71="Baja",'Mapa de Riesgos'!$AA$71="Menor"),CONCATENATE("R10C",'Mapa de Riesgos'!$O$71),"")</f>
        <v/>
      </c>
      <c r="V45" s="71" t="str">
        <f>IF(AND('Mapa de Riesgos'!$Y$66="Baja",'Mapa de Riesgos'!$AA$66="Moderado"),CONCATENATE("R10C",'Mapa de Riesgos'!$O$66),"")</f>
        <v/>
      </c>
      <c r="W45" s="72" t="str">
        <f>IF(AND('Mapa de Riesgos'!$Y$67="Baja",'Mapa de Riesgos'!$AA$67="Moderado"),CONCATENATE("R10C",'Mapa de Riesgos'!$O$67),"")</f>
        <v/>
      </c>
      <c r="X45" s="72" t="str">
        <f>IF(AND('Mapa de Riesgos'!$Y$68="Baja",'Mapa de Riesgos'!$AA$68="Moderado"),CONCATENATE("R10C",'Mapa de Riesgos'!$O$68),"")</f>
        <v/>
      </c>
      <c r="Y45" s="72" t="str">
        <f>IF(AND('Mapa de Riesgos'!$Y$69="Baja",'Mapa de Riesgos'!$AA$69="Moderado"),CONCATENATE("R10C",'Mapa de Riesgos'!$O$69),"")</f>
        <v/>
      </c>
      <c r="Z45" s="72" t="str">
        <f>IF(AND('Mapa de Riesgos'!$Y$70="Baja",'Mapa de Riesgos'!$AA$70="Moderado"),CONCATENATE("R10C",'Mapa de Riesgos'!$O$70),"")</f>
        <v/>
      </c>
      <c r="AA45" s="73" t="str">
        <f>IF(AND('Mapa de Riesgos'!$Y$71="Baja",'Mapa de Riesgos'!$AA$71="Moderado"),CONCATENATE("R10C",'Mapa de Riesgos'!$O$71),"")</f>
        <v/>
      </c>
      <c r="AB45" s="59" t="str">
        <f>IF(AND('Mapa de Riesgos'!$Y$66="Baja",'Mapa de Riesgos'!$AA$66="Mayor"),CONCATENATE("R10C",'Mapa de Riesgos'!$O$66),"")</f>
        <v/>
      </c>
      <c r="AC45" s="60" t="str">
        <f>IF(AND('Mapa de Riesgos'!$Y$67="Baja",'Mapa de Riesgos'!$AA$67="Mayor"),CONCATENATE("R10C",'Mapa de Riesgos'!$O$67),"")</f>
        <v/>
      </c>
      <c r="AD45" s="60" t="str">
        <f>IF(AND('Mapa de Riesgos'!$Y$68="Baja",'Mapa de Riesgos'!$AA$68="Mayor"),CONCATENATE("R10C",'Mapa de Riesgos'!$O$68),"")</f>
        <v/>
      </c>
      <c r="AE45" s="60" t="str">
        <f>IF(AND('Mapa de Riesgos'!$Y$69="Baja",'Mapa de Riesgos'!$AA$69="Mayor"),CONCATENATE("R10C",'Mapa de Riesgos'!$O$69),"")</f>
        <v/>
      </c>
      <c r="AF45" s="60" t="str">
        <f>IF(AND('Mapa de Riesgos'!$Y$70="Baja",'Mapa de Riesgos'!$AA$70="Mayor"),CONCATENATE("R10C",'Mapa de Riesgos'!$O$70),"")</f>
        <v/>
      </c>
      <c r="AG45" s="61" t="str">
        <f>IF(AND('Mapa de Riesgos'!$Y$71="Baja",'Mapa de Riesgos'!$AA$71="Mayor"),CONCATENATE("R10C",'Mapa de Riesgos'!$O$71),"")</f>
        <v/>
      </c>
      <c r="AH45" s="62" t="str">
        <f>IF(AND('Mapa de Riesgos'!$Y$66="Baja",'Mapa de Riesgos'!$AA$66="Catastrófico"),CONCATENATE("R10C",'Mapa de Riesgos'!$O$66),"")</f>
        <v/>
      </c>
      <c r="AI45" s="63" t="str">
        <f>IF(AND('Mapa de Riesgos'!$Y$67="Baja",'Mapa de Riesgos'!$AA$67="Catastrófico"),CONCATENATE("R10C",'Mapa de Riesgos'!$O$67),"")</f>
        <v/>
      </c>
      <c r="AJ45" s="63" t="str">
        <f>IF(AND('Mapa de Riesgos'!$Y$68="Baja",'Mapa de Riesgos'!$AA$68="Catastrófico"),CONCATENATE("R10C",'Mapa de Riesgos'!$O$68),"")</f>
        <v/>
      </c>
      <c r="AK45" s="63" t="str">
        <f>IF(AND('Mapa de Riesgos'!$Y$69="Baja",'Mapa de Riesgos'!$AA$69="Catastrófico"),CONCATENATE("R10C",'Mapa de Riesgos'!$O$69),"")</f>
        <v/>
      </c>
      <c r="AL45" s="63" t="str">
        <f>IF(AND('Mapa de Riesgos'!$Y$70="Baja",'Mapa de Riesgos'!$AA$70="Catastrófico"),CONCATENATE("R10C",'Mapa de Riesgos'!$O$70),"")</f>
        <v/>
      </c>
      <c r="AM45" s="64" t="str">
        <f>IF(AND('Mapa de Riesgos'!$Y$71="Baja",'Mapa de Riesgos'!$AA$71="Catastrófico"),CONCATENATE("R10C",'Mapa de Riesgos'!$O$71),"")</f>
        <v/>
      </c>
      <c r="AN45" s="84"/>
      <c r="AO45" s="580"/>
      <c r="AP45" s="581"/>
      <c r="AQ45" s="581"/>
      <c r="AR45" s="581"/>
      <c r="AS45" s="581"/>
      <c r="AT45" s="582"/>
    </row>
    <row r="46" spans="1:80" ht="46.5" customHeight="1" x14ac:dyDescent="0.35">
      <c r="A46" s="84"/>
      <c r="B46" s="504"/>
      <c r="C46" s="504"/>
      <c r="D46" s="505"/>
      <c r="E46" s="542" t="s">
        <v>171</v>
      </c>
      <c r="F46" s="543"/>
      <c r="G46" s="543"/>
      <c r="H46" s="543"/>
      <c r="I46" s="544"/>
      <c r="J46" s="74" t="str">
        <f>IF(AND('Mapa de Riesgos'!$Y$12="Muy Baja",'Mapa de Riesgos'!$AA$12="Leve"),CONCATENATE("R1C",'Mapa de Riesgos'!$O$12),"")</f>
        <v/>
      </c>
      <c r="K46" s="75" t="str">
        <f>IF(AND('Mapa de Riesgos'!$Y$13="Muy Baja",'Mapa de Riesgos'!$AA$13="Leve"),CONCATENATE("R1C",'Mapa de Riesgos'!$O$13),"")</f>
        <v/>
      </c>
      <c r="L46" s="75" t="str">
        <f>IF(AND('Mapa de Riesgos'!$Y$14="Muy Baja",'Mapa de Riesgos'!$AA$14="Leve"),CONCATENATE("R1C",'Mapa de Riesgos'!$O$14),"")</f>
        <v/>
      </c>
      <c r="M46" s="75" t="str">
        <f>IF(AND('Mapa de Riesgos'!$Y$15="Muy Baja",'Mapa de Riesgos'!$AA$15="Leve"),CONCATENATE("R1C",'Mapa de Riesgos'!$O$15),"")</f>
        <v/>
      </c>
      <c r="N46" s="75" t="str">
        <f>IF(AND('Mapa de Riesgos'!$Y$16="Muy Baja",'Mapa de Riesgos'!$AA$16="Leve"),CONCATENATE("R1C",'Mapa de Riesgos'!$O$16),"")</f>
        <v/>
      </c>
      <c r="O46" s="76" t="str">
        <f>IF(AND('Mapa de Riesgos'!$Y$17="Muy Baja",'Mapa de Riesgos'!$AA$17="Leve"),CONCATENATE("R1C",'Mapa de Riesgos'!$O$17),"")</f>
        <v/>
      </c>
      <c r="P46" s="74" t="str">
        <f>IF(AND('Mapa de Riesgos'!$Y$12="Muy Baja",'Mapa de Riesgos'!$AA$12="Menor"),CONCATENATE("R1C",'Mapa de Riesgos'!$O$12),"")</f>
        <v/>
      </c>
      <c r="Q46" s="75" t="str">
        <f>IF(AND('Mapa de Riesgos'!$Y$13="Muy Baja",'Mapa de Riesgos'!$AA$13="Menor"),CONCATENATE("R1C",'Mapa de Riesgos'!$O$13),"")</f>
        <v/>
      </c>
      <c r="R46" s="75" t="str">
        <f>IF(AND('Mapa de Riesgos'!$Y$14="Muy Baja",'Mapa de Riesgos'!$AA$14="Menor"),CONCATENATE("R1C",'Mapa de Riesgos'!$O$14),"")</f>
        <v/>
      </c>
      <c r="S46" s="75" t="str">
        <f>IF(AND('Mapa de Riesgos'!$Y$15="Muy Baja",'Mapa de Riesgos'!$AA$15="Menor"),CONCATENATE("R1C",'Mapa de Riesgos'!$O$15),"")</f>
        <v/>
      </c>
      <c r="T46" s="75" t="str">
        <f>IF(AND('Mapa de Riesgos'!$Y$16="Muy Baja",'Mapa de Riesgos'!$AA$16="Menor"),CONCATENATE("R1C",'Mapa de Riesgos'!$O$16),"")</f>
        <v/>
      </c>
      <c r="U46" s="76" t="str">
        <f>IF(AND('Mapa de Riesgos'!$Y$17="Muy Baja",'Mapa de Riesgos'!$AA$17="Menor"),CONCATENATE("R1C",'Mapa de Riesgos'!$O$17),"")</f>
        <v/>
      </c>
      <c r="V46" s="65" t="str">
        <f>IF(AND('Mapa de Riesgos'!$Y$12="Muy Baja",'Mapa de Riesgos'!$AA$12="Moderado"),CONCATENATE("R1C",'Mapa de Riesgos'!$O$12),"")</f>
        <v/>
      </c>
      <c r="W46" s="83" t="str">
        <f>IF(AND('Mapa de Riesgos'!$Y$13="Muy Baja",'Mapa de Riesgos'!$AA$13="Moderado"),CONCATENATE("R1C",'Mapa de Riesgos'!$O$13),"")</f>
        <v/>
      </c>
      <c r="X46" s="66" t="str">
        <f>IF(AND('Mapa de Riesgos'!$Y$14="Muy Baja",'Mapa de Riesgos'!$AA$14="Moderado"),CONCATENATE("R1C",'Mapa de Riesgos'!$O$14),"")</f>
        <v/>
      </c>
      <c r="Y46" s="66" t="str">
        <f>IF(AND('Mapa de Riesgos'!$Y$15="Muy Baja",'Mapa de Riesgos'!$AA$15="Moderado"),CONCATENATE("R1C",'Mapa de Riesgos'!$O$15),"")</f>
        <v/>
      </c>
      <c r="Z46" s="66" t="str">
        <f>IF(AND('Mapa de Riesgos'!$Y$16="Muy Baja",'Mapa de Riesgos'!$AA$16="Moderado"),CONCATENATE("R1C",'Mapa de Riesgos'!$O$16),"")</f>
        <v/>
      </c>
      <c r="AA46" s="67" t="str">
        <f>IF(AND('Mapa de Riesgos'!$Y$17="Muy Baja",'Mapa de Riesgos'!$AA$17="Moderado"),CONCATENATE("R1C",'Mapa de Riesgos'!$O$17),"")</f>
        <v/>
      </c>
      <c r="AB46" s="46" t="str">
        <f>IF(AND('Mapa de Riesgos'!$Y$12="Muy Baja",'Mapa de Riesgos'!$AA$12="Mayor"),CONCATENATE("R1C",'Mapa de Riesgos'!$O$12),"")</f>
        <v/>
      </c>
      <c r="AC46" s="47" t="str">
        <f>IF(AND('Mapa de Riesgos'!$Y$13="Muy Baja",'Mapa de Riesgos'!$AA$13="Mayor"),CONCATENATE("R1C",'Mapa de Riesgos'!$O$13),"")</f>
        <v/>
      </c>
      <c r="AD46" s="47" t="str">
        <f>IF(AND('Mapa de Riesgos'!$Y$14="Muy Baja",'Mapa de Riesgos'!$AA$14="Mayor"),CONCATENATE("R1C",'Mapa de Riesgos'!$O$14),"")</f>
        <v/>
      </c>
      <c r="AE46" s="47" t="str">
        <f>IF(AND('Mapa de Riesgos'!$Y$15="Muy Baja",'Mapa de Riesgos'!$AA$15="Mayor"),CONCATENATE("R1C",'Mapa de Riesgos'!$O$15),"")</f>
        <v/>
      </c>
      <c r="AF46" s="47" t="str">
        <f>IF(AND('Mapa de Riesgos'!$Y$16="Muy Baja",'Mapa de Riesgos'!$AA$16="Mayor"),CONCATENATE("R1C",'Mapa de Riesgos'!$O$16),"")</f>
        <v/>
      </c>
      <c r="AG46" s="48" t="str">
        <f>IF(AND('Mapa de Riesgos'!$Y$17="Muy Baja",'Mapa de Riesgos'!$AA$17="Mayor"),CONCATENATE("R1C",'Mapa de Riesgos'!$O$17),"")</f>
        <v/>
      </c>
      <c r="AH46" s="49" t="str">
        <f>IF(AND('Mapa de Riesgos'!$Y$12="Muy Baja",'Mapa de Riesgos'!$AA$12="Catastrófico"),CONCATENATE("R1C",'Mapa de Riesgos'!$O$12),"")</f>
        <v/>
      </c>
      <c r="AI46" s="50" t="str">
        <f>IF(AND('Mapa de Riesgos'!$Y$13="Muy Baja",'Mapa de Riesgos'!$AA$13="Catastrófico"),CONCATENATE("R1C",'Mapa de Riesgos'!$O$13),"")</f>
        <v/>
      </c>
      <c r="AJ46" s="50" t="str">
        <f>IF(AND('Mapa de Riesgos'!$Y$14="Muy Baja",'Mapa de Riesgos'!$AA$14="Catastrófico"),CONCATENATE("R1C",'Mapa de Riesgos'!$O$14),"")</f>
        <v/>
      </c>
      <c r="AK46" s="50" t="str">
        <f>IF(AND('Mapa de Riesgos'!$Y$15="Muy Baja",'Mapa de Riesgos'!$AA$15="Catastrófico"),CONCATENATE("R1C",'Mapa de Riesgos'!$O$15),"")</f>
        <v/>
      </c>
      <c r="AL46" s="50" t="str">
        <f>IF(AND('Mapa de Riesgos'!$Y$16="Muy Baja",'Mapa de Riesgos'!$AA$16="Catastrófico"),CONCATENATE("R1C",'Mapa de Riesgos'!$O$16),"")</f>
        <v/>
      </c>
      <c r="AM46" s="51" t="str">
        <f>IF(AND('Mapa de Riesgos'!$Y$17="Muy Baja",'Mapa de Riesgos'!$AA$17="Catastrófico"),CONCATENATE("R1C",'Mapa de Riesgos'!$O$17),"")</f>
        <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x14ac:dyDescent="0.25">
      <c r="A47" s="84"/>
      <c r="B47" s="504"/>
      <c r="C47" s="504"/>
      <c r="D47" s="505"/>
      <c r="E47" s="561"/>
      <c r="F47" s="562"/>
      <c r="G47" s="562"/>
      <c r="H47" s="562"/>
      <c r="I47" s="547"/>
      <c r="J47" s="77" t="str">
        <f>IF(AND('Mapa de Riesgos'!$Y$18="Muy Baja",'Mapa de Riesgos'!$AA$18="Leve"),CONCATENATE("R2C",'Mapa de Riesgos'!$O$18),"")</f>
        <v/>
      </c>
      <c r="K47" s="78" t="str">
        <f>IF(AND('Mapa de Riesgos'!$Y$19="Muy Baja",'Mapa de Riesgos'!$AA$19="Leve"),CONCATENATE("R2C",'Mapa de Riesgos'!$O$19),"")</f>
        <v/>
      </c>
      <c r="L47" s="78" t="str">
        <f>IF(AND('Mapa de Riesgos'!$Y$20="Muy Baja",'Mapa de Riesgos'!$AA$20="Leve"),CONCATENATE("R2C",'Mapa de Riesgos'!$O$20),"")</f>
        <v/>
      </c>
      <c r="M47" s="78" t="str">
        <f>IF(AND('Mapa de Riesgos'!$Y$21="Muy Baja",'Mapa de Riesgos'!$AA$21="Leve"),CONCATENATE("R2C",'Mapa de Riesgos'!$O$21),"")</f>
        <v/>
      </c>
      <c r="N47" s="78" t="str">
        <f>IF(AND('Mapa de Riesgos'!$Y$22="Muy Baja",'Mapa de Riesgos'!$AA$22="Leve"),CONCATENATE("R2C",'Mapa de Riesgos'!$O$22),"")</f>
        <v/>
      </c>
      <c r="O47" s="79" t="str">
        <f>IF(AND('Mapa de Riesgos'!$Y$23="Muy Baja",'Mapa de Riesgos'!$AA$23="Leve"),CONCATENATE("R2C",'Mapa de Riesgos'!$O$23),"")</f>
        <v/>
      </c>
      <c r="P47" s="77" t="str">
        <f>IF(AND('Mapa de Riesgos'!$Y$18="Muy Baja",'Mapa de Riesgos'!$AA$18="Menor"),CONCATENATE("R2C",'Mapa de Riesgos'!$O$18),"")</f>
        <v/>
      </c>
      <c r="Q47" s="78" t="str">
        <f>IF(AND('Mapa de Riesgos'!$Y$19="Muy Baja",'Mapa de Riesgos'!$AA$19="Menor"),CONCATENATE("R2C",'Mapa de Riesgos'!$O$19),"")</f>
        <v/>
      </c>
      <c r="R47" s="78" t="str">
        <f>IF(AND('Mapa de Riesgos'!$Y$20="Muy Baja",'Mapa de Riesgos'!$AA$20="Menor"),CONCATENATE("R2C",'Mapa de Riesgos'!$O$20),"")</f>
        <v/>
      </c>
      <c r="S47" s="78" t="str">
        <f>IF(AND('Mapa de Riesgos'!$Y$21="Muy Baja",'Mapa de Riesgos'!$AA$21="Menor"),CONCATENATE("R2C",'Mapa de Riesgos'!$O$21),"")</f>
        <v/>
      </c>
      <c r="T47" s="78" t="str">
        <f>IF(AND('Mapa de Riesgos'!$Y$22="Muy Baja",'Mapa de Riesgos'!$AA$22="Menor"),CONCATENATE("R2C",'Mapa de Riesgos'!$O$22),"")</f>
        <v/>
      </c>
      <c r="U47" s="79" t="str">
        <f>IF(AND('Mapa de Riesgos'!$Y$23="Muy Baja",'Mapa de Riesgos'!$AA$23="Menor"),CONCATENATE("R2C",'Mapa de Riesgos'!$O$23),"")</f>
        <v/>
      </c>
      <c r="V47" s="68" t="str">
        <f>IF(AND('Mapa de Riesgos'!$Y$18="Muy Baja",'Mapa de Riesgos'!$AA$18="Moderado"),CONCATENATE("R2C",'Mapa de Riesgos'!$O$18),"")</f>
        <v/>
      </c>
      <c r="W47" s="69" t="str">
        <f>IF(AND('Mapa de Riesgos'!$Y$19="Muy Baja",'Mapa de Riesgos'!$AA$19="Moderado"),CONCATENATE("R2C",'Mapa de Riesgos'!$O$19),"")</f>
        <v/>
      </c>
      <c r="X47" s="69" t="str">
        <f>IF(AND('Mapa de Riesgos'!$Y$20="Muy Baja",'Mapa de Riesgos'!$AA$20="Moderado"),CONCATENATE("R2C",'Mapa de Riesgos'!$O$20),"")</f>
        <v/>
      </c>
      <c r="Y47" s="69" t="str">
        <f>IF(AND('Mapa de Riesgos'!$Y$21="Muy Baja",'Mapa de Riesgos'!$AA$21="Moderado"),CONCATENATE("R2C",'Mapa de Riesgos'!$O$21),"")</f>
        <v/>
      </c>
      <c r="Z47" s="69" t="str">
        <f>IF(AND('Mapa de Riesgos'!$Y$22="Muy Baja",'Mapa de Riesgos'!$AA$22="Moderado"),CONCATENATE("R2C",'Mapa de Riesgos'!$O$22),"")</f>
        <v/>
      </c>
      <c r="AA47" s="70" t="str">
        <f>IF(AND('Mapa de Riesgos'!$Y$23="Muy Baja",'Mapa de Riesgos'!$AA$23="Moderado"),CONCATENATE("R2C",'Mapa de Riesgos'!$O$23),"")</f>
        <v/>
      </c>
      <c r="AB47" s="52" t="str">
        <f>IF(AND('Mapa de Riesgos'!$Y$18="Muy Baja",'Mapa de Riesgos'!$AA$18="Mayor"),CONCATENATE("R2C",'Mapa de Riesgos'!$O$18),"")</f>
        <v/>
      </c>
      <c r="AC47" s="53" t="str">
        <f>IF(AND('Mapa de Riesgos'!$Y$19="Muy Baja",'Mapa de Riesgos'!$AA$19="Mayor"),CONCATENATE("R2C",'Mapa de Riesgos'!$O$19),"")</f>
        <v/>
      </c>
      <c r="AD47" s="53" t="str">
        <f>IF(AND('Mapa de Riesgos'!$Y$20="Muy Baja",'Mapa de Riesgos'!$AA$20="Mayor"),CONCATENATE("R2C",'Mapa de Riesgos'!$O$20),"")</f>
        <v/>
      </c>
      <c r="AE47" s="53" t="str">
        <f>IF(AND('Mapa de Riesgos'!$Y$21="Muy Baja",'Mapa de Riesgos'!$AA$21="Mayor"),CONCATENATE("R2C",'Mapa de Riesgos'!$O$21),"")</f>
        <v/>
      </c>
      <c r="AF47" s="53" t="str">
        <f>IF(AND('Mapa de Riesgos'!$Y$22="Muy Baja",'Mapa de Riesgos'!$AA$22="Mayor"),CONCATENATE("R2C",'Mapa de Riesgos'!$O$22),"")</f>
        <v/>
      </c>
      <c r="AG47" s="54" t="str">
        <f>IF(AND('Mapa de Riesgos'!$Y$23="Muy Baja",'Mapa de Riesgos'!$AA$23="Mayor"),CONCATENATE("R2C",'Mapa de Riesgos'!$O$23),"")</f>
        <v/>
      </c>
      <c r="AH47" s="55" t="str">
        <f>IF(AND('Mapa de Riesgos'!$Y$18="Muy Baja",'Mapa de Riesgos'!$AA$18="Catastrófico"),CONCATENATE("R2C",'Mapa de Riesgos'!$O$18),"")</f>
        <v/>
      </c>
      <c r="AI47" s="56" t="str">
        <f>IF(AND('Mapa de Riesgos'!$Y$19="Muy Baja",'Mapa de Riesgos'!$AA$19="Catastrófico"),CONCATENATE("R2C",'Mapa de Riesgos'!$O$19),"")</f>
        <v/>
      </c>
      <c r="AJ47" s="56" t="str">
        <f>IF(AND('Mapa de Riesgos'!$Y$20="Muy Baja",'Mapa de Riesgos'!$AA$20="Catastrófico"),CONCATENATE("R2C",'Mapa de Riesgos'!$O$20),"")</f>
        <v/>
      </c>
      <c r="AK47" s="56" t="str">
        <f>IF(AND('Mapa de Riesgos'!$Y$21="Muy Baja",'Mapa de Riesgos'!$AA$21="Catastrófico"),CONCATENATE("R2C",'Mapa de Riesgos'!$O$21),"")</f>
        <v/>
      </c>
      <c r="AL47" s="56" t="str">
        <f>IF(AND('Mapa de Riesgos'!$Y$22="Muy Baja",'Mapa de Riesgos'!$AA$22="Catastrófico"),CONCATENATE("R2C",'Mapa de Riesgos'!$O$22),"")</f>
        <v/>
      </c>
      <c r="AM47" s="57" t="str">
        <f>IF(AND('Mapa de Riesgos'!$Y$23="Muy Baja",'Mapa de Riesgos'!$AA$23="Catastrófico"),CONCATENATE("R2C",'Mapa de Riesgos'!$O$23),"")</f>
        <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x14ac:dyDescent="0.25">
      <c r="A48" s="84"/>
      <c r="B48" s="504"/>
      <c r="C48" s="504"/>
      <c r="D48" s="505"/>
      <c r="E48" s="561"/>
      <c r="F48" s="562"/>
      <c r="G48" s="562"/>
      <c r="H48" s="562"/>
      <c r="I48" s="547"/>
      <c r="J48" s="77" t="str">
        <f>IF(AND('Mapa de Riesgos'!$Y$24="Muy Baja",'Mapa de Riesgos'!$AA$24="Leve"),CONCATENATE("R3C",'Mapa de Riesgos'!$O$24),"")</f>
        <v/>
      </c>
      <c r="K48" s="78" t="str">
        <f>IF(AND('Mapa de Riesgos'!$Y$25="Muy Baja",'Mapa de Riesgos'!$AA$25="Leve"),CONCATENATE("R3C",'Mapa de Riesgos'!$O$25),"")</f>
        <v/>
      </c>
      <c r="L48" s="78" t="str">
        <f>IF(AND('Mapa de Riesgos'!$Y$26="Muy Baja",'Mapa de Riesgos'!$AA$26="Leve"),CONCATENATE("R3C",'Mapa de Riesgos'!$O$26),"")</f>
        <v/>
      </c>
      <c r="M48" s="78" t="str">
        <f>IF(AND('Mapa de Riesgos'!$Y$27="Muy Baja",'Mapa de Riesgos'!$AA$27="Leve"),CONCATENATE("R3C",'Mapa de Riesgos'!$O$27),"")</f>
        <v/>
      </c>
      <c r="N48" s="78" t="str">
        <f>IF(AND('Mapa de Riesgos'!$Y$28="Muy Baja",'Mapa de Riesgos'!$AA$28="Leve"),CONCATENATE("R3C",'Mapa de Riesgos'!$O$28),"")</f>
        <v/>
      </c>
      <c r="O48" s="79" t="str">
        <f>IF(AND('Mapa de Riesgos'!$Y$29="Muy Baja",'Mapa de Riesgos'!$AA$29="Leve"),CONCATENATE("R3C",'Mapa de Riesgos'!$O$29),"")</f>
        <v/>
      </c>
      <c r="P48" s="77" t="str">
        <f>IF(AND('Mapa de Riesgos'!$Y$24="Muy Baja",'Mapa de Riesgos'!$AA$24="Menor"),CONCATENATE("R3C",'Mapa de Riesgos'!$O$24),"")</f>
        <v/>
      </c>
      <c r="Q48" s="78" t="str">
        <f>IF(AND('Mapa de Riesgos'!$Y$25="Muy Baja",'Mapa de Riesgos'!$AA$25="Menor"),CONCATENATE("R3C",'Mapa de Riesgos'!$O$25),"")</f>
        <v/>
      </c>
      <c r="R48" s="78" t="str">
        <f>IF(AND('Mapa de Riesgos'!$Y$26="Muy Baja",'Mapa de Riesgos'!$AA$26="Menor"),CONCATENATE("R3C",'Mapa de Riesgos'!$O$26),"")</f>
        <v/>
      </c>
      <c r="S48" s="78" t="str">
        <f>IF(AND('Mapa de Riesgos'!$Y$27="Muy Baja",'Mapa de Riesgos'!$AA$27="Menor"),CONCATENATE("R3C",'Mapa de Riesgos'!$O$27),"")</f>
        <v/>
      </c>
      <c r="T48" s="78" t="str">
        <f>IF(AND('Mapa de Riesgos'!$Y$28="Muy Baja",'Mapa de Riesgos'!$AA$28="Menor"),CONCATENATE("R3C",'Mapa de Riesgos'!$O$28),"")</f>
        <v/>
      </c>
      <c r="U48" s="79" t="str">
        <f>IF(AND('Mapa de Riesgos'!$Y$29="Muy Baja",'Mapa de Riesgos'!$AA$29="Menor"),CONCATENATE("R3C",'Mapa de Riesgos'!$O$29),"")</f>
        <v/>
      </c>
      <c r="V48" s="68" t="str">
        <f>IF(AND('Mapa de Riesgos'!$Y$24="Muy Baja",'Mapa de Riesgos'!$AA$24="Moderado"),CONCATENATE("R3C",'Mapa de Riesgos'!$O$24),"")</f>
        <v/>
      </c>
      <c r="W48" s="69" t="str">
        <f>IF(AND('Mapa de Riesgos'!$Y$25="Muy Baja",'Mapa de Riesgos'!$AA$25="Moderado"),CONCATENATE("R3C",'Mapa de Riesgos'!$O$25),"")</f>
        <v/>
      </c>
      <c r="X48" s="69" t="str">
        <f>IF(AND('Mapa de Riesgos'!$Y$26="Muy Baja",'Mapa de Riesgos'!$AA$26="Moderado"),CONCATENATE("R3C",'Mapa de Riesgos'!$O$26),"")</f>
        <v/>
      </c>
      <c r="Y48" s="69" t="str">
        <f>IF(AND('Mapa de Riesgos'!$Y$27="Muy Baja",'Mapa de Riesgos'!$AA$27="Moderado"),CONCATENATE("R3C",'Mapa de Riesgos'!$O$27),"")</f>
        <v/>
      </c>
      <c r="Z48" s="69" t="str">
        <f>IF(AND('Mapa de Riesgos'!$Y$28="Muy Baja",'Mapa de Riesgos'!$AA$28="Moderado"),CONCATENATE("R3C",'Mapa de Riesgos'!$O$28),"")</f>
        <v/>
      </c>
      <c r="AA48" s="70" t="str">
        <f>IF(AND('Mapa de Riesgos'!$Y$29="Muy Baja",'Mapa de Riesgos'!$AA$29="Moderado"),CONCATENATE("R3C",'Mapa de Riesgos'!$O$29),"")</f>
        <v/>
      </c>
      <c r="AB48" s="52" t="str">
        <f>IF(AND('Mapa de Riesgos'!$Y$24="Muy Baja",'Mapa de Riesgos'!$AA$24="Mayor"),CONCATENATE("R3C",'Mapa de Riesgos'!$O$24),"")</f>
        <v/>
      </c>
      <c r="AC48" s="53" t="str">
        <f>IF(AND('Mapa de Riesgos'!$Y$25="Muy Baja",'Mapa de Riesgos'!$AA$25="Mayor"),CONCATENATE("R3C",'Mapa de Riesgos'!$O$25),"")</f>
        <v/>
      </c>
      <c r="AD48" s="53" t="str">
        <f>IF(AND('Mapa de Riesgos'!$Y$26="Muy Baja",'Mapa de Riesgos'!$AA$26="Mayor"),CONCATENATE("R3C",'Mapa de Riesgos'!$O$26),"")</f>
        <v/>
      </c>
      <c r="AE48" s="53" t="str">
        <f>IF(AND('Mapa de Riesgos'!$Y$27="Muy Baja",'Mapa de Riesgos'!$AA$27="Mayor"),CONCATENATE("R3C",'Mapa de Riesgos'!$O$27),"")</f>
        <v/>
      </c>
      <c r="AF48" s="53" t="str">
        <f>IF(AND('Mapa de Riesgos'!$Y$28="Muy Baja",'Mapa de Riesgos'!$AA$28="Mayor"),CONCATENATE("R3C",'Mapa de Riesgos'!$O$28),"")</f>
        <v/>
      </c>
      <c r="AG48" s="54" t="str">
        <f>IF(AND('Mapa de Riesgos'!$Y$29="Muy Baja",'Mapa de Riesgos'!$AA$29="Mayor"),CONCATENATE("R3C",'Mapa de Riesgos'!$O$29),"")</f>
        <v/>
      </c>
      <c r="AH48" s="55" t="str">
        <f>IF(AND('Mapa de Riesgos'!$Y$24="Muy Baja",'Mapa de Riesgos'!$AA$24="Catastrófico"),CONCATENATE("R3C",'Mapa de Riesgos'!$O$24),"")</f>
        <v/>
      </c>
      <c r="AI48" s="56" t="str">
        <f>IF(AND('Mapa de Riesgos'!$Y$25="Muy Baja",'Mapa de Riesgos'!$AA$25="Catastrófico"),CONCATENATE("R3C",'Mapa de Riesgos'!$O$25),"")</f>
        <v/>
      </c>
      <c r="AJ48" s="56" t="str">
        <f>IF(AND('Mapa de Riesgos'!$Y$26="Muy Baja",'Mapa de Riesgos'!$AA$26="Catastrófico"),CONCATENATE("R3C",'Mapa de Riesgos'!$O$26),"")</f>
        <v/>
      </c>
      <c r="AK48" s="56" t="str">
        <f>IF(AND('Mapa de Riesgos'!$Y$27="Muy Baja",'Mapa de Riesgos'!$AA$27="Catastrófico"),CONCATENATE("R3C",'Mapa de Riesgos'!$O$27),"")</f>
        <v/>
      </c>
      <c r="AL48" s="56" t="str">
        <f>IF(AND('Mapa de Riesgos'!$Y$28="Muy Baja",'Mapa de Riesgos'!$AA$28="Catastrófico"),CONCATENATE("R3C",'Mapa de Riesgos'!$O$28),"")</f>
        <v/>
      </c>
      <c r="AM48" s="57" t="str">
        <f>IF(AND('Mapa de Riesgos'!$Y$29="Muy Baja",'Mapa de Riesgos'!$AA$29="Catastrófico"),CONCATENATE("R3C",'Mapa de Riesgos'!$O$29),"")</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x14ac:dyDescent="0.25">
      <c r="A49" s="84"/>
      <c r="B49" s="504"/>
      <c r="C49" s="504"/>
      <c r="D49" s="505"/>
      <c r="E49" s="545"/>
      <c r="F49" s="546"/>
      <c r="G49" s="546"/>
      <c r="H49" s="546"/>
      <c r="I49" s="547"/>
      <c r="J49" s="77" t="str">
        <f>IF(AND('Mapa de Riesgos'!$Y$30="Muy Baja",'Mapa de Riesgos'!$AA$30="Leve"),CONCATENATE("R4C",'Mapa de Riesgos'!$O$30),"")</f>
        <v/>
      </c>
      <c r="K49" s="78" t="str">
        <f>IF(AND('Mapa de Riesgos'!$Y$31="Muy Baja",'Mapa de Riesgos'!$AA$31="Leve"),CONCATENATE("R4C",'Mapa de Riesgos'!$O$31),"")</f>
        <v/>
      </c>
      <c r="L49" s="78" t="str">
        <f>IF(AND('Mapa de Riesgos'!$Y$32="Muy Baja",'Mapa de Riesgos'!$AA$32="Leve"),CONCATENATE("R4C",'Mapa de Riesgos'!$O$32),"")</f>
        <v/>
      </c>
      <c r="M49" s="78" t="str">
        <f>IF(AND('Mapa de Riesgos'!$Y$33="Muy Baja",'Mapa de Riesgos'!$AA$33="Leve"),CONCATENATE("R4C",'Mapa de Riesgos'!$O$33),"")</f>
        <v/>
      </c>
      <c r="N49" s="78" t="str">
        <f>IF(AND('Mapa de Riesgos'!$Y$34="Muy Baja",'Mapa de Riesgos'!$AA$34="Leve"),CONCATENATE("R4C",'Mapa de Riesgos'!$O$34),"")</f>
        <v/>
      </c>
      <c r="O49" s="79" t="str">
        <f>IF(AND('Mapa de Riesgos'!$Y$35="Muy Baja",'Mapa de Riesgos'!$AA$35="Leve"),CONCATENATE("R4C",'Mapa de Riesgos'!$O$35),"")</f>
        <v/>
      </c>
      <c r="P49" s="77" t="str">
        <f>IF(AND('Mapa de Riesgos'!$Y$30="Muy Baja",'Mapa de Riesgos'!$AA$30="Menor"),CONCATENATE("R4C",'Mapa de Riesgos'!$O$30),"")</f>
        <v/>
      </c>
      <c r="Q49" s="78" t="str">
        <f>IF(AND('Mapa de Riesgos'!$Y$31="Muy Baja",'Mapa de Riesgos'!$AA$31="Menor"),CONCATENATE("R4C",'Mapa de Riesgos'!$O$31),"")</f>
        <v/>
      </c>
      <c r="R49" s="78" t="str">
        <f>IF(AND('Mapa de Riesgos'!$Y$32="Muy Baja",'Mapa de Riesgos'!$AA$32="Menor"),CONCATENATE("R4C",'Mapa de Riesgos'!$O$32),"")</f>
        <v/>
      </c>
      <c r="S49" s="78" t="str">
        <f>IF(AND('Mapa de Riesgos'!$Y$33="Muy Baja",'Mapa de Riesgos'!$AA$33="Menor"),CONCATENATE("R4C",'Mapa de Riesgos'!$O$33),"")</f>
        <v/>
      </c>
      <c r="T49" s="78" t="str">
        <f>IF(AND('Mapa de Riesgos'!$Y$34="Muy Baja",'Mapa de Riesgos'!$AA$34="Menor"),CONCATENATE("R4C",'Mapa de Riesgos'!$O$34),"")</f>
        <v/>
      </c>
      <c r="U49" s="79" t="str">
        <f>IF(AND('Mapa de Riesgos'!$Y$35="Muy Baja",'Mapa de Riesgos'!$AA$35="Menor"),CONCATENATE("R4C",'Mapa de Riesgos'!$O$35),"")</f>
        <v/>
      </c>
      <c r="V49" s="68" t="str">
        <f>IF(AND('Mapa de Riesgos'!$Y$30="Muy Baja",'Mapa de Riesgos'!$AA$30="Moderado"),CONCATENATE("R4C",'Mapa de Riesgos'!$O$30),"")</f>
        <v/>
      </c>
      <c r="W49" s="69" t="str">
        <f>IF(AND('Mapa de Riesgos'!$Y$31="Muy Baja",'Mapa de Riesgos'!$AA$31="Moderado"),CONCATENATE("R4C",'Mapa de Riesgos'!$O$31),"")</f>
        <v/>
      </c>
      <c r="X49" s="69" t="str">
        <f>IF(AND('Mapa de Riesgos'!$Y$32="Muy Baja",'Mapa de Riesgos'!$AA$32="Moderado"),CONCATENATE("R4C",'Mapa de Riesgos'!$O$32),"")</f>
        <v/>
      </c>
      <c r="Y49" s="69" t="str">
        <f>IF(AND('Mapa de Riesgos'!$Y$33="Muy Baja",'Mapa de Riesgos'!$AA$33="Moderado"),CONCATENATE("R4C",'Mapa de Riesgos'!$O$33),"")</f>
        <v/>
      </c>
      <c r="Z49" s="69" t="str">
        <f>IF(AND('Mapa de Riesgos'!$Y$34="Muy Baja",'Mapa de Riesgos'!$AA$34="Moderado"),CONCATENATE("R4C",'Mapa de Riesgos'!$O$34),"")</f>
        <v/>
      </c>
      <c r="AA49" s="70" t="str">
        <f>IF(AND('Mapa de Riesgos'!$Y$35="Muy Baja",'Mapa de Riesgos'!$AA$35="Moderado"),CONCATENATE("R4C",'Mapa de Riesgos'!$O$35),"")</f>
        <v/>
      </c>
      <c r="AB49" s="52" t="str">
        <f>IF(AND('Mapa de Riesgos'!$Y$30="Muy Baja",'Mapa de Riesgos'!$AA$30="Mayor"),CONCATENATE("R4C",'Mapa de Riesgos'!$O$30),"")</f>
        <v/>
      </c>
      <c r="AC49" s="53" t="str">
        <f>IF(AND('Mapa de Riesgos'!$Y$31="Muy Baja",'Mapa de Riesgos'!$AA$31="Mayor"),CONCATENATE("R4C",'Mapa de Riesgos'!$O$31),"")</f>
        <v/>
      </c>
      <c r="AD49" s="53" t="str">
        <f>IF(AND('Mapa de Riesgos'!$Y$32="Muy Baja",'Mapa de Riesgos'!$AA$32="Mayor"),CONCATENATE("R4C",'Mapa de Riesgos'!$O$32),"")</f>
        <v/>
      </c>
      <c r="AE49" s="53" t="str">
        <f>IF(AND('Mapa de Riesgos'!$Y$33="Muy Baja",'Mapa de Riesgos'!$AA$33="Mayor"),CONCATENATE("R4C",'Mapa de Riesgos'!$O$33),"")</f>
        <v/>
      </c>
      <c r="AF49" s="53" t="str">
        <f>IF(AND('Mapa de Riesgos'!$Y$34="Muy Baja",'Mapa de Riesgos'!$AA$34="Mayor"),CONCATENATE("R4C",'Mapa de Riesgos'!$O$34),"")</f>
        <v/>
      </c>
      <c r="AG49" s="54" t="str">
        <f>IF(AND('Mapa de Riesgos'!$Y$35="Muy Baja",'Mapa de Riesgos'!$AA$35="Mayor"),CONCATENATE("R4C",'Mapa de Riesgos'!$O$35),"")</f>
        <v/>
      </c>
      <c r="AH49" s="55" t="str">
        <f>IF(AND('Mapa de Riesgos'!$Y$30="Muy Baja",'Mapa de Riesgos'!$AA$30="Catastrófico"),CONCATENATE("R4C",'Mapa de Riesgos'!$O$30),"")</f>
        <v/>
      </c>
      <c r="AI49" s="56" t="str">
        <f>IF(AND('Mapa de Riesgos'!$Y$31="Muy Baja",'Mapa de Riesgos'!$AA$31="Catastrófico"),CONCATENATE("R4C",'Mapa de Riesgos'!$O$31),"")</f>
        <v/>
      </c>
      <c r="AJ49" s="56" t="str">
        <f>IF(AND('Mapa de Riesgos'!$Y$32="Muy Baja",'Mapa de Riesgos'!$AA$32="Catastrófico"),CONCATENATE("R4C",'Mapa de Riesgos'!$O$32),"")</f>
        <v/>
      </c>
      <c r="AK49" s="56" t="str">
        <f>IF(AND('Mapa de Riesgos'!$Y$33="Muy Baja",'Mapa de Riesgos'!$AA$33="Catastrófico"),CONCATENATE("R4C",'Mapa de Riesgos'!$O$33),"")</f>
        <v/>
      </c>
      <c r="AL49" s="56" t="str">
        <f>IF(AND('Mapa de Riesgos'!$Y$34="Muy Baja",'Mapa de Riesgos'!$AA$34="Catastrófico"),CONCATENATE("R4C",'Mapa de Riesgos'!$O$34),"")</f>
        <v/>
      </c>
      <c r="AM49" s="57" t="str">
        <f>IF(AND('Mapa de Riesgos'!$Y$35="Muy Baja",'Mapa de Riesgos'!$AA$35="Catastrófico"),CONCATENATE("R4C",'Mapa de Riesgos'!$O$35),"")</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x14ac:dyDescent="0.25">
      <c r="A50" s="84"/>
      <c r="B50" s="504"/>
      <c r="C50" s="504"/>
      <c r="D50" s="505"/>
      <c r="E50" s="545"/>
      <c r="F50" s="546"/>
      <c r="G50" s="546"/>
      <c r="H50" s="546"/>
      <c r="I50" s="547"/>
      <c r="J50" s="77" t="str">
        <f>IF(AND('Mapa de Riesgos'!$Y$36="Muy Baja",'Mapa de Riesgos'!$AA$36="Leve"),CONCATENATE("R5C",'Mapa de Riesgos'!$O$36),"")</f>
        <v/>
      </c>
      <c r="K50" s="78" t="str">
        <f>IF(AND('Mapa de Riesgos'!$Y$37="Muy Baja",'Mapa de Riesgos'!$AA$37="Leve"),CONCATENATE("R5C",'Mapa de Riesgos'!$O$37),"")</f>
        <v/>
      </c>
      <c r="L50" s="78" t="str">
        <f>IF(AND('Mapa de Riesgos'!$Y$38="Muy Baja",'Mapa de Riesgos'!$AA$38="Leve"),CONCATENATE("R5C",'Mapa de Riesgos'!$O$38),"")</f>
        <v/>
      </c>
      <c r="M50" s="78" t="str">
        <f>IF(AND('Mapa de Riesgos'!$Y$39="Muy Baja",'Mapa de Riesgos'!$AA$39="Leve"),CONCATENATE("R5C",'Mapa de Riesgos'!$O$39),"")</f>
        <v/>
      </c>
      <c r="N50" s="78" t="str">
        <f>IF(AND('Mapa de Riesgos'!$Y$40="Muy Baja",'Mapa de Riesgos'!$AA$40="Leve"),CONCATENATE("R5C",'Mapa de Riesgos'!$O$40),"")</f>
        <v/>
      </c>
      <c r="O50" s="79" t="str">
        <f>IF(AND('Mapa de Riesgos'!$Y$41="Muy Baja",'Mapa de Riesgos'!$AA$41="Leve"),CONCATENATE("R5C",'Mapa de Riesgos'!$O$41),"")</f>
        <v/>
      </c>
      <c r="P50" s="77" t="str">
        <f>IF(AND('Mapa de Riesgos'!$Y$36="Muy Baja",'Mapa de Riesgos'!$AA$36="Menor"),CONCATENATE("R5C",'Mapa de Riesgos'!$O$36),"")</f>
        <v/>
      </c>
      <c r="Q50" s="78" t="str">
        <f>IF(AND('Mapa de Riesgos'!$Y$37="Muy Baja",'Mapa de Riesgos'!$AA$37="Menor"),CONCATENATE("R5C",'Mapa de Riesgos'!$O$37),"")</f>
        <v/>
      </c>
      <c r="R50" s="78" t="str">
        <f>IF(AND('Mapa de Riesgos'!$Y$38="Muy Baja",'Mapa de Riesgos'!$AA$38="Menor"),CONCATENATE("R5C",'Mapa de Riesgos'!$O$38),"")</f>
        <v/>
      </c>
      <c r="S50" s="78" t="str">
        <f>IF(AND('Mapa de Riesgos'!$Y$39="Muy Baja",'Mapa de Riesgos'!$AA$39="Menor"),CONCATENATE("R5C",'Mapa de Riesgos'!$O$39),"")</f>
        <v/>
      </c>
      <c r="T50" s="78" t="str">
        <f>IF(AND('Mapa de Riesgos'!$Y$40="Muy Baja",'Mapa de Riesgos'!$AA$40="Menor"),CONCATENATE("R5C",'Mapa de Riesgos'!$O$40),"")</f>
        <v/>
      </c>
      <c r="U50" s="79" t="str">
        <f>IF(AND('Mapa de Riesgos'!$Y$41="Muy Baja",'Mapa de Riesgos'!$AA$41="Menor"),CONCATENATE("R5C",'Mapa de Riesgos'!$O$41),"")</f>
        <v/>
      </c>
      <c r="V50" s="68" t="str">
        <f>IF(AND('Mapa de Riesgos'!$Y$36="Muy Baja",'Mapa de Riesgos'!$AA$36="Moderado"),CONCATENATE("R5C",'Mapa de Riesgos'!$O$36),"")</f>
        <v/>
      </c>
      <c r="W50" s="69" t="str">
        <f>IF(AND('Mapa de Riesgos'!$Y$37="Muy Baja",'Mapa de Riesgos'!$AA$37="Moderado"),CONCATENATE("R5C",'Mapa de Riesgos'!$O$37),"")</f>
        <v/>
      </c>
      <c r="X50" s="69" t="str">
        <f>IF(AND('Mapa de Riesgos'!$Y$38="Muy Baja",'Mapa de Riesgos'!$AA$38="Moderado"),CONCATENATE("R5C",'Mapa de Riesgos'!$O$38),"")</f>
        <v/>
      </c>
      <c r="Y50" s="69" t="str">
        <f>IF(AND('Mapa de Riesgos'!$Y$39="Muy Baja",'Mapa de Riesgos'!$AA$39="Moderado"),CONCATENATE("R5C",'Mapa de Riesgos'!$O$39),"")</f>
        <v/>
      </c>
      <c r="Z50" s="69" t="str">
        <f>IF(AND('Mapa de Riesgos'!$Y$40="Muy Baja",'Mapa de Riesgos'!$AA$40="Moderado"),CONCATENATE("R5C",'Mapa de Riesgos'!$O$40),"")</f>
        <v/>
      </c>
      <c r="AA50" s="70" t="str">
        <f>IF(AND('Mapa de Riesgos'!$Y$41="Muy Baja",'Mapa de Riesgos'!$AA$41="Moderado"),CONCATENATE("R5C",'Mapa de Riesgos'!$O$41),"")</f>
        <v/>
      </c>
      <c r="AB50" s="52" t="str">
        <f>IF(AND('Mapa de Riesgos'!$Y$36="Muy Baja",'Mapa de Riesgos'!$AA$36="Mayor"),CONCATENATE("R5C",'Mapa de Riesgos'!$O$36),"")</f>
        <v/>
      </c>
      <c r="AC50" s="53" t="str">
        <f>IF(AND('Mapa de Riesgos'!$Y$37="Muy Baja",'Mapa de Riesgos'!$AA$37="Mayor"),CONCATENATE("R5C",'Mapa de Riesgos'!$O$37),"")</f>
        <v/>
      </c>
      <c r="AD50" s="58" t="str">
        <f>IF(AND('Mapa de Riesgos'!$Y$38="Muy Baja",'Mapa de Riesgos'!$AA$38="Mayor"),CONCATENATE("R5C",'Mapa de Riesgos'!$O$38),"")</f>
        <v/>
      </c>
      <c r="AE50" s="58" t="str">
        <f>IF(AND('Mapa de Riesgos'!$Y$39="Muy Baja",'Mapa de Riesgos'!$AA$39="Mayor"),CONCATENATE("R5C",'Mapa de Riesgos'!$O$39),"")</f>
        <v/>
      </c>
      <c r="AF50" s="58" t="str">
        <f>IF(AND('Mapa de Riesgos'!$Y$40="Muy Baja",'Mapa de Riesgos'!$AA$40="Mayor"),CONCATENATE("R5C",'Mapa de Riesgos'!$O$40),"")</f>
        <v/>
      </c>
      <c r="AG50" s="54" t="str">
        <f>IF(AND('Mapa de Riesgos'!$Y$41="Muy Baja",'Mapa de Riesgos'!$AA$41="Mayor"),CONCATENATE("R5C",'Mapa de Riesgos'!$O$41),"")</f>
        <v/>
      </c>
      <c r="AH50" s="55" t="str">
        <f>IF(AND('Mapa de Riesgos'!$Y$36="Muy Baja",'Mapa de Riesgos'!$AA$36="Catastrófico"),CONCATENATE("R5C",'Mapa de Riesgos'!$O$36),"")</f>
        <v/>
      </c>
      <c r="AI50" s="56" t="str">
        <f>IF(AND('Mapa de Riesgos'!$Y$37="Muy Baja",'Mapa de Riesgos'!$AA$37="Catastrófico"),CONCATENATE("R5C",'Mapa de Riesgos'!$O$37),"")</f>
        <v/>
      </c>
      <c r="AJ50" s="56" t="str">
        <f>IF(AND('Mapa de Riesgos'!$Y$38="Muy Baja",'Mapa de Riesgos'!$AA$38="Catastrófico"),CONCATENATE("R5C",'Mapa de Riesgos'!$O$38),"")</f>
        <v/>
      </c>
      <c r="AK50" s="56" t="str">
        <f>IF(AND('Mapa de Riesgos'!$Y$39="Muy Baja",'Mapa de Riesgos'!$AA$39="Catastrófico"),CONCATENATE("R5C",'Mapa de Riesgos'!$O$39),"")</f>
        <v/>
      </c>
      <c r="AL50" s="56" t="str">
        <f>IF(AND('Mapa de Riesgos'!$Y$40="Muy Baja",'Mapa de Riesgos'!$AA$40="Catastrófico"),CONCATENATE("R5C",'Mapa de Riesgos'!$O$40),"")</f>
        <v/>
      </c>
      <c r="AM50" s="57" t="str">
        <f>IF(AND('Mapa de Riesgos'!$Y$41="Muy Baja",'Mapa de Riesgos'!$AA$41="Catastrófico"),CONCATENATE("R5C",'Mapa de Riesgos'!$O$41),"")</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x14ac:dyDescent="0.25">
      <c r="A51" s="84"/>
      <c r="B51" s="504"/>
      <c r="C51" s="504"/>
      <c r="D51" s="505"/>
      <c r="E51" s="545"/>
      <c r="F51" s="546"/>
      <c r="G51" s="546"/>
      <c r="H51" s="546"/>
      <c r="I51" s="547"/>
      <c r="J51" s="77" t="str">
        <f>IF(AND('Mapa de Riesgos'!$Y$42="Muy Baja",'Mapa de Riesgos'!$AA$42="Leve"),CONCATENATE("R6C",'Mapa de Riesgos'!$O$42),"")</f>
        <v/>
      </c>
      <c r="K51" s="78" t="str">
        <f>IF(AND('Mapa de Riesgos'!$Y$43="Muy Baja",'Mapa de Riesgos'!$AA$43="Leve"),CONCATENATE("R6C",'Mapa de Riesgos'!$O$43),"")</f>
        <v/>
      </c>
      <c r="L51" s="78" t="str">
        <f>IF(AND('Mapa de Riesgos'!$Y$44="Muy Baja",'Mapa de Riesgos'!$AA$44="Leve"),CONCATENATE("R6C",'Mapa de Riesgos'!$O$44),"")</f>
        <v/>
      </c>
      <c r="M51" s="78" t="str">
        <f>IF(AND('Mapa de Riesgos'!$Y$45="Muy Baja",'Mapa de Riesgos'!$AA$45="Leve"),CONCATENATE("R6C",'Mapa de Riesgos'!$O$45),"")</f>
        <v/>
      </c>
      <c r="N51" s="78" t="str">
        <f>IF(AND('Mapa de Riesgos'!$Y$46="Muy Baja",'Mapa de Riesgos'!$AA$46="Leve"),CONCATENATE("R6C",'Mapa de Riesgos'!$O$46),"")</f>
        <v/>
      </c>
      <c r="O51" s="79" t="str">
        <f>IF(AND('Mapa de Riesgos'!$Y$47="Muy Baja",'Mapa de Riesgos'!$AA$47="Leve"),CONCATENATE("R6C",'Mapa de Riesgos'!$O$47),"")</f>
        <v/>
      </c>
      <c r="P51" s="77" t="str">
        <f>IF(AND('Mapa de Riesgos'!$Y$42="Muy Baja",'Mapa de Riesgos'!$AA$42="Menor"),CONCATENATE("R6C",'Mapa de Riesgos'!$O$42),"")</f>
        <v/>
      </c>
      <c r="Q51" s="78" t="str">
        <f>IF(AND('Mapa de Riesgos'!$Y$43="Muy Baja",'Mapa de Riesgos'!$AA$43="Menor"),CONCATENATE("R6C",'Mapa de Riesgos'!$O$43),"")</f>
        <v/>
      </c>
      <c r="R51" s="78" t="str">
        <f>IF(AND('Mapa de Riesgos'!$Y$44="Muy Baja",'Mapa de Riesgos'!$AA$44="Menor"),CONCATENATE("R6C",'Mapa de Riesgos'!$O$44),"")</f>
        <v/>
      </c>
      <c r="S51" s="78" t="str">
        <f>IF(AND('Mapa de Riesgos'!$Y$45="Muy Baja",'Mapa de Riesgos'!$AA$45="Menor"),CONCATENATE("R6C",'Mapa de Riesgos'!$O$45),"")</f>
        <v/>
      </c>
      <c r="T51" s="78" t="str">
        <f>IF(AND('Mapa de Riesgos'!$Y$46="Muy Baja",'Mapa de Riesgos'!$AA$46="Menor"),CONCATENATE("R6C",'Mapa de Riesgos'!$O$46),"")</f>
        <v/>
      </c>
      <c r="U51" s="79" t="str">
        <f>IF(AND('Mapa de Riesgos'!$Y$47="Muy Baja",'Mapa de Riesgos'!$AA$47="Menor"),CONCATENATE("R6C",'Mapa de Riesgos'!$O$47),"")</f>
        <v/>
      </c>
      <c r="V51" s="68" t="str">
        <f>IF(AND('Mapa de Riesgos'!$Y$42="Muy Baja",'Mapa de Riesgos'!$AA$42="Moderado"),CONCATENATE("R6C",'Mapa de Riesgos'!$O$42),"")</f>
        <v/>
      </c>
      <c r="W51" s="69" t="str">
        <f>IF(AND('Mapa de Riesgos'!$Y$43="Muy Baja",'Mapa de Riesgos'!$AA$43="Moderado"),CONCATENATE("R6C",'Mapa de Riesgos'!$O$43),"")</f>
        <v/>
      </c>
      <c r="X51" s="69" t="str">
        <f>IF(AND('Mapa de Riesgos'!$Y$44="Muy Baja",'Mapa de Riesgos'!$AA$44="Moderado"),CONCATENATE("R6C",'Mapa de Riesgos'!$O$44),"")</f>
        <v/>
      </c>
      <c r="Y51" s="69" t="str">
        <f>IF(AND('Mapa de Riesgos'!$Y$45="Muy Baja",'Mapa de Riesgos'!$AA$45="Moderado"),CONCATENATE("R6C",'Mapa de Riesgos'!$O$45),"")</f>
        <v/>
      </c>
      <c r="Z51" s="69" t="str">
        <f>IF(AND('Mapa de Riesgos'!$Y$46="Muy Baja",'Mapa de Riesgos'!$AA$46="Moderado"),CONCATENATE("R6C",'Mapa de Riesgos'!$O$46),"")</f>
        <v/>
      </c>
      <c r="AA51" s="70" t="str">
        <f>IF(AND('Mapa de Riesgos'!$Y$47="Muy Baja",'Mapa de Riesgos'!$AA$47="Moderado"),CONCATENATE("R6C",'Mapa de Riesgos'!$O$47),"")</f>
        <v/>
      </c>
      <c r="AB51" s="52" t="str">
        <f>IF(AND('Mapa de Riesgos'!$Y$42="Muy Baja",'Mapa de Riesgos'!$AA$42="Mayor"),CONCATENATE("R6C",'Mapa de Riesgos'!$O$42),"")</f>
        <v/>
      </c>
      <c r="AC51" s="53" t="str">
        <f>IF(AND('Mapa de Riesgos'!$Y$43="Muy Baja",'Mapa de Riesgos'!$AA$43="Mayor"),CONCATENATE("R6C",'Mapa de Riesgos'!$O$43),"")</f>
        <v/>
      </c>
      <c r="AD51" s="58" t="str">
        <f>IF(AND('Mapa de Riesgos'!$Y$44="Muy Baja",'Mapa de Riesgos'!$AA$44="Mayor"),CONCATENATE("R6C",'Mapa de Riesgos'!$O$44),"")</f>
        <v/>
      </c>
      <c r="AE51" s="58" t="str">
        <f>IF(AND('Mapa de Riesgos'!$Y$45="Muy Baja",'Mapa de Riesgos'!$AA$45="Mayor"),CONCATENATE("R6C",'Mapa de Riesgos'!$O$45),"")</f>
        <v/>
      </c>
      <c r="AF51" s="58" t="str">
        <f>IF(AND('Mapa de Riesgos'!$Y$46="Muy Baja",'Mapa de Riesgos'!$AA$46="Mayor"),CONCATENATE("R6C",'Mapa de Riesgos'!$O$46),"")</f>
        <v/>
      </c>
      <c r="AG51" s="54" t="str">
        <f>IF(AND('Mapa de Riesgos'!$Y$47="Muy Baja",'Mapa de Riesgos'!$AA$47="Mayor"),CONCATENATE("R6C",'Mapa de Riesgos'!$O$47),"")</f>
        <v/>
      </c>
      <c r="AH51" s="55" t="str">
        <f>IF(AND('Mapa de Riesgos'!$Y$42="Muy Baja",'Mapa de Riesgos'!$AA$42="Catastrófico"),CONCATENATE("R6C",'Mapa de Riesgos'!$O$42),"")</f>
        <v/>
      </c>
      <c r="AI51" s="56" t="str">
        <f>IF(AND('Mapa de Riesgos'!$Y$43="Muy Baja",'Mapa de Riesgos'!$AA$43="Catastrófico"),CONCATENATE("R6C",'Mapa de Riesgos'!$O$43),"")</f>
        <v/>
      </c>
      <c r="AJ51" s="56" t="str">
        <f>IF(AND('Mapa de Riesgos'!$Y$44="Muy Baja",'Mapa de Riesgos'!$AA$44="Catastrófico"),CONCATENATE("R6C",'Mapa de Riesgos'!$O$44),"")</f>
        <v/>
      </c>
      <c r="AK51" s="56" t="str">
        <f>IF(AND('Mapa de Riesgos'!$Y$45="Muy Baja",'Mapa de Riesgos'!$AA$45="Catastrófico"),CONCATENATE("R6C",'Mapa de Riesgos'!$O$45),"")</f>
        <v/>
      </c>
      <c r="AL51" s="56" t="str">
        <f>IF(AND('Mapa de Riesgos'!$Y$46="Muy Baja",'Mapa de Riesgos'!$AA$46="Catastrófico"),CONCATENATE("R6C",'Mapa de Riesgos'!$O$46),"")</f>
        <v/>
      </c>
      <c r="AM51" s="57" t="str">
        <f>IF(AND('Mapa de Riesgos'!$Y$47="Muy Baja",'Mapa de Riesgos'!$AA$47="Catastrófico"),CONCATENATE("R6C",'Mapa de Riesgos'!$O$47),"")</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x14ac:dyDescent="0.25">
      <c r="A52" s="84"/>
      <c r="B52" s="504"/>
      <c r="C52" s="504"/>
      <c r="D52" s="505"/>
      <c r="E52" s="545"/>
      <c r="F52" s="546"/>
      <c r="G52" s="546"/>
      <c r="H52" s="546"/>
      <c r="I52" s="547"/>
      <c r="J52" s="77" t="str">
        <f>IF(AND('Mapa de Riesgos'!$Y$48="Muy Baja",'Mapa de Riesgos'!$AA$48="Leve"),CONCATENATE("R7C",'Mapa de Riesgos'!$O$48),"")</f>
        <v/>
      </c>
      <c r="K52" s="78" t="str">
        <f>IF(AND('Mapa de Riesgos'!$Y$49="Muy Baja",'Mapa de Riesgos'!$AA$49="Leve"),CONCATENATE("R7C",'Mapa de Riesgos'!$O$49),"")</f>
        <v/>
      </c>
      <c r="L52" s="78" t="str">
        <f>IF(AND('Mapa de Riesgos'!$Y$50="Muy Baja",'Mapa de Riesgos'!$AA$50="Leve"),CONCATENATE("R7C",'Mapa de Riesgos'!$O$50),"")</f>
        <v/>
      </c>
      <c r="M52" s="78" t="str">
        <f>IF(AND('Mapa de Riesgos'!$Y$51="Muy Baja",'Mapa de Riesgos'!$AA$51="Leve"),CONCATENATE("R7C",'Mapa de Riesgos'!$O$51),"")</f>
        <v/>
      </c>
      <c r="N52" s="78" t="str">
        <f>IF(AND('Mapa de Riesgos'!$Y$52="Muy Baja",'Mapa de Riesgos'!$AA$52="Leve"),CONCATENATE("R7C",'Mapa de Riesgos'!$O$52),"")</f>
        <v/>
      </c>
      <c r="O52" s="79" t="str">
        <f>IF(AND('Mapa de Riesgos'!$Y$53="Muy Baja",'Mapa de Riesgos'!$AA$53="Leve"),CONCATENATE("R7C",'Mapa de Riesgos'!$O$53),"")</f>
        <v/>
      </c>
      <c r="P52" s="77" t="str">
        <f>IF(AND('Mapa de Riesgos'!$Y$48="Muy Baja",'Mapa de Riesgos'!$AA$48="Menor"),CONCATENATE("R7C",'Mapa de Riesgos'!$O$48),"")</f>
        <v/>
      </c>
      <c r="Q52" s="78" t="str">
        <f>IF(AND('Mapa de Riesgos'!$Y$49="Muy Baja",'Mapa de Riesgos'!$AA$49="Menor"),CONCATENATE("R7C",'Mapa de Riesgos'!$O$49),"")</f>
        <v/>
      </c>
      <c r="R52" s="78" t="str">
        <f>IF(AND('Mapa de Riesgos'!$Y$50="Muy Baja",'Mapa de Riesgos'!$AA$50="Menor"),CONCATENATE("R7C",'Mapa de Riesgos'!$O$50),"")</f>
        <v/>
      </c>
      <c r="S52" s="78" t="str">
        <f>IF(AND('Mapa de Riesgos'!$Y$51="Muy Baja",'Mapa de Riesgos'!$AA$51="Menor"),CONCATENATE("R7C",'Mapa de Riesgos'!$O$51),"")</f>
        <v/>
      </c>
      <c r="T52" s="78" t="str">
        <f>IF(AND('Mapa de Riesgos'!$Y$52="Muy Baja",'Mapa de Riesgos'!$AA$52="Menor"),CONCATENATE("R7C",'Mapa de Riesgos'!$O$52),"")</f>
        <v/>
      </c>
      <c r="U52" s="79" t="str">
        <f>IF(AND('Mapa de Riesgos'!$Y$53="Muy Baja",'Mapa de Riesgos'!$AA$53="Menor"),CONCATENATE("R7C",'Mapa de Riesgos'!$O$53),"")</f>
        <v/>
      </c>
      <c r="V52" s="68" t="str">
        <f>IF(AND('Mapa de Riesgos'!$Y$48="Muy Baja",'Mapa de Riesgos'!$AA$48="Moderado"),CONCATENATE("R7C",'Mapa de Riesgos'!$O$48),"")</f>
        <v/>
      </c>
      <c r="W52" s="69" t="str">
        <f>IF(AND('Mapa de Riesgos'!$Y$49="Muy Baja",'Mapa de Riesgos'!$AA$49="Moderado"),CONCATENATE("R7C",'Mapa de Riesgos'!$O$49),"")</f>
        <v/>
      </c>
      <c r="X52" s="69" t="str">
        <f>IF(AND('Mapa de Riesgos'!$Y$50="Muy Baja",'Mapa de Riesgos'!$AA$50="Moderado"),CONCATENATE("R7C",'Mapa de Riesgos'!$O$50),"")</f>
        <v/>
      </c>
      <c r="Y52" s="69" t="str">
        <f>IF(AND('Mapa de Riesgos'!$Y$51="Muy Baja",'Mapa de Riesgos'!$AA$51="Moderado"),CONCATENATE("R7C",'Mapa de Riesgos'!$O$51),"")</f>
        <v/>
      </c>
      <c r="Z52" s="69" t="str">
        <f>IF(AND('Mapa de Riesgos'!$Y$52="Muy Baja",'Mapa de Riesgos'!$AA$52="Moderado"),CONCATENATE("R7C",'Mapa de Riesgos'!$O$52),"")</f>
        <v/>
      </c>
      <c r="AA52" s="70" t="str">
        <f>IF(AND('Mapa de Riesgos'!$Y$53="Muy Baja",'Mapa de Riesgos'!$AA$53="Moderado"),CONCATENATE("R7C",'Mapa de Riesgos'!$O$53),"")</f>
        <v/>
      </c>
      <c r="AB52" s="52" t="str">
        <f>IF(AND('Mapa de Riesgos'!$Y$48="Muy Baja",'Mapa de Riesgos'!$AA$48="Mayor"),CONCATENATE("R7C",'Mapa de Riesgos'!$O$48),"")</f>
        <v/>
      </c>
      <c r="AC52" s="53" t="str">
        <f>IF(AND('Mapa de Riesgos'!$Y$49="Muy Baja",'Mapa de Riesgos'!$AA$49="Mayor"),CONCATENATE("R7C",'Mapa de Riesgos'!$O$49),"")</f>
        <v/>
      </c>
      <c r="AD52" s="58" t="str">
        <f>IF(AND('Mapa de Riesgos'!$Y$50="Muy Baja",'Mapa de Riesgos'!$AA$50="Mayor"),CONCATENATE("R7C",'Mapa de Riesgos'!$O$50),"")</f>
        <v/>
      </c>
      <c r="AE52" s="58" t="str">
        <f>IF(AND('Mapa de Riesgos'!$Y$51="Muy Baja",'Mapa de Riesgos'!$AA$51="Mayor"),CONCATENATE("R7C",'Mapa de Riesgos'!$O$51),"")</f>
        <v/>
      </c>
      <c r="AF52" s="58" t="str">
        <f>IF(AND('Mapa de Riesgos'!$Y$52="Muy Baja",'Mapa de Riesgos'!$AA$52="Mayor"),CONCATENATE("R7C",'Mapa de Riesgos'!$O$52),"")</f>
        <v/>
      </c>
      <c r="AG52" s="54" t="str">
        <f>IF(AND('Mapa de Riesgos'!$Y$53="Muy Baja",'Mapa de Riesgos'!$AA$53="Mayor"),CONCATENATE("R7C",'Mapa de Riesgos'!$O$53),"")</f>
        <v/>
      </c>
      <c r="AH52" s="55" t="str">
        <f>IF(AND('Mapa de Riesgos'!$Y$48="Muy Baja",'Mapa de Riesgos'!$AA$48="Catastrófico"),CONCATENATE("R7C",'Mapa de Riesgos'!$O$48),"")</f>
        <v/>
      </c>
      <c r="AI52" s="56" t="str">
        <f>IF(AND('Mapa de Riesgos'!$Y$49="Muy Baja",'Mapa de Riesgos'!$AA$49="Catastrófico"),CONCATENATE("R7C",'Mapa de Riesgos'!$O$49),"")</f>
        <v/>
      </c>
      <c r="AJ52" s="56" t="str">
        <f>IF(AND('Mapa de Riesgos'!$Y$50="Muy Baja",'Mapa de Riesgos'!$AA$50="Catastrófico"),CONCATENATE("R7C",'Mapa de Riesgos'!$O$50),"")</f>
        <v/>
      </c>
      <c r="AK52" s="56" t="str">
        <f>IF(AND('Mapa de Riesgos'!$Y$51="Muy Baja",'Mapa de Riesgos'!$AA$51="Catastrófico"),CONCATENATE("R7C",'Mapa de Riesgos'!$O$51),"")</f>
        <v/>
      </c>
      <c r="AL52" s="56" t="str">
        <f>IF(AND('Mapa de Riesgos'!$Y$52="Muy Baja",'Mapa de Riesgos'!$AA$52="Catastrófico"),CONCATENATE("R7C",'Mapa de Riesgos'!$O$52),"")</f>
        <v/>
      </c>
      <c r="AM52" s="57" t="str">
        <f>IF(AND('Mapa de Riesgos'!$Y$53="Muy Baja",'Mapa de Riesgos'!$AA$53="Catastrófico"),CONCATENATE("R7C",'Mapa de Riesgos'!$O$53),"")</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504"/>
      <c r="C53" s="504"/>
      <c r="D53" s="505"/>
      <c r="E53" s="545"/>
      <c r="F53" s="546"/>
      <c r="G53" s="546"/>
      <c r="H53" s="546"/>
      <c r="I53" s="547"/>
      <c r="J53" s="77" t="str">
        <f>IF(AND('Mapa de Riesgos'!$Y$54="Muy Baja",'Mapa de Riesgos'!$AA$54="Leve"),CONCATENATE("R8C",'Mapa de Riesgos'!$O$54),"")</f>
        <v/>
      </c>
      <c r="K53" s="78" t="str">
        <f>IF(AND('Mapa de Riesgos'!$Y$55="Muy Baja",'Mapa de Riesgos'!$AA$55="Leve"),CONCATENATE("R8C",'Mapa de Riesgos'!$O$55),"")</f>
        <v/>
      </c>
      <c r="L53" s="78" t="str">
        <f>IF(AND('Mapa de Riesgos'!$Y$56="Muy Baja",'Mapa de Riesgos'!$AA$56="Leve"),CONCATENATE("R8C",'Mapa de Riesgos'!$O$56),"")</f>
        <v/>
      </c>
      <c r="M53" s="78" t="str">
        <f>IF(AND('Mapa de Riesgos'!$Y$57="Muy Baja",'Mapa de Riesgos'!$AA$57="Leve"),CONCATENATE("R8C",'Mapa de Riesgos'!$O$57),"")</f>
        <v/>
      </c>
      <c r="N53" s="78" t="str">
        <f>IF(AND('Mapa de Riesgos'!$Y$58="Muy Baja",'Mapa de Riesgos'!$AA$58="Leve"),CONCATENATE("R8C",'Mapa de Riesgos'!$O$58),"")</f>
        <v/>
      </c>
      <c r="O53" s="79" t="str">
        <f>IF(AND('Mapa de Riesgos'!$Y$59="Muy Baja",'Mapa de Riesgos'!$AA$59="Leve"),CONCATENATE("R8C",'Mapa de Riesgos'!$O$59),"")</f>
        <v/>
      </c>
      <c r="P53" s="77" t="str">
        <f>IF(AND('Mapa de Riesgos'!$Y$54="Muy Baja",'Mapa de Riesgos'!$AA$54="Menor"),CONCATENATE("R8C",'Mapa de Riesgos'!$O$54),"")</f>
        <v/>
      </c>
      <c r="Q53" s="78" t="str">
        <f>IF(AND('Mapa de Riesgos'!$Y$55="Muy Baja",'Mapa de Riesgos'!$AA$55="Menor"),CONCATENATE("R8C",'Mapa de Riesgos'!$O$55),"")</f>
        <v/>
      </c>
      <c r="R53" s="78" t="str">
        <f>IF(AND('Mapa de Riesgos'!$Y$56="Muy Baja",'Mapa de Riesgos'!$AA$56="Menor"),CONCATENATE("R8C",'Mapa de Riesgos'!$O$56),"")</f>
        <v/>
      </c>
      <c r="S53" s="78" t="str">
        <f>IF(AND('Mapa de Riesgos'!$Y$57="Muy Baja",'Mapa de Riesgos'!$AA$57="Menor"),CONCATENATE("R8C",'Mapa de Riesgos'!$O$57),"")</f>
        <v/>
      </c>
      <c r="T53" s="78" t="str">
        <f>IF(AND('Mapa de Riesgos'!$Y$58="Muy Baja",'Mapa de Riesgos'!$AA$58="Menor"),CONCATENATE("R8C",'Mapa de Riesgos'!$O$58),"")</f>
        <v/>
      </c>
      <c r="U53" s="79" t="str">
        <f>IF(AND('Mapa de Riesgos'!$Y$59="Muy Baja",'Mapa de Riesgos'!$AA$59="Menor"),CONCATENATE("R8C",'Mapa de Riesgos'!$O$59),"")</f>
        <v/>
      </c>
      <c r="V53" s="68" t="str">
        <f>IF(AND('Mapa de Riesgos'!$Y$54="Muy Baja",'Mapa de Riesgos'!$AA$54="Moderado"),CONCATENATE("R8C",'Mapa de Riesgos'!$O$54),"")</f>
        <v/>
      </c>
      <c r="W53" s="69" t="str">
        <f>IF(AND('Mapa de Riesgos'!$Y$55="Muy Baja",'Mapa de Riesgos'!$AA$55="Moderado"),CONCATENATE("R8C",'Mapa de Riesgos'!$O$55),"")</f>
        <v/>
      </c>
      <c r="X53" s="69" t="str">
        <f>IF(AND('Mapa de Riesgos'!$Y$56="Muy Baja",'Mapa de Riesgos'!$AA$56="Moderado"),CONCATENATE("R8C",'Mapa de Riesgos'!$O$56),"")</f>
        <v/>
      </c>
      <c r="Y53" s="69" t="str">
        <f>IF(AND('Mapa de Riesgos'!$Y$57="Muy Baja",'Mapa de Riesgos'!$AA$57="Moderado"),CONCATENATE("R8C",'Mapa de Riesgos'!$O$57),"")</f>
        <v/>
      </c>
      <c r="Z53" s="69" t="str">
        <f>IF(AND('Mapa de Riesgos'!$Y$58="Muy Baja",'Mapa de Riesgos'!$AA$58="Moderado"),CONCATENATE("R8C",'Mapa de Riesgos'!$O$58),"")</f>
        <v/>
      </c>
      <c r="AA53" s="70" t="str">
        <f>IF(AND('Mapa de Riesgos'!$Y$59="Muy Baja",'Mapa de Riesgos'!$AA$59="Moderado"),CONCATENATE("R8C",'Mapa de Riesgos'!$O$59),"")</f>
        <v/>
      </c>
      <c r="AB53" s="52" t="str">
        <f>IF(AND('Mapa de Riesgos'!$Y$54="Muy Baja",'Mapa de Riesgos'!$AA$54="Mayor"),CONCATENATE("R8C",'Mapa de Riesgos'!$O$54),"")</f>
        <v/>
      </c>
      <c r="AC53" s="53" t="str">
        <f>IF(AND('Mapa de Riesgos'!$Y$55="Muy Baja",'Mapa de Riesgos'!$AA$55="Mayor"),CONCATENATE("R8C",'Mapa de Riesgos'!$O$55),"")</f>
        <v/>
      </c>
      <c r="AD53" s="58" t="str">
        <f>IF(AND('Mapa de Riesgos'!$Y$56="Muy Baja",'Mapa de Riesgos'!$AA$56="Mayor"),CONCATENATE("R8C",'Mapa de Riesgos'!$O$56),"")</f>
        <v/>
      </c>
      <c r="AE53" s="58" t="str">
        <f>IF(AND('Mapa de Riesgos'!$Y$57="Muy Baja",'Mapa de Riesgos'!$AA$57="Mayor"),CONCATENATE("R8C",'Mapa de Riesgos'!$O$57),"")</f>
        <v/>
      </c>
      <c r="AF53" s="58" t="str">
        <f>IF(AND('Mapa de Riesgos'!$Y$58="Muy Baja",'Mapa de Riesgos'!$AA$58="Mayor"),CONCATENATE("R8C",'Mapa de Riesgos'!$O$58),"")</f>
        <v/>
      </c>
      <c r="AG53" s="54" t="str">
        <f>IF(AND('Mapa de Riesgos'!$Y$59="Muy Baja",'Mapa de Riesgos'!$AA$59="Mayor"),CONCATENATE("R8C",'Mapa de Riesgos'!$O$59),"")</f>
        <v/>
      </c>
      <c r="AH53" s="55" t="str">
        <f>IF(AND('Mapa de Riesgos'!$Y$54="Muy Baja",'Mapa de Riesgos'!$AA$54="Catastrófico"),CONCATENATE("R8C",'Mapa de Riesgos'!$O$54),"")</f>
        <v/>
      </c>
      <c r="AI53" s="56" t="str">
        <f>IF(AND('Mapa de Riesgos'!$Y$55="Muy Baja",'Mapa de Riesgos'!$AA$55="Catastrófico"),CONCATENATE("R8C",'Mapa de Riesgos'!$O$55),"")</f>
        <v/>
      </c>
      <c r="AJ53" s="56" t="str">
        <f>IF(AND('Mapa de Riesgos'!$Y$56="Muy Baja",'Mapa de Riesgos'!$AA$56="Catastrófico"),CONCATENATE("R8C",'Mapa de Riesgos'!$O$56),"")</f>
        <v/>
      </c>
      <c r="AK53" s="56" t="str">
        <f>IF(AND('Mapa de Riesgos'!$Y$57="Muy Baja",'Mapa de Riesgos'!$AA$57="Catastrófico"),CONCATENATE("R8C",'Mapa de Riesgos'!$O$57),"")</f>
        <v/>
      </c>
      <c r="AL53" s="56" t="str">
        <f>IF(AND('Mapa de Riesgos'!$Y$58="Muy Baja",'Mapa de Riesgos'!$AA$58="Catastrófico"),CONCATENATE("R8C",'Mapa de Riesgos'!$O$58),"")</f>
        <v/>
      </c>
      <c r="AM53" s="57" t="str">
        <f>IF(AND('Mapa de Riesgos'!$Y$59="Muy Baja",'Mapa de Riesgos'!$AA$59="Catastrófico"),CONCATENATE("R8C",'Mapa de Riesgos'!$O$59),"")</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504"/>
      <c r="C54" s="504"/>
      <c r="D54" s="505"/>
      <c r="E54" s="545"/>
      <c r="F54" s="546"/>
      <c r="G54" s="546"/>
      <c r="H54" s="546"/>
      <c r="I54" s="547"/>
      <c r="J54" s="77" t="str">
        <f>IF(AND('Mapa de Riesgos'!$Y$60="Muy Baja",'Mapa de Riesgos'!$AA$60="Leve"),CONCATENATE("R9C",'Mapa de Riesgos'!$O$60),"")</f>
        <v/>
      </c>
      <c r="K54" s="78" t="str">
        <f>IF(AND('Mapa de Riesgos'!$Y$61="Muy Baja",'Mapa de Riesgos'!$AA$61="Leve"),CONCATENATE("R9C",'Mapa de Riesgos'!$O$61),"")</f>
        <v/>
      </c>
      <c r="L54" s="78" t="str">
        <f>IF(AND('Mapa de Riesgos'!$Y$62="Muy Baja",'Mapa de Riesgos'!$AA$62="Leve"),CONCATENATE("R9C",'Mapa de Riesgos'!$O$62),"")</f>
        <v/>
      </c>
      <c r="M54" s="78" t="str">
        <f>IF(AND('Mapa de Riesgos'!$Y$63="Muy Baja",'Mapa de Riesgos'!$AA$63="Leve"),CONCATENATE("R9C",'Mapa de Riesgos'!$O$63),"")</f>
        <v/>
      </c>
      <c r="N54" s="78" t="str">
        <f>IF(AND('Mapa de Riesgos'!$Y$64="Muy Baja",'Mapa de Riesgos'!$AA$64="Leve"),CONCATENATE("R9C",'Mapa de Riesgos'!$O$64),"")</f>
        <v/>
      </c>
      <c r="O54" s="79" t="str">
        <f>IF(AND('Mapa de Riesgos'!$Y$65="Muy Baja",'Mapa de Riesgos'!$AA$65="Leve"),CONCATENATE("R9C",'Mapa de Riesgos'!$O$65),"")</f>
        <v/>
      </c>
      <c r="P54" s="77" t="str">
        <f>IF(AND('Mapa de Riesgos'!$Y$60="Muy Baja",'Mapa de Riesgos'!$AA$60="Menor"),CONCATENATE("R9C",'Mapa de Riesgos'!$O$60),"")</f>
        <v/>
      </c>
      <c r="Q54" s="78" t="str">
        <f>IF(AND('Mapa de Riesgos'!$Y$61="Muy Baja",'Mapa de Riesgos'!$AA$61="Menor"),CONCATENATE("R9C",'Mapa de Riesgos'!$O$61),"")</f>
        <v/>
      </c>
      <c r="R54" s="78" t="str">
        <f>IF(AND('Mapa de Riesgos'!$Y$62="Muy Baja",'Mapa de Riesgos'!$AA$62="Menor"),CONCATENATE("R9C",'Mapa de Riesgos'!$O$62),"")</f>
        <v/>
      </c>
      <c r="S54" s="78" t="str">
        <f>IF(AND('Mapa de Riesgos'!$Y$63="Muy Baja",'Mapa de Riesgos'!$AA$63="Menor"),CONCATENATE("R9C",'Mapa de Riesgos'!$O$63),"")</f>
        <v/>
      </c>
      <c r="T54" s="78" t="str">
        <f>IF(AND('Mapa de Riesgos'!$Y$64="Muy Baja",'Mapa de Riesgos'!$AA$64="Menor"),CONCATENATE("R9C",'Mapa de Riesgos'!$O$64),"")</f>
        <v/>
      </c>
      <c r="U54" s="79" t="str">
        <f>IF(AND('Mapa de Riesgos'!$Y$65="Muy Baja",'Mapa de Riesgos'!$AA$65="Menor"),CONCATENATE("R9C",'Mapa de Riesgos'!$O$65),"")</f>
        <v/>
      </c>
      <c r="V54" s="68" t="str">
        <f>IF(AND('Mapa de Riesgos'!$Y$60="Muy Baja",'Mapa de Riesgos'!$AA$60="Moderado"),CONCATENATE("R9C",'Mapa de Riesgos'!$O$60),"")</f>
        <v/>
      </c>
      <c r="W54" s="69" t="str">
        <f>IF(AND('Mapa de Riesgos'!$Y$61="Muy Baja",'Mapa de Riesgos'!$AA$61="Moderado"),CONCATENATE("R9C",'Mapa de Riesgos'!$O$61),"")</f>
        <v/>
      </c>
      <c r="X54" s="69" t="str">
        <f>IF(AND('Mapa de Riesgos'!$Y$62="Muy Baja",'Mapa de Riesgos'!$AA$62="Moderado"),CONCATENATE("R9C",'Mapa de Riesgos'!$O$62),"")</f>
        <v/>
      </c>
      <c r="Y54" s="69" t="str">
        <f>IF(AND('Mapa de Riesgos'!$Y$63="Muy Baja",'Mapa de Riesgos'!$AA$63="Moderado"),CONCATENATE("R9C",'Mapa de Riesgos'!$O$63),"")</f>
        <v/>
      </c>
      <c r="Z54" s="69" t="str">
        <f>IF(AND('Mapa de Riesgos'!$Y$64="Muy Baja",'Mapa de Riesgos'!$AA$64="Moderado"),CONCATENATE("R9C",'Mapa de Riesgos'!$O$64),"")</f>
        <v/>
      </c>
      <c r="AA54" s="70" t="str">
        <f>IF(AND('Mapa de Riesgos'!$Y$65="Muy Baja",'Mapa de Riesgos'!$AA$65="Moderado"),CONCATENATE("R9C",'Mapa de Riesgos'!$O$65),"")</f>
        <v/>
      </c>
      <c r="AB54" s="52" t="str">
        <f>IF(AND('Mapa de Riesgos'!$Y$60="Muy Baja",'Mapa de Riesgos'!$AA$60="Mayor"),CONCATENATE("R9C",'Mapa de Riesgos'!$O$60),"")</f>
        <v/>
      </c>
      <c r="AC54" s="53" t="str">
        <f>IF(AND('Mapa de Riesgos'!$Y$61="Muy Baja",'Mapa de Riesgos'!$AA$61="Mayor"),CONCATENATE("R9C",'Mapa de Riesgos'!$O$61),"")</f>
        <v/>
      </c>
      <c r="AD54" s="58" t="str">
        <f>IF(AND('Mapa de Riesgos'!$Y$62="Muy Baja",'Mapa de Riesgos'!$AA$62="Mayor"),CONCATENATE("R9C",'Mapa de Riesgos'!$O$62),"")</f>
        <v/>
      </c>
      <c r="AE54" s="58" t="str">
        <f>IF(AND('Mapa de Riesgos'!$Y$63="Muy Baja",'Mapa de Riesgos'!$AA$63="Mayor"),CONCATENATE("R9C",'Mapa de Riesgos'!$O$63),"")</f>
        <v/>
      </c>
      <c r="AF54" s="58" t="str">
        <f>IF(AND('Mapa de Riesgos'!$Y$64="Muy Baja",'Mapa de Riesgos'!$AA$64="Mayor"),CONCATENATE("R9C",'Mapa de Riesgos'!$O$64),"")</f>
        <v/>
      </c>
      <c r="AG54" s="54" t="str">
        <f>IF(AND('Mapa de Riesgos'!$Y$65="Muy Baja",'Mapa de Riesgos'!$AA$65="Mayor"),CONCATENATE("R9C",'Mapa de Riesgos'!$O$65),"")</f>
        <v/>
      </c>
      <c r="AH54" s="55" t="str">
        <f>IF(AND('Mapa de Riesgos'!$Y$60="Muy Baja",'Mapa de Riesgos'!$AA$60="Catastrófico"),CONCATENATE("R9C",'Mapa de Riesgos'!$O$60),"")</f>
        <v/>
      </c>
      <c r="AI54" s="56" t="str">
        <f>IF(AND('Mapa de Riesgos'!$Y$61="Muy Baja",'Mapa de Riesgos'!$AA$61="Catastrófico"),CONCATENATE("R9C",'Mapa de Riesgos'!$O$61),"")</f>
        <v/>
      </c>
      <c r="AJ54" s="56" t="str">
        <f>IF(AND('Mapa de Riesgos'!$Y$62="Muy Baja",'Mapa de Riesgos'!$AA$62="Catastrófico"),CONCATENATE("R9C",'Mapa de Riesgos'!$O$62),"")</f>
        <v/>
      </c>
      <c r="AK54" s="56" t="str">
        <f>IF(AND('Mapa de Riesgos'!$Y$63="Muy Baja",'Mapa de Riesgos'!$AA$63="Catastrófico"),CONCATENATE("R9C",'Mapa de Riesgos'!$O$63),"")</f>
        <v/>
      </c>
      <c r="AL54" s="56" t="str">
        <f>IF(AND('Mapa de Riesgos'!$Y$64="Muy Baja",'Mapa de Riesgos'!$AA$64="Catastrófico"),CONCATENATE("R9C",'Mapa de Riesgos'!$O$64),"")</f>
        <v/>
      </c>
      <c r="AM54" s="57" t="str">
        <f>IF(AND('Mapa de Riesgos'!$Y$65="Muy Baja",'Mapa de Riesgos'!$AA$65="Catastrófico"),CONCATENATE("R9C",'Mapa de Riesgos'!$O$65),"")</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x14ac:dyDescent="0.3">
      <c r="A55" s="84"/>
      <c r="B55" s="504"/>
      <c r="C55" s="504"/>
      <c r="D55" s="505"/>
      <c r="E55" s="548"/>
      <c r="F55" s="549"/>
      <c r="G55" s="549"/>
      <c r="H55" s="549"/>
      <c r="I55" s="550"/>
      <c r="J55" s="80" t="str">
        <f>IF(AND('Mapa de Riesgos'!$Y$66="Muy Baja",'Mapa de Riesgos'!$AA$66="Leve"),CONCATENATE("R10C",'Mapa de Riesgos'!$O$66),"")</f>
        <v/>
      </c>
      <c r="K55" s="81" t="str">
        <f>IF(AND('Mapa de Riesgos'!$Y$67="Muy Baja",'Mapa de Riesgos'!$AA$67="Leve"),CONCATENATE("R10C",'Mapa de Riesgos'!$O$67),"")</f>
        <v/>
      </c>
      <c r="L55" s="81" t="str">
        <f>IF(AND('Mapa de Riesgos'!$Y$68="Muy Baja",'Mapa de Riesgos'!$AA$68="Leve"),CONCATENATE("R10C",'Mapa de Riesgos'!$O$68),"")</f>
        <v/>
      </c>
      <c r="M55" s="81" t="str">
        <f>IF(AND('Mapa de Riesgos'!$Y$69="Muy Baja",'Mapa de Riesgos'!$AA$69="Leve"),CONCATENATE("R10C",'Mapa de Riesgos'!$O$69),"")</f>
        <v/>
      </c>
      <c r="N55" s="81" t="str">
        <f>IF(AND('Mapa de Riesgos'!$Y$70="Muy Baja",'Mapa de Riesgos'!$AA$70="Leve"),CONCATENATE("R10C",'Mapa de Riesgos'!$O$70),"")</f>
        <v/>
      </c>
      <c r="O55" s="82" t="str">
        <f>IF(AND('Mapa de Riesgos'!$Y$71="Muy Baja",'Mapa de Riesgos'!$AA$71="Leve"),CONCATENATE("R10C",'Mapa de Riesgos'!$O$71),"")</f>
        <v/>
      </c>
      <c r="P55" s="80" t="str">
        <f>IF(AND('Mapa de Riesgos'!$Y$66="Muy Baja",'Mapa de Riesgos'!$AA$66="Menor"),CONCATENATE("R10C",'Mapa de Riesgos'!$O$66),"")</f>
        <v/>
      </c>
      <c r="Q55" s="81" t="str">
        <f>IF(AND('Mapa de Riesgos'!$Y$67="Muy Baja",'Mapa de Riesgos'!$AA$67="Menor"),CONCATENATE("R10C",'Mapa de Riesgos'!$O$67),"")</f>
        <v/>
      </c>
      <c r="R55" s="81" t="str">
        <f>IF(AND('Mapa de Riesgos'!$Y$68="Muy Baja",'Mapa de Riesgos'!$AA$68="Menor"),CONCATENATE("R10C",'Mapa de Riesgos'!$O$68),"")</f>
        <v/>
      </c>
      <c r="S55" s="81" t="str">
        <f>IF(AND('Mapa de Riesgos'!$Y$69="Muy Baja",'Mapa de Riesgos'!$AA$69="Menor"),CONCATENATE("R10C",'Mapa de Riesgos'!$O$69),"")</f>
        <v/>
      </c>
      <c r="T55" s="81" t="str">
        <f>IF(AND('Mapa de Riesgos'!$Y$70="Muy Baja",'Mapa de Riesgos'!$AA$70="Menor"),CONCATENATE("R10C",'Mapa de Riesgos'!$O$70),"")</f>
        <v/>
      </c>
      <c r="U55" s="82" t="str">
        <f>IF(AND('Mapa de Riesgos'!$Y$71="Muy Baja",'Mapa de Riesgos'!$AA$71="Menor"),CONCATENATE("R10C",'Mapa de Riesgos'!$O$71),"")</f>
        <v/>
      </c>
      <c r="V55" s="71" t="str">
        <f>IF(AND('Mapa de Riesgos'!$Y$66="Muy Baja",'Mapa de Riesgos'!$AA$66="Moderado"),CONCATENATE("R10C",'Mapa de Riesgos'!$O$66),"")</f>
        <v/>
      </c>
      <c r="W55" s="72" t="str">
        <f>IF(AND('Mapa de Riesgos'!$Y$67="Muy Baja",'Mapa de Riesgos'!$AA$67="Moderado"),CONCATENATE("R10C",'Mapa de Riesgos'!$O$67),"")</f>
        <v/>
      </c>
      <c r="X55" s="72" t="str">
        <f>IF(AND('Mapa de Riesgos'!$Y$68="Muy Baja",'Mapa de Riesgos'!$AA$68="Moderado"),CONCATENATE("R10C",'Mapa de Riesgos'!$O$68),"")</f>
        <v/>
      </c>
      <c r="Y55" s="72" t="str">
        <f>IF(AND('Mapa de Riesgos'!$Y$69="Muy Baja",'Mapa de Riesgos'!$AA$69="Moderado"),CONCATENATE("R10C",'Mapa de Riesgos'!$O$69),"")</f>
        <v/>
      </c>
      <c r="Z55" s="72" t="str">
        <f>IF(AND('Mapa de Riesgos'!$Y$70="Muy Baja",'Mapa de Riesgos'!$AA$70="Moderado"),CONCATENATE("R10C",'Mapa de Riesgos'!$O$70),"")</f>
        <v/>
      </c>
      <c r="AA55" s="73" t="str">
        <f>IF(AND('Mapa de Riesgos'!$Y$71="Muy Baja",'Mapa de Riesgos'!$AA$71="Moderado"),CONCATENATE("R10C",'Mapa de Riesgos'!$O$71),"")</f>
        <v/>
      </c>
      <c r="AB55" s="59" t="str">
        <f>IF(AND('Mapa de Riesgos'!$Y$66="Muy Baja",'Mapa de Riesgos'!$AA$66="Mayor"),CONCATENATE("R10C",'Mapa de Riesgos'!$O$66),"")</f>
        <v/>
      </c>
      <c r="AC55" s="60" t="str">
        <f>IF(AND('Mapa de Riesgos'!$Y$67="Muy Baja",'Mapa de Riesgos'!$AA$67="Mayor"),CONCATENATE("R10C",'Mapa de Riesgos'!$O$67),"")</f>
        <v/>
      </c>
      <c r="AD55" s="60" t="str">
        <f>IF(AND('Mapa de Riesgos'!$Y$68="Muy Baja",'Mapa de Riesgos'!$AA$68="Mayor"),CONCATENATE("R10C",'Mapa de Riesgos'!$O$68),"")</f>
        <v/>
      </c>
      <c r="AE55" s="60" t="str">
        <f>IF(AND('Mapa de Riesgos'!$Y$69="Muy Baja",'Mapa de Riesgos'!$AA$69="Mayor"),CONCATENATE("R10C",'Mapa de Riesgos'!$O$69),"")</f>
        <v/>
      </c>
      <c r="AF55" s="60" t="str">
        <f>IF(AND('Mapa de Riesgos'!$Y$70="Muy Baja",'Mapa de Riesgos'!$AA$70="Mayor"),CONCATENATE("R10C",'Mapa de Riesgos'!$O$70),"")</f>
        <v/>
      </c>
      <c r="AG55" s="61" t="str">
        <f>IF(AND('Mapa de Riesgos'!$Y$71="Muy Baja",'Mapa de Riesgos'!$AA$71="Mayor"),CONCATENATE("R10C",'Mapa de Riesgos'!$O$71),"")</f>
        <v/>
      </c>
      <c r="AH55" s="62" t="str">
        <f>IF(AND('Mapa de Riesgos'!$Y$66="Muy Baja",'Mapa de Riesgos'!$AA$66="Catastrófico"),CONCATENATE("R10C",'Mapa de Riesgos'!$O$66),"")</f>
        <v/>
      </c>
      <c r="AI55" s="63" t="str">
        <f>IF(AND('Mapa de Riesgos'!$Y$67="Muy Baja",'Mapa de Riesgos'!$AA$67="Catastrófico"),CONCATENATE("R10C",'Mapa de Riesgos'!$O$67),"")</f>
        <v/>
      </c>
      <c r="AJ55" s="63" t="str">
        <f>IF(AND('Mapa de Riesgos'!$Y$68="Muy Baja",'Mapa de Riesgos'!$AA$68="Catastrófico"),CONCATENATE("R10C",'Mapa de Riesgos'!$O$68),"")</f>
        <v/>
      </c>
      <c r="AK55" s="63" t="str">
        <f>IF(AND('Mapa de Riesgos'!$Y$69="Muy Baja",'Mapa de Riesgos'!$AA$69="Catastrófico"),CONCATENATE("R10C",'Mapa de Riesgos'!$O$69),"")</f>
        <v/>
      </c>
      <c r="AL55" s="63" t="str">
        <f>IF(AND('Mapa de Riesgos'!$Y$70="Muy Baja",'Mapa de Riesgos'!$AA$70="Catastrófico"),CONCATENATE("R10C",'Mapa de Riesgos'!$O$70),"")</f>
        <v/>
      </c>
      <c r="AM55" s="64" t="str">
        <f>IF(AND('Mapa de Riesgos'!$Y$71="Muy Baja",'Mapa de Riesgos'!$AA$71="Catastrófico"),CONCATENATE("R10C",'Mapa de Riesgos'!$O$71),"")</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542" t="s">
        <v>172</v>
      </c>
      <c r="K56" s="543"/>
      <c r="L56" s="543"/>
      <c r="M56" s="543"/>
      <c r="N56" s="543"/>
      <c r="O56" s="544"/>
      <c r="P56" s="542" t="s">
        <v>173</v>
      </c>
      <c r="Q56" s="543"/>
      <c r="R56" s="543"/>
      <c r="S56" s="543"/>
      <c r="T56" s="543"/>
      <c r="U56" s="544"/>
      <c r="V56" s="542" t="s">
        <v>174</v>
      </c>
      <c r="W56" s="543"/>
      <c r="X56" s="543"/>
      <c r="Y56" s="543"/>
      <c r="Z56" s="543"/>
      <c r="AA56" s="544"/>
      <c r="AB56" s="542" t="s">
        <v>175</v>
      </c>
      <c r="AC56" s="551"/>
      <c r="AD56" s="543"/>
      <c r="AE56" s="543"/>
      <c r="AF56" s="543"/>
      <c r="AG56" s="544"/>
      <c r="AH56" s="542" t="s">
        <v>176</v>
      </c>
      <c r="AI56" s="543"/>
      <c r="AJ56" s="543"/>
      <c r="AK56" s="543"/>
      <c r="AL56" s="543"/>
      <c r="AM56" s="54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545"/>
      <c r="K57" s="546"/>
      <c r="L57" s="546"/>
      <c r="M57" s="546"/>
      <c r="N57" s="546"/>
      <c r="O57" s="547"/>
      <c r="P57" s="545"/>
      <c r="Q57" s="546"/>
      <c r="R57" s="546"/>
      <c r="S57" s="546"/>
      <c r="T57" s="546"/>
      <c r="U57" s="547"/>
      <c r="V57" s="545"/>
      <c r="W57" s="546"/>
      <c r="X57" s="546"/>
      <c r="Y57" s="546"/>
      <c r="Z57" s="546"/>
      <c r="AA57" s="547"/>
      <c r="AB57" s="545"/>
      <c r="AC57" s="546"/>
      <c r="AD57" s="546"/>
      <c r="AE57" s="546"/>
      <c r="AF57" s="546"/>
      <c r="AG57" s="547"/>
      <c r="AH57" s="545"/>
      <c r="AI57" s="546"/>
      <c r="AJ57" s="546"/>
      <c r="AK57" s="546"/>
      <c r="AL57" s="546"/>
      <c r="AM57" s="547"/>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545"/>
      <c r="K58" s="546"/>
      <c r="L58" s="546"/>
      <c r="M58" s="546"/>
      <c r="N58" s="546"/>
      <c r="O58" s="547"/>
      <c r="P58" s="545"/>
      <c r="Q58" s="546"/>
      <c r="R58" s="546"/>
      <c r="S58" s="546"/>
      <c r="T58" s="546"/>
      <c r="U58" s="547"/>
      <c r="V58" s="545"/>
      <c r="W58" s="546"/>
      <c r="X58" s="546"/>
      <c r="Y58" s="546"/>
      <c r="Z58" s="546"/>
      <c r="AA58" s="547"/>
      <c r="AB58" s="545"/>
      <c r="AC58" s="546"/>
      <c r="AD58" s="546"/>
      <c r="AE58" s="546"/>
      <c r="AF58" s="546"/>
      <c r="AG58" s="547"/>
      <c r="AH58" s="545"/>
      <c r="AI58" s="546"/>
      <c r="AJ58" s="546"/>
      <c r="AK58" s="546"/>
      <c r="AL58" s="546"/>
      <c r="AM58" s="547"/>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545"/>
      <c r="K59" s="546"/>
      <c r="L59" s="546"/>
      <c r="M59" s="546"/>
      <c r="N59" s="546"/>
      <c r="O59" s="547"/>
      <c r="P59" s="545"/>
      <c r="Q59" s="546"/>
      <c r="R59" s="546"/>
      <c r="S59" s="546"/>
      <c r="T59" s="546"/>
      <c r="U59" s="547"/>
      <c r="V59" s="545"/>
      <c r="W59" s="546"/>
      <c r="X59" s="546"/>
      <c r="Y59" s="546"/>
      <c r="Z59" s="546"/>
      <c r="AA59" s="547"/>
      <c r="AB59" s="545"/>
      <c r="AC59" s="546"/>
      <c r="AD59" s="546"/>
      <c r="AE59" s="546"/>
      <c r="AF59" s="546"/>
      <c r="AG59" s="547"/>
      <c r="AH59" s="545"/>
      <c r="AI59" s="546"/>
      <c r="AJ59" s="546"/>
      <c r="AK59" s="546"/>
      <c r="AL59" s="546"/>
      <c r="AM59" s="547"/>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545"/>
      <c r="K60" s="546"/>
      <c r="L60" s="546"/>
      <c r="M60" s="546"/>
      <c r="N60" s="546"/>
      <c r="O60" s="547"/>
      <c r="P60" s="545"/>
      <c r="Q60" s="546"/>
      <c r="R60" s="546"/>
      <c r="S60" s="546"/>
      <c r="T60" s="546"/>
      <c r="U60" s="547"/>
      <c r="V60" s="545"/>
      <c r="W60" s="546"/>
      <c r="X60" s="546"/>
      <c r="Y60" s="546"/>
      <c r="Z60" s="546"/>
      <c r="AA60" s="547"/>
      <c r="AB60" s="545"/>
      <c r="AC60" s="546"/>
      <c r="AD60" s="546"/>
      <c r="AE60" s="546"/>
      <c r="AF60" s="546"/>
      <c r="AG60" s="547"/>
      <c r="AH60" s="545"/>
      <c r="AI60" s="546"/>
      <c r="AJ60" s="546"/>
      <c r="AK60" s="546"/>
      <c r="AL60" s="546"/>
      <c r="AM60" s="547"/>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75" thickBot="1" x14ac:dyDescent="0.3">
      <c r="A61" s="84"/>
      <c r="B61" s="84"/>
      <c r="C61" s="84"/>
      <c r="D61" s="84"/>
      <c r="E61" s="84"/>
      <c r="F61" s="84"/>
      <c r="G61" s="84"/>
      <c r="H61" s="84"/>
      <c r="I61" s="84"/>
      <c r="J61" s="548"/>
      <c r="K61" s="549"/>
      <c r="L61" s="549"/>
      <c r="M61" s="549"/>
      <c r="N61" s="549"/>
      <c r="O61" s="550"/>
      <c r="P61" s="548"/>
      <c r="Q61" s="549"/>
      <c r="R61" s="549"/>
      <c r="S61" s="549"/>
      <c r="T61" s="549"/>
      <c r="U61" s="550"/>
      <c r="V61" s="548"/>
      <c r="W61" s="549"/>
      <c r="X61" s="549"/>
      <c r="Y61" s="549"/>
      <c r="Z61" s="549"/>
      <c r="AA61" s="550"/>
      <c r="AB61" s="548"/>
      <c r="AC61" s="549"/>
      <c r="AD61" s="549"/>
      <c r="AE61" s="549"/>
      <c r="AF61" s="549"/>
      <c r="AG61" s="550"/>
      <c r="AH61" s="548"/>
      <c r="AI61" s="549"/>
      <c r="AJ61" s="549"/>
      <c r="AK61" s="549"/>
      <c r="AL61" s="549"/>
      <c r="AM61" s="550"/>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x14ac:dyDescent="0.25">
      <c r="A63" s="84"/>
      <c r="B63" s="85"/>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5"/>
      <c r="AH63" s="85"/>
      <c r="AI63" s="85"/>
      <c r="AJ63" s="85"/>
      <c r="AK63" s="85"/>
      <c r="AL63" s="85"/>
      <c r="AM63" s="85"/>
      <c r="AN63" s="85"/>
      <c r="AO63" s="85"/>
      <c r="AP63" s="85"/>
      <c r="AQ63" s="85"/>
      <c r="AR63" s="85"/>
      <c r="AS63" s="85"/>
      <c r="AT63" s="85"/>
      <c r="AU63" s="84"/>
      <c r="AV63" s="84"/>
      <c r="AW63" s="84"/>
      <c r="AX63" s="84"/>
      <c r="AY63" s="84"/>
      <c r="AZ63" s="84"/>
      <c r="BA63" s="84"/>
      <c r="BB63" s="84"/>
      <c r="BC63" s="84"/>
      <c r="BD63" s="84"/>
      <c r="BE63" s="84"/>
      <c r="BF63" s="84"/>
      <c r="BG63" s="84"/>
      <c r="BH63" s="84"/>
    </row>
    <row r="64" spans="1:80" ht="15" customHeight="1" x14ac:dyDescent="0.25">
      <c r="A64" s="84"/>
      <c r="B64" s="85"/>
      <c r="C64" s="85"/>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5"/>
      <c r="AH64" s="85"/>
      <c r="AI64" s="85"/>
      <c r="AJ64" s="85"/>
      <c r="AK64" s="85"/>
      <c r="AL64" s="85"/>
      <c r="AM64" s="85"/>
      <c r="AN64" s="85"/>
      <c r="AO64" s="85"/>
      <c r="AP64" s="85"/>
      <c r="AQ64" s="85"/>
      <c r="AR64" s="85"/>
      <c r="AS64" s="85"/>
      <c r="AT64" s="85"/>
      <c r="AU64" s="84"/>
      <c r="AV64" s="84"/>
      <c r="AW64" s="84"/>
      <c r="AX64" s="84"/>
      <c r="AY64" s="84"/>
      <c r="AZ64" s="84"/>
      <c r="BA64" s="84"/>
      <c r="BB64" s="84"/>
      <c r="BC64" s="84"/>
      <c r="BD64" s="84"/>
      <c r="BE64" s="84"/>
      <c r="BF64" s="84"/>
      <c r="BG64" s="84"/>
      <c r="BH64" s="84"/>
    </row>
    <row r="65" spans="1:6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x14ac:dyDescent="0.25">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x14ac:dyDescent="0.25">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x14ac:dyDescent="0.25">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x14ac:dyDescent="0.25">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x14ac:dyDescent="0.25">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x14ac:dyDescent="0.25">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x14ac:dyDescent="0.25">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x14ac:dyDescent="0.25">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x14ac:dyDescent="0.25">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x14ac:dyDescent="0.25">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x14ac:dyDescent="0.25">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x14ac:dyDescent="0.25">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x14ac:dyDescent="0.25">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x14ac:dyDescent="0.25">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x14ac:dyDescent="0.25">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x14ac:dyDescent="0.25">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x14ac:dyDescent="0.25">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x14ac:dyDescent="0.25">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x14ac:dyDescent="0.25">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x14ac:dyDescent="0.25">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x14ac:dyDescent="0.25">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x14ac:dyDescent="0.25">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x14ac:dyDescent="0.25">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x14ac:dyDescent="0.25">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x14ac:dyDescent="0.25">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x14ac:dyDescent="0.25">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x14ac:dyDescent="0.25">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x14ac:dyDescent="0.25">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x14ac:dyDescent="0.25">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x14ac:dyDescent="0.25">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x14ac:dyDescent="0.25">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x14ac:dyDescent="0.25">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x14ac:dyDescent="0.25">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x14ac:dyDescent="0.25">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x14ac:dyDescent="0.25">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x14ac:dyDescent="0.25">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x14ac:dyDescent="0.25">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x14ac:dyDescent="0.25">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x14ac:dyDescent="0.25">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x14ac:dyDescent="0.25">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x14ac:dyDescent="0.25">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x14ac:dyDescent="0.25">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x14ac:dyDescent="0.25">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x14ac:dyDescent="0.25">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x14ac:dyDescent="0.25">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x14ac:dyDescent="0.25">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x14ac:dyDescent="0.25">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x14ac:dyDescent="0.25">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x14ac:dyDescent="0.25">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x14ac:dyDescent="0.25">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x14ac:dyDescent="0.25">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x14ac:dyDescent="0.25">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x14ac:dyDescent="0.25">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x14ac:dyDescent="0.25">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x14ac:dyDescent="0.25">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x14ac:dyDescent="0.25">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x14ac:dyDescent="0.25">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x14ac:dyDescent="0.25">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x14ac:dyDescent="0.25">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x14ac:dyDescent="0.25">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x14ac:dyDescent="0.25">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x14ac:dyDescent="0.25">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x14ac:dyDescent="0.25">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x14ac:dyDescent="0.25">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x14ac:dyDescent="0.25">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x14ac:dyDescent="0.25">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x14ac:dyDescent="0.25">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x14ac:dyDescent="0.25">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x14ac:dyDescent="0.25">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x14ac:dyDescent="0.25">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x14ac:dyDescent="0.25">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x14ac:dyDescent="0.25">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x14ac:dyDescent="0.25">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x14ac:dyDescent="0.25">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x14ac:dyDescent="0.25">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x14ac:dyDescent="0.25">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x14ac:dyDescent="0.25">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x14ac:dyDescent="0.25">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x14ac:dyDescent="0.25">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x14ac:dyDescent="0.25">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x14ac:dyDescent="0.25">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x14ac:dyDescent="0.25">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x14ac:dyDescent="0.25">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x14ac:dyDescent="0.25">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x14ac:dyDescent="0.25">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x14ac:dyDescent="0.25">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x14ac:dyDescent="0.25">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x14ac:dyDescent="0.25">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x14ac:dyDescent="0.25">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x14ac:dyDescent="0.25">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x14ac:dyDescent="0.25">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x14ac:dyDescent="0.25">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x14ac:dyDescent="0.25">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x14ac:dyDescent="0.25">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x14ac:dyDescent="0.25">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x14ac:dyDescent="0.25">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x14ac:dyDescent="0.25">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x14ac:dyDescent="0.25">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x14ac:dyDescent="0.25">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x14ac:dyDescent="0.25">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x14ac:dyDescent="0.25">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x14ac:dyDescent="0.25">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x14ac:dyDescent="0.25">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x14ac:dyDescent="0.25">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x14ac:dyDescent="0.25">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x14ac:dyDescent="0.25">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x14ac:dyDescent="0.25">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x14ac:dyDescent="0.25">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x14ac:dyDescent="0.25">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x14ac:dyDescent="0.25">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x14ac:dyDescent="0.25">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x14ac:dyDescent="0.25">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x14ac:dyDescent="0.25">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x14ac:dyDescent="0.25">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x14ac:dyDescent="0.25">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x14ac:dyDescent="0.25">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x14ac:dyDescent="0.25">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x14ac:dyDescent="0.25">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x14ac:dyDescent="0.25">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x14ac:dyDescent="0.25">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x14ac:dyDescent="0.25">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x14ac:dyDescent="0.25">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x14ac:dyDescent="0.25">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x14ac:dyDescent="0.25">
      <c r="A245" s="84"/>
    </row>
    <row r="246" spans="1:60" x14ac:dyDescent="0.25">
      <c r="A246" s="84"/>
    </row>
    <row r="247" spans="1:60" x14ac:dyDescent="0.25">
      <c r="A247" s="84"/>
    </row>
    <row r="248" spans="1:60" x14ac:dyDescent="0.25">
      <c r="A248" s="84"/>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0" zoomScaleNormal="80" workbookViewId="0">
      <selection activeCell="C5" sqref="C5"/>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84"/>
      <c r="B1" s="592" t="s">
        <v>178</v>
      </c>
      <c r="C1" s="592"/>
      <c r="D1" s="592"/>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x14ac:dyDescent="0.2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5" x14ac:dyDescent="0.25">
      <c r="A3" s="84"/>
      <c r="B3" s="11"/>
      <c r="C3" s="12" t="s">
        <v>179</v>
      </c>
      <c r="D3" s="12" t="s">
        <v>162</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1" x14ac:dyDescent="0.25">
      <c r="A4" s="84"/>
      <c r="B4" s="13" t="s">
        <v>180</v>
      </c>
      <c r="C4" s="14" t="s">
        <v>181</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1" x14ac:dyDescent="0.25">
      <c r="A5" s="84"/>
      <c r="B5" s="16" t="s">
        <v>182</v>
      </c>
      <c r="C5" s="17" t="s">
        <v>183</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1" x14ac:dyDescent="0.25">
      <c r="A6" s="84"/>
      <c r="B6" s="19" t="s">
        <v>184</v>
      </c>
      <c r="C6" s="17" t="s">
        <v>185</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6.5" x14ac:dyDescent="0.25">
      <c r="A7" s="84"/>
      <c r="B7" s="20" t="s">
        <v>186</v>
      </c>
      <c r="C7" s="17" t="s">
        <v>187</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1" x14ac:dyDescent="0.25">
      <c r="A8" s="84"/>
      <c r="B8" s="21" t="s">
        <v>188</v>
      </c>
      <c r="C8" s="17" t="s">
        <v>189</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x14ac:dyDescent="0.25">
      <c r="A9" s="84"/>
      <c r="B9" s="101"/>
      <c r="C9" s="101"/>
      <c r="D9" s="101"/>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6.5" x14ac:dyDescent="0.25">
      <c r="A10" s="84"/>
      <c r="B10" s="102"/>
      <c r="C10" s="101"/>
      <c r="D10" s="101"/>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25">
      <c r="A11" s="84"/>
      <c r="B11" s="101"/>
      <c r="C11" s="101"/>
      <c r="D11" s="101"/>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x14ac:dyDescent="0.25">
      <c r="A12" s="84"/>
      <c r="B12" s="101"/>
      <c r="C12" s="101"/>
      <c r="D12" s="101"/>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x14ac:dyDescent="0.25">
      <c r="A13" s="84"/>
      <c r="B13" s="101"/>
      <c r="C13" s="101"/>
      <c r="D13" s="101"/>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x14ac:dyDescent="0.25">
      <c r="A14" s="84"/>
      <c r="B14" s="101"/>
      <c r="C14" s="101"/>
      <c r="D14" s="101"/>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x14ac:dyDescent="0.25">
      <c r="A15" s="84"/>
      <c r="B15" s="101"/>
      <c r="C15" s="101"/>
      <c r="D15" s="101"/>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25">
      <c r="A16" s="84"/>
      <c r="B16" s="101"/>
      <c r="C16" s="101"/>
      <c r="D16" s="101"/>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x14ac:dyDescent="0.25">
      <c r="A17" s="84"/>
      <c r="B17" s="101"/>
      <c r="C17" s="101"/>
      <c r="D17" s="101"/>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x14ac:dyDescent="0.25">
      <c r="A18" s="84"/>
      <c r="B18" s="101"/>
      <c r="C18" s="101"/>
      <c r="D18" s="101"/>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x14ac:dyDescent="0.25">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x14ac:dyDescent="0.25">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x14ac:dyDescent="0.25">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x14ac:dyDescent="0.25">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x14ac:dyDescent="0.2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x14ac:dyDescent="0.25">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x14ac:dyDescent="0.25">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x14ac:dyDescent="0.25">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x14ac:dyDescent="0.25">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x14ac:dyDescent="0.25">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x14ac:dyDescent="0.25">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x14ac:dyDescent="0.25">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x14ac:dyDescent="0.25">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x14ac:dyDescent="0.25">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x14ac:dyDescent="0.25">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x14ac:dyDescent="0.25">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x14ac:dyDescent="0.25">
      <c r="A35" s="84"/>
    </row>
    <row r="36" spans="1:31" x14ac:dyDescent="0.25">
      <c r="A36" s="84"/>
    </row>
    <row r="37" spans="1:31" x14ac:dyDescent="0.25">
      <c r="A37" s="84"/>
    </row>
    <row r="38" spans="1:31" x14ac:dyDescent="0.25">
      <c r="A38" s="84"/>
    </row>
    <row r="39" spans="1:31" x14ac:dyDescent="0.25">
      <c r="A39" s="84"/>
    </row>
    <row r="40" spans="1:31" x14ac:dyDescent="0.25">
      <c r="A40" s="84"/>
    </row>
    <row r="41" spans="1:31" x14ac:dyDescent="0.25">
      <c r="A41" s="84"/>
    </row>
    <row r="42" spans="1:31" x14ac:dyDescent="0.25">
      <c r="A42" s="84"/>
    </row>
    <row r="43" spans="1:31" x14ac:dyDescent="0.25">
      <c r="A43" s="84"/>
    </row>
    <row r="44" spans="1:31" x14ac:dyDescent="0.25">
      <c r="A44" s="84"/>
    </row>
    <row r="45" spans="1:31" x14ac:dyDescent="0.25">
      <c r="A45" s="84"/>
    </row>
    <row r="46" spans="1:31" x14ac:dyDescent="0.25">
      <c r="A46" s="84"/>
    </row>
    <row r="47" spans="1:31" x14ac:dyDescent="0.25">
      <c r="A47" s="84"/>
    </row>
    <row r="48" spans="1:31" x14ac:dyDescent="0.25">
      <c r="A48" s="84"/>
    </row>
    <row r="49" spans="1:1" x14ac:dyDescent="0.25">
      <c r="A49" s="84"/>
    </row>
    <row r="50" spans="1:1" x14ac:dyDescent="0.25">
      <c r="A50" s="84"/>
    </row>
    <row r="51" spans="1:1" x14ac:dyDescent="0.25">
      <c r="A51" s="84"/>
    </row>
    <row r="52" spans="1:1" x14ac:dyDescent="0.25">
      <c r="A52" s="84"/>
    </row>
    <row r="53" spans="1:1" x14ac:dyDescent="0.25">
      <c r="A53" s="84"/>
    </row>
    <row r="54" spans="1:1" x14ac:dyDescent="0.25">
      <c r="A54" s="84"/>
    </row>
    <row r="55" spans="1:1" x14ac:dyDescent="0.25">
      <c r="A55" s="84"/>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5" sqref="C5"/>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4"/>
      <c r="B1" s="593" t="s">
        <v>190</v>
      </c>
      <c r="C1" s="593"/>
      <c r="D1" s="593"/>
      <c r="E1" s="84"/>
      <c r="F1" s="84"/>
      <c r="G1" s="84"/>
      <c r="H1" s="84"/>
      <c r="I1" s="84"/>
      <c r="J1" s="84"/>
      <c r="K1" s="84"/>
      <c r="L1" s="84"/>
      <c r="M1" s="84"/>
      <c r="N1" s="84"/>
      <c r="O1" s="84"/>
      <c r="P1" s="84"/>
      <c r="Q1" s="84"/>
      <c r="R1" s="84"/>
      <c r="S1" s="84"/>
      <c r="T1" s="84"/>
      <c r="U1" s="84"/>
    </row>
    <row r="2" spans="1:21" x14ac:dyDescent="0.25">
      <c r="A2" s="84"/>
      <c r="B2" s="84"/>
      <c r="C2" s="84"/>
      <c r="D2" s="84"/>
      <c r="E2" s="84"/>
      <c r="F2" s="84"/>
      <c r="G2" s="84"/>
      <c r="H2" s="84"/>
      <c r="I2" s="84"/>
      <c r="J2" s="84"/>
      <c r="K2" s="84"/>
      <c r="L2" s="84"/>
      <c r="M2" s="84"/>
      <c r="N2" s="84"/>
      <c r="O2" s="84"/>
      <c r="P2" s="84"/>
      <c r="Q2" s="84"/>
      <c r="R2" s="84"/>
      <c r="S2" s="84"/>
      <c r="T2" s="84"/>
      <c r="U2" s="84"/>
    </row>
    <row r="3" spans="1:21" ht="30" x14ac:dyDescent="0.25">
      <c r="A3" s="84"/>
      <c r="B3" s="98"/>
      <c r="C3" s="36" t="s">
        <v>191</v>
      </c>
      <c r="D3" s="36" t="s">
        <v>192</v>
      </c>
      <c r="E3" s="84"/>
      <c r="F3" s="84"/>
      <c r="G3" s="84"/>
      <c r="H3" s="84"/>
      <c r="I3" s="84"/>
      <c r="J3" s="84"/>
      <c r="K3" s="84"/>
      <c r="L3" s="84"/>
      <c r="M3" s="84"/>
      <c r="N3" s="84"/>
      <c r="O3" s="84"/>
      <c r="P3" s="84"/>
      <c r="Q3" s="84"/>
      <c r="R3" s="84"/>
      <c r="S3" s="84"/>
      <c r="T3" s="84"/>
      <c r="U3" s="84"/>
    </row>
    <row r="4" spans="1:21" ht="33.75" x14ac:dyDescent="0.25">
      <c r="A4" s="97" t="s">
        <v>193</v>
      </c>
      <c r="B4" s="39" t="s">
        <v>194</v>
      </c>
      <c r="C4" s="44" t="s">
        <v>195</v>
      </c>
      <c r="D4" s="37" t="s">
        <v>196</v>
      </c>
      <c r="E4" s="84"/>
      <c r="F4" s="84"/>
      <c r="G4" s="84"/>
      <c r="H4" s="84"/>
      <c r="I4" s="84"/>
      <c r="J4" s="84"/>
      <c r="K4" s="84"/>
      <c r="L4" s="84"/>
      <c r="M4" s="84"/>
      <c r="N4" s="84"/>
      <c r="O4" s="84"/>
      <c r="P4" s="84"/>
      <c r="Q4" s="84"/>
      <c r="R4" s="84"/>
      <c r="S4" s="84"/>
      <c r="T4" s="84"/>
      <c r="U4" s="84"/>
    </row>
    <row r="5" spans="1:21" ht="67.5" x14ac:dyDescent="0.25">
      <c r="A5" s="97" t="s">
        <v>197</v>
      </c>
      <c r="B5" s="40" t="s">
        <v>198</v>
      </c>
      <c r="C5" s="45" t="s">
        <v>199</v>
      </c>
      <c r="D5" s="38" t="s">
        <v>200</v>
      </c>
      <c r="E5" s="84"/>
      <c r="F5" s="84"/>
      <c r="G5" s="84"/>
      <c r="H5" s="84"/>
      <c r="I5" s="84"/>
      <c r="J5" s="84"/>
      <c r="K5" s="84"/>
      <c r="L5" s="84"/>
      <c r="M5" s="84"/>
      <c r="N5" s="84"/>
      <c r="O5" s="84"/>
      <c r="P5" s="84"/>
      <c r="Q5" s="84"/>
      <c r="R5" s="84"/>
      <c r="S5" s="84"/>
      <c r="T5" s="84"/>
      <c r="U5" s="84"/>
    </row>
    <row r="6" spans="1:21" ht="67.5" x14ac:dyDescent="0.25">
      <c r="A6" s="97" t="s">
        <v>168</v>
      </c>
      <c r="B6" s="41" t="s">
        <v>201</v>
      </c>
      <c r="C6" s="45" t="s">
        <v>202</v>
      </c>
      <c r="D6" s="38" t="s">
        <v>203</v>
      </c>
      <c r="E6" s="84"/>
      <c r="F6" s="84"/>
      <c r="G6" s="84"/>
      <c r="H6" s="84"/>
      <c r="I6" s="84"/>
      <c r="J6" s="84"/>
      <c r="K6" s="84"/>
      <c r="L6" s="84"/>
      <c r="M6" s="84"/>
      <c r="N6" s="84"/>
      <c r="O6" s="84"/>
      <c r="P6" s="84"/>
      <c r="Q6" s="84"/>
      <c r="R6" s="84"/>
      <c r="S6" s="84"/>
      <c r="T6" s="84"/>
      <c r="U6" s="84"/>
    </row>
    <row r="7" spans="1:21" ht="101.25" x14ac:dyDescent="0.25">
      <c r="A7" s="97" t="s">
        <v>204</v>
      </c>
      <c r="B7" s="42" t="s">
        <v>205</v>
      </c>
      <c r="C7" s="45" t="s">
        <v>206</v>
      </c>
      <c r="D7" s="38" t="s">
        <v>207</v>
      </c>
      <c r="E7" s="84"/>
      <c r="F7" s="84"/>
      <c r="G7" s="84"/>
      <c r="H7" s="84"/>
      <c r="I7" s="84"/>
      <c r="J7" s="84"/>
      <c r="K7" s="84"/>
      <c r="L7" s="84"/>
      <c r="M7" s="84"/>
      <c r="N7" s="84"/>
      <c r="O7" s="84"/>
      <c r="P7" s="84"/>
      <c r="Q7" s="84"/>
      <c r="R7" s="84"/>
      <c r="S7" s="84"/>
      <c r="T7" s="84"/>
      <c r="U7" s="84"/>
    </row>
    <row r="8" spans="1:21" ht="67.5" x14ac:dyDescent="0.25">
      <c r="A8" s="97" t="s">
        <v>208</v>
      </c>
      <c r="B8" s="43" t="s">
        <v>209</v>
      </c>
      <c r="C8" s="45" t="s">
        <v>210</v>
      </c>
      <c r="D8" s="38" t="s">
        <v>211</v>
      </c>
      <c r="E8" s="84"/>
      <c r="F8" s="84"/>
      <c r="G8" s="84"/>
      <c r="H8" s="84"/>
      <c r="I8" s="84"/>
      <c r="J8" s="84"/>
      <c r="K8" s="84"/>
      <c r="L8" s="84"/>
      <c r="M8" s="84"/>
      <c r="N8" s="84"/>
      <c r="O8" s="84"/>
      <c r="P8" s="84"/>
      <c r="Q8" s="84"/>
      <c r="R8" s="84"/>
      <c r="S8" s="84"/>
      <c r="T8" s="84"/>
      <c r="U8" s="84"/>
    </row>
    <row r="9" spans="1:21" ht="20.25" x14ac:dyDescent="0.25">
      <c r="A9" s="97"/>
      <c r="B9" s="97"/>
      <c r="C9" s="99"/>
      <c r="D9" s="99"/>
      <c r="E9" s="84"/>
      <c r="F9" s="84"/>
      <c r="G9" s="84"/>
      <c r="H9" s="84"/>
      <c r="I9" s="84"/>
      <c r="J9" s="84"/>
      <c r="K9" s="84"/>
      <c r="L9" s="84"/>
      <c r="M9" s="84"/>
      <c r="N9" s="84"/>
      <c r="O9" s="84"/>
      <c r="P9" s="84"/>
      <c r="Q9" s="84"/>
      <c r="R9" s="84"/>
      <c r="S9" s="84"/>
      <c r="T9" s="84"/>
      <c r="U9" s="84"/>
    </row>
    <row r="10" spans="1:21" ht="16.5" x14ac:dyDescent="0.25">
      <c r="A10" s="97"/>
      <c r="B10" s="100"/>
      <c r="C10" s="100"/>
      <c r="D10" s="100"/>
      <c r="E10" s="84"/>
      <c r="F10" s="84"/>
      <c r="G10" s="84"/>
      <c r="H10" s="84"/>
      <c r="I10" s="84"/>
      <c r="J10" s="84"/>
      <c r="K10" s="84"/>
      <c r="L10" s="84"/>
      <c r="M10" s="84"/>
      <c r="N10" s="84"/>
      <c r="O10" s="84"/>
      <c r="P10" s="84"/>
      <c r="Q10" s="84"/>
      <c r="R10" s="84"/>
      <c r="S10" s="84"/>
      <c r="T10" s="84"/>
      <c r="U10" s="84"/>
    </row>
    <row r="11" spans="1:21" x14ac:dyDescent="0.25">
      <c r="A11" s="97"/>
      <c r="B11" s="97" t="s">
        <v>212</v>
      </c>
      <c r="C11" s="97" t="s">
        <v>213</v>
      </c>
      <c r="D11" s="97" t="s">
        <v>214</v>
      </c>
      <c r="E11" s="84"/>
      <c r="F11" s="84"/>
      <c r="G11" s="84"/>
      <c r="H11" s="84"/>
      <c r="I11" s="84"/>
      <c r="J11" s="84"/>
      <c r="K11" s="84"/>
      <c r="L11" s="84"/>
      <c r="M11" s="84"/>
      <c r="N11" s="84"/>
      <c r="O11" s="84"/>
      <c r="P11" s="84"/>
      <c r="Q11" s="84"/>
      <c r="R11" s="84"/>
      <c r="S11" s="84"/>
      <c r="T11" s="84"/>
      <c r="U11" s="84"/>
    </row>
    <row r="12" spans="1:21" x14ac:dyDescent="0.25">
      <c r="A12" s="97"/>
      <c r="B12" s="97" t="s">
        <v>215</v>
      </c>
      <c r="C12" s="97" t="s">
        <v>216</v>
      </c>
      <c r="D12" s="97" t="s">
        <v>217</v>
      </c>
      <c r="E12" s="84"/>
      <c r="F12" s="84"/>
      <c r="G12" s="84"/>
      <c r="H12" s="84"/>
      <c r="I12" s="84"/>
      <c r="J12" s="84"/>
      <c r="K12" s="84"/>
      <c r="L12" s="84"/>
      <c r="M12" s="84"/>
      <c r="N12" s="84"/>
      <c r="O12" s="84"/>
      <c r="P12" s="84"/>
      <c r="Q12" s="84"/>
      <c r="R12" s="84"/>
      <c r="S12" s="84"/>
      <c r="T12" s="84"/>
      <c r="U12" s="84"/>
    </row>
    <row r="13" spans="1:21" x14ac:dyDescent="0.25">
      <c r="A13" s="97"/>
      <c r="B13" s="97"/>
      <c r="C13" s="97" t="s">
        <v>218</v>
      </c>
      <c r="D13" s="97" t="s">
        <v>150</v>
      </c>
      <c r="E13" s="84"/>
      <c r="F13" s="84"/>
      <c r="G13" s="84"/>
      <c r="H13" s="84"/>
      <c r="I13" s="84"/>
      <c r="J13" s="84"/>
      <c r="K13" s="84"/>
      <c r="L13" s="84"/>
      <c r="M13" s="84"/>
      <c r="N13" s="84"/>
      <c r="O13" s="84"/>
      <c r="P13" s="84"/>
      <c r="Q13" s="84"/>
      <c r="R13" s="84"/>
      <c r="S13" s="84"/>
      <c r="T13" s="84"/>
      <c r="U13" s="84"/>
    </row>
    <row r="14" spans="1:21" x14ac:dyDescent="0.25">
      <c r="A14" s="97"/>
      <c r="B14" s="97"/>
      <c r="C14" s="97" t="s">
        <v>219</v>
      </c>
      <c r="D14" s="97" t="s">
        <v>220</v>
      </c>
      <c r="E14" s="84"/>
      <c r="F14" s="84"/>
      <c r="G14" s="84"/>
      <c r="H14" s="84"/>
      <c r="I14" s="84"/>
      <c r="J14" s="84"/>
      <c r="K14" s="84"/>
      <c r="L14" s="84"/>
      <c r="M14" s="84"/>
      <c r="N14" s="84"/>
      <c r="O14" s="84"/>
      <c r="P14" s="84"/>
      <c r="Q14" s="84"/>
      <c r="R14" s="84"/>
      <c r="S14" s="84"/>
      <c r="T14" s="84"/>
      <c r="U14" s="84"/>
    </row>
    <row r="15" spans="1:21" x14ac:dyDescent="0.25">
      <c r="A15" s="97"/>
      <c r="B15" s="97"/>
      <c r="C15" s="97" t="s">
        <v>221</v>
      </c>
      <c r="D15" s="97" t="s">
        <v>222</v>
      </c>
      <c r="E15" s="84"/>
      <c r="F15" s="84"/>
      <c r="G15" s="84"/>
      <c r="H15" s="84"/>
      <c r="I15" s="84"/>
      <c r="J15" s="84"/>
      <c r="K15" s="84"/>
      <c r="L15" s="84"/>
      <c r="M15" s="84"/>
      <c r="N15" s="84"/>
      <c r="O15" s="84"/>
      <c r="P15" s="84"/>
      <c r="Q15" s="84"/>
      <c r="R15" s="84"/>
      <c r="S15" s="84"/>
      <c r="T15" s="84"/>
      <c r="U15" s="84"/>
    </row>
    <row r="16" spans="1:21" x14ac:dyDescent="0.25">
      <c r="A16" s="97"/>
      <c r="B16" s="97"/>
      <c r="C16" s="97"/>
      <c r="D16" s="97"/>
      <c r="E16" s="84"/>
      <c r="F16" s="84"/>
      <c r="G16" s="84"/>
      <c r="H16" s="84"/>
      <c r="I16" s="84"/>
      <c r="J16" s="84"/>
      <c r="K16" s="84"/>
      <c r="L16" s="84"/>
      <c r="M16" s="84"/>
      <c r="N16" s="84"/>
      <c r="O16" s="84"/>
    </row>
    <row r="17" spans="1:15" x14ac:dyDescent="0.25">
      <c r="A17" s="97"/>
      <c r="B17" s="97"/>
      <c r="C17" s="97"/>
      <c r="D17" s="97"/>
      <c r="E17" s="84"/>
      <c r="F17" s="84"/>
      <c r="G17" s="84"/>
      <c r="H17" s="84"/>
      <c r="I17" s="84"/>
      <c r="J17" s="84"/>
      <c r="K17" s="84"/>
      <c r="L17" s="84"/>
      <c r="M17" s="84"/>
      <c r="N17" s="84"/>
      <c r="O17" s="84"/>
    </row>
    <row r="18" spans="1:15" x14ac:dyDescent="0.25">
      <c r="A18" s="97"/>
      <c r="B18" s="101"/>
      <c r="C18" s="101"/>
      <c r="D18" s="101"/>
      <c r="E18" s="84"/>
      <c r="F18" s="84"/>
      <c r="G18" s="84"/>
      <c r="H18" s="84"/>
      <c r="I18" s="84"/>
      <c r="J18" s="84"/>
      <c r="K18" s="84"/>
      <c r="L18" s="84"/>
      <c r="M18" s="84"/>
      <c r="N18" s="84"/>
      <c r="O18" s="84"/>
    </row>
    <row r="19" spans="1:15" x14ac:dyDescent="0.25">
      <c r="A19" s="97"/>
      <c r="B19" s="101"/>
      <c r="C19" s="101"/>
      <c r="D19" s="101"/>
      <c r="E19" s="84"/>
      <c r="F19" s="84"/>
      <c r="G19" s="84"/>
      <c r="H19" s="84"/>
      <c r="I19" s="84"/>
      <c r="J19" s="84"/>
      <c r="K19" s="84"/>
      <c r="L19" s="84"/>
      <c r="M19" s="84"/>
      <c r="N19" s="84"/>
      <c r="O19" s="84"/>
    </row>
    <row r="20" spans="1:15" x14ac:dyDescent="0.25">
      <c r="A20" s="97"/>
      <c r="B20" s="101"/>
      <c r="C20" s="101"/>
      <c r="D20" s="101"/>
      <c r="E20" s="84"/>
      <c r="F20" s="84"/>
      <c r="G20" s="84"/>
      <c r="H20" s="84"/>
      <c r="I20" s="84"/>
      <c r="J20" s="84"/>
      <c r="K20" s="84"/>
      <c r="L20" s="84"/>
      <c r="M20" s="84"/>
      <c r="N20" s="84"/>
      <c r="O20" s="84"/>
    </row>
    <row r="21" spans="1:15" x14ac:dyDescent="0.25">
      <c r="A21" s="97"/>
      <c r="B21" s="101"/>
      <c r="C21" s="101"/>
      <c r="D21" s="101"/>
      <c r="E21" s="84"/>
      <c r="F21" s="84"/>
      <c r="G21" s="84"/>
      <c r="H21" s="84"/>
      <c r="I21" s="84"/>
      <c r="J21" s="84"/>
      <c r="K21" s="84"/>
      <c r="L21" s="84"/>
      <c r="M21" s="84"/>
      <c r="N21" s="84"/>
      <c r="O21" s="84"/>
    </row>
    <row r="22" spans="1:15" ht="20.25" x14ac:dyDescent="0.25">
      <c r="A22" s="97"/>
      <c r="B22" s="97"/>
      <c r="C22" s="99"/>
      <c r="D22" s="99"/>
      <c r="E22" s="84"/>
      <c r="F22" s="84"/>
      <c r="G22" s="84"/>
      <c r="H22" s="84"/>
      <c r="I22" s="84"/>
      <c r="J22" s="84"/>
      <c r="K22" s="84"/>
      <c r="L22" s="84"/>
      <c r="M22" s="84"/>
      <c r="N22" s="84"/>
      <c r="O22" s="84"/>
    </row>
    <row r="23" spans="1:15" ht="20.25" x14ac:dyDescent="0.25">
      <c r="A23" s="97"/>
      <c r="B23" s="97"/>
      <c r="C23" s="99"/>
      <c r="D23" s="99"/>
      <c r="E23" s="84"/>
      <c r="F23" s="84"/>
      <c r="G23" s="84"/>
      <c r="H23" s="84"/>
      <c r="I23" s="84"/>
      <c r="J23" s="84"/>
      <c r="K23" s="84"/>
      <c r="L23" s="84"/>
      <c r="M23" s="84"/>
      <c r="N23" s="84"/>
      <c r="O23" s="84"/>
    </row>
    <row r="24" spans="1:15" ht="20.25" x14ac:dyDescent="0.25">
      <c r="A24" s="97"/>
      <c r="B24" s="97"/>
      <c r="C24" s="99"/>
      <c r="D24" s="99"/>
      <c r="E24" s="84"/>
      <c r="F24" s="84"/>
      <c r="G24" s="84"/>
      <c r="H24" s="84"/>
      <c r="I24" s="84"/>
      <c r="J24" s="84"/>
      <c r="K24" s="84"/>
      <c r="L24" s="84"/>
      <c r="M24" s="84"/>
      <c r="N24" s="84"/>
      <c r="O24" s="84"/>
    </row>
    <row r="25" spans="1:15" ht="20.25" x14ac:dyDescent="0.25">
      <c r="A25" s="97"/>
      <c r="B25" s="97"/>
      <c r="C25" s="99"/>
      <c r="D25" s="99"/>
      <c r="E25" s="84"/>
      <c r="F25" s="84"/>
      <c r="G25" s="84"/>
      <c r="H25" s="84"/>
      <c r="I25" s="84"/>
      <c r="J25" s="84"/>
      <c r="K25" s="84"/>
      <c r="L25" s="84"/>
      <c r="M25" s="84"/>
      <c r="N25" s="84"/>
      <c r="O25" s="84"/>
    </row>
    <row r="26" spans="1:15" ht="20.25" x14ac:dyDescent="0.25">
      <c r="A26" s="97"/>
      <c r="B26" s="97"/>
      <c r="C26" s="99"/>
      <c r="D26" s="99"/>
      <c r="E26" s="84"/>
      <c r="F26" s="84"/>
      <c r="G26" s="84"/>
      <c r="H26" s="84"/>
      <c r="I26" s="84"/>
      <c r="J26" s="84"/>
      <c r="K26" s="84"/>
      <c r="L26" s="84"/>
      <c r="M26" s="84"/>
      <c r="N26" s="84"/>
      <c r="O26" s="84"/>
    </row>
    <row r="27" spans="1:15" ht="20.25" x14ac:dyDescent="0.25">
      <c r="A27" s="97"/>
      <c r="B27" s="97"/>
      <c r="C27" s="99"/>
      <c r="D27" s="99"/>
      <c r="E27" s="84"/>
      <c r="F27" s="84"/>
      <c r="G27" s="84"/>
      <c r="H27" s="84"/>
      <c r="I27" s="84"/>
      <c r="J27" s="84"/>
      <c r="K27" s="84"/>
      <c r="L27" s="84"/>
      <c r="M27" s="84"/>
      <c r="N27" s="84"/>
      <c r="O27" s="84"/>
    </row>
    <row r="28" spans="1:15" ht="20.25" x14ac:dyDescent="0.25">
      <c r="A28" s="97"/>
      <c r="B28" s="97"/>
      <c r="C28" s="99"/>
      <c r="D28" s="99"/>
      <c r="E28" s="84"/>
      <c r="F28" s="84"/>
      <c r="G28" s="84"/>
      <c r="H28" s="84"/>
      <c r="I28" s="84"/>
      <c r="J28" s="84"/>
      <c r="K28" s="84"/>
      <c r="L28" s="84"/>
      <c r="M28" s="84"/>
      <c r="N28" s="84"/>
      <c r="O28" s="84"/>
    </row>
    <row r="29" spans="1:15" ht="20.25" x14ac:dyDescent="0.25">
      <c r="A29" s="97"/>
      <c r="B29" s="97"/>
      <c r="C29" s="99"/>
      <c r="D29" s="99"/>
      <c r="E29" s="84"/>
      <c r="F29" s="84"/>
      <c r="G29" s="84"/>
      <c r="H29" s="84"/>
      <c r="I29" s="84"/>
      <c r="J29" s="84"/>
      <c r="K29" s="84"/>
      <c r="L29" s="84"/>
      <c r="M29" s="84"/>
      <c r="N29" s="84"/>
      <c r="O29" s="84"/>
    </row>
    <row r="30" spans="1:15" ht="20.25" x14ac:dyDescent="0.25">
      <c r="A30" s="97"/>
      <c r="B30" s="97"/>
      <c r="C30" s="99"/>
      <c r="D30" s="99"/>
      <c r="E30" s="84"/>
      <c r="F30" s="84"/>
      <c r="G30" s="84"/>
      <c r="H30" s="84"/>
      <c r="I30" s="84"/>
      <c r="J30" s="84"/>
      <c r="K30" s="84"/>
      <c r="L30" s="84"/>
      <c r="M30" s="84"/>
      <c r="N30" s="84"/>
      <c r="O30" s="84"/>
    </row>
    <row r="31" spans="1:15" ht="20.25" x14ac:dyDescent="0.25">
      <c r="A31" s="97"/>
      <c r="B31" s="97"/>
      <c r="C31" s="99"/>
      <c r="D31" s="99"/>
      <c r="E31" s="84"/>
      <c r="F31" s="84"/>
      <c r="G31" s="84"/>
      <c r="H31" s="84"/>
      <c r="I31" s="84"/>
      <c r="J31" s="84"/>
      <c r="K31" s="84"/>
      <c r="L31" s="84"/>
      <c r="M31" s="84"/>
      <c r="N31" s="84"/>
      <c r="O31" s="84"/>
    </row>
    <row r="32" spans="1:15" ht="20.25" x14ac:dyDescent="0.25">
      <c r="A32" s="97"/>
      <c r="B32" s="97"/>
      <c r="C32" s="99"/>
      <c r="D32" s="99"/>
      <c r="E32" s="84"/>
      <c r="F32" s="84"/>
      <c r="G32" s="84"/>
      <c r="H32" s="84"/>
      <c r="I32" s="84"/>
      <c r="J32" s="84"/>
      <c r="K32" s="84"/>
      <c r="L32" s="84"/>
      <c r="M32" s="84"/>
      <c r="N32" s="84"/>
      <c r="O32" s="84"/>
    </row>
    <row r="33" spans="1:15" ht="20.25" x14ac:dyDescent="0.25">
      <c r="A33" s="97"/>
      <c r="B33" s="97"/>
      <c r="C33" s="99"/>
      <c r="D33" s="99"/>
      <c r="E33" s="84"/>
      <c r="F33" s="84"/>
      <c r="G33" s="84"/>
      <c r="H33" s="84"/>
      <c r="I33" s="84"/>
      <c r="J33" s="84"/>
      <c r="K33" s="84"/>
      <c r="L33" s="84"/>
      <c r="M33" s="84"/>
      <c r="N33" s="84"/>
      <c r="O33" s="84"/>
    </row>
    <row r="34" spans="1:15" ht="20.25" x14ac:dyDescent="0.25">
      <c r="A34" s="97"/>
      <c r="B34" s="97"/>
      <c r="C34" s="99"/>
      <c r="D34" s="99"/>
      <c r="E34" s="84"/>
      <c r="F34" s="84"/>
      <c r="G34" s="84"/>
      <c r="H34" s="84"/>
      <c r="I34" s="84"/>
      <c r="J34" s="84"/>
      <c r="K34" s="84"/>
      <c r="L34" s="84"/>
      <c r="M34" s="84"/>
      <c r="N34" s="84"/>
      <c r="O34" s="84"/>
    </row>
    <row r="35" spans="1:15" ht="20.25" x14ac:dyDescent="0.25">
      <c r="A35" s="97"/>
      <c r="B35" s="97"/>
      <c r="C35" s="99"/>
      <c r="D35" s="99"/>
      <c r="E35" s="84"/>
      <c r="F35" s="84"/>
      <c r="G35" s="84"/>
      <c r="H35" s="84"/>
      <c r="I35" s="84"/>
      <c r="J35" s="84"/>
      <c r="K35" s="84"/>
      <c r="L35" s="84"/>
      <c r="M35" s="84"/>
      <c r="N35" s="84"/>
      <c r="O35" s="84"/>
    </row>
    <row r="36" spans="1:15" ht="20.25" x14ac:dyDescent="0.25">
      <c r="A36" s="97"/>
      <c r="B36" s="97"/>
      <c r="C36" s="99"/>
      <c r="D36" s="99"/>
      <c r="E36" s="84"/>
      <c r="F36" s="84"/>
      <c r="G36" s="84"/>
      <c r="H36" s="84"/>
      <c r="I36" s="84"/>
      <c r="J36" s="84"/>
      <c r="K36" s="84"/>
      <c r="L36" s="84"/>
      <c r="M36" s="84"/>
      <c r="N36" s="84"/>
      <c r="O36" s="84"/>
    </row>
    <row r="37" spans="1:15" ht="20.25" x14ac:dyDescent="0.25">
      <c r="A37" s="97"/>
      <c r="B37" s="97"/>
      <c r="C37" s="99"/>
      <c r="D37" s="99"/>
      <c r="E37" s="84"/>
      <c r="F37" s="84"/>
      <c r="G37" s="84"/>
      <c r="H37" s="84"/>
      <c r="I37" s="84"/>
      <c r="J37" s="84"/>
      <c r="K37" s="84"/>
      <c r="L37" s="84"/>
      <c r="M37" s="84"/>
      <c r="N37" s="84"/>
      <c r="O37" s="84"/>
    </row>
    <row r="38" spans="1:15" ht="20.25" x14ac:dyDescent="0.25">
      <c r="A38" s="97"/>
      <c r="B38" s="97"/>
      <c r="C38" s="99"/>
      <c r="D38" s="99"/>
      <c r="E38" s="84"/>
      <c r="F38" s="84"/>
      <c r="G38" s="84"/>
      <c r="H38" s="84"/>
      <c r="I38" s="84"/>
      <c r="J38" s="84"/>
      <c r="K38" s="84"/>
      <c r="L38" s="84"/>
      <c r="M38" s="84"/>
      <c r="N38" s="84"/>
      <c r="O38" s="84"/>
    </row>
    <row r="39" spans="1:15" ht="20.25" x14ac:dyDescent="0.25">
      <c r="A39" s="97"/>
      <c r="B39" s="97"/>
      <c r="C39" s="99"/>
      <c r="D39" s="99"/>
      <c r="E39" s="84"/>
      <c r="F39" s="84"/>
      <c r="G39" s="84"/>
      <c r="H39" s="84"/>
      <c r="I39" s="84"/>
      <c r="J39" s="84"/>
      <c r="K39" s="84"/>
      <c r="L39" s="84"/>
      <c r="M39" s="84"/>
      <c r="N39" s="84"/>
      <c r="O39" s="84"/>
    </row>
    <row r="40" spans="1:15" ht="20.25" x14ac:dyDescent="0.25">
      <c r="A40" s="97"/>
      <c r="B40" s="97"/>
      <c r="C40" s="99"/>
      <c r="D40" s="99"/>
      <c r="E40" s="84"/>
      <c r="F40" s="84"/>
      <c r="G40" s="84"/>
      <c r="H40" s="84"/>
      <c r="I40" s="84"/>
      <c r="J40" s="84"/>
      <c r="K40" s="84"/>
      <c r="L40" s="84"/>
      <c r="M40" s="84"/>
      <c r="N40" s="84"/>
      <c r="O40" s="84"/>
    </row>
    <row r="41" spans="1:15" ht="20.25" x14ac:dyDescent="0.25">
      <c r="A41" s="97"/>
      <c r="B41" s="97"/>
      <c r="C41" s="99"/>
      <c r="D41" s="99"/>
      <c r="E41" s="84"/>
      <c r="F41" s="84"/>
      <c r="G41" s="84"/>
      <c r="H41" s="84"/>
      <c r="I41" s="84"/>
      <c r="J41" s="84"/>
      <c r="K41" s="84"/>
      <c r="L41" s="84"/>
      <c r="M41" s="84"/>
      <c r="N41" s="84"/>
      <c r="O41" s="84"/>
    </row>
    <row r="42" spans="1:15" ht="20.25" x14ac:dyDescent="0.25">
      <c r="A42" s="97"/>
      <c r="B42" s="97"/>
      <c r="C42" s="99"/>
      <c r="D42" s="99"/>
      <c r="E42" s="84"/>
      <c r="F42" s="84"/>
      <c r="G42" s="84"/>
      <c r="H42" s="84"/>
      <c r="I42" s="84"/>
      <c r="J42" s="84"/>
      <c r="K42" s="84"/>
      <c r="L42" s="84"/>
      <c r="M42" s="84"/>
      <c r="N42" s="84"/>
      <c r="O42" s="84"/>
    </row>
    <row r="43" spans="1:15" ht="20.25" x14ac:dyDescent="0.25">
      <c r="A43" s="97"/>
      <c r="B43" s="97"/>
      <c r="C43" s="99"/>
      <c r="D43" s="99"/>
      <c r="E43" s="84"/>
      <c r="F43" s="84"/>
      <c r="G43" s="84"/>
      <c r="H43" s="84"/>
      <c r="I43" s="84"/>
      <c r="J43" s="84"/>
      <c r="K43" s="84"/>
      <c r="L43" s="84"/>
      <c r="M43" s="84"/>
      <c r="N43" s="84"/>
      <c r="O43" s="84"/>
    </row>
    <row r="44" spans="1:15" ht="20.25" x14ac:dyDescent="0.25">
      <c r="A44" s="97"/>
      <c r="B44" s="97"/>
      <c r="C44" s="99"/>
      <c r="D44" s="99"/>
      <c r="E44" s="84"/>
      <c r="F44" s="84"/>
      <c r="G44" s="84"/>
      <c r="H44" s="84"/>
      <c r="I44" s="84"/>
      <c r="J44" s="84"/>
      <c r="K44" s="84"/>
      <c r="L44" s="84"/>
      <c r="M44" s="84"/>
      <c r="N44" s="84"/>
      <c r="O44" s="84"/>
    </row>
    <row r="45" spans="1:15" ht="20.25" x14ac:dyDescent="0.25">
      <c r="A45" s="97"/>
      <c r="B45" s="97"/>
      <c r="C45" s="99"/>
      <c r="D45" s="99"/>
      <c r="E45" s="84"/>
      <c r="F45" s="84"/>
      <c r="G45" s="84"/>
      <c r="H45" s="84"/>
      <c r="I45" s="84"/>
      <c r="J45" s="84"/>
      <c r="K45" s="84"/>
      <c r="L45" s="84"/>
      <c r="M45" s="84"/>
      <c r="N45" s="84"/>
      <c r="O45" s="84"/>
    </row>
    <row r="46" spans="1:15" ht="20.25" x14ac:dyDescent="0.25">
      <c r="A46" s="97"/>
      <c r="B46" s="97"/>
      <c r="C46" s="99"/>
      <c r="D46" s="99"/>
      <c r="E46" s="84"/>
      <c r="F46" s="84"/>
      <c r="G46" s="84"/>
      <c r="H46" s="84"/>
      <c r="I46" s="84"/>
      <c r="J46" s="84"/>
      <c r="K46" s="84"/>
      <c r="L46" s="84"/>
      <c r="M46" s="84"/>
      <c r="N46" s="84"/>
      <c r="O46" s="84"/>
    </row>
    <row r="47" spans="1:15" ht="20.25" x14ac:dyDescent="0.25">
      <c r="A47" s="97"/>
      <c r="B47" s="97"/>
      <c r="C47" s="99"/>
      <c r="D47" s="99"/>
      <c r="E47" s="84"/>
      <c r="F47" s="84"/>
      <c r="G47" s="84"/>
      <c r="H47" s="84"/>
      <c r="I47" s="84"/>
      <c r="J47" s="84"/>
      <c r="K47" s="84"/>
      <c r="L47" s="84"/>
      <c r="M47" s="84"/>
      <c r="N47" s="84"/>
      <c r="O47" s="84"/>
    </row>
    <row r="48" spans="1:15" ht="20.25" x14ac:dyDescent="0.25">
      <c r="A48" s="97"/>
      <c r="B48" s="97"/>
      <c r="C48" s="99"/>
      <c r="D48" s="99"/>
      <c r="E48" s="84"/>
      <c r="F48" s="84"/>
      <c r="G48" s="84"/>
      <c r="H48" s="84"/>
      <c r="I48" s="84"/>
      <c r="J48" s="84"/>
      <c r="K48" s="84"/>
      <c r="L48" s="84"/>
      <c r="M48" s="84"/>
      <c r="N48" s="84"/>
      <c r="O48" s="84"/>
    </row>
    <row r="49" spans="1:15" ht="20.25" x14ac:dyDescent="0.25">
      <c r="A49" s="97"/>
      <c r="B49" s="97"/>
      <c r="C49" s="99"/>
      <c r="D49" s="99"/>
      <c r="E49" s="84"/>
      <c r="F49" s="84"/>
      <c r="G49" s="84"/>
      <c r="H49" s="84"/>
      <c r="I49" s="84"/>
      <c r="J49" s="84"/>
      <c r="K49" s="84"/>
      <c r="L49" s="84"/>
      <c r="M49" s="84"/>
      <c r="N49" s="84"/>
      <c r="O49" s="84"/>
    </row>
    <row r="50" spans="1:15" ht="20.25" x14ac:dyDescent="0.25">
      <c r="A50" s="97"/>
      <c r="B50" s="97"/>
      <c r="C50" s="99"/>
      <c r="D50" s="99"/>
      <c r="E50" s="84"/>
      <c r="F50" s="84"/>
      <c r="G50" s="84"/>
      <c r="H50" s="84"/>
      <c r="I50" s="84"/>
      <c r="J50" s="84"/>
      <c r="K50" s="84"/>
      <c r="L50" s="84"/>
      <c r="M50" s="84"/>
      <c r="N50" s="84"/>
      <c r="O50" s="84"/>
    </row>
    <row r="51" spans="1:15" ht="20.25" x14ac:dyDescent="0.25">
      <c r="A51" s="97"/>
      <c r="B51" s="97"/>
      <c r="C51" s="99"/>
      <c r="D51" s="99"/>
      <c r="E51" s="84"/>
      <c r="F51" s="84"/>
      <c r="G51" s="84"/>
      <c r="H51" s="84"/>
      <c r="I51" s="84"/>
      <c r="J51" s="84"/>
      <c r="K51" s="84"/>
      <c r="L51" s="84"/>
      <c r="M51" s="84"/>
      <c r="N51" s="84"/>
      <c r="O51" s="84"/>
    </row>
    <row r="52" spans="1:15" ht="20.25" x14ac:dyDescent="0.25">
      <c r="A52" s="97"/>
      <c r="B52" s="23"/>
      <c r="C52" s="34"/>
      <c r="D52" s="34"/>
    </row>
    <row r="53" spans="1:15" ht="20.25" x14ac:dyDescent="0.25">
      <c r="A53" s="97"/>
      <c r="B53" s="23"/>
      <c r="C53" s="34"/>
      <c r="D53" s="34"/>
    </row>
    <row r="54" spans="1:15" ht="20.25" x14ac:dyDescent="0.25">
      <c r="A54" s="97"/>
      <c r="B54" s="23"/>
      <c r="C54" s="34"/>
      <c r="D54" s="34"/>
    </row>
    <row r="55" spans="1:15" ht="20.25" x14ac:dyDescent="0.25">
      <c r="A55" s="97"/>
      <c r="B55" s="23"/>
      <c r="C55" s="34"/>
      <c r="D55" s="34"/>
    </row>
    <row r="56" spans="1:15" ht="20.25" x14ac:dyDescent="0.25">
      <c r="A56" s="97"/>
      <c r="B56" s="23"/>
      <c r="C56" s="34"/>
      <c r="D56" s="34"/>
    </row>
    <row r="57" spans="1:15" ht="20.25" x14ac:dyDescent="0.25">
      <c r="A57" s="97"/>
      <c r="B57" s="23"/>
      <c r="C57" s="34"/>
      <c r="D57" s="34"/>
    </row>
    <row r="58" spans="1:15" ht="20.25" x14ac:dyDescent="0.25">
      <c r="A58" s="97"/>
      <c r="B58" s="23"/>
      <c r="C58" s="34"/>
      <c r="D58" s="34"/>
    </row>
    <row r="59" spans="1:15" ht="20.25" x14ac:dyDescent="0.25">
      <c r="A59" s="97"/>
      <c r="B59" s="23"/>
      <c r="C59" s="34"/>
      <c r="D59" s="34"/>
    </row>
    <row r="60" spans="1:15" ht="20.25" x14ac:dyDescent="0.25">
      <c r="A60" s="97"/>
      <c r="B60" s="23"/>
      <c r="C60" s="34"/>
      <c r="D60" s="34"/>
    </row>
    <row r="61" spans="1:15" ht="20.25" x14ac:dyDescent="0.25">
      <c r="A61" s="97"/>
      <c r="B61" s="23"/>
      <c r="C61" s="34"/>
      <c r="D61" s="34"/>
    </row>
    <row r="62" spans="1:15" ht="20.25" x14ac:dyDescent="0.25">
      <c r="A62" s="97"/>
      <c r="B62" s="23"/>
      <c r="C62" s="34"/>
      <c r="D62" s="34"/>
    </row>
    <row r="63" spans="1:15" ht="20.25" x14ac:dyDescent="0.25">
      <c r="A63" s="97"/>
      <c r="B63" s="23"/>
      <c r="C63" s="34"/>
      <c r="D63" s="34"/>
    </row>
    <row r="64" spans="1:15" ht="20.25" x14ac:dyDescent="0.25">
      <c r="A64" s="97"/>
      <c r="B64" s="23"/>
      <c r="C64" s="34"/>
      <c r="D64" s="34"/>
    </row>
    <row r="65" spans="1:4" ht="20.25" x14ac:dyDescent="0.25">
      <c r="A65" s="97"/>
      <c r="B65" s="23"/>
      <c r="C65" s="34"/>
      <c r="D65" s="34"/>
    </row>
    <row r="66" spans="1:4" ht="20.25" x14ac:dyDescent="0.25">
      <c r="A66" s="97"/>
      <c r="B66" s="23"/>
      <c r="C66" s="34"/>
      <c r="D66" s="34"/>
    </row>
    <row r="67" spans="1:4" ht="20.25" x14ac:dyDescent="0.25">
      <c r="A67" s="97"/>
      <c r="B67" s="23"/>
      <c r="C67" s="34"/>
      <c r="D67" s="34"/>
    </row>
    <row r="68" spans="1:4" ht="20.25" x14ac:dyDescent="0.25">
      <c r="A68" s="97"/>
      <c r="B68" s="23"/>
      <c r="C68" s="34"/>
      <c r="D68" s="34"/>
    </row>
    <row r="69" spans="1:4" ht="20.25" x14ac:dyDescent="0.25">
      <c r="A69" s="97"/>
      <c r="B69" s="23"/>
      <c r="C69" s="34"/>
      <c r="D69" s="34"/>
    </row>
    <row r="70" spans="1:4" ht="20.25" x14ac:dyDescent="0.25">
      <c r="A70" s="97"/>
      <c r="B70" s="23"/>
      <c r="C70" s="34"/>
      <c r="D70" s="34"/>
    </row>
    <row r="71" spans="1:4" ht="20.25" x14ac:dyDescent="0.25">
      <c r="A71" s="97"/>
      <c r="B71" s="23"/>
      <c r="C71" s="34"/>
      <c r="D71" s="34"/>
    </row>
    <row r="72" spans="1:4" ht="20.25" x14ac:dyDescent="0.25">
      <c r="A72" s="97"/>
      <c r="B72" s="23"/>
      <c r="C72" s="34"/>
      <c r="D72" s="34"/>
    </row>
    <row r="73" spans="1:4" ht="20.25" x14ac:dyDescent="0.25">
      <c r="A73" s="97"/>
      <c r="B73" s="23"/>
      <c r="C73" s="34"/>
      <c r="D73" s="34"/>
    </row>
    <row r="74" spans="1:4" ht="20.25" x14ac:dyDescent="0.25">
      <c r="A74" s="97"/>
      <c r="B74" s="23"/>
      <c r="C74" s="34"/>
      <c r="D74" s="34"/>
    </row>
    <row r="75" spans="1:4" ht="20.25" x14ac:dyDescent="0.25">
      <c r="A75" s="97"/>
      <c r="B75" s="23"/>
      <c r="C75" s="34"/>
      <c r="D75" s="34"/>
    </row>
    <row r="76" spans="1:4" ht="20.25" x14ac:dyDescent="0.25">
      <c r="A76" s="97"/>
      <c r="B76" s="23"/>
      <c r="C76" s="34"/>
      <c r="D76" s="34"/>
    </row>
    <row r="77" spans="1:4" ht="20.25" x14ac:dyDescent="0.25">
      <c r="A77" s="97"/>
      <c r="B77" s="23"/>
      <c r="C77" s="34"/>
      <c r="D77" s="34"/>
    </row>
    <row r="78" spans="1:4" ht="20.25" x14ac:dyDescent="0.25">
      <c r="A78" s="97"/>
      <c r="B78" s="23"/>
      <c r="C78" s="34"/>
      <c r="D78" s="34"/>
    </row>
    <row r="79" spans="1:4" ht="20.25" x14ac:dyDescent="0.25">
      <c r="A79" s="97"/>
      <c r="B79" s="23"/>
      <c r="C79" s="34"/>
      <c r="D79" s="34"/>
    </row>
    <row r="80" spans="1:4" ht="20.25" x14ac:dyDescent="0.25">
      <c r="A80" s="97"/>
      <c r="B80" s="23"/>
      <c r="C80" s="34"/>
      <c r="D80" s="34"/>
    </row>
    <row r="81" spans="1:4" ht="20.25" x14ac:dyDescent="0.25">
      <c r="A81" s="97"/>
      <c r="B81" s="23"/>
      <c r="C81" s="34"/>
      <c r="D81" s="34"/>
    </row>
    <row r="82" spans="1:4" ht="20.25" x14ac:dyDescent="0.25">
      <c r="A82" s="97"/>
      <c r="B82" s="23"/>
      <c r="C82" s="34"/>
      <c r="D82" s="34"/>
    </row>
    <row r="83" spans="1:4" ht="20.25" x14ac:dyDescent="0.25">
      <c r="A83" s="97"/>
      <c r="B83" s="23"/>
      <c r="C83" s="34"/>
      <c r="D83" s="34"/>
    </row>
    <row r="84" spans="1:4" ht="20.25" x14ac:dyDescent="0.25">
      <c r="A84" s="97"/>
      <c r="B84" s="23"/>
      <c r="C84" s="34"/>
      <c r="D84" s="34"/>
    </row>
    <row r="85" spans="1:4" ht="20.25" x14ac:dyDescent="0.25">
      <c r="A85" s="97"/>
      <c r="B85" s="23"/>
      <c r="C85" s="34"/>
      <c r="D85" s="34"/>
    </row>
    <row r="86" spans="1:4" ht="20.25" x14ac:dyDescent="0.25">
      <c r="A86" s="97"/>
      <c r="B86" s="23"/>
      <c r="C86" s="34"/>
      <c r="D86" s="34"/>
    </row>
    <row r="87" spans="1:4" ht="20.25" x14ac:dyDescent="0.25">
      <c r="A87" s="97"/>
      <c r="B87" s="23"/>
      <c r="C87" s="34"/>
      <c r="D87" s="34"/>
    </row>
    <row r="88" spans="1:4" ht="20.25" x14ac:dyDescent="0.25">
      <c r="A88" s="97"/>
      <c r="B88" s="23"/>
      <c r="C88" s="34"/>
      <c r="D88" s="34"/>
    </row>
    <row r="89" spans="1:4" ht="20.25" x14ac:dyDescent="0.25">
      <c r="A89" s="97"/>
      <c r="B89" s="23"/>
      <c r="C89" s="34"/>
      <c r="D89" s="34"/>
    </row>
    <row r="90" spans="1:4" ht="20.25" x14ac:dyDescent="0.25">
      <c r="A90" s="97"/>
      <c r="B90" s="23"/>
      <c r="C90" s="34"/>
      <c r="D90" s="34"/>
    </row>
    <row r="91" spans="1:4" ht="20.25" x14ac:dyDescent="0.25">
      <c r="A91" s="97"/>
      <c r="B91" s="23"/>
      <c r="C91" s="34"/>
      <c r="D91" s="34"/>
    </row>
    <row r="92" spans="1:4" ht="20.25" x14ac:dyDescent="0.25">
      <c r="A92" s="97"/>
      <c r="B92" s="23"/>
      <c r="C92" s="34"/>
      <c r="D92" s="34"/>
    </row>
    <row r="93" spans="1:4" ht="20.25" x14ac:dyDescent="0.25">
      <c r="A93" s="97"/>
      <c r="B93" s="23"/>
      <c r="C93" s="34"/>
      <c r="D93" s="34"/>
    </row>
    <row r="94" spans="1:4" ht="20.25" x14ac:dyDescent="0.25">
      <c r="A94" s="97"/>
      <c r="B94" s="23"/>
      <c r="C94" s="34"/>
      <c r="D94" s="34"/>
    </row>
    <row r="95" spans="1:4" ht="20.25" x14ac:dyDescent="0.25">
      <c r="A95" s="97"/>
      <c r="B95" s="23"/>
      <c r="C95" s="34"/>
      <c r="D95" s="34"/>
    </row>
    <row r="96" spans="1:4" ht="20.25" x14ac:dyDescent="0.25">
      <c r="A96" s="97"/>
      <c r="B96" s="23"/>
      <c r="C96" s="34"/>
      <c r="D96" s="34"/>
    </row>
    <row r="97" spans="1:4" ht="20.25" x14ac:dyDescent="0.25">
      <c r="A97" s="97"/>
      <c r="B97" s="23"/>
      <c r="C97" s="34"/>
      <c r="D97" s="34"/>
    </row>
    <row r="98" spans="1:4" ht="20.25" x14ac:dyDescent="0.25">
      <c r="A98" s="97"/>
      <c r="B98" s="23"/>
      <c r="C98" s="34"/>
      <c r="D98" s="34"/>
    </row>
    <row r="99" spans="1:4" ht="20.25" x14ac:dyDescent="0.25">
      <c r="A99" s="97"/>
      <c r="B99" s="23"/>
      <c r="C99" s="34"/>
      <c r="D99" s="34"/>
    </row>
    <row r="100" spans="1:4" ht="20.25" x14ac:dyDescent="0.25">
      <c r="A100" s="97"/>
      <c r="B100" s="23"/>
      <c r="C100" s="34"/>
      <c r="D100" s="34"/>
    </row>
    <row r="101" spans="1:4" ht="20.25" x14ac:dyDescent="0.25">
      <c r="A101" s="97"/>
      <c r="B101" s="23"/>
      <c r="C101" s="34"/>
      <c r="D101" s="34"/>
    </row>
    <row r="102" spans="1:4" ht="20.25" x14ac:dyDescent="0.25">
      <c r="A102" s="97"/>
      <c r="B102" s="23"/>
      <c r="C102" s="34"/>
      <c r="D102" s="34"/>
    </row>
    <row r="103" spans="1:4" ht="20.25" x14ac:dyDescent="0.25">
      <c r="A103" s="97"/>
      <c r="B103" s="23"/>
      <c r="C103" s="34"/>
      <c r="D103" s="34"/>
    </row>
    <row r="104" spans="1:4" ht="20.25" x14ac:dyDescent="0.25">
      <c r="A104" s="97"/>
      <c r="B104" s="23"/>
      <c r="C104" s="34"/>
      <c r="D104" s="34"/>
    </row>
    <row r="105" spans="1:4" ht="20.25" x14ac:dyDescent="0.25">
      <c r="A105" s="97"/>
      <c r="B105" s="23"/>
      <c r="C105" s="34"/>
      <c r="D105" s="34"/>
    </row>
    <row r="106" spans="1:4" ht="20.25" x14ac:dyDescent="0.25">
      <c r="A106" s="97"/>
      <c r="B106" s="23"/>
      <c r="C106" s="34"/>
      <c r="D106" s="34"/>
    </row>
    <row r="107" spans="1:4" ht="20.25" x14ac:dyDescent="0.25">
      <c r="A107" s="97"/>
      <c r="B107" s="23"/>
      <c r="C107" s="34"/>
      <c r="D107" s="34"/>
    </row>
    <row r="108" spans="1:4" ht="20.25" x14ac:dyDescent="0.25">
      <c r="A108" s="97"/>
      <c r="B108" s="23"/>
      <c r="C108" s="34"/>
      <c r="D108" s="34"/>
    </row>
    <row r="109" spans="1:4" ht="20.25" x14ac:dyDescent="0.25">
      <c r="A109" s="97"/>
      <c r="B109" s="23"/>
      <c r="C109" s="34"/>
      <c r="D109" s="34"/>
    </row>
    <row r="110" spans="1:4" ht="20.25" x14ac:dyDescent="0.25">
      <c r="A110" s="97"/>
      <c r="B110" s="23"/>
      <c r="C110" s="34"/>
      <c r="D110" s="34"/>
    </row>
    <row r="111" spans="1:4" ht="20.25" x14ac:dyDescent="0.25">
      <c r="A111" s="97"/>
      <c r="B111" s="23"/>
      <c r="C111" s="34"/>
      <c r="D111" s="34"/>
    </row>
    <row r="112" spans="1:4" ht="20.25" x14ac:dyDescent="0.25">
      <c r="A112" s="97"/>
      <c r="B112" s="23"/>
      <c r="C112" s="34"/>
      <c r="D112" s="34"/>
    </row>
    <row r="113" spans="1:4" ht="20.25" x14ac:dyDescent="0.25">
      <c r="A113" s="97"/>
      <c r="B113" s="23"/>
      <c r="C113" s="34"/>
      <c r="D113" s="34"/>
    </row>
    <row r="114" spans="1:4" ht="20.25" x14ac:dyDescent="0.25">
      <c r="A114" s="97"/>
      <c r="B114" s="23"/>
      <c r="C114" s="34"/>
      <c r="D114" s="34"/>
    </row>
    <row r="115" spans="1:4" ht="20.25" x14ac:dyDescent="0.25">
      <c r="A115" s="97"/>
      <c r="B115" s="23"/>
      <c r="C115" s="34"/>
      <c r="D115" s="34"/>
    </row>
    <row r="116" spans="1:4" ht="20.25" x14ac:dyDescent="0.25">
      <c r="A116" s="97"/>
      <c r="B116" s="23"/>
      <c r="C116" s="34"/>
      <c r="D116" s="34"/>
    </row>
    <row r="117" spans="1:4" ht="20.25" x14ac:dyDescent="0.25">
      <c r="A117" s="97"/>
      <c r="B117" s="23"/>
      <c r="C117" s="34"/>
      <c r="D117" s="34"/>
    </row>
    <row r="118" spans="1:4" ht="20.25" x14ac:dyDescent="0.25">
      <c r="A118" s="97"/>
      <c r="B118" s="23"/>
      <c r="C118" s="34"/>
      <c r="D118" s="34"/>
    </row>
    <row r="119" spans="1:4" ht="20.25" x14ac:dyDescent="0.25">
      <c r="A119" s="97"/>
      <c r="B119" s="23"/>
      <c r="C119" s="34"/>
      <c r="D119" s="34"/>
    </row>
    <row r="120" spans="1:4" ht="20.25" x14ac:dyDescent="0.25">
      <c r="A120" s="97"/>
      <c r="B120" s="23"/>
      <c r="C120" s="34"/>
      <c r="D120" s="34"/>
    </row>
    <row r="121" spans="1:4" ht="20.25" x14ac:dyDescent="0.25">
      <c r="A121" s="97"/>
      <c r="B121" s="23"/>
      <c r="C121" s="34"/>
      <c r="D121" s="34"/>
    </row>
    <row r="122" spans="1:4" ht="20.25" x14ac:dyDescent="0.25">
      <c r="A122" s="97"/>
      <c r="B122" s="23"/>
      <c r="C122" s="34"/>
      <c r="D122" s="34"/>
    </row>
    <row r="123" spans="1:4" ht="20.25" x14ac:dyDescent="0.25">
      <c r="A123" s="97"/>
      <c r="B123" s="23"/>
      <c r="C123" s="34"/>
      <c r="D123" s="34"/>
    </row>
    <row r="124" spans="1:4" ht="20.25" x14ac:dyDescent="0.25">
      <c r="A124" s="97"/>
      <c r="B124" s="23"/>
      <c r="C124" s="34"/>
      <c r="D124" s="34"/>
    </row>
    <row r="125" spans="1:4" ht="20.25" x14ac:dyDescent="0.25">
      <c r="A125" s="97"/>
      <c r="B125" s="23"/>
      <c r="C125" s="34"/>
      <c r="D125" s="34"/>
    </row>
    <row r="126" spans="1:4" ht="20.25" x14ac:dyDescent="0.25">
      <c r="A126" s="97"/>
      <c r="B126" s="23"/>
      <c r="C126" s="34"/>
      <c r="D126" s="34"/>
    </row>
    <row r="127" spans="1:4" ht="20.25" x14ac:dyDescent="0.25">
      <c r="A127" s="97"/>
      <c r="B127" s="23"/>
      <c r="C127" s="34"/>
      <c r="D127" s="34"/>
    </row>
    <row r="128" spans="1:4" ht="20.25" x14ac:dyDescent="0.25">
      <c r="A128" s="97"/>
      <c r="B128" s="23"/>
      <c r="C128" s="34"/>
      <c r="D128" s="34"/>
    </row>
    <row r="129" spans="1:4" ht="20.25" x14ac:dyDescent="0.25">
      <c r="A129" s="97"/>
      <c r="B129" s="23"/>
      <c r="C129" s="34"/>
      <c r="D129" s="34"/>
    </row>
    <row r="130" spans="1:4" ht="20.25" x14ac:dyDescent="0.25">
      <c r="A130" s="97"/>
      <c r="B130" s="23"/>
      <c r="C130" s="34"/>
      <c r="D130" s="34"/>
    </row>
    <row r="131" spans="1:4" ht="20.25" x14ac:dyDescent="0.25">
      <c r="A131" s="97"/>
      <c r="B131" s="23"/>
      <c r="C131" s="34"/>
      <c r="D131" s="34"/>
    </row>
    <row r="132" spans="1:4" ht="20.25" x14ac:dyDescent="0.25">
      <c r="A132" s="97"/>
      <c r="B132" s="23"/>
      <c r="C132" s="34"/>
      <c r="D132" s="34"/>
    </row>
    <row r="133" spans="1:4" ht="20.25" x14ac:dyDescent="0.25">
      <c r="A133" s="97"/>
      <c r="B133" s="23"/>
      <c r="C133" s="34"/>
      <c r="D133" s="34"/>
    </row>
    <row r="134" spans="1:4" ht="20.25" x14ac:dyDescent="0.25">
      <c r="A134" s="97"/>
      <c r="B134" s="23"/>
      <c r="C134" s="34"/>
      <c r="D134" s="34"/>
    </row>
    <row r="135" spans="1:4" ht="20.25" x14ac:dyDescent="0.25">
      <c r="A135" s="97"/>
      <c r="B135" s="23"/>
      <c r="C135" s="34"/>
      <c r="D135" s="34"/>
    </row>
    <row r="136" spans="1:4" ht="20.25" x14ac:dyDescent="0.25">
      <c r="A136" s="97"/>
      <c r="B136" s="23"/>
      <c r="C136" s="34"/>
      <c r="D136" s="34"/>
    </row>
    <row r="137" spans="1:4" ht="20.25" x14ac:dyDescent="0.25">
      <c r="A137" s="97"/>
      <c r="B137" s="23"/>
      <c r="C137" s="34"/>
      <c r="D137" s="34"/>
    </row>
    <row r="138" spans="1:4" ht="20.25" x14ac:dyDescent="0.25">
      <c r="A138" s="97"/>
      <c r="B138" s="23"/>
      <c r="C138" s="34"/>
      <c r="D138" s="34"/>
    </row>
    <row r="139" spans="1:4" ht="20.25" x14ac:dyDescent="0.25">
      <c r="A139" s="97"/>
      <c r="B139" s="23"/>
      <c r="C139" s="34"/>
      <c r="D139" s="34"/>
    </row>
    <row r="140" spans="1:4" ht="20.25" x14ac:dyDescent="0.25">
      <c r="A140" s="97"/>
      <c r="B140" s="23"/>
      <c r="C140" s="34"/>
      <c r="D140" s="34"/>
    </row>
    <row r="141" spans="1:4" ht="20.25" x14ac:dyDescent="0.25">
      <c r="A141" s="97"/>
      <c r="B141" s="23"/>
      <c r="C141" s="34"/>
      <c r="D141" s="34"/>
    </row>
    <row r="142" spans="1:4" ht="20.25" x14ac:dyDescent="0.25">
      <c r="A142" s="97"/>
      <c r="B142" s="23"/>
      <c r="C142" s="34"/>
      <c r="D142" s="34"/>
    </row>
    <row r="143" spans="1:4" ht="20.25" x14ac:dyDescent="0.25">
      <c r="A143" s="97"/>
      <c r="B143" s="23"/>
      <c r="C143" s="34"/>
      <c r="D143" s="34"/>
    </row>
    <row r="144" spans="1:4" ht="20.25" x14ac:dyDescent="0.25">
      <c r="A144" s="97"/>
      <c r="B144" s="23"/>
      <c r="C144" s="34"/>
      <c r="D144" s="34"/>
    </row>
    <row r="145" spans="1:4" ht="20.25" x14ac:dyDescent="0.25">
      <c r="A145" s="97"/>
      <c r="B145" s="23"/>
      <c r="C145" s="34"/>
      <c r="D145" s="34"/>
    </row>
    <row r="146" spans="1:4" ht="20.25" x14ac:dyDescent="0.25">
      <c r="A146" s="97"/>
      <c r="B146" s="23"/>
      <c r="C146" s="34"/>
      <c r="D146" s="34"/>
    </row>
    <row r="147" spans="1:4" ht="20.25" x14ac:dyDescent="0.25">
      <c r="A147" s="97"/>
      <c r="B147" s="23"/>
      <c r="C147" s="34"/>
      <c r="D147" s="34"/>
    </row>
    <row r="148" spans="1:4" ht="20.25" x14ac:dyDescent="0.25">
      <c r="A148" s="97"/>
      <c r="B148" s="23"/>
      <c r="C148" s="34"/>
      <c r="D148" s="34"/>
    </row>
    <row r="149" spans="1:4" ht="20.25" x14ac:dyDescent="0.25">
      <c r="A149" s="97"/>
      <c r="B149" s="23"/>
      <c r="C149" s="34"/>
      <c r="D149" s="34"/>
    </row>
    <row r="150" spans="1:4" ht="20.25" x14ac:dyDescent="0.25">
      <c r="A150" s="97"/>
      <c r="B150" s="23"/>
      <c r="C150" s="34"/>
      <c r="D150" s="34"/>
    </row>
    <row r="151" spans="1:4" ht="20.25" x14ac:dyDescent="0.25">
      <c r="A151" s="97"/>
      <c r="B151" s="23"/>
      <c r="C151" s="34"/>
      <c r="D151" s="34"/>
    </row>
    <row r="152" spans="1:4" ht="20.25" x14ac:dyDescent="0.25">
      <c r="A152" s="97"/>
      <c r="B152" s="23"/>
      <c r="C152" s="34"/>
      <c r="D152" s="34"/>
    </row>
    <row r="153" spans="1:4" ht="20.25" x14ac:dyDescent="0.25">
      <c r="A153" s="97"/>
      <c r="B153" s="23"/>
      <c r="C153" s="34"/>
      <c r="D153" s="34"/>
    </row>
    <row r="154" spans="1:4" ht="20.25" x14ac:dyDescent="0.25">
      <c r="A154" s="97"/>
      <c r="B154" s="23"/>
      <c r="C154" s="34"/>
      <c r="D154" s="34"/>
    </row>
    <row r="155" spans="1:4" ht="20.25" x14ac:dyDescent="0.25">
      <c r="A155" s="97"/>
      <c r="B155" s="23"/>
      <c r="C155" s="34"/>
      <c r="D155" s="34"/>
    </row>
    <row r="156" spans="1:4" ht="20.25" x14ac:dyDescent="0.25">
      <c r="A156" s="97"/>
      <c r="B156" s="23"/>
      <c r="C156" s="34"/>
      <c r="D156" s="34"/>
    </row>
    <row r="157" spans="1:4" ht="20.25" x14ac:dyDescent="0.25">
      <c r="A157" s="97"/>
      <c r="B157" s="23"/>
      <c r="C157" s="34"/>
      <c r="D157" s="34"/>
    </row>
    <row r="158" spans="1:4" ht="20.25" x14ac:dyDescent="0.25">
      <c r="A158" s="97"/>
      <c r="B158" s="23"/>
      <c r="C158" s="34"/>
      <c r="D158" s="34"/>
    </row>
    <row r="159" spans="1:4" ht="20.25" x14ac:dyDescent="0.25">
      <c r="A159" s="97"/>
      <c r="B159" s="23"/>
      <c r="C159" s="34"/>
      <c r="D159" s="34"/>
    </row>
    <row r="160" spans="1:4" ht="20.25" x14ac:dyDescent="0.25">
      <c r="A160" s="97"/>
      <c r="B160" s="23"/>
      <c r="C160" s="34"/>
      <c r="D160" s="34"/>
    </row>
    <row r="161" spans="1:4" ht="20.25" x14ac:dyDescent="0.25">
      <c r="A161" s="97"/>
      <c r="B161" s="23"/>
      <c r="C161" s="34"/>
      <c r="D161" s="34"/>
    </row>
    <row r="162" spans="1:4" ht="20.25" x14ac:dyDescent="0.25">
      <c r="A162" s="97"/>
      <c r="B162" s="23"/>
      <c r="C162" s="34"/>
      <c r="D162" s="34"/>
    </row>
    <row r="163" spans="1:4" ht="20.25" x14ac:dyDescent="0.25">
      <c r="A163" s="97"/>
      <c r="B163" s="23"/>
      <c r="C163" s="34"/>
      <c r="D163" s="34"/>
    </row>
    <row r="164" spans="1:4" ht="20.25" x14ac:dyDescent="0.25">
      <c r="A164" s="97"/>
      <c r="B164" s="23"/>
      <c r="C164" s="34"/>
      <c r="D164" s="34"/>
    </row>
    <row r="165" spans="1:4" ht="20.25" x14ac:dyDescent="0.25">
      <c r="A165" s="97"/>
      <c r="B165" s="23"/>
      <c r="C165" s="34"/>
      <c r="D165" s="34"/>
    </row>
    <row r="166" spans="1:4" ht="20.25" x14ac:dyDescent="0.25">
      <c r="A166" s="97"/>
      <c r="B166" s="23"/>
      <c r="C166" s="34"/>
      <c r="D166" s="34"/>
    </row>
    <row r="167" spans="1:4" ht="20.25" x14ac:dyDescent="0.25">
      <c r="A167" s="97"/>
      <c r="B167" s="23"/>
      <c r="C167" s="34"/>
      <c r="D167" s="34"/>
    </row>
    <row r="168" spans="1:4" ht="20.25" x14ac:dyDescent="0.25">
      <c r="A168" s="97"/>
      <c r="B168" s="23"/>
      <c r="C168" s="34"/>
      <c r="D168" s="34"/>
    </row>
    <row r="169" spans="1:4" ht="20.25" x14ac:dyDescent="0.25">
      <c r="A169" s="97"/>
      <c r="B169" s="23"/>
      <c r="C169" s="34"/>
      <c r="D169" s="34"/>
    </row>
    <row r="170" spans="1:4" ht="20.25" x14ac:dyDescent="0.25">
      <c r="A170" s="97"/>
      <c r="B170" s="23"/>
      <c r="C170" s="34"/>
      <c r="D170" s="34"/>
    </row>
    <row r="171" spans="1:4" ht="20.25" x14ac:dyDescent="0.25">
      <c r="A171" s="97"/>
      <c r="B171" s="23"/>
      <c r="C171" s="34"/>
      <c r="D171" s="34"/>
    </row>
    <row r="172" spans="1:4" ht="20.25" x14ac:dyDescent="0.25">
      <c r="A172" s="97"/>
      <c r="B172" s="23"/>
      <c r="C172" s="34"/>
      <c r="D172" s="34"/>
    </row>
    <row r="173" spans="1:4" ht="20.25" x14ac:dyDescent="0.25">
      <c r="A173" s="97"/>
      <c r="B173" s="23"/>
      <c r="C173" s="34"/>
      <c r="D173" s="34"/>
    </row>
    <row r="174" spans="1:4" ht="20.25" x14ac:dyDescent="0.25">
      <c r="A174" s="97"/>
      <c r="B174" s="23"/>
      <c r="C174" s="34"/>
      <c r="D174" s="34"/>
    </row>
    <row r="175" spans="1:4" ht="20.25" x14ac:dyDescent="0.25">
      <c r="A175" s="97"/>
      <c r="B175" s="23"/>
      <c r="C175" s="34"/>
      <c r="D175" s="34"/>
    </row>
    <row r="176" spans="1:4" ht="20.25" x14ac:dyDescent="0.25">
      <c r="A176" s="97"/>
      <c r="B176" s="23"/>
      <c r="C176" s="34"/>
      <c r="D176" s="34"/>
    </row>
    <row r="177" spans="1:4" ht="20.25" x14ac:dyDescent="0.25">
      <c r="A177" s="97"/>
      <c r="B177" s="23"/>
      <c r="C177" s="34"/>
      <c r="D177" s="34"/>
    </row>
    <row r="178" spans="1:4" ht="20.25" x14ac:dyDescent="0.25">
      <c r="A178" s="97"/>
      <c r="B178" s="23"/>
      <c r="C178" s="34"/>
      <c r="D178" s="34"/>
    </row>
    <row r="179" spans="1:4" ht="20.25" x14ac:dyDescent="0.25">
      <c r="A179" s="97"/>
      <c r="B179" s="23"/>
      <c r="C179" s="34"/>
      <c r="D179" s="34"/>
    </row>
    <row r="180" spans="1:4" ht="20.25" x14ac:dyDescent="0.25">
      <c r="A180" s="97"/>
      <c r="B180" s="23"/>
      <c r="C180" s="34"/>
      <c r="D180" s="34"/>
    </row>
    <row r="181" spans="1:4" ht="20.25" x14ac:dyDescent="0.25">
      <c r="A181" s="97"/>
      <c r="B181" s="23"/>
      <c r="C181" s="34"/>
      <c r="D181" s="34"/>
    </row>
    <row r="182" spans="1:4" ht="20.25" x14ac:dyDescent="0.25">
      <c r="A182" s="97"/>
      <c r="B182" s="23"/>
      <c r="C182" s="34"/>
      <c r="D182" s="34"/>
    </row>
    <row r="183" spans="1:4" ht="20.25" x14ac:dyDescent="0.25">
      <c r="A183" s="97"/>
      <c r="B183" s="23"/>
      <c r="C183" s="34"/>
      <c r="D183" s="34"/>
    </row>
    <row r="184" spans="1:4" ht="20.25" x14ac:dyDescent="0.25">
      <c r="A184" s="97"/>
      <c r="B184" s="23"/>
      <c r="C184" s="34"/>
      <c r="D184" s="34"/>
    </row>
    <row r="185" spans="1:4" ht="20.25" x14ac:dyDescent="0.25">
      <c r="A185" s="97"/>
      <c r="B185" s="23"/>
      <c r="C185" s="34"/>
      <c r="D185" s="34"/>
    </row>
    <row r="186" spans="1:4" ht="20.25" x14ac:dyDescent="0.25">
      <c r="A186" s="97"/>
      <c r="B186" s="23"/>
      <c r="C186" s="34"/>
      <c r="D186" s="34"/>
    </row>
    <row r="187" spans="1:4" ht="20.25" x14ac:dyDescent="0.25">
      <c r="A187" s="97"/>
      <c r="B187" s="23"/>
      <c r="C187" s="34"/>
      <c r="D187" s="34"/>
    </row>
    <row r="188" spans="1:4" ht="20.25" x14ac:dyDescent="0.25">
      <c r="A188" s="97"/>
      <c r="B188" s="23"/>
      <c r="C188" s="34"/>
      <c r="D188" s="34"/>
    </row>
    <row r="189" spans="1:4" ht="20.25" x14ac:dyDescent="0.25">
      <c r="A189" s="97"/>
      <c r="B189" s="23"/>
      <c r="C189" s="34"/>
      <c r="D189" s="34"/>
    </row>
    <row r="190" spans="1:4" ht="20.25" x14ac:dyDescent="0.25">
      <c r="A190" s="97"/>
      <c r="B190" s="23"/>
      <c r="C190" s="34"/>
      <c r="D190" s="34"/>
    </row>
    <row r="191" spans="1:4" ht="20.25" x14ac:dyDescent="0.25">
      <c r="A191" s="97"/>
      <c r="B191" s="23"/>
      <c r="C191" s="34"/>
      <c r="D191" s="34"/>
    </row>
    <row r="192" spans="1:4" ht="20.25" x14ac:dyDescent="0.25">
      <c r="A192" s="97"/>
      <c r="B192" s="23"/>
      <c r="C192" s="34"/>
      <c r="D192" s="34"/>
    </row>
    <row r="193" spans="1:4" ht="20.25" x14ac:dyDescent="0.25">
      <c r="A193" s="97"/>
      <c r="B193" s="23"/>
      <c r="C193" s="34"/>
      <c r="D193" s="34"/>
    </row>
    <row r="194" spans="1:4" ht="20.25" x14ac:dyDescent="0.25">
      <c r="A194" s="97"/>
      <c r="B194" s="23"/>
      <c r="C194" s="34"/>
      <c r="D194" s="34"/>
    </row>
    <row r="195" spans="1:4" ht="20.25" x14ac:dyDescent="0.25">
      <c r="A195" s="97"/>
      <c r="B195" s="23"/>
      <c r="C195" s="34"/>
      <c r="D195" s="34"/>
    </row>
    <row r="196" spans="1:4" ht="20.25" x14ac:dyDescent="0.25">
      <c r="A196" s="97"/>
      <c r="B196" s="23"/>
      <c r="C196" s="34"/>
      <c r="D196" s="34"/>
    </row>
    <row r="197" spans="1:4" ht="20.25" x14ac:dyDescent="0.25">
      <c r="A197" s="97"/>
      <c r="B197" s="23"/>
      <c r="C197" s="34"/>
      <c r="D197" s="34"/>
    </row>
    <row r="198" spans="1:4" ht="20.25" x14ac:dyDescent="0.25">
      <c r="A198" s="97"/>
      <c r="B198" s="23"/>
      <c r="C198" s="34"/>
      <c r="D198" s="34"/>
    </row>
    <row r="199" spans="1:4" ht="20.25" x14ac:dyDescent="0.25">
      <c r="A199" s="97"/>
      <c r="B199" s="23"/>
      <c r="C199" s="34"/>
      <c r="D199" s="34"/>
    </row>
    <row r="200" spans="1:4" ht="20.25" x14ac:dyDescent="0.25">
      <c r="A200" s="97"/>
      <c r="B200" s="23"/>
      <c r="C200" s="34"/>
      <c r="D200" s="34"/>
    </row>
    <row r="201" spans="1:4" ht="20.25" x14ac:dyDescent="0.25">
      <c r="A201" s="97"/>
      <c r="B201" s="23"/>
      <c r="C201" s="34"/>
      <c r="D201" s="34"/>
    </row>
    <row r="202" spans="1:4" ht="20.25" x14ac:dyDescent="0.25">
      <c r="A202" s="97"/>
      <c r="B202" s="23"/>
      <c r="C202" s="34"/>
      <c r="D202" s="34"/>
    </row>
    <row r="203" spans="1:4" ht="20.25" x14ac:dyDescent="0.25">
      <c r="A203" s="97"/>
      <c r="B203" s="23"/>
      <c r="C203" s="34"/>
      <c r="D203" s="34"/>
    </row>
    <row r="204" spans="1:4" ht="20.25" x14ac:dyDescent="0.25">
      <c r="A204" s="97"/>
      <c r="B204" s="23"/>
      <c r="C204" s="34"/>
      <c r="D204" s="34"/>
    </row>
    <row r="205" spans="1:4" ht="20.25" x14ac:dyDescent="0.25">
      <c r="A205" s="97"/>
      <c r="B205" s="23"/>
      <c r="C205" s="34"/>
      <c r="D205" s="34"/>
    </row>
    <row r="206" spans="1:4" ht="20.25" x14ac:dyDescent="0.25">
      <c r="A206" s="97"/>
      <c r="B206" s="23"/>
      <c r="C206" s="34"/>
      <c r="D206" s="34"/>
    </row>
    <row r="207" spans="1:4" ht="20.25" x14ac:dyDescent="0.25">
      <c r="A207" s="97"/>
      <c r="B207" s="23"/>
      <c r="C207" s="34"/>
      <c r="D207" s="34"/>
    </row>
    <row r="208" spans="1:4" x14ac:dyDescent="0.25">
      <c r="A208" s="84"/>
      <c r="B208" s="23"/>
      <c r="C208" s="23"/>
      <c r="D208" s="23"/>
    </row>
    <row r="209" spans="1:8" ht="20.25" x14ac:dyDescent="0.25">
      <c r="A209" s="84"/>
      <c r="B209" s="30" t="s">
        <v>223</v>
      </c>
      <c r="C209" s="30" t="s">
        <v>224</v>
      </c>
      <c r="D209" s="33" t="s">
        <v>223</v>
      </c>
      <c r="E209" s="33" t="s">
        <v>224</v>
      </c>
    </row>
    <row r="210" spans="1:8" ht="21" x14ac:dyDescent="0.35">
      <c r="A210" s="84"/>
      <c r="B210" s="31" t="s">
        <v>225</v>
      </c>
      <c r="C210" s="31" t="s">
        <v>226</v>
      </c>
      <c r="D210" t="s">
        <v>225</v>
      </c>
      <c r="F210" t="str">
        <f>IF(NOT(ISBLANK(D210)),D210,IF(NOT(ISBLANK(E210)),"     "&amp;E210,FALSE))</f>
        <v>Afectación Económica o presupuestal</v>
      </c>
      <c r="G210" t="s">
        <v>225</v>
      </c>
      <c r="H210" t="str">
        <f>IF(NOT(ISERROR(MATCH(G210,_xlfn.ANCHORARRAY(B221),0))),F223&amp;"Por favor no seleccionar los criterios de impacto",G210)</f>
        <v>❌Por favor no seleccionar los criterios de impacto</v>
      </c>
    </row>
    <row r="211" spans="1:8" ht="21" x14ac:dyDescent="0.35">
      <c r="A211" s="84"/>
      <c r="B211" s="31" t="s">
        <v>225</v>
      </c>
      <c r="C211" s="31" t="s">
        <v>199</v>
      </c>
      <c r="E211" t="s">
        <v>226</v>
      </c>
      <c r="F211" t="str">
        <f t="shared" ref="F211:F221" si="0">IF(NOT(ISBLANK(D211)),D211,IF(NOT(ISBLANK(E211)),"     "&amp;E211,FALSE))</f>
        <v xml:space="preserve">     Afectación menor a 10 SMLMV .</v>
      </c>
    </row>
    <row r="212" spans="1:8" ht="21" x14ac:dyDescent="0.35">
      <c r="A212" s="84"/>
      <c r="B212" s="31" t="s">
        <v>225</v>
      </c>
      <c r="C212" s="31" t="s">
        <v>202</v>
      </c>
      <c r="E212" t="s">
        <v>199</v>
      </c>
      <c r="F212" t="str">
        <f t="shared" si="0"/>
        <v xml:space="preserve">     Entre 10 y 50 SMLMV </v>
      </c>
    </row>
    <row r="213" spans="1:8" ht="21" x14ac:dyDescent="0.35">
      <c r="A213" s="84"/>
      <c r="B213" s="31" t="s">
        <v>225</v>
      </c>
      <c r="C213" s="31" t="s">
        <v>206</v>
      </c>
      <c r="E213" t="s">
        <v>202</v>
      </c>
      <c r="F213" t="str">
        <f t="shared" si="0"/>
        <v xml:space="preserve">     Entre 50 y 100 SMLMV </v>
      </c>
    </row>
    <row r="214" spans="1:8" ht="21" x14ac:dyDescent="0.35">
      <c r="A214" s="84"/>
      <c r="B214" s="31" t="s">
        <v>225</v>
      </c>
      <c r="C214" s="31" t="s">
        <v>210</v>
      </c>
      <c r="E214" t="s">
        <v>206</v>
      </c>
      <c r="F214" t="str">
        <f t="shared" si="0"/>
        <v xml:space="preserve">     Entre 100 y 500 SMLMV </v>
      </c>
    </row>
    <row r="215" spans="1:8" ht="21" x14ac:dyDescent="0.35">
      <c r="A215" s="84"/>
      <c r="B215" s="31" t="s">
        <v>192</v>
      </c>
      <c r="C215" s="31" t="s">
        <v>196</v>
      </c>
      <c r="E215" t="s">
        <v>210</v>
      </c>
      <c r="F215" t="str">
        <f t="shared" si="0"/>
        <v xml:space="preserve">     Mayor a 500 SMLMV </v>
      </c>
    </row>
    <row r="216" spans="1:8" ht="21" x14ac:dyDescent="0.35">
      <c r="A216" s="84"/>
      <c r="B216" s="31" t="s">
        <v>192</v>
      </c>
      <c r="C216" s="31" t="s">
        <v>200</v>
      </c>
      <c r="D216" t="s">
        <v>192</v>
      </c>
      <c r="F216" t="str">
        <f t="shared" si="0"/>
        <v>Pérdida Reputacional</v>
      </c>
    </row>
    <row r="217" spans="1:8" ht="21" x14ac:dyDescent="0.35">
      <c r="A217" s="84"/>
      <c r="B217" s="31" t="s">
        <v>192</v>
      </c>
      <c r="C217" s="31" t="s">
        <v>203</v>
      </c>
      <c r="E217" t="s">
        <v>196</v>
      </c>
      <c r="F217" t="str">
        <f t="shared" si="0"/>
        <v xml:space="preserve">     El riesgo afecta la imagen de alguna área de la organización</v>
      </c>
    </row>
    <row r="218" spans="1:8" ht="21" x14ac:dyDescent="0.35">
      <c r="A218" s="84"/>
      <c r="B218" s="31" t="s">
        <v>192</v>
      </c>
      <c r="C218" s="31" t="s">
        <v>207</v>
      </c>
      <c r="E218" t="s">
        <v>200</v>
      </c>
      <c r="F218" t="str">
        <f t="shared" si="0"/>
        <v xml:space="preserve">     El riesgo afecta la imagen de la entidad internamente, de conocimiento general, nivel interno, de junta dircetiva y accionistas y/o de provedores</v>
      </c>
    </row>
    <row r="219" spans="1:8" ht="21" x14ac:dyDescent="0.35">
      <c r="A219" s="84"/>
      <c r="B219" s="31" t="s">
        <v>192</v>
      </c>
      <c r="C219" s="31" t="s">
        <v>211</v>
      </c>
      <c r="E219" t="s">
        <v>203</v>
      </c>
      <c r="F219" t="str">
        <f t="shared" si="0"/>
        <v xml:space="preserve">     El riesgo afecta la imagen de la entidad con algunos usuarios de relevancia frente al logro de los objetivos</v>
      </c>
    </row>
    <row r="220" spans="1:8" x14ac:dyDescent="0.25">
      <c r="A220" s="84"/>
      <c r="B220" s="32"/>
      <c r="C220" s="32"/>
      <c r="E220" t="s">
        <v>207</v>
      </c>
      <c r="F220" t="str">
        <f t="shared" si="0"/>
        <v xml:space="preserve">     El riesgo afecta la imagen de de la entidad con efecto publicitario sostenido a nivel de sector administrativo, nivel departamental o municipal</v>
      </c>
    </row>
    <row r="221" spans="1:8" x14ac:dyDescent="0.25">
      <c r="A221" s="84"/>
      <c r="B221" s="32" t="str" cm="1">
        <f t="array" ref="B221:B223">_xlfn.UNIQUE(Tabla1[[#All],[Criterios]])</f>
        <v>Criterios</v>
      </c>
      <c r="C221" s="32"/>
      <c r="E221" t="s">
        <v>211</v>
      </c>
      <c r="F221" t="str">
        <f t="shared" si="0"/>
        <v xml:space="preserve">     El riesgo afecta la imagen de la entidad a nivel nacional, con efecto publicitarios sostenible a nivel país</v>
      </c>
    </row>
    <row r="222" spans="1:8" x14ac:dyDescent="0.25">
      <c r="A222" s="84"/>
      <c r="B222" s="32" t="str">
        <v>Afectación Económica o presupuestal</v>
      </c>
      <c r="C222" s="32"/>
    </row>
    <row r="223" spans="1:8" x14ac:dyDescent="0.25">
      <c r="B223" s="32" t="str">
        <v>Pérdida Reputacional</v>
      </c>
      <c r="C223" s="32"/>
      <c r="F223" s="35" t="s">
        <v>227</v>
      </c>
    </row>
    <row r="224" spans="1:8" x14ac:dyDescent="0.25">
      <c r="B224" s="22"/>
      <c r="C224" s="22"/>
      <c r="F224" s="35" t="s">
        <v>228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D9" sqref="D9:D10"/>
    </sheetView>
  </sheetViews>
  <sheetFormatPr baseColWidth="10" defaultColWidth="14.28515625" defaultRowHeight="12.75" x14ac:dyDescent="0.2"/>
  <cols>
    <col min="1" max="2" width="14.28515625" style="86"/>
    <col min="3" max="3" width="17" style="86" customWidth="1"/>
    <col min="4" max="4" width="14.28515625" style="86"/>
    <col min="5" max="5" width="46" style="86" customWidth="1"/>
    <col min="6" max="16384" width="14.28515625" style="86"/>
  </cols>
  <sheetData>
    <row r="1" spans="2:6" ht="24" customHeight="1" thickBot="1" x14ac:dyDescent="0.25">
      <c r="B1" s="594" t="s">
        <v>229</v>
      </c>
      <c r="C1" s="595"/>
      <c r="D1" s="595"/>
      <c r="E1" s="595"/>
      <c r="F1" s="596"/>
    </row>
    <row r="2" spans="2:6" ht="16.5" thickBot="1" x14ac:dyDescent="0.3">
      <c r="B2" s="87"/>
      <c r="C2" s="87"/>
      <c r="D2" s="87"/>
      <c r="E2" s="87"/>
      <c r="F2" s="87"/>
    </row>
    <row r="3" spans="2:6" ht="16.5" thickBot="1" x14ac:dyDescent="0.25">
      <c r="B3" s="598" t="s">
        <v>230</v>
      </c>
      <c r="C3" s="599"/>
      <c r="D3" s="599"/>
      <c r="E3" s="192" t="s">
        <v>231</v>
      </c>
      <c r="F3" s="96" t="s">
        <v>232</v>
      </c>
    </row>
    <row r="4" spans="2:6" ht="31.5" x14ac:dyDescent="0.2">
      <c r="B4" s="600" t="s">
        <v>233</v>
      </c>
      <c r="C4" s="602" t="s">
        <v>140</v>
      </c>
      <c r="D4" s="193" t="s">
        <v>152</v>
      </c>
      <c r="E4" s="88" t="s">
        <v>234</v>
      </c>
      <c r="F4" s="89">
        <v>0.25</v>
      </c>
    </row>
    <row r="5" spans="2:6" ht="47.25" x14ac:dyDescent="0.2">
      <c r="B5" s="601"/>
      <c r="C5" s="603"/>
      <c r="D5" s="194" t="s">
        <v>235</v>
      </c>
      <c r="E5" s="90" t="s">
        <v>236</v>
      </c>
      <c r="F5" s="91">
        <v>0.15</v>
      </c>
    </row>
    <row r="6" spans="2:6" ht="47.25" x14ac:dyDescent="0.2">
      <c r="B6" s="601"/>
      <c r="C6" s="603"/>
      <c r="D6" s="194" t="s">
        <v>237</v>
      </c>
      <c r="E6" s="90" t="s">
        <v>238</v>
      </c>
      <c r="F6" s="91">
        <v>0.1</v>
      </c>
    </row>
    <row r="7" spans="2:6" ht="63" x14ac:dyDescent="0.2">
      <c r="B7" s="601"/>
      <c r="C7" s="603" t="s">
        <v>141</v>
      </c>
      <c r="D7" s="194" t="s">
        <v>239</v>
      </c>
      <c r="E7" s="90" t="s">
        <v>240</v>
      </c>
      <c r="F7" s="91">
        <v>0.25</v>
      </c>
    </row>
    <row r="8" spans="2:6" ht="31.5" x14ac:dyDescent="0.2">
      <c r="B8" s="601"/>
      <c r="C8" s="603"/>
      <c r="D8" s="194" t="s">
        <v>153</v>
      </c>
      <c r="E8" s="90" t="s">
        <v>241</v>
      </c>
      <c r="F8" s="91">
        <v>0.15</v>
      </c>
    </row>
    <row r="9" spans="2:6" ht="47.25" x14ac:dyDescent="0.2">
      <c r="B9" s="601" t="s">
        <v>242</v>
      </c>
      <c r="C9" s="603" t="s">
        <v>143</v>
      </c>
      <c r="D9" s="194" t="s">
        <v>154</v>
      </c>
      <c r="E9" s="90" t="s">
        <v>243</v>
      </c>
      <c r="F9" s="92" t="s">
        <v>244</v>
      </c>
    </row>
    <row r="10" spans="2:6" ht="63" x14ac:dyDescent="0.2">
      <c r="B10" s="601"/>
      <c r="C10" s="603"/>
      <c r="D10" s="194" t="s">
        <v>245</v>
      </c>
      <c r="E10" s="90" t="s">
        <v>246</v>
      </c>
      <c r="F10" s="92" t="s">
        <v>244</v>
      </c>
    </row>
    <row r="11" spans="2:6" ht="47.25" x14ac:dyDescent="0.2">
      <c r="B11" s="601"/>
      <c r="C11" s="603" t="s">
        <v>144</v>
      </c>
      <c r="D11" s="194" t="s">
        <v>155</v>
      </c>
      <c r="E11" s="90" t="s">
        <v>247</v>
      </c>
      <c r="F11" s="92" t="s">
        <v>244</v>
      </c>
    </row>
    <row r="12" spans="2:6" ht="47.25" x14ac:dyDescent="0.2">
      <c r="B12" s="601"/>
      <c r="C12" s="603"/>
      <c r="D12" s="194" t="s">
        <v>248</v>
      </c>
      <c r="E12" s="90" t="s">
        <v>249</v>
      </c>
      <c r="F12" s="92" t="s">
        <v>244</v>
      </c>
    </row>
    <row r="13" spans="2:6" ht="31.5" x14ac:dyDescent="0.2">
      <c r="B13" s="601"/>
      <c r="C13" s="603" t="s">
        <v>145</v>
      </c>
      <c r="D13" s="194" t="s">
        <v>156</v>
      </c>
      <c r="E13" s="90" t="s">
        <v>250</v>
      </c>
      <c r="F13" s="92" t="s">
        <v>244</v>
      </c>
    </row>
    <row r="14" spans="2:6" ht="32.25" thickBot="1" x14ac:dyDescent="0.25">
      <c r="B14" s="604"/>
      <c r="C14" s="605"/>
      <c r="D14" s="195" t="s">
        <v>251</v>
      </c>
      <c r="E14" s="93" t="s">
        <v>252</v>
      </c>
      <c r="F14" s="94" t="s">
        <v>244</v>
      </c>
    </row>
    <row r="15" spans="2:6" ht="49.5" customHeight="1" x14ac:dyDescent="0.2">
      <c r="B15" s="597" t="s">
        <v>253</v>
      </c>
      <c r="C15" s="597"/>
      <c r="D15" s="597"/>
      <c r="E15" s="597"/>
      <c r="F15" s="597"/>
    </row>
    <row r="16" spans="2:6" ht="27" customHeight="1" x14ac:dyDescent="0.25">
      <c r="B16" s="9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254</v>
      </c>
      <c r="E2" t="s">
        <v>255</v>
      </c>
    </row>
    <row r="3" spans="2:5" x14ac:dyDescent="0.25">
      <c r="B3" t="s">
        <v>256</v>
      </c>
      <c r="E3" t="s">
        <v>146</v>
      </c>
    </row>
    <row r="4" spans="2:5" x14ac:dyDescent="0.25">
      <c r="B4" t="s">
        <v>257</v>
      </c>
      <c r="E4" t="s">
        <v>258</v>
      </c>
    </row>
    <row r="5" spans="2:5" x14ac:dyDescent="0.25">
      <c r="B5" t="s">
        <v>157</v>
      </c>
    </row>
    <row r="8" spans="2:5" x14ac:dyDescent="0.25">
      <c r="B8" t="s">
        <v>259</v>
      </c>
    </row>
    <row r="9" spans="2:5" x14ac:dyDescent="0.25">
      <c r="B9" t="s">
        <v>260</v>
      </c>
    </row>
    <row r="10" spans="2:5" x14ac:dyDescent="0.25">
      <c r="B10" t="s">
        <v>261</v>
      </c>
    </row>
    <row r="13" spans="2:5" x14ac:dyDescent="0.25">
      <c r="B13" t="s">
        <v>262</v>
      </c>
    </row>
    <row r="14" spans="2:5" x14ac:dyDescent="0.25">
      <c r="B14" t="s">
        <v>263</v>
      </c>
    </row>
    <row r="15" spans="2:5" x14ac:dyDescent="0.25">
      <c r="B15" t="s">
        <v>264</v>
      </c>
    </row>
    <row r="16" spans="2:5" x14ac:dyDescent="0.25">
      <c r="B16" t="s">
        <v>265</v>
      </c>
    </row>
    <row r="17" spans="2:2" x14ac:dyDescent="0.25">
      <c r="B17" t="s">
        <v>266</v>
      </c>
    </row>
    <row r="18" spans="2:2" x14ac:dyDescent="0.25">
      <c r="B18" t="s">
        <v>267</v>
      </c>
    </row>
    <row r="19" spans="2:2" x14ac:dyDescent="0.25">
      <c r="B19" t="s">
        <v>268</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 </vt:lpstr>
      <vt:lpstr>CONTEXTO</vt:lpstr>
      <vt:lpstr>Mapa de Riesgos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SANDRA HOLGUIN</cp:lastModifiedBy>
  <cp:revision/>
  <dcterms:created xsi:type="dcterms:W3CDTF">2020-03-24T23:12:47Z</dcterms:created>
  <dcterms:modified xsi:type="dcterms:W3CDTF">2022-03-25T20:46:26Z</dcterms:modified>
  <cp:category/>
  <cp:contentStatus/>
</cp:coreProperties>
</file>