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24226"/>
  <mc:AlternateContent xmlns:mc="http://schemas.openxmlformats.org/markup-compatibility/2006">
    <mc:Choice Requires="x15">
      <x15ac:absPath xmlns:x15ac="http://schemas.microsoft.com/office/spreadsheetml/2010/11/ac" url="D:\ALCALDIA 2022\CONTRUCCION MRG 2022\MAPAS RIESGOS DE GESTION 2022 - inicio 25022022\SECRETARIA ADMINISTRATIVA\"/>
    </mc:Choice>
  </mc:AlternateContent>
  <xr:revisionPtr revIDLastSave="0" documentId="13_ncr:1_{124C49D5-9EDF-4399-AC35-9BDD18BE3BC1}" xr6:coauthVersionLast="47" xr6:coauthVersionMax="47" xr10:uidLastSave="{00000000-0000-0000-0000-000000000000}"/>
  <bookViews>
    <workbookView xWindow="-120" yWindow="-120" windowWidth="20730" windowHeight="11040" tabRatio="882" firstSheet="1"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 i="1" l="1"/>
  <c r="Q12" i="1"/>
  <c r="H12" i="1" l="1"/>
  <c r="I12" i="1" s="1"/>
  <c r="F221" i="13" l="1"/>
  <c r="F211" i="13"/>
  <c r="F212" i="13"/>
  <c r="F213" i="13"/>
  <c r="F214" i="13"/>
  <c r="F215" i="13"/>
  <c r="F216" i="13"/>
  <c r="F217" i="13"/>
  <c r="F218" i="13"/>
  <c r="F219" i="13"/>
  <c r="F220" i="13"/>
  <c r="F210" i="13"/>
  <c r="K17" i="1"/>
  <c r="K16" i="1"/>
  <c r="K13" i="1"/>
  <c r="K14" i="1"/>
  <c r="B221" i="13" a="1"/>
  <c r="K15"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Q17" i="1" l="1"/>
  <c r="Q16"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T13" i="1"/>
  <c r="T16" i="1"/>
  <c r="T17" i="1"/>
  <c r="X12" i="1" l="1"/>
  <c r="Y12" i="1" s="1"/>
  <c r="Q13" i="1" l="1"/>
  <c r="Z12" i="1" l="1"/>
  <c r="X13" i="1" s="1"/>
  <c r="Y13" i="1" l="1"/>
  <c r="Z13" i="1" l="1"/>
  <c r="X16" i="1" l="1"/>
  <c r="Y16" i="1" l="1"/>
  <c r="Z16" i="1"/>
  <c r="X17" i="1" s="1"/>
  <c r="Y17" i="1" l="1"/>
  <c r="Z17" i="1"/>
  <c r="K12" i="1" l="1"/>
  <c r="L12"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A12" i="1" l="1"/>
  <c r="J47" i="19" l="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J17" i="19"/>
  <c r="V47" i="19"/>
  <c r="J37" i="19"/>
  <c r="AB37" i="19"/>
  <c r="V7" i="19"/>
  <c r="AH37" i="19"/>
  <c r="P27" i="19"/>
  <c r="P17" i="19"/>
  <c r="AH47" i="19"/>
  <c r="AB17" i="19"/>
  <c r="J7" i="19"/>
  <c r="V37" i="19"/>
  <c r="AH17" i="19"/>
  <c r="P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B47" i="19" l="1"/>
  <c r="AB7" i="19"/>
  <c r="AB27" i="19"/>
  <c r="W27" i="19"/>
  <c r="P37" i="19"/>
  <c r="J27" i="19"/>
  <c r="AH7" i="19"/>
  <c r="AH27" i="19"/>
  <c r="V17" i="19"/>
  <c r="K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Q7" i="19" l="1"/>
  <c r="AI37" i="19"/>
  <c r="AC17" i="19"/>
  <c r="AC27" i="19"/>
  <c r="Q27" i="19"/>
  <c r="AI7" i="19"/>
  <c r="K17" i="19"/>
  <c r="W37" i="19"/>
  <c r="AI27" i="19"/>
  <c r="K27" i="19"/>
  <c r="AC37" i="19"/>
  <c r="W47" i="19"/>
  <c r="AI47" i="19"/>
  <c r="AC7" i="19"/>
  <c r="K47" i="19"/>
  <c r="Q17" i="19"/>
  <c r="K37" i="19"/>
  <c r="AI17" i="19"/>
  <c r="W7" i="19"/>
  <c r="Q47" i="19"/>
  <c r="Q37" i="19"/>
  <c r="AC47" i="19"/>
  <c r="W17" i="19"/>
  <c r="AA16" i="1"/>
  <c r="AB17" i="1"/>
  <c r="AA17"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<sst xmlns="http://schemas.openxmlformats.org/spreadsheetml/2006/main" count="391" uniqueCount="273">
  <si>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</si>
  <si>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</si>
  <si>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</si>
  <si>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</si>
  <si>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</si>
  <si>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</si>
  <si>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</si>
  <si>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</si>
  <si>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</si>
  <si>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</si>
  <si>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</si>
  <si>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</si>
  <si>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</si>
  <si>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</si>
  <si>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</si>
  <si>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</si>
  <si>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</si>
  <si>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</si>
  <si>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</si>
  <si>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</si>
  <si>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</si>
  <si>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</si>
  <si>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</si>
  <si>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</si>
  <si>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</si>
  <si>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</si>
  <si>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</si>
  <si>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</si>
  <si>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</si>
  <si>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</si>
  <si>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</si>
  <si>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</si>
  <si>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</si>
  <si>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</si>
  <si>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</si>
  <si>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</si>
  <si>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</si>
  <si>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</si>
  <si>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</si>
  <si>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</si>
  <si>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</si>
  <si>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</si>
  <si>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</si>
  <si>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</si>
  <si>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</si>
  <si>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</si>
  <si>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</si>
  <si>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</si>
  <si>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</si>
  <si>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</si>
  <si>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</si>
  <si>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</si>
  <si>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</si>
  <si>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</si>
  <si>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</si>
  <si>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</si>
  <si>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</si>
  <si>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</si>
  <si>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</si>
  <si>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</si>
  <si>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</si>
  <si>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</si>
  <si>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</si>
  <si>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</si>
  <si>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</si>
  <si>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</si>
  <si>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</si>
  <si>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</si>
  <si>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</si>
  <si>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</si>
  <si>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</si>
  <si>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</si>
  <si>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</si>
  <si>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</si>
  <si>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</si>
  <si>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</si>
  <si>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</si>
  <si>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</si>
  <si>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ALMACEN E INVENTARIOS</t>
  </si>
  <si>
    <t>ALCANCE:</t>
  </si>
  <si>
    <t>Gustodiar los bienes muebles distribuidos en la Administración Municipal y las instituciones educativas, guiados por el manejo adecuado de los traslados, incorporación, inclusión y procedimientos de baja de acuerdo a los lineamientos estipulados en el SIGC.</t>
  </si>
  <si>
    <t>OBJETIVOS ESTRATÉGICOS</t>
  </si>
  <si>
    <t>OBJETIVO DEL PROCESO</t>
  </si>
  <si>
    <t>PLANEACIÓN INSTITUCIONAL</t>
  </si>
  <si>
    <t>PUNTOS DE RIESGO EN LA CADENA DE VALOR</t>
  </si>
  <si>
    <t>Garantizar la custodia, asegurabilidad, suministro de bienes muebles (activos fijos y devolutivos de consumo con control) y bienes de consumo (papelería, cafetería, aseo, alumbrado público, combustible y eléctricos) a todos los procesos de la administración central einstituciones educativas del Municipio de Bucaramanga, realizando una gestión efectiva que contribuya al cumplimiento de los objetivos de la entidad.</t>
  </si>
  <si>
    <t>MATRIZ DOFA</t>
  </si>
  <si>
    <t>DEBILIDADES</t>
  </si>
  <si>
    <t>AMENAZAS</t>
  </si>
  <si>
    <t>• Los servidores públicos no asumen la responsabilidad del inventario por temor a perdida de los mismos.</t>
  </si>
  <si>
    <t>*Inseguridad en el entorno donde el funcionario de la Entidad requiera realizar su trabajo.</t>
  </si>
  <si>
    <t>• Falta de capacitación de los funcionarios públicos para la clasificación de los bienes en el SIF (Sistema de Información Financiero)</t>
  </si>
  <si>
    <t>*Normas que afectan los objetivos de la institución.</t>
  </si>
  <si>
    <t>• Carencia de políticas de seguridad dentro de las instalaciones para evitar hurtos.</t>
  </si>
  <si>
    <t>*Emergencia sanitaria por el COVID-19</t>
  </si>
  <si>
    <t>• Falta de sentido de pertenencia por parte de los funcionarios hacia la Administración Municipal.</t>
  </si>
  <si>
    <t>FORTALEZAS</t>
  </si>
  <si>
    <t>OPORTUNIDADES</t>
  </si>
  <si>
    <t>*Experiencia y compromisos de los servidores públicos vinculados al proceso.</t>
  </si>
  <si>
    <t>*Avances tecnológicos en temas logísticos para la implementación en sistemas de gestión de inventarios, por ejemplo, tecnología RFID para la óptima identificación de todos los bienes muebles por medio de radio frecuencia.</t>
  </si>
  <si>
    <t>* Adquisición de pólizas de seguros previniendo las pérdidas que se puedan presentar.</t>
  </si>
  <si>
    <t>* Personal competente para ejecutar labores de inspección de elementos.</t>
  </si>
  <si>
    <t>*Se cuenta con un Sistema Integrado de Gestión de Calidad, que permite generar controles a los procesos.</t>
  </si>
  <si>
    <t xml:space="preserve"> 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</si>
  <si>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</si>
  <si>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</si>
  <si>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</si>
  <si>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</si>
  <si>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</si>
  <si>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</si>
  <si>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</si>
  <si>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</si>
  <si>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</si>
  <si>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</si>
  <si>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</si>
  <si>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</si>
  <si>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</si>
  <si>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</si>
  <si>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</si>
  <si>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</si>
  <si>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</si>
  <si>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</si>
  <si>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</si>
  <si>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</si>
  <si>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</si>
  <si>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</si>
  <si>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</si>
  <si>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</si>
  <si>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</si>
  <si>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</si>
  <si>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</si>
  <si>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</si>
  <si>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</si>
  <si>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</si>
  <si>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</si>
  <si>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</si>
  <si>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</si>
  <si>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</si>
  <si>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</si>
  <si>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</si>
  <si>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</si>
  <si>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Investigaciones disciplinarias y sanciones por entes de control</t>
  </si>
  <si>
    <t>Errores y omisiones en la verificación y registro del inventario físico de las diferentes dependencias.</t>
  </si>
  <si>
    <t>Posibilidad de afectación reputacional y económica por investigaciones disciplinarias y sanciones por entes de control debido a errores y omisiones en la verificación del inventario físico de bienes muebles en las diferentes dependencias de la Alcaldía Municipal de Bucaramanga.</t>
  </si>
  <si>
    <t>Ejecucion y Administracion de procesos</t>
  </si>
  <si>
    <t xml:space="preserve">     El riesgo afecta la imagen de de la entidad con efecto publicitario sostenido a nivel de sector administrativo, nivel departamental o municipal</t>
  </si>
  <si>
    <t>La funcionaria técnica operativa del área de inventarios realiza control y seguimiento a las solicitudes de los funcionarios por medio del formato de TOMA FÍSICA DE INVENTARIOS No. F-INV-8500-238,37-011.</t>
  </si>
  <si>
    <t>Preventivo</t>
  </si>
  <si>
    <t>Manual</t>
  </si>
  <si>
    <t>Documentado</t>
  </si>
  <si>
    <t>Continua</t>
  </si>
  <si>
    <t>Con Registro</t>
  </si>
  <si>
    <t>Reducir (mitigar)</t>
  </si>
  <si>
    <t xml:space="preserve"> Funcionario técnico operativo del área de inventarios</t>
  </si>
  <si>
    <t>Almacenista General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</si>
  <si>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</si>
  <si>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</si>
  <si>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</si>
  <si>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</si>
  <si>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</si>
  <si>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</si>
  <si>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</si>
  <si>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</si>
  <si>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</si>
  <si>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</si>
  <si>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</si>
  <si>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</si>
  <si>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</si>
  <si>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</si>
  <si>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</si>
  <si>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</si>
  <si>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</si>
  <si>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</si>
  <si>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</si>
  <si>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</si>
  <si>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</si>
  <si>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</si>
  <si>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</si>
  <si>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</si>
  <si>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</si>
  <si>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</si>
  <si>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</si>
  <si>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</si>
  <si>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</si>
  <si>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</si>
  <si>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</si>
  <si>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</si>
  <si>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</si>
  <si>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</si>
  <si>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</si>
  <si>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</si>
  <si>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</si>
  <si>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</si>
  <si>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</si>
  <si>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</si>
  <si>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</si>
  <si>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</si>
  <si>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</si>
  <si>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</si>
  <si>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</si>
  <si>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</si>
  <si>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</si>
  <si>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</si>
  <si>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</si>
  <si>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</si>
  <si>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</si>
  <si>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</si>
  <si>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</si>
  <si>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</si>
  <si>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</si>
  <si>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</si>
  <si>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</si>
  <si>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</si>
  <si>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</si>
  <si>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</si>
  <si>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</si>
  <si>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</si>
  <si>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</si>
  <si>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</si>
  <si>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</si>
  <si>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</si>
  <si>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</si>
  <si>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</si>
  <si>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</si>
  <si>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</si>
  <si>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</si>
  <si>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</si>
  <si>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</si>
  <si>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</si>
  <si>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</si>
  <si>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</si>
  <si>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</si>
  <si>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</si>
  <si>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</si>
  <si>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</si>
  <si>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</si>
  <si>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</si>
  <si>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</si>
  <si>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</si>
  <si>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</si>
  <si>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</si>
  <si>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</si>
  <si>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</si>
  <si>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</si>
  <si>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</si>
  <si>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</si>
  <si>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</si>
  <si>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</si>
  <si>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</si>
  <si>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</si>
  <si>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</si>
  <si>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</si>
  <si>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</si>
  <si>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</si>
  <si>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</si>
  <si>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</si>
  <si>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</si>
  <si>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</si>
  <si>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</si>
  <si>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</si>
  <si>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</si>
  <si>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</si>
  <si>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</si>
  <si>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</si>
  <si>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</si>
  <si>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</si>
  <si>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</si>
  <si>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</si>
  <si>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*Incorporación y/o bajas de bienes. 
*Inspección de inventario de los funcionarios públicos. 
* Coherencia en caracteristicas y valor  entre los elementos reportados al almacen general y los efectivamente recibidos por la dependencia ordenadora de gasto.</t>
  </si>
  <si>
    <t xml:space="preserve">* Solicitudes de pedido de almacén con bienes de consumo y muebles para entregar.
* Ruta de incorporación definida.
* Acta del comité de bajas. 
* Visitas programadas según requerimiento de toma física de inventarios. 
* Solicitudes de ingreso de elementos de consumo y caracter devolutivo adquiridos con ocasion de la celebracion de contratos por parte del municipio. </t>
  </si>
  <si>
    <t>Dar cumplimiento al 80% de las visitas programadas y/o solicitadas para toma fìsicas de inventarios de bienes muebles.</t>
  </si>
  <si>
    <t>El Almacenista General verifica las incorporaciones de los bienes adquiridos a través del Sistema Integrado Financiero (SIF) de acuerdo a los contratos suscritos.</t>
  </si>
  <si>
    <t>Realizar un (1) seguimiento semestral aleatorio a la incorporación de los bienes al inventario de la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</si>
</sst>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sz val="10"/>
      <color theme="1"/>
      <name val="Arial"/>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
      <patternFill patternType="solid">
        <fgColor rgb="FFFCD5B4"/>
        <bgColor rgb="FF000000"/>
      </patternFill>
    </fill>
  </fills>
  <borders count="11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style="dashed">
        <color rgb="FFE26B0A"/>
      </left>
      <right/>
      <top style="dashed">
        <color rgb="FFE26B0A"/>
      </top>
      <bottom style="dashed">
        <color rgb="FFE26B0A"/>
      </bottom>
      <diagonal/>
    </border>
    <border>
      <left/>
      <right style="dashed">
        <color rgb="FFE26B0A"/>
      </right>
      <top style="dashed">
        <color rgb="FFE26B0A"/>
      </top>
      <bottom style="dashed">
        <color rgb="FFE26B0A"/>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9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9" fontId="1" fillId="0" borderId="4" xfId="0" applyNumberFormat="1" applyFont="1" applyFill="1" applyBorder="1" applyAlignment="1" applyProtection="1">
      <alignment horizontal="center" vertical="top"/>
      <protection hidden="1"/>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Fill="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9" fontId="36" fillId="0" borderId="4" xfId="0" applyNumberFormat="1" applyFont="1" applyFill="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4" xfId="0" applyNumberFormat="1" applyFont="1" applyFill="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xf>
    <xf numFmtId="0" fontId="1" fillId="3" borderId="0" xfId="0" applyFont="1" applyFill="1" applyAlignment="1">
      <alignment horizontal="justify" vertical="center"/>
    </xf>
    <xf numFmtId="0" fontId="1" fillId="0" borderId="0" xfId="0" applyFont="1" applyAlignment="1">
      <alignment horizontal="justify" vertical="center"/>
    </xf>
    <xf numFmtId="0" fontId="68" fillId="0" borderId="45" xfId="0" applyFont="1" applyBorder="1" applyAlignment="1">
      <alignment horizontal="justify" vertical="center" wrapText="1"/>
    </xf>
    <xf numFmtId="0" fontId="48" fillId="0" borderId="104" xfId="0" applyFont="1" applyBorder="1" applyAlignment="1">
      <alignment horizontal="justify" vertical="center" wrapText="1"/>
    </xf>
    <xf numFmtId="0" fontId="48" fillId="0" borderId="47" xfId="0" applyFont="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8" fillId="17" borderId="104" xfId="0" applyFont="1" applyFill="1" applyBorder="1" applyAlignment="1">
      <alignment horizontal="center" vertical="center" wrapText="1"/>
    </xf>
    <xf numFmtId="0" fontId="38" fillId="14" borderId="45"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1" borderId="99" xfId="0" applyFont="1" applyFill="1" applyBorder="1" applyAlignment="1">
      <alignment horizontal="left" vertical="center" wrapText="1" indent="1"/>
    </xf>
    <xf numFmtId="0" fontId="45" fillId="21" borderId="49" xfId="0" applyFont="1" applyFill="1" applyBorder="1" applyAlignment="1">
      <alignment horizontal="left" vertical="center" wrapText="1" indent="1"/>
    </xf>
    <xf numFmtId="0" fontId="45" fillId="21" borderId="50" xfId="0" applyFont="1" applyFill="1" applyBorder="1" applyAlignment="1">
      <alignment horizontal="left" vertical="center" wrapText="1" indent="1"/>
    </xf>
    <xf numFmtId="0" fontId="48" fillId="18" borderId="101" xfId="0" applyFont="1" applyFill="1" applyBorder="1" applyAlignment="1">
      <alignment horizontal="left" vertical="center" wrapText="1" indent="1"/>
    </xf>
    <xf numFmtId="0" fontId="48" fillId="18" borderId="102" xfId="0" applyFont="1" applyFill="1" applyBorder="1" applyAlignment="1">
      <alignment horizontal="left" vertical="center" wrapText="1" indent="1"/>
    </xf>
    <xf numFmtId="0" fontId="48"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3" borderId="108"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66" fillId="0" borderId="110" xfId="0" applyFont="1" applyBorder="1" applyAlignment="1">
      <alignment horizontal="left" vertical="center" wrapText="1"/>
    </xf>
    <xf numFmtId="0" fontId="66" fillId="0" borderId="38" xfId="0" applyFont="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1" fillId="0" borderId="110" xfId="0" applyFont="1" applyBorder="1" applyAlignment="1">
      <alignment horizontal="left" vertical="center" wrapText="1"/>
    </xf>
    <xf numFmtId="0" fontId="1" fillId="0" borderId="38"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vertical="center" wrapText="1"/>
    </xf>
    <xf numFmtId="0" fontId="66" fillId="0" borderId="106" xfId="0" applyFont="1" applyBorder="1" applyAlignment="1">
      <alignment horizontal="left" vertical="center" wrapText="1"/>
    </xf>
    <xf numFmtId="0" fontId="1" fillId="0" borderId="37" xfId="0" applyFont="1" applyBorder="1" applyAlignment="1">
      <alignment horizontal="left" wrapText="1"/>
    </xf>
    <xf numFmtId="0" fontId="1" fillId="0" borderId="33" xfId="0" applyFont="1" applyBorder="1" applyAlignment="1">
      <alignment horizontal="left" wrapText="1"/>
    </xf>
    <xf numFmtId="0" fontId="1" fillId="0" borderId="38" xfId="0" applyFont="1" applyBorder="1" applyAlignment="1">
      <alignment horizontal="left"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58" fillId="0" borderId="4" xfId="0" applyFont="1" applyFill="1" applyBorder="1" applyAlignment="1" applyProtection="1">
      <alignment horizontal="center" vertical="center" wrapText="1"/>
      <protection hidden="1"/>
    </xf>
    <xf numFmtId="0" fontId="58" fillId="0" borderId="8" xfId="0" applyFont="1" applyFill="1" applyBorder="1" applyAlignment="1" applyProtection="1">
      <alignment horizontal="center" vertical="center" wrapText="1"/>
      <protection hidden="1"/>
    </xf>
    <xf numFmtId="0" fontId="58" fillId="0" borderId="5" xfId="0"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21" borderId="6" xfId="0" applyFont="1" applyFill="1" applyBorder="1" applyAlignment="1" applyProtection="1">
      <alignment horizontal="left" vertical="center"/>
      <protection locked="0"/>
    </xf>
    <xf numFmtId="0" fontId="27" fillId="21" borderId="10" xfId="0" applyFont="1" applyFill="1" applyBorder="1" applyAlignment="1" applyProtection="1">
      <alignment horizontal="left" vertical="center"/>
      <protection locked="0"/>
    </xf>
    <xf numFmtId="0" fontId="27" fillId="21"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58" fillId="2" borderId="6" xfId="0" applyFont="1" applyFill="1" applyBorder="1" applyAlignment="1">
      <alignment horizontal="left" vertical="center"/>
    </xf>
    <xf numFmtId="0" fontId="58" fillId="2" borderId="7" xfId="0" applyFont="1" applyFill="1" applyBorder="1" applyAlignment="1">
      <alignment horizontal="left" vertical="center"/>
    </xf>
    <xf numFmtId="0" fontId="45" fillId="22" borderId="114" xfId="0" applyFont="1" applyFill="1" applyBorder="1" applyAlignment="1"/>
    <xf numFmtId="0" fontId="45" fillId="22" borderId="115" xfId="0" applyFont="1" applyFill="1" applyBorder="1" applyAlignment="1"/>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1" fillId="3" borderId="0" xfId="0" applyFont="1" applyFill="1" applyBorder="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43" zoomScale="120" zoomScaleNormal="120" workbookViewId="0">
      <selection activeCell="E46" sqref="E46:F46"/>
    </sheetView>
  </sheetViews>
  <sheetFormatPr baseColWidth="10" defaultColWidth="11.42578125" defaultRowHeight="15" x14ac:dyDescent="0.25"/>
  <cols>
    <col min="1" max="1" width="2.7109375" style="84" customWidth="1" collapsed="1"/>
    <col min="2" max="3" width="24.7109375" style="84" customWidth="1" collapsed="1"/>
    <col min="4" max="4" width="16" style="84" customWidth="1" collapsed="1"/>
    <col min="5" max="5" width="24.7109375" style="84" customWidth="1" collapsed="1"/>
    <col min="6" max="6" width="27.7109375" style="84" customWidth="1" collapsed="1"/>
    <col min="7" max="8" width="24.7109375" style="84" customWidth="1" collapsed="1"/>
    <col min="9" max="16384" width="11.42578125" style="84" collapsed="1"/>
  </cols>
  <sheetData>
    <row r="1" spans="1:8" ht="15.75" thickBot="1" x14ac:dyDescent="0.3"/>
    <row r="2" spans="1:8" ht="18" x14ac:dyDescent="0.25">
      <c r="B2" s="199" t="s">
        <v>0</v>
      </c>
      <c r="C2" s="200"/>
      <c r="D2" s="200"/>
      <c r="E2" s="200"/>
      <c r="F2" s="200"/>
      <c r="G2" s="200"/>
      <c r="H2" s="201"/>
    </row>
    <row r="3" spans="1:8" x14ac:dyDescent="0.25">
      <c r="B3" s="118"/>
      <c r="C3" s="119"/>
      <c r="D3" s="119"/>
      <c r="E3" s="119"/>
      <c r="F3" s="119"/>
      <c r="G3" s="119"/>
      <c r="H3" s="120"/>
    </row>
    <row r="4" spans="1:8" ht="63" customHeight="1" x14ac:dyDescent="0.25">
      <c r="B4" s="202" t="s">
        <v>1</v>
      </c>
      <c r="C4" s="203"/>
      <c r="D4" s="203"/>
      <c r="E4" s="203"/>
      <c r="F4" s="203"/>
      <c r="G4" s="203"/>
      <c r="H4" s="204"/>
    </row>
    <row r="5" spans="1:8" ht="63" customHeight="1" x14ac:dyDescent="0.25">
      <c r="B5" s="205"/>
      <c r="C5" s="206"/>
      <c r="D5" s="206"/>
      <c r="E5" s="206"/>
      <c r="F5" s="206"/>
      <c r="G5" s="206"/>
      <c r="H5" s="207"/>
    </row>
    <row r="6" spans="1:8" ht="16.5" x14ac:dyDescent="0.25">
      <c r="A6" s="121"/>
      <c r="B6" s="208" t="s">
        <v>2</v>
      </c>
      <c r="C6" s="209"/>
      <c r="D6" s="209"/>
      <c r="E6" s="209"/>
      <c r="F6" s="209"/>
      <c r="G6" s="209"/>
      <c r="H6" s="210"/>
    </row>
    <row r="7" spans="1:8" ht="95.25" customHeight="1" x14ac:dyDescent="0.25">
      <c r="A7" s="121"/>
      <c r="B7" s="211" t="s">
        <v>3</v>
      </c>
      <c r="C7" s="211"/>
      <c r="D7" s="211"/>
      <c r="E7" s="211"/>
      <c r="F7" s="211"/>
      <c r="G7" s="211"/>
      <c r="H7" s="212"/>
    </row>
    <row r="8" spans="1:8" ht="16.5" x14ac:dyDescent="0.25">
      <c r="A8" s="121"/>
      <c r="B8" s="122"/>
      <c r="C8" s="123"/>
      <c r="D8" s="123"/>
      <c r="E8" s="123"/>
      <c r="F8" s="123"/>
      <c r="G8" s="123"/>
      <c r="H8" s="124"/>
    </row>
    <row r="9" spans="1:8" ht="16.5" customHeight="1" x14ac:dyDescent="0.25">
      <c r="A9" s="121"/>
      <c r="B9" s="213" t="s">
        <v>4</v>
      </c>
      <c r="C9" s="213"/>
      <c r="D9" s="213"/>
      <c r="E9" s="213"/>
      <c r="F9" s="213"/>
      <c r="G9" s="213"/>
      <c r="H9" s="214"/>
    </row>
    <row r="10" spans="1:8" ht="16.5" customHeight="1" x14ac:dyDescent="0.25">
      <c r="A10" s="121"/>
      <c r="B10" s="213"/>
      <c r="C10" s="213"/>
      <c r="D10" s="213"/>
      <c r="E10" s="213"/>
      <c r="F10" s="213"/>
      <c r="G10" s="213"/>
      <c r="H10" s="214"/>
    </row>
    <row r="11" spans="1:8" ht="11.65" customHeight="1" x14ac:dyDescent="0.25">
      <c r="A11" s="121"/>
      <c r="B11" s="213"/>
      <c r="C11" s="213"/>
      <c r="D11" s="213"/>
      <c r="E11" s="213"/>
      <c r="F11" s="213"/>
      <c r="G11" s="213"/>
      <c r="H11" s="214"/>
    </row>
    <row r="12" spans="1:8" ht="11.65" customHeight="1" thickBot="1" x14ac:dyDescent="0.3">
      <c r="A12" s="121"/>
      <c r="B12" s="188"/>
      <c r="C12" s="188"/>
      <c r="D12" s="188"/>
      <c r="E12" s="188"/>
      <c r="F12" s="188"/>
      <c r="G12" s="188"/>
      <c r="H12" s="189"/>
    </row>
    <row r="13" spans="1:8" ht="15.4" customHeight="1" thickTop="1" x14ac:dyDescent="0.25">
      <c r="A13" s="121"/>
      <c r="B13" s="188"/>
      <c r="C13" s="195" t="s">
        <v>5</v>
      </c>
      <c r="D13" s="196"/>
      <c r="E13" s="197" t="s">
        <v>6</v>
      </c>
      <c r="F13" s="198"/>
      <c r="G13" s="188"/>
      <c r="H13" s="189"/>
    </row>
    <row r="14" spans="1:8" ht="11.65" customHeight="1" x14ac:dyDescent="0.25">
      <c r="A14" s="121"/>
      <c r="B14" s="188"/>
      <c r="C14" s="215" t="s">
        <v>7</v>
      </c>
      <c r="D14" s="216"/>
      <c r="E14" s="217" t="s">
        <v>8</v>
      </c>
      <c r="F14" s="218"/>
      <c r="G14" s="188"/>
      <c r="H14" s="189"/>
    </row>
    <row r="15" spans="1:8" ht="11.65" customHeight="1" x14ac:dyDescent="0.25">
      <c r="A15" s="121"/>
      <c r="B15" s="188"/>
      <c r="C15" s="215" t="s">
        <v>9</v>
      </c>
      <c r="D15" s="216"/>
      <c r="E15" s="217" t="s">
        <v>10</v>
      </c>
      <c r="F15" s="218"/>
      <c r="G15" s="188"/>
      <c r="H15" s="189"/>
    </row>
    <row r="16" spans="1:8" ht="11.65" customHeight="1" x14ac:dyDescent="0.25">
      <c r="A16" s="121"/>
      <c r="B16" s="188"/>
      <c r="C16" s="215" t="s">
        <v>11</v>
      </c>
      <c r="D16" s="216"/>
      <c r="E16" s="217" t="s">
        <v>12</v>
      </c>
      <c r="F16" s="218"/>
      <c r="G16" s="188"/>
      <c r="H16" s="189"/>
    </row>
    <row r="17" spans="1:8" ht="13.5" customHeight="1" x14ac:dyDescent="0.25">
      <c r="A17" s="121"/>
      <c r="B17" s="188"/>
      <c r="C17" s="215" t="s">
        <v>13</v>
      </c>
      <c r="D17" s="216"/>
      <c r="E17" s="217" t="s">
        <v>14</v>
      </c>
      <c r="F17" s="218"/>
      <c r="G17" s="188"/>
      <c r="H17" s="125"/>
    </row>
    <row r="18" spans="1:8" ht="12.4" customHeight="1" x14ac:dyDescent="0.25">
      <c r="A18" s="121"/>
      <c r="B18" s="188"/>
      <c r="C18" s="215" t="s">
        <v>15</v>
      </c>
      <c r="D18" s="216"/>
      <c r="E18" s="222" t="s">
        <v>16</v>
      </c>
      <c r="F18" s="218"/>
      <c r="G18" s="188"/>
      <c r="H18" s="189"/>
    </row>
    <row r="19" spans="1:8" ht="24" customHeight="1" thickBot="1" x14ac:dyDescent="0.3">
      <c r="A19" s="121"/>
      <c r="B19" s="188"/>
      <c r="C19" s="223" t="s">
        <v>17</v>
      </c>
      <c r="D19" s="224"/>
      <c r="E19" s="225" t="s">
        <v>18</v>
      </c>
      <c r="F19" s="226"/>
      <c r="G19" s="188"/>
      <c r="H19" s="189"/>
    </row>
    <row r="20" spans="1:8" ht="11.65" customHeight="1" thickTop="1" x14ac:dyDescent="0.25">
      <c r="A20" s="121"/>
      <c r="B20" s="188"/>
      <c r="C20" s="126"/>
      <c r="D20" s="126"/>
      <c r="E20" s="126"/>
      <c r="F20" s="126"/>
      <c r="G20" s="188"/>
      <c r="H20" s="189"/>
    </row>
    <row r="21" spans="1:8" ht="27.4" customHeight="1" thickBot="1" x14ac:dyDescent="0.3">
      <c r="A21" s="121"/>
      <c r="B21" s="227" t="s">
        <v>19</v>
      </c>
      <c r="C21" s="228"/>
      <c r="D21" s="228"/>
      <c r="E21" s="228"/>
      <c r="F21" s="228"/>
      <c r="G21" s="228"/>
      <c r="H21" s="229"/>
    </row>
    <row r="22" spans="1:8" ht="15.75" thickTop="1" x14ac:dyDescent="0.25">
      <c r="A22" s="121"/>
      <c r="B22" s="127"/>
      <c r="C22" s="230" t="s">
        <v>5</v>
      </c>
      <c r="D22" s="196"/>
      <c r="E22" s="197" t="s">
        <v>6</v>
      </c>
      <c r="F22" s="198"/>
      <c r="G22" s="126"/>
      <c r="H22" s="128"/>
    </row>
    <row r="23" spans="1:8" ht="13.5" customHeight="1" x14ac:dyDescent="0.25">
      <c r="A23" s="121"/>
      <c r="B23" s="129"/>
      <c r="C23" s="231" t="s">
        <v>7</v>
      </c>
      <c r="D23" s="232"/>
      <c r="E23" s="233" t="s">
        <v>8</v>
      </c>
      <c r="F23" s="234"/>
      <c r="G23" s="130"/>
      <c r="H23" s="131"/>
    </row>
    <row r="24" spans="1:8" ht="13.5" customHeight="1" x14ac:dyDescent="0.25">
      <c r="A24" s="121"/>
      <c r="B24" s="129"/>
      <c r="C24" s="219" t="s">
        <v>20</v>
      </c>
      <c r="D24" s="220"/>
      <c r="E24" s="221" t="s">
        <v>14</v>
      </c>
      <c r="F24" s="218"/>
      <c r="G24" s="130"/>
      <c r="H24" s="131"/>
    </row>
    <row r="25" spans="1:8" ht="13.5" customHeight="1" x14ac:dyDescent="0.25">
      <c r="A25" s="121"/>
      <c r="B25" s="129"/>
      <c r="C25" s="219" t="s">
        <v>9</v>
      </c>
      <c r="D25" s="220"/>
      <c r="E25" s="221" t="s">
        <v>10</v>
      </c>
      <c r="F25" s="218"/>
      <c r="G25" s="130"/>
      <c r="H25" s="131"/>
    </row>
    <row r="26" spans="1:8" ht="22.9" customHeight="1" x14ac:dyDescent="0.25">
      <c r="A26" s="121"/>
      <c r="B26" s="129"/>
      <c r="C26" s="219" t="s">
        <v>21</v>
      </c>
      <c r="D26" s="220"/>
      <c r="E26" s="235" t="s">
        <v>22</v>
      </c>
      <c r="F26" s="236"/>
      <c r="G26" s="130"/>
      <c r="H26" s="131"/>
    </row>
    <row r="27" spans="1:8" ht="69.75" customHeight="1" x14ac:dyDescent="0.25">
      <c r="A27" s="121"/>
      <c r="B27" s="129"/>
      <c r="C27" s="237" t="s">
        <v>23</v>
      </c>
      <c r="D27" s="238"/>
      <c r="E27" s="239" t="s">
        <v>24</v>
      </c>
      <c r="F27" s="240"/>
      <c r="G27" s="130"/>
      <c r="H27" s="132"/>
    </row>
    <row r="28" spans="1:8" ht="34.5" customHeight="1" x14ac:dyDescent="0.25">
      <c r="B28" s="133"/>
      <c r="C28" s="241" t="s">
        <v>25</v>
      </c>
      <c r="D28" s="238"/>
      <c r="E28" s="239" t="s">
        <v>26</v>
      </c>
      <c r="F28" s="240"/>
      <c r="G28" s="130"/>
      <c r="H28" s="132"/>
    </row>
    <row r="29" spans="1:8" ht="27.75" customHeight="1" x14ac:dyDescent="0.25">
      <c r="B29" s="133"/>
      <c r="C29" s="241" t="s">
        <v>27</v>
      </c>
      <c r="D29" s="238"/>
      <c r="E29" s="239" t="s">
        <v>28</v>
      </c>
      <c r="F29" s="240"/>
      <c r="G29" s="130"/>
      <c r="H29" s="132"/>
    </row>
    <row r="30" spans="1:8" ht="28.5" customHeight="1" x14ac:dyDescent="0.25">
      <c r="B30" s="133"/>
      <c r="C30" s="241" t="s">
        <v>29</v>
      </c>
      <c r="D30" s="238"/>
      <c r="E30" s="239" t="s">
        <v>30</v>
      </c>
      <c r="F30" s="240"/>
      <c r="G30" s="130"/>
      <c r="H30" s="132"/>
    </row>
    <row r="31" spans="1:8" ht="72.75" customHeight="1" x14ac:dyDescent="0.25">
      <c r="B31" s="133"/>
      <c r="C31" s="241" t="s">
        <v>31</v>
      </c>
      <c r="D31" s="238"/>
      <c r="E31" s="239" t="s">
        <v>32</v>
      </c>
      <c r="F31" s="240"/>
      <c r="G31" s="130"/>
      <c r="H31" s="132"/>
    </row>
    <row r="32" spans="1:8" ht="64.5" customHeight="1" x14ac:dyDescent="0.25">
      <c r="B32" s="133"/>
      <c r="C32" s="241" t="s">
        <v>33</v>
      </c>
      <c r="D32" s="238"/>
      <c r="E32" s="239" t="s">
        <v>34</v>
      </c>
      <c r="F32" s="240"/>
      <c r="G32" s="130"/>
      <c r="H32" s="132"/>
    </row>
    <row r="33" spans="2:8" ht="71.25" customHeight="1" x14ac:dyDescent="0.25">
      <c r="B33" s="133"/>
      <c r="C33" s="242" t="s">
        <v>35</v>
      </c>
      <c r="D33" s="237"/>
      <c r="E33" s="239" t="s">
        <v>36</v>
      </c>
      <c r="F33" s="240"/>
      <c r="G33" s="130"/>
      <c r="H33" s="132"/>
    </row>
    <row r="34" spans="2:8" ht="55.5" customHeight="1" x14ac:dyDescent="0.25">
      <c r="B34" s="133"/>
      <c r="C34" s="242" t="s">
        <v>37</v>
      </c>
      <c r="D34" s="237"/>
      <c r="E34" s="239" t="s">
        <v>38</v>
      </c>
      <c r="F34" s="240"/>
      <c r="G34" s="130"/>
      <c r="H34" s="132"/>
    </row>
    <row r="35" spans="2:8" ht="42" customHeight="1" x14ac:dyDescent="0.25">
      <c r="B35" s="133"/>
      <c r="C35" s="242" t="s">
        <v>39</v>
      </c>
      <c r="D35" s="237"/>
      <c r="E35" s="239" t="s">
        <v>40</v>
      </c>
      <c r="F35" s="240"/>
      <c r="G35" s="130"/>
      <c r="H35" s="132"/>
    </row>
    <row r="36" spans="2:8" ht="59.25" customHeight="1" x14ac:dyDescent="0.25">
      <c r="B36" s="133"/>
      <c r="C36" s="242" t="s">
        <v>41</v>
      </c>
      <c r="D36" s="237"/>
      <c r="E36" s="239" t="s">
        <v>42</v>
      </c>
      <c r="F36" s="240"/>
      <c r="G36" s="130"/>
      <c r="H36" s="132"/>
    </row>
    <row r="37" spans="2:8" ht="23.25" customHeight="1" x14ac:dyDescent="0.25">
      <c r="B37" s="133"/>
      <c r="C37" s="242" t="s">
        <v>43</v>
      </c>
      <c r="D37" s="237"/>
      <c r="E37" s="239" t="s">
        <v>44</v>
      </c>
      <c r="F37" s="240"/>
      <c r="G37" s="130"/>
      <c r="H37" s="132"/>
    </row>
    <row r="38" spans="2:8" ht="30.75" customHeight="1" x14ac:dyDescent="0.25">
      <c r="B38" s="133"/>
      <c r="C38" s="242" t="s">
        <v>45</v>
      </c>
      <c r="D38" s="237"/>
      <c r="E38" s="239" t="s">
        <v>46</v>
      </c>
      <c r="F38" s="240"/>
      <c r="G38" s="130"/>
      <c r="H38" s="132"/>
    </row>
    <row r="39" spans="2:8" ht="35.25" customHeight="1" x14ac:dyDescent="0.25">
      <c r="B39" s="133"/>
      <c r="C39" s="242" t="s">
        <v>45</v>
      </c>
      <c r="D39" s="237"/>
      <c r="E39" s="239" t="s">
        <v>46</v>
      </c>
      <c r="F39" s="240"/>
      <c r="G39" s="130"/>
      <c r="H39" s="132"/>
    </row>
    <row r="40" spans="2:8" ht="33" customHeight="1" x14ac:dyDescent="0.25">
      <c r="B40" s="133"/>
      <c r="C40" s="242" t="s">
        <v>47</v>
      </c>
      <c r="D40" s="237"/>
      <c r="E40" s="239" t="s">
        <v>48</v>
      </c>
      <c r="F40" s="240"/>
      <c r="G40" s="130"/>
      <c r="H40" s="132"/>
    </row>
    <row r="41" spans="2:8" ht="30" customHeight="1" x14ac:dyDescent="0.25">
      <c r="B41" s="133"/>
      <c r="C41" s="242" t="s">
        <v>49</v>
      </c>
      <c r="D41" s="237"/>
      <c r="E41" s="239" t="s">
        <v>50</v>
      </c>
      <c r="F41" s="240"/>
      <c r="G41" s="130"/>
      <c r="H41" s="132"/>
    </row>
    <row r="42" spans="2:8" ht="35.25" customHeight="1" x14ac:dyDescent="0.25">
      <c r="B42" s="133"/>
      <c r="C42" s="242" t="s">
        <v>51</v>
      </c>
      <c r="D42" s="237"/>
      <c r="E42" s="239" t="s">
        <v>52</v>
      </c>
      <c r="F42" s="240"/>
      <c r="G42" s="130"/>
      <c r="H42" s="132"/>
    </row>
    <row r="43" spans="2:8" ht="31.5" customHeight="1" x14ac:dyDescent="0.25">
      <c r="B43" s="133"/>
      <c r="C43" s="242" t="s">
        <v>53</v>
      </c>
      <c r="D43" s="237"/>
      <c r="E43" s="239" t="s">
        <v>54</v>
      </c>
      <c r="F43" s="240"/>
      <c r="G43" s="130"/>
      <c r="H43" s="132"/>
    </row>
    <row r="44" spans="2:8" ht="35.25" customHeight="1" x14ac:dyDescent="0.25">
      <c r="B44" s="133"/>
      <c r="C44" s="242" t="s">
        <v>55</v>
      </c>
      <c r="D44" s="237"/>
      <c r="E44" s="239" t="s">
        <v>56</v>
      </c>
      <c r="F44" s="240"/>
      <c r="G44" s="130"/>
      <c r="H44" s="132"/>
    </row>
    <row r="45" spans="2:8" ht="59.25" customHeight="1" x14ac:dyDescent="0.25">
      <c r="B45" s="133"/>
      <c r="C45" s="242" t="s">
        <v>57</v>
      </c>
      <c r="D45" s="237"/>
      <c r="E45" s="239" t="s">
        <v>58</v>
      </c>
      <c r="F45" s="240"/>
      <c r="G45" s="130"/>
      <c r="H45" s="132"/>
    </row>
    <row r="46" spans="2:8" ht="59.25" customHeight="1" x14ac:dyDescent="0.25">
      <c r="B46" s="133"/>
      <c r="C46" s="242" t="s">
        <v>59</v>
      </c>
      <c r="D46" s="237"/>
      <c r="E46" s="239" t="s">
        <v>60</v>
      </c>
      <c r="F46" s="240"/>
      <c r="G46" s="130"/>
      <c r="H46" s="132"/>
    </row>
    <row r="47" spans="2:8" ht="82.5" customHeight="1" x14ac:dyDescent="0.25">
      <c r="B47" s="133"/>
      <c r="C47" s="242" t="s">
        <v>61</v>
      </c>
      <c r="D47" s="237"/>
      <c r="E47" s="239" t="s">
        <v>62</v>
      </c>
      <c r="F47" s="240"/>
      <c r="G47" s="130"/>
      <c r="H47" s="132"/>
    </row>
    <row r="48" spans="2:8" ht="46.5" customHeight="1" thickBot="1" x14ac:dyDescent="0.3">
      <c r="B48" s="133"/>
      <c r="C48" s="243"/>
      <c r="D48" s="244"/>
      <c r="E48" s="245"/>
      <c r="F48" s="246"/>
      <c r="G48" s="130"/>
      <c r="H48" s="132"/>
    </row>
    <row r="49" spans="2:8" ht="6.75" customHeight="1" thickTop="1" x14ac:dyDescent="0.25">
      <c r="B49" s="133"/>
      <c r="C49" s="134"/>
      <c r="D49" s="134"/>
      <c r="E49" s="135"/>
      <c r="F49" s="135"/>
      <c r="G49" s="130"/>
      <c r="H49" s="132"/>
    </row>
    <row r="50" spans="2:8" x14ac:dyDescent="0.25">
      <c r="B50" s="133"/>
      <c r="C50" s="136"/>
      <c r="D50" s="136"/>
      <c r="E50" s="136"/>
      <c r="F50" s="136"/>
      <c r="G50" s="130"/>
      <c r="H50" s="132"/>
    </row>
    <row r="51" spans="2:8" ht="21" customHeight="1" x14ac:dyDescent="0.25">
      <c r="B51" s="137" t="s">
        <v>63</v>
      </c>
      <c r="C51" s="136"/>
      <c r="D51" s="136"/>
      <c r="E51" s="136"/>
      <c r="F51" s="136"/>
      <c r="G51" s="136"/>
      <c r="H51" s="138"/>
    </row>
    <row r="52" spans="2:8" ht="20.25" customHeight="1" x14ac:dyDescent="0.25">
      <c r="B52" s="137" t="s">
        <v>64</v>
      </c>
      <c r="C52" s="136"/>
      <c r="D52" s="136"/>
      <c r="E52" s="136"/>
      <c r="F52" s="136"/>
      <c r="G52" s="136"/>
      <c r="H52" s="138"/>
    </row>
    <row r="53" spans="2:8" ht="20.25" customHeight="1" x14ac:dyDescent="0.25">
      <c r="B53" s="137" t="s">
        <v>65</v>
      </c>
      <c r="C53" s="136"/>
      <c r="D53" s="136"/>
      <c r="E53" s="136"/>
      <c r="F53" s="136"/>
      <c r="G53" s="136"/>
      <c r="H53" s="138"/>
    </row>
    <row r="54" spans="2:8" ht="20.25" customHeight="1" x14ac:dyDescent="0.25">
      <c r="B54" s="137" t="s">
        <v>66</v>
      </c>
      <c r="C54" s="136"/>
      <c r="D54" s="136"/>
      <c r="E54" s="136"/>
      <c r="F54" s="136"/>
      <c r="G54" s="136"/>
      <c r="H54" s="138"/>
    </row>
    <row r="55" spans="2:8" ht="14.65" customHeight="1" x14ac:dyDescent="0.25">
      <c r="B55" s="137" t="s">
        <v>67</v>
      </c>
      <c r="C55" s="136"/>
      <c r="D55" s="136"/>
      <c r="E55" s="136"/>
      <c r="F55" s="136"/>
      <c r="G55" s="136"/>
      <c r="H55" s="138"/>
    </row>
    <row r="56" spans="2:8" ht="15.75" thickBot="1" x14ac:dyDescent="0.3">
      <c r="B56" s="139"/>
      <c r="C56" s="140"/>
      <c r="D56" s="140"/>
      <c r="E56" s="140"/>
      <c r="F56" s="140"/>
      <c r="G56" s="140"/>
      <c r="H56" s="141"/>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topLeftCell="B27" zoomScale="110" zoomScaleNormal="110" workbookViewId="0">
      <selection activeCell="E33" sqref="E33:F33"/>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2" t="s">
        <v>68</v>
      </c>
    </row>
    <row r="2" spans="2:52" ht="18" customHeight="1" thickBot="1" x14ac:dyDescent="0.3">
      <c r="B2" s="252"/>
      <c r="C2" s="255" t="s">
        <v>69</v>
      </c>
      <c r="D2" s="256"/>
      <c r="E2" s="256"/>
      <c r="F2" s="143" t="s">
        <v>70</v>
      </c>
      <c r="AZ2" s="142" t="s">
        <v>71</v>
      </c>
    </row>
    <row r="3" spans="2:52" ht="18" customHeight="1" thickBot="1" x14ac:dyDescent="0.3">
      <c r="B3" s="253"/>
      <c r="C3" s="257"/>
      <c r="D3" s="258"/>
      <c r="E3" s="258"/>
      <c r="F3" s="144" t="s">
        <v>72</v>
      </c>
      <c r="AZ3" s="142" t="s">
        <v>73</v>
      </c>
    </row>
    <row r="4" spans="2:52" ht="18" customHeight="1" thickBot="1" x14ac:dyDescent="0.3">
      <c r="B4" s="253"/>
      <c r="C4" s="257"/>
      <c r="D4" s="258"/>
      <c r="E4" s="258"/>
      <c r="F4" s="144" t="s">
        <v>74</v>
      </c>
      <c r="AZ4" s="142" t="s">
        <v>75</v>
      </c>
    </row>
    <row r="5" spans="2:52" ht="18" customHeight="1" thickBot="1" x14ac:dyDescent="0.3">
      <c r="B5" s="254"/>
      <c r="C5" s="259"/>
      <c r="D5" s="260"/>
      <c r="E5" s="260"/>
      <c r="F5" s="144" t="s">
        <v>76</v>
      </c>
      <c r="AZ5" s="145"/>
    </row>
    <row r="6" spans="2:52" ht="18" customHeight="1" thickBot="1" x14ac:dyDescent="0.3">
      <c r="B6" s="146"/>
      <c r="C6" s="147"/>
      <c r="D6" s="147"/>
      <c r="E6" s="147"/>
      <c r="F6" s="148"/>
      <c r="AZ6" s="145"/>
    </row>
    <row r="7" spans="2:52" ht="33.4" customHeight="1" x14ac:dyDescent="0.25">
      <c r="B7" s="149" t="s">
        <v>77</v>
      </c>
      <c r="C7" s="261" t="s">
        <v>78</v>
      </c>
      <c r="D7" s="262"/>
      <c r="E7" s="262"/>
      <c r="F7" s="263"/>
      <c r="AZ7" s="145"/>
    </row>
    <row r="8" spans="2:52" ht="36" customHeight="1" thickBot="1" x14ac:dyDescent="0.3">
      <c r="B8" s="150" t="s">
        <v>79</v>
      </c>
      <c r="C8" s="264" t="s">
        <v>80</v>
      </c>
      <c r="D8" s="265"/>
      <c r="E8" s="265"/>
      <c r="F8" s="266"/>
      <c r="AZ8" s="145"/>
    </row>
    <row r="9" spans="2:52" ht="16.5" thickBot="1" x14ac:dyDescent="0.3">
      <c r="B9" s="267"/>
      <c r="C9" s="267"/>
      <c r="D9" s="267"/>
      <c r="E9" s="267"/>
      <c r="F9" s="267"/>
    </row>
    <row r="10" spans="2:52" ht="15.6" customHeight="1" thickBot="1" x14ac:dyDescent="0.3">
      <c r="B10" s="268" t="s">
        <v>69</v>
      </c>
      <c r="C10" s="269"/>
      <c r="D10" s="269"/>
      <c r="E10" s="269"/>
      <c r="F10" s="270"/>
    </row>
    <row r="11" spans="2:52" ht="32.25" thickBot="1" x14ac:dyDescent="0.3">
      <c r="B11" s="271" t="s">
        <v>81</v>
      </c>
      <c r="C11" s="272"/>
      <c r="D11" s="190" t="s">
        <v>82</v>
      </c>
      <c r="E11" s="190" t="s">
        <v>83</v>
      </c>
      <c r="F11" s="151" t="s">
        <v>84</v>
      </c>
    </row>
    <row r="12" spans="2:52" ht="188.25" customHeight="1" thickBot="1" x14ac:dyDescent="0.3">
      <c r="B12" s="273" t="s">
        <v>71</v>
      </c>
      <c r="C12" s="274"/>
      <c r="D12" s="185" t="s">
        <v>85</v>
      </c>
      <c r="E12" s="186" t="s">
        <v>269</v>
      </c>
      <c r="F12" s="187" t="s">
        <v>268</v>
      </c>
    </row>
    <row r="14" spans="2:52" ht="18" x14ac:dyDescent="0.25">
      <c r="B14" s="275" t="s">
        <v>86</v>
      </c>
      <c r="C14" s="275"/>
      <c r="D14" s="275"/>
      <c r="E14" s="275"/>
      <c r="F14" s="275"/>
    </row>
    <row r="15" spans="2:52" ht="15.75" x14ac:dyDescent="0.25">
      <c r="B15" s="152"/>
    </row>
    <row r="16" spans="2:52" ht="15.75" thickBot="1" x14ac:dyDescent="0.3">
      <c r="B16" s="153"/>
    </row>
    <row r="17" spans="2:6" ht="16.5" thickBot="1" x14ac:dyDescent="0.3">
      <c r="B17" s="276" t="s">
        <v>87</v>
      </c>
      <c r="C17" s="277"/>
      <c r="D17" s="278"/>
      <c r="E17" s="276" t="s">
        <v>88</v>
      </c>
      <c r="F17" s="278"/>
    </row>
    <row r="18" spans="2:6" ht="15" customHeight="1" x14ac:dyDescent="0.25">
      <c r="B18" s="247" t="s">
        <v>89</v>
      </c>
      <c r="C18" s="248"/>
      <c r="D18" s="249"/>
      <c r="E18" s="250" t="s">
        <v>90</v>
      </c>
      <c r="F18" s="251"/>
    </row>
    <row r="19" spans="2:6" ht="35.25" customHeight="1" x14ac:dyDescent="0.25">
      <c r="B19" s="279" t="s">
        <v>91</v>
      </c>
      <c r="C19" s="280"/>
      <c r="D19" s="281"/>
      <c r="E19" s="282" t="s">
        <v>92</v>
      </c>
      <c r="F19" s="283"/>
    </row>
    <row r="20" spans="2:6" ht="15" customHeight="1" x14ac:dyDescent="0.25">
      <c r="B20" s="284" t="s">
        <v>93</v>
      </c>
      <c r="C20" s="285"/>
      <c r="D20" s="286"/>
      <c r="E20" s="282" t="s">
        <v>94</v>
      </c>
      <c r="F20" s="283"/>
    </row>
    <row r="21" spans="2:6" ht="15" customHeight="1" x14ac:dyDescent="0.25">
      <c r="B21" s="284" t="s">
        <v>95</v>
      </c>
      <c r="C21" s="285"/>
      <c r="D21" s="286"/>
      <c r="E21" s="287"/>
      <c r="F21" s="288"/>
    </row>
    <row r="22" spans="2:6" ht="15" customHeight="1" x14ac:dyDescent="0.3">
      <c r="B22" s="289"/>
      <c r="C22" s="290"/>
      <c r="D22" s="291"/>
      <c r="E22" s="292"/>
      <c r="F22" s="293"/>
    </row>
    <row r="23" spans="2:6" ht="15" customHeight="1" x14ac:dyDescent="0.3">
      <c r="B23" s="289"/>
      <c r="C23" s="290"/>
      <c r="D23" s="291"/>
      <c r="E23" s="292"/>
      <c r="F23" s="293"/>
    </row>
    <row r="24" spans="2:6" ht="15" customHeight="1" x14ac:dyDescent="0.25">
      <c r="B24" s="294"/>
      <c r="C24" s="295"/>
      <c r="D24" s="296"/>
      <c r="E24" s="282"/>
      <c r="F24" s="283"/>
    </row>
    <row r="25" spans="2:6" ht="15.75" customHeight="1" x14ac:dyDescent="0.25">
      <c r="B25" s="297"/>
      <c r="C25" s="298"/>
      <c r="D25" s="293"/>
      <c r="E25" s="292"/>
      <c r="F25" s="293"/>
    </row>
    <row r="26" spans="2:6" ht="16.5" x14ac:dyDescent="0.25">
      <c r="B26" s="294"/>
      <c r="C26" s="295"/>
      <c r="D26" s="296"/>
      <c r="E26" s="287"/>
      <c r="F26" s="288"/>
    </row>
    <row r="27" spans="2:6" ht="15" customHeight="1" x14ac:dyDescent="0.25">
      <c r="B27" s="284"/>
      <c r="C27" s="285"/>
      <c r="D27" s="286"/>
      <c r="E27" s="299"/>
      <c r="F27" s="300"/>
    </row>
    <row r="28" spans="2:6" ht="15" customHeight="1" x14ac:dyDescent="0.25">
      <c r="B28" s="294"/>
      <c r="C28" s="295"/>
      <c r="D28" s="296"/>
      <c r="E28" s="299"/>
      <c r="F28" s="300"/>
    </row>
    <row r="29" spans="2:6" ht="15" customHeight="1" x14ac:dyDescent="0.25">
      <c r="B29" s="294"/>
      <c r="C29" s="295"/>
      <c r="D29" s="296"/>
      <c r="E29" s="299"/>
      <c r="F29" s="300"/>
    </row>
    <row r="30" spans="2:6" ht="15" customHeight="1" x14ac:dyDescent="0.25">
      <c r="B30" s="294"/>
      <c r="C30" s="295"/>
      <c r="D30" s="296"/>
      <c r="E30" s="301"/>
      <c r="F30" s="302"/>
    </row>
    <row r="31" spans="2:6" ht="15" customHeight="1" thickBot="1" x14ac:dyDescent="0.35">
      <c r="B31" s="303"/>
      <c r="C31" s="304"/>
      <c r="D31" s="305"/>
      <c r="E31" s="306"/>
      <c r="F31" s="307"/>
    </row>
    <row r="32" spans="2:6" ht="15" customHeight="1" thickBot="1" x14ac:dyDescent="0.3">
      <c r="B32" s="308" t="s">
        <v>96</v>
      </c>
      <c r="C32" s="309"/>
      <c r="D32" s="309"/>
      <c r="E32" s="310" t="s">
        <v>97</v>
      </c>
      <c r="F32" s="311"/>
    </row>
    <row r="33" spans="2:6" ht="60" customHeight="1" x14ac:dyDescent="0.25">
      <c r="B33" s="312" t="s">
        <v>98</v>
      </c>
      <c r="C33" s="313"/>
      <c r="D33" s="314"/>
      <c r="E33" s="315" t="s">
        <v>99</v>
      </c>
      <c r="F33" s="316"/>
    </row>
    <row r="34" spans="2:6" ht="16.5" x14ac:dyDescent="0.3">
      <c r="B34" s="317" t="s">
        <v>100</v>
      </c>
      <c r="C34" s="318"/>
      <c r="D34" s="319"/>
      <c r="E34" s="297"/>
      <c r="F34" s="293"/>
    </row>
    <row r="35" spans="2:6" ht="16.5" x14ac:dyDescent="0.25">
      <c r="B35" s="297" t="s">
        <v>101</v>
      </c>
      <c r="C35" s="298"/>
      <c r="D35" s="293"/>
      <c r="E35" s="320"/>
      <c r="F35" s="283"/>
    </row>
    <row r="36" spans="2:6" ht="16.5" x14ac:dyDescent="0.3">
      <c r="B36" s="320" t="s">
        <v>102</v>
      </c>
      <c r="C36" s="321"/>
      <c r="D36" s="283"/>
      <c r="E36" s="322"/>
      <c r="F36" s="323"/>
    </row>
    <row r="37" spans="2:6" ht="16.5" x14ac:dyDescent="0.3">
      <c r="B37" s="320"/>
      <c r="C37" s="321"/>
      <c r="D37" s="283"/>
      <c r="E37" s="317"/>
      <c r="F37" s="319"/>
    </row>
    <row r="38" spans="2:6" ht="16.5" x14ac:dyDescent="0.25">
      <c r="B38" s="320"/>
      <c r="C38" s="321"/>
      <c r="D38" s="283"/>
      <c r="E38" s="320"/>
      <c r="F38" s="283"/>
    </row>
    <row r="39" spans="2:6" ht="16.5" x14ac:dyDescent="0.25">
      <c r="B39" s="320"/>
      <c r="C39" s="321"/>
      <c r="D39" s="283"/>
      <c r="E39" s="297"/>
      <c r="F39" s="293"/>
    </row>
    <row r="40" spans="2:6" ht="16.5" x14ac:dyDescent="0.25">
      <c r="B40" s="320"/>
      <c r="C40" s="321"/>
      <c r="D40" s="283"/>
      <c r="E40" s="297"/>
      <c r="F40" s="293"/>
    </row>
    <row r="41" spans="2:6" ht="16.5" x14ac:dyDescent="0.25">
      <c r="B41" s="297"/>
      <c r="C41" s="298"/>
      <c r="D41" s="293"/>
      <c r="E41" s="297"/>
      <c r="F41" s="293"/>
    </row>
    <row r="42" spans="2:6" ht="16.5" x14ac:dyDescent="0.3">
      <c r="B42" s="329"/>
      <c r="C42" s="330"/>
      <c r="D42" s="331"/>
      <c r="E42" s="329"/>
      <c r="F42" s="331"/>
    </row>
    <row r="43" spans="2:6" ht="17.25" thickBot="1" x14ac:dyDescent="0.35">
      <c r="B43" s="324"/>
      <c r="C43" s="325"/>
      <c r="D43" s="326"/>
      <c r="E43" s="327"/>
      <c r="F43" s="328"/>
    </row>
  </sheetData>
  <mergeCells count="63">
    <mergeCell ref="B43:D43"/>
    <mergeCell ref="E43:F43"/>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B31:D31"/>
    <mergeCell ref="E31:F31"/>
    <mergeCell ref="B32:D32"/>
    <mergeCell ref="E32:F32"/>
    <mergeCell ref="B33:D33"/>
    <mergeCell ref="E33:F33"/>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abSelected="1" topLeftCell="T16" zoomScaleNormal="100" workbookViewId="0">
      <selection activeCell="AG13" sqref="AG13"/>
    </sheetView>
  </sheetViews>
  <sheetFormatPr baseColWidth="10" defaultColWidth="11.42578125" defaultRowHeight="16.5" x14ac:dyDescent="0.3"/>
  <cols>
    <col min="1" max="1" width="4" style="2" bestFit="1" customWidth="1"/>
    <col min="2" max="2" width="14.140625" style="2" customWidth="1"/>
    <col min="3" max="3" width="14.425781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4"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4" width="16.85546875" style="1" customWidth="1"/>
    <col min="35" max="35" width="14.85546875" style="1" customWidth="1"/>
    <col min="36" max="36" width="18.5703125" style="1" customWidth="1"/>
    <col min="37" max="37" width="21" style="1" customWidth="1"/>
    <col min="38" max="16384" width="11.42578125" style="1"/>
  </cols>
  <sheetData>
    <row r="1" spans="1:69" ht="15" customHeight="1" x14ac:dyDescent="0.3">
      <c r="A1" s="417"/>
      <c r="B1" s="418"/>
      <c r="C1" s="418"/>
      <c r="D1" s="419"/>
      <c r="E1" s="438" t="s">
        <v>103</v>
      </c>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2" t="s">
        <v>104</v>
      </c>
      <c r="AK1" s="433"/>
    </row>
    <row r="2" spans="1:69" ht="15" customHeight="1" x14ac:dyDescent="0.3">
      <c r="A2" s="420"/>
      <c r="B2" s="421"/>
      <c r="C2" s="421"/>
      <c r="D2" s="422"/>
      <c r="E2" s="440"/>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34" t="s">
        <v>105</v>
      </c>
      <c r="AK2" s="435"/>
    </row>
    <row r="3" spans="1:69" ht="15" customHeight="1" x14ac:dyDescent="0.3">
      <c r="A3" s="420"/>
      <c r="B3" s="421"/>
      <c r="C3" s="421"/>
      <c r="D3" s="422"/>
      <c r="E3" s="440"/>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36" t="s">
        <v>106</v>
      </c>
      <c r="AK3" s="437"/>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423"/>
      <c r="B4" s="424"/>
      <c r="C4" s="424"/>
      <c r="D4" s="425"/>
      <c r="E4" s="442"/>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34" t="s">
        <v>107</v>
      </c>
      <c r="AK4" s="435"/>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83"/>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62" t="s">
        <v>108</v>
      </c>
      <c r="B6" s="363"/>
      <c r="C6" s="426" t="s">
        <v>78</v>
      </c>
      <c r="D6" s="427"/>
      <c r="E6" s="427"/>
      <c r="F6" s="427"/>
      <c r="G6" s="427"/>
      <c r="H6" s="427"/>
      <c r="I6" s="427"/>
      <c r="J6" s="427"/>
      <c r="K6" s="427"/>
      <c r="L6" s="427"/>
      <c r="M6" s="427"/>
      <c r="N6" s="428"/>
      <c r="O6" s="444"/>
      <c r="P6" s="444"/>
      <c r="Q6" s="444"/>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67.5" customHeight="1" x14ac:dyDescent="0.3">
      <c r="A7" s="362" t="s">
        <v>109</v>
      </c>
      <c r="B7" s="363"/>
      <c r="C7" s="369" t="s">
        <v>85</v>
      </c>
      <c r="D7" s="370"/>
      <c r="E7" s="370"/>
      <c r="F7" s="370"/>
      <c r="G7" s="370"/>
      <c r="H7" s="370"/>
      <c r="I7" s="370"/>
      <c r="J7" s="370"/>
      <c r="K7" s="370"/>
      <c r="L7" s="370"/>
      <c r="M7" s="370"/>
      <c r="N7" s="371"/>
      <c r="O7" s="8"/>
      <c r="P7" s="183"/>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x14ac:dyDescent="0.3">
      <c r="A8" s="362" t="s">
        <v>110</v>
      </c>
      <c r="B8" s="363"/>
      <c r="C8" s="369" t="s">
        <v>80</v>
      </c>
      <c r="D8" s="370"/>
      <c r="E8" s="370"/>
      <c r="F8" s="370"/>
      <c r="G8" s="370"/>
      <c r="H8" s="370"/>
      <c r="I8" s="370"/>
      <c r="J8" s="370"/>
      <c r="K8" s="370"/>
      <c r="L8" s="370"/>
      <c r="M8" s="370"/>
      <c r="N8" s="371"/>
      <c r="O8" s="8"/>
      <c r="P8" s="183"/>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429" t="s">
        <v>111</v>
      </c>
      <c r="B9" s="430"/>
      <c r="C9" s="430"/>
      <c r="D9" s="430"/>
      <c r="E9" s="430"/>
      <c r="F9" s="430"/>
      <c r="G9" s="431"/>
      <c r="H9" s="429" t="s">
        <v>112</v>
      </c>
      <c r="I9" s="430"/>
      <c r="J9" s="430"/>
      <c r="K9" s="430"/>
      <c r="L9" s="430"/>
      <c r="M9" s="430"/>
      <c r="N9" s="431"/>
      <c r="O9" s="429" t="s">
        <v>113</v>
      </c>
      <c r="P9" s="430"/>
      <c r="Q9" s="430"/>
      <c r="R9" s="430"/>
      <c r="S9" s="430"/>
      <c r="T9" s="430"/>
      <c r="U9" s="430"/>
      <c r="V9" s="430"/>
      <c r="W9" s="431"/>
      <c r="X9" s="429" t="s">
        <v>114</v>
      </c>
      <c r="Y9" s="430"/>
      <c r="Z9" s="430"/>
      <c r="AA9" s="430"/>
      <c r="AB9" s="430"/>
      <c r="AC9" s="430"/>
      <c r="AD9" s="431"/>
      <c r="AE9" s="429" t="s">
        <v>115</v>
      </c>
      <c r="AF9" s="430"/>
      <c r="AG9" s="430"/>
      <c r="AH9" s="430"/>
      <c r="AI9" s="430"/>
      <c r="AJ9" s="430"/>
      <c r="AK9" s="431"/>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64" t="s">
        <v>116</v>
      </c>
      <c r="B10" s="357" t="s">
        <v>23</v>
      </c>
      <c r="C10" s="351" t="s">
        <v>25</v>
      </c>
      <c r="D10" s="351" t="s">
        <v>27</v>
      </c>
      <c r="E10" s="366" t="s">
        <v>29</v>
      </c>
      <c r="F10" s="358" t="s">
        <v>31</v>
      </c>
      <c r="G10" s="351" t="s">
        <v>117</v>
      </c>
      <c r="H10" s="353" t="s">
        <v>118</v>
      </c>
      <c r="I10" s="354" t="s">
        <v>119</v>
      </c>
      <c r="J10" s="358" t="s">
        <v>120</v>
      </c>
      <c r="K10" s="358" t="s">
        <v>121</v>
      </c>
      <c r="L10" s="356" t="s">
        <v>122</v>
      </c>
      <c r="M10" s="354" t="s">
        <v>119</v>
      </c>
      <c r="N10" s="351" t="s">
        <v>37</v>
      </c>
      <c r="O10" s="367" t="s">
        <v>123</v>
      </c>
      <c r="P10" s="352" t="s">
        <v>39</v>
      </c>
      <c r="Q10" s="358" t="s">
        <v>41</v>
      </c>
      <c r="R10" s="352" t="s">
        <v>124</v>
      </c>
      <c r="S10" s="352"/>
      <c r="T10" s="352"/>
      <c r="U10" s="352"/>
      <c r="V10" s="352"/>
      <c r="W10" s="352"/>
      <c r="X10" s="350" t="s">
        <v>125</v>
      </c>
      <c r="Y10" s="350" t="s">
        <v>126</v>
      </c>
      <c r="Z10" s="350" t="s">
        <v>119</v>
      </c>
      <c r="AA10" s="350" t="s">
        <v>127</v>
      </c>
      <c r="AB10" s="350" t="s">
        <v>119</v>
      </c>
      <c r="AC10" s="350" t="s">
        <v>128</v>
      </c>
      <c r="AD10" s="367" t="s">
        <v>57</v>
      </c>
      <c r="AE10" s="352" t="s">
        <v>115</v>
      </c>
      <c r="AF10" s="352" t="s">
        <v>129</v>
      </c>
      <c r="AG10" s="352" t="s">
        <v>130</v>
      </c>
      <c r="AH10" s="352" t="s">
        <v>131</v>
      </c>
      <c r="AI10" s="352" t="s">
        <v>132</v>
      </c>
      <c r="AJ10" s="352" t="s">
        <v>133</v>
      </c>
      <c r="AK10" s="352"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65"/>
      <c r="B11" s="357"/>
      <c r="C11" s="352"/>
      <c r="D11" s="352"/>
      <c r="E11" s="357"/>
      <c r="F11" s="351"/>
      <c r="G11" s="352"/>
      <c r="H11" s="351"/>
      <c r="I11" s="355"/>
      <c r="J11" s="351"/>
      <c r="K11" s="351"/>
      <c r="L11" s="355"/>
      <c r="M11" s="355"/>
      <c r="N11" s="352"/>
      <c r="O11" s="368"/>
      <c r="P11" s="352"/>
      <c r="Q11" s="351"/>
      <c r="R11" s="7" t="s">
        <v>134</v>
      </c>
      <c r="S11" s="7" t="s">
        <v>135</v>
      </c>
      <c r="T11" s="7" t="s">
        <v>136</v>
      </c>
      <c r="U11" s="7" t="s">
        <v>137</v>
      </c>
      <c r="V11" s="7" t="s">
        <v>138</v>
      </c>
      <c r="W11" s="7" t="s">
        <v>139</v>
      </c>
      <c r="X11" s="350"/>
      <c r="Y11" s="350"/>
      <c r="Z11" s="350"/>
      <c r="AA11" s="350"/>
      <c r="AB11" s="350"/>
      <c r="AC11" s="350"/>
      <c r="AD11" s="368"/>
      <c r="AE11" s="352"/>
      <c r="AF11" s="352"/>
      <c r="AG11" s="352"/>
      <c r="AH11" s="352"/>
      <c r="AI11" s="352"/>
      <c r="AJ11" s="352"/>
      <c r="AK11" s="352"/>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100.5" customHeight="1" x14ac:dyDescent="0.25">
      <c r="A12" s="338">
        <v>1</v>
      </c>
      <c r="B12" s="332" t="s">
        <v>140</v>
      </c>
      <c r="C12" s="332" t="s">
        <v>141</v>
      </c>
      <c r="D12" s="332" t="s">
        <v>142</v>
      </c>
      <c r="E12" s="332" t="s">
        <v>143</v>
      </c>
      <c r="F12" s="332" t="s">
        <v>144</v>
      </c>
      <c r="G12" s="332">
        <v>246</v>
      </c>
      <c r="H12" s="335" t="str">
        <f>IF(G12&lt;=0,"",IF(G12&lt;=2,"Muy Baja",IF(G12&lt;=24,"Baja",IF(G12&lt;=500,"Media",IF(G12&lt;=5000,"Alta","Muy Alta")))))</f>
        <v>Media</v>
      </c>
      <c r="I12" s="344">
        <f>IF(H12="","",IF(H12="Muy Baja",0.2,IF(H12="Baja",0.4,IF(H12="Media",0.6,IF(H12="Alta",0.8,IF(H12="Muy Alta",1,))))))</f>
        <v>0.6</v>
      </c>
      <c r="J12" s="347" t="s">
        <v>145</v>
      </c>
      <c r="K12" s="344"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335" t="str">
        <f>IF(OR(K12='Tabla Impacto'!$C$11,K12='Tabla Impacto'!$D$11),"Leve",IF(OR(K12='Tabla Impacto'!$C$12,K12='Tabla Impacto'!$D$12),"Menor",IF(OR(K12='Tabla Impacto'!$C$13,K12='Tabla Impacto'!$D$13),"Moderado",IF(OR(K12='Tabla Impacto'!$C$14,K12='Tabla Impacto'!$D$14),"Mayor",IF(OR(K12='Tabla Impacto'!$C$15,K12='Tabla Impacto'!$D$15),"Catastrófico","")))))</f>
        <v>Mayor</v>
      </c>
      <c r="M12" s="344">
        <f>IF(L12="","",IF(L12="Leve",0.2,IF(L12="Menor",0.4,IF(L12="Moderado",0.6,IF(L12="Mayor",0.8,IF(L12="Catastrófico",1,))))))</f>
        <v>0.8</v>
      </c>
      <c r="N12" s="341"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182">
        <v>1</v>
      </c>
      <c r="P12" s="180" t="s">
        <v>146</v>
      </c>
      <c r="Q12" s="159" t="str">
        <f>IF(OR(R12="Preventivo",R12="Detectivo"),"Probabilidad",IF(R12="Correctivo","Impacto",""))</f>
        <v>Probabilidad</v>
      </c>
      <c r="R12" s="154" t="s">
        <v>147</v>
      </c>
      <c r="S12" s="154" t="s">
        <v>148</v>
      </c>
      <c r="T12" s="155" t="str">
        <f>IF(AND(R12="Preventivo",S12="Automático"),"50%",IF(AND(R12="Preventivo",S12="Manual"),"40%",IF(AND(R12="Detectivo",S12="Automático"),"40%",IF(AND(R12="Detectivo",S12="Manual"),"30%",IF(AND(R12="Correctivo",S12="Automático"),"35%",IF(AND(R12="Correctivo",S12="Manual"),"25%",""))))))</f>
        <v>40%</v>
      </c>
      <c r="U12" s="154" t="s">
        <v>149</v>
      </c>
      <c r="V12" s="154" t="s">
        <v>150</v>
      </c>
      <c r="W12" s="154" t="s">
        <v>151</v>
      </c>
      <c r="X12" s="156">
        <f>IFERROR(IF(Q12="Probabilidad",(I12-(+I12*T12)),IF(Q12="Impacto",I12,"")),"")</f>
        <v>0.36</v>
      </c>
      <c r="Y12" s="157" t="str">
        <f>IFERROR(IF(X12="","",IF(X12&lt;=0.2,"Muy Baja",IF(X12&lt;=0.4,"Baja",IF(X12&lt;=0.6,"Media",IF(X12&lt;=0.8,"Alta","Muy Alta"))))),"")</f>
        <v>Baja</v>
      </c>
      <c r="Z12" s="158">
        <f>+X12</f>
        <v>0.36</v>
      </c>
      <c r="AA12" s="157" t="str">
        <f>IFERROR(IF(AB12="","",IF(AB12&lt;=0.2,"Leve",IF(AB12&lt;=0.4,"Menor",IF(AB12&lt;=0.6,"Moderado",IF(AB12&lt;=0.8,"Mayor","Catastrófico"))))),"")</f>
        <v>Mayor</v>
      </c>
      <c r="AB12" s="158">
        <f>IFERROR(IF(Q12="Impacto",(M12-(+M12*T12)),IF(Q12="Probabilidad",M12,"")),"")</f>
        <v>0.8</v>
      </c>
      <c r="AC12" s="163"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60" t="s">
        <v>152</v>
      </c>
      <c r="AE12" s="180" t="s">
        <v>270</v>
      </c>
      <c r="AF12" s="165" t="s">
        <v>153</v>
      </c>
      <c r="AG12" s="177">
        <v>44617</v>
      </c>
      <c r="AH12" s="177">
        <v>44926</v>
      </c>
      <c r="AI12" s="162"/>
      <c r="AJ12" s="117"/>
      <c r="AK12" s="161"/>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98.25" customHeight="1" x14ac:dyDescent="0.3">
      <c r="A13" s="339"/>
      <c r="B13" s="333"/>
      <c r="C13" s="333"/>
      <c r="D13" s="333"/>
      <c r="E13" s="333"/>
      <c r="F13" s="333"/>
      <c r="G13" s="333"/>
      <c r="H13" s="336"/>
      <c r="I13" s="345"/>
      <c r="J13" s="348"/>
      <c r="K13" s="345">
        <f>IF(NOT(ISERROR(MATCH(J13,_xlfn.ANCHORARRAY(E24),0))),I26&amp;"Por favor no seleccionar los criterios de impacto",J13)</f>
        <v>0</v>
      </c>
      <c r="L13" s="336"/>
      <c r="M13" s="345"/>
      <c r="N13" s="342"/>
      <c r="O13" s="182">
        <v>2</v>
      </c>
      <c r="P13" s="180" t="s">
        <v>271</v>
      </c>
      <c r="Q13" s="159" t="str">
        <f>IF(OR(R13="Preventivo",R13="Detectivo"),"Probabilidad",IF(R13="Correctivo","Impacto",""))</f>
        <v>Probabilidad</v>
      </c>
      <c r="R13" s="154" t="s">
        <v>147</v>
      </c>
      <c r="S13" s="154" t="s">
        <v>148</v>
      </c>
      <c r="T13" s="155" t="str">
        <f t="shared" ref="T13:T17" si="0">IF(AND(R13="Preventivo",S13="Automático"),"50%",IF(AND(R13="Preventivo",S13="Manual"),"40%",IF(AND(R13="Detectivo",S13="Automático"),"40%",IF(AND(R13="Detectivo",S13="Manual"),"30%",IF(AND(R13="Correctivo",S13="Automático"),"35%",IF(AND(R13="Correctivo",S13="Manual"),"25%",""))))))</f>
        <v>40%</v>
      </c>
      <c r="U13" s="154" t="s">
        <v>149</v>
      </c>
      <c r="V13" s="154" t="s">
        <v>150</v>
      </c>
      <c r="W13" s="154" t="s">
        <v>151</v>
      </c>
      <c r="X13" s="156">
        <f>IFERROR(IF(AND(Q12="Probabilidad",Q13="Probabilidad"),(Z12-(+Z12*T13)),IF(Q13="Probabilidad",(I12-(+I12*T13)),IF(Q13="Impacto",Z12,""))),"")</f>
        <v>0.216</v>
      </c>
      <c r="Y13" s="157" t="str">
        <f t="shared" ref="Y13:Y17" si="1">IFERROR(IF(X13="","",IF(X13&lt;=0.2,"Muy Baja",IF(X13&lt;=0.4,"Baja",IF(X13&lt;=0.6,"Media",IF(X13&lt;=0.8,"Alta","Muy Alta"))))),"")</f>
        <v>Baja</v>
      </c>
      <c r="Z13" s="158">
        <f t="shared" ref="Z13:Z17" si="2">+X13</f>
        <v>0.216</v>
      </c>
      <c r="AA13" s="157" t="str">
        <f t="shared" ref="AA13:AA17" si="3">IFERROR(IF(AB13="","",IF(AB13&lt;=0.2,"Leve",IF(AB13&lt;=0.4,"Menor",IF(AB13&lt;=0.6,"Moderado",IF(AB13&lt;=0.8,"Mayor","Catastrófico"))))),"")</f>
        <v>Mayor</v>
      </c>
      <c r="AB13" s="164">
        <f>IFERROR(IF(AND(Q12="Impacto",Q13="Impacto"),(AB12-(+AB12*T13)),IF(Q13="Impacto",(M12-(+M12*T13)),IF(Q13="Probabilidad",AB12,""))),"")</f>
        <v>0.8</v>
      </c>
      <c r="AC13" s="163"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160" t="s">
        <v>152</v>
      </c>
      <c r="AE13" s="180" t="s">
        <v>272</v>
      </c>
      <c r="AF13" s="165" t="s">
        <v>154</v>
      </c>
      <c r="AG13" s="177">
        <v>44617</v>
      </c>
      <c r="AH13" s="177">
        <v>44926</v>
      </c>
      <c r="AI13" s="167"/>
      <c r="AJ13" s="112"/>
      <c r="AK13" s="166"/>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87" customHeight="1" x14ac:dyDescent="0.3">
      <c r="A14" s="339"/>
      <c r="B14" s="333"/>
      <c r="C14" s="333"/>
      <c r="D14" s="333"/>
      <c r="E14" s="333"/>
      <c r="F14" s="333"/>
      <c r="G14" s="333"/>
      <c r="H14" s="336"/>
      <c r="I14" s="345"/>
      <c r="J14" s="348"/>
      <c r="K14" s="345">
        <f>IF(NOT(ISERROR(MATCH(J14,_xlfn.ANCHORARRAY(E25),0))),I27&amp;"Por favor no seleccionar los criterios de impacto",J14)</f>
        <v>0</v>
      </c>
      <c r="L14" s="336"/>
      <c r="M14" s="345"/>
      <c r="N14" s="342"/>
      <c r="O14" s="103">
        <v>3</v>
      </c>
      <c r="P14" s="180"/>
      <c r="Q14" s="104"/>
      <c r="R14" s="105"/>
      <c r="S14" s="105"/>
      <c r="T14" s="106"/>
      <c r="U14" s="116"/>
      <c r="V14" s="116"/>
      <c r="W14" s="116"/>
      <c r="X14" s="107"/>
      <c r="Y14" s="108"/>
      <c r="Z14" s="109"/>
      <c r="AA14" s="108"/>
      <c r="AB14" s="115"/>
      <c r="AC14" s="110"/>
      <c r="AD14" s="111"/>
      <c r="AE14" s="112"/>
      <c r="AF14" s="113"/>
      <c r="AG14" s="114"/>
      <c r="AH14" s="114"/>
      <c r="AI14" s="114"/>
      <c r="AJ14" s="112"/>
      <c r="AK14" s="113"/>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30.75" customHeight="1" x14ac:dyDescent="0.3">
      <c r="A15" s="339"/>
      <c r="B15" s="333"/>
      <c r="C15" s="333"/>
      <c r="D15" s="333"/>
      <c r="E15" s="333"/>
      <c r="F15" s="333"/>
      <c r="G15" s="333"/>
      <c r="H15" s="336"/>
      <c r="I15" s="345"/>
      <c r="J15" s="348"/>
      <c r="K15" s="345">
        <f>IF(NOT(ISERROR(MATCH(J15,_xlfn.ANCHORARRAY(E26),0))),I28&amp;"Por favor no seleccionar los criterios de impacto",J15)</f>
        <v>0</v>
      </c>
      <c r="L15" s="336"/>
      <c r="M15" s="345"/>
      <c r="N15" s="342"/>
      <c r="O15" s="103">
        <v>4</v>
      </c>
      <c r="P15" s="179"/>
      <c r="Q15" s="104"/>
      <c r="R15" s="105"/>
      <c r="S15" s="105"/>
      <c r="T15" s="106"/>
      <c r="U15" s="105"/>
      <c r="V15" s="105"/>
      <c r="W15" s="105"/>
      <c r="X15" s="107"/>
      <c r="Y15" s="108"/>
      <c r="Z15" s="109"/>
      <c r="AA15" s="108"/>
      <c r="AB15" s="115"/>
      <c r="AC15" s="110"/>
      <c r="AD15" s="111"/>
      <c r="AE15" s="112"/>
      <c r="AF15" s="113"/>
      <c r="AG15" s="114"/>
      <c r="AH15" s="114"/>
      <c r="AI15" s="114"/>
      <c r="AJ15" s="112"/>
      <c r="AK15" s="113"/>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26.25" customHeight="1" x14ac:dyDescent="0.3">
      <c r="A16" s="339"/>
      <c r="B16" s="333"/>
      <c r="C16" s="333"/>
      <c r="D16" s="333"/>
      <c r="E16" s="333"/>
      <c r="F16" s="333"/>
      <c r="G16" s="333"/>
      <c r="H16" s="336"/>
      <c r="I16" s="345"/>
      <c r="J16" s="348"/>
      <c r="K16" s="345">
        <f>IF(NOT(ISERROR(MATCH(J16,_xlfn.ANCHORARRAY(E27),0))),I29&amp;"Por favor no seleccionar los criterios de impacto",J16)</f>
        <v>0</v>
      </c>
      <c r="L16" s="336"/>
      <c r="M16" s="345"/>
      <c r="N16" s="342"/>
      <c r="O16" s="103">
        <v>5</v>
      </c>
      <c r="P16" s="179"/>
      <c r="Q16" s="104" t="str">
        <f t="shared" ref="Q16:Q17" si="5">IF(OR(R16="Preventivo",R16="Detectivo"),"Probabilidad",IF(R16="Correctivo","Impacto",""))</f>
        <v/>
      </c>
      <c r="R16" s="105"/>
      <c r="S16" s="105"/>
      <c r="T16" s="106" t="str">
        <f t="shared" si="0"/>
        <v/>
      </c>
      <c r="U16" s="105"/>
      <c r="V16" s="105"/>
      <c r="W16" s="105"/>
      <c r="X16" s="107" t="str">
        <f t="shared" ref="X16:X17" si="6">IFERROR(IF(AND(Q15="Probabilidad",Q16="Probabilidad"),(Z15-(+Z15*T16)),IF(AND(Q15="Impacto",Q16="Probabilidad"),(Z14-(+Z14*T16)),IF(Q16="Impacto",Z15,""))),"")</f>
        <v/>
      </c>
      <c r="Y16" s="108" t="str">
        <f t="shared" si="1"/>
        <v/>
      </c>
      <c r="Z16" s="109" t="str">
        <f t="shared" si="2"/>
        <v/>
      </c>
      <c r="AA16" s="108" t="str">
        <f t="shared" si="3"/>
        <v/>
      </c>
      <c r="AB16" s="115" t="str">
        <f t="shared" ref="AB16:AB17" si="7">IFERROR(IF(AND(Q15="Impacto",Q16="Impacto"),(AB15-(+AB15*T16)),IF(AND(Q15="Probabilidad",Q16="Impacto"),(AB14-(+AB14*T16)),IF(Q16="Probabilidad",AB15,""))),"")</f>
        <v/>
      </c>
      <c r="AC16" s="110" t="str">
        <f t="shared" si="4"/>
        <v/>
      </c>
      <c r="AD16" s="111"/>
      <c r="AE16" s="112"/>
      <c r="AF16" s="113"/>
      <c r="AG16" s="114"/>
      <c r="AH16" s="114"/>
      <c r="AI16" s="114"/>
      <c r="AJ16" s="112"/>
      <c r="AK16" s="113"/>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27.75" customHeight="1" x14ac:dyDescent="0.3">
      <c r="A17" s="340"/>
      <c r="B17" s="334"/>
      <c r="C17" s="334"/>
      <c r="D17" s="334"/>
      <c r="E17" s="334"/>
      <c r="F17" s="334"/>
      <c r="G17" s="334"/>
      <c r="H17" s="337"/>
      <c r="I17" s="346"/>
      <c r="J17" s="349"/>
      <c r="K17" s="346">
        <f>IF(NOT(ISERROR(MATCH(J17,_xlfn.ANCHORARRAY(E28),0))),I30&amp;"Por favor no seleccionar los criterios de impacto",J17)</f>
        <v>0</v>
      </c>
      <c r="L17" s="337"/>
      <c r="M17" s="346"/>
      <c r="N17" s="343"/>
      <c r="O17" s="103">
        <v>6</v>
      </c>
      <c r="P17" s="179"/>
      <c r="Q17" s="104" t="str">
        <f t="shared" si="5"/>
        <v/>
      </c>
      <c r="R17" s="105"/>
      <c r="S17" s="105"/>
      <c r="T17" s="106" t="str">
        <f t="shared" si="0"/>
        <v/>
      </c>
      <c r="U17" s="105"/>
      <c r="V17" s="105"/>
      <c r="W17" s="105"/>
      <c r="X17" s="107" t="str">
        <f t="shared" si="6"/>
        <v/>
      </c>
      <c r="Y17" s="108" t="str">
        <f t="shared" si="1"/>
        <v/>
      </c>
      <c r="Z17" s="109" t="str">
        <f t="shared" si="2"/>
        <v/>
      </c>
      <c r="AA17" s="108" t="str">
        <f t="shared" si="3"/>
        <v/>
      </c>
      <c r="AB17" s="115" t="str">
        <f t="shared" si="7"/>
        <v/>
      </c>
      <c r="AC17" s="110" t="str">
        <f t="shared" si="4"/>
        <v/>
      </c>
      <c r="AD17" s="111"/>
      <c r="AE17" s="112"/>
      <c r="AF17" s="113"/>
      <c r="AG17" s="114"/>
      <c r="AH17" s="114"/>
      <c r="AI17" s="114"/>
      <c r="AJ17" s="112"/>
      <c r="AK17" s="113"/>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70.5" hidden="1" customHeight="1" x14ac:dyDescent="0.3">
      <c r="A18" s="338"/>
      <c r="B18" s="402"/>
      <c r="C18" s="402"/>
      <c r="D18" s="402"/>
      <c r="E18" s="359"/>
      <c r="F18" s="402"/>
      <c r="G18" s="405"/>
      <c r="H18" s="372"/>
      <c r="I18" s="375"/>
      <c r="J18" s="408"/>
      <c r="K18" s="375"/>
      <c r="L18" s="372"/>
      <c r="M18" s="375"/>
      <c r="N18" s="378"/>
      <c r="O18" s="103"/>
      <c r="P18" s="179"/>
      <c r="Q18" s="159"/>
      <c r="R18" s="168"/>
      <c r="S18" s="168"/>
      <c r="T18" s="169"/>
      <c r="U18" s="168"/>
      <c r="V18" s="168"/>
      <c r="W18" s="168"/>
      <c r="X18" s="156"/>
      <c r="Y18" s="170"/>
      <c r="Z18" s="171"/>
      <c r="AA18" s="170"/>
      <c r="AB18" s="172"/>
      <c r="AC18" s="173"/>
      <c r="AD18" s="174"/>
      <c r="AE18" s="176"/>
      <c r="AF18" s="176"/>
      <c r="AG18" s="177"/>
      <c r="AH18" s="177"/>
      <c r="AI18" s="114"/>
      <c r="AJ18" s="112"/>
      <c r="AK18" s="113"/>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78.75" hidden="1" customHeight="1" x14ac:dyDescent="0.3">
      <c r="A19" s="339"/>
      <c r="B19" s="403"/>
      <c r="C19" s="403"/>
      <c r="D19" s="403"/>
      <c r="E19" s="360"/>
      <c r="F19" s="403"/>
      <c r="G19" s="406"/>
      <c r="H19" s="373"/>
      <c r="I19" s="376"/>
      <c r="J19" s="409"/>
      <c r="K19" s="376"/>
      <c r="L19" s="373"/>
      <c r="M19" s="376"/>
      <c r="N19" s="379"/>
      <c r="O19" s="103"/>
      <c r="P19" s="179"/>
      <c r="Q19" s="159"/>
      <c r="R19" s="168"/>
      <c r="S19" s="168"/>
      <c r="T19" s="169"/>
      <c r="U19" s="168"/>
      <c r="V19" s="168"/>
      <c r="W19" s="168"/>
      <c r="X19" s="156"/>
      <c r="Y19" s="170"/>
      <c r="Z19" s="171"/>
      <c r="AA19" s="170"/>
      <c r="AB19" s="172"/>
      <c r="AC19" s="173"/>
      <c r="AD19" s="174"/>
      <c r="AE19" s="176"/>
      <c r="AF19" s="176"/>
      <c r="AG19" s="177"/>
      <c r="AH19" s="177"/>
      <c r="AI19" s="114"/>
      <c r="AJ19" s="112"/>
      <c r="AK19" s="113"/>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75" hidden="1" customHeight="1" x14ac:dyDescent="0.3">
      <c r="A20" s="339"/>
      <c r="B20" s="403"/>
      <c r="C20" s="403"/>
      <c r="D20" s="403"/>
      <c r="E20" s="360"/>
      <c r="F20" s="403"/>
      <c r="G20" s="406"/>
      <c r="H20" s="373"/>
      <c r="I20" s="376"/>
      <c r="J20" s="409"/>
      <c r="K20" s="376"/>
      <c r="L20" s="373"/>
      <c r="M20" s="376"/>
      <c r="N20" s="379"/>
      <c r="O20" s="103"/>
      <c r="P20" s="181"/>
      <c r="Q20" s="159"/>
      <c r="R20" s="168"/>
      <c r="S20" s="168"/>
      <c r="T20" s="169"/>
      <c r="U20" s="168"/>
      <c r="V20" s="168"/>
      <c r="W20" s="168"/>
      <c r="X20" s="156"/>
      <c r="Y20" s="170"/>
      <c r="Z20" s="171"/>
      <c r="AA20" s="170"/>
      <c r="AB20" s="172"/>
      <c r="AC20" s="173"/>
      <c r="AD20" s="174"/>
      <c r="AE20" s="176"/>
      <c r="AF20" s="178"/>
      <c r="AG20" s="177"/>
      <c r="AH20" s="177"/>
      <c r="AI20" s="114"/>
      <c r="AJ20" s="112"/>
      <c r="AK20" s="113"/>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25.5" hidden="1" customHeight="1" x14ac:dyDescent="0.3">
      <c r="A21" s="339"/>
      <c r="B21" s="403"/>
      <c r="C21" s="403"/>
      <c r="D21" s="403"/>
      <c r="E21" s="360"/>
      <c r="F21" s="403"/>
      <c r="G21" s="406"/>
      <c r="H21" s="373"/>
      <c r="I21" s="376"/>
      <c r="J21" s="409"/>
      <c r="K21" s="376"/>
      <c r="L21" s="373"/>
      <c r="M21" s="376"/>
      <c r="N21" s="379"/>
      <c r="O21" s="103"/>
      <c r="P21" s="179"/>
      <c r="Q21" s="104"/>
      <c r="R21" s="105"/>
      <c r="S21" s="105"/>
      <c r="T21" s="106"/>
      <c r="U21" s="105"/>
      <c r="V21" s="105"/>
      <c r="W21" s="105"/>
      <c r="X21" s="107"/>
      <c r="Y21" s="108"/>
      <c r="Z21" s="109"/>
      <c r="AA21" s="108"/>
      <c r="AB21" s="115"/>
      <c r="AC21" s="110"/>
      <c r="AD21" s="111"/>
      <c r="AE21" s="112"/>
      <c r="AF21" s="113"/>
      <c r="AG21" s="114"/>
      <c r="AH21" s="114"/>
      <c r="AI21" s="114"/>
      <c r="AJ21" s="112"/>
      <c r="AK21" s="113"/>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24" hidden="1" customHeight="1" x14ac:dyDescent="0.3">
      <c r="A22" s="339"/>
      <c r="B22" s="403"/>
      <c r="C22" s="403"/>
      <c r="D22" s="403"/>
      <c r="E22" s="360"/>
      <c r="F22" s="403"/>
      <c r="G22" s="406"/>
      <c r="H22" s="373"/>
      <c r="I22" s="376"/>
      <c r="J22" s="409"/>
      <c r="K22" s="376"/>
      <c r="L22" s="373"/>
      <c r="M22" s="376"/>
      <c r="N22" s="379"/>
      <c r="O22" s="103"/>
      <c r="P22" s="179"/>
      <c r="Q22" s="104"/>
      <c r="R22" s="105"/>
      <c r="S22" s="105"/>
      <c r="T22" s="106"/>
      <c r="U22" s="105"/>
      <c r="V22" s="105"/>
      <c r="W22" s="105"/>
      <c r="X22" s="107"/>
      <c r="Y22" s="108"/>
      <c r="Z22" s="109"/>
      <c r="AA22" s="108"/>
      <c r="AB22" s="115"/>
      <c r="AC22" s="110"/>
      <c r="AD22" s="111"/>
      <c r="AE22" s="112"/>
      <c r="AF22" s="113"/>
      <c r="AG22" s="114"/>
      <c r="AH22" s="114"/>
      <c r="AI22" s="114"/>
      <c r="AJ22" s="112"/>
      <c r="AK22" s="113"/>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25.5" hidden="1" customHeight="1" x14ac:dyDescent="0.3">
      <c r="A23" s="340"/>
      <c r="B23" s="404"/>
      <c r="C23" s="404"/>
      <c r="D23" s="404"/>
      <c r="E23" s="361"/>
      <c r="F23" s="404"/>
      <c r="G23" s="407"/>
      <c r="H23" s="374"/>
      <c r="I23" s="377"/>
      <c r="J23" s="410"/>
      <c r="K23" s="377"/>
      <c r="L23" s="374"/>
      <c r="M23" s="377"/>
      <c r="N23" s="380"/>
      <c r="O23" s="103"/>
      <c r="P23" s="179"/>
      <c r="Q23" s="104"/>
      <c r="R23" s="105"/>
      <c r="S23" s="105"/>
      <c r="T23" s="106"/>
      <c r="U23" s="105"/>
      <c r="V23" s="105"/>
      <c r="W23" s="105"/>
      <c r="X23" s="107"/>
      <c r="Y23" s="108"/>
      <c r="Z23" s="109"/>
      <c r="AA23" s="108"/>
      <c r="AB23" s="115"/>
      <c r="AC23" s="110"/>
      <c r="AD23" s="111"/>
      <c r="AE23" s="112"/>
      <c r="AF23" s="113"/>
      <c r="AG23" s="114"/>
      <c r="AH23" s="114"/>
      <c r="AI23" s="114"/>
      <c r="AJ23" s="112"/>
      <c r="AK23" s="113"/>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81.75" hidden="1" customHeight="1" x14ac:dyDescent="0.3">
      <c r="A24" s="381"/>
      <c r="B24" s="384"/>
      <c r="C24" s="384"/>
      <c r="D24" s="384"/>
      <c r="E24" s="387"/>
      <c r="F24" s="384"/>
      <c r="G24" s="390"/>
      <c r="H24" s="393"/>
      <c r="I24" s="396"/>
      <c r="J24" s="399"/>
      <c r="K24" s="396"/>
      <c r="L24" s="393"/>
      <c r="M24" s="396"/>
      <c r="N24" s="411"/>
      <c r="O24" s="103"/>
      <c r="P24" s="179"/>
      <c r="Q24" s="159"/>
      <c r="R24" s="168"/>
      <c r="S24" s="168"/>
      <c r="T24" s="169"/>
      <c r="U24" s="168"/>
      <c r="V24" s="168"/>
      <c r="W24" s="168"/>
      <c r="X24" s="156"/>
      <c r="Y24" s="170"/>
      <c r="Z24" s="171"/>
      <c r="AA24" s="170"/>
      <c r="AB24" s="172"/>
      <c r="AC24" s="173"/>
      <c r="AD24" s="174"/>
      <c r="AE24" s="176"/>
      <c r="AF24" s="175"/>
      <c r="AG24" s="114"/>
      <c r="AH24" s="114"/>
      <c r="AI24" s="114"/>
      <c r="AJ24" s="112"/>
      <c r="AK24" s="113"/>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76.5" hidden="1" customHeight="1" x14ac:dyDescent="0.3">
      <c r="A25" s="382"/>
      <c r="B25" s="385"/>
      <c r="C25" s="385"/>
      <c r="D25" s="385"/>
      <c r="E25" s="388"/>
      <c r="F25" s="385"/>
      <c r="G25" s="391"/>
      <c r="H25" s="394"/>
      <c r="I25" s="397"/>
      <c r="J25" s="400"/>
      <c r="K25" s="397"/>
      <c r="L25" s="394"/>
      <c r="M25" s="397"/>
      <c r="N25" s="412"/>
      <c r="O25" s="103"/>
      <c r="P25" s="179"/>
      <c r="Q25" s="104"/>
      <c r="R25" s="168"/>
      <c r="S25" s="168"/>
      <c r="T25" s="169"/>
      <c r="U25" s="168"/>
      <c r="V25" s="168"/>
      <c r="W25" s="168"/>
      <c r="X25" s="156"/>
      <c r="Y25" s="170"/>
      <c r="Z25" s="171"/>
      <c r="AA25" s="170"/>
      <c r="AB25" s="172"/>
      <c r="AC25" s="173"/>
      <c r="AD25" s="174"/>
      <c r="AE25" s="176"/>
      <c r="AF25" s="175"/>
      <c r="AG25" s="114"/>
      <c r="AH25" s="114"/>
      <c r="AI25" s="114"/>
      <c r="AJ25" s="112"/>
      <c r="AK25" s="113"/>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26.25" hidden="1" customHeight="1" x14ac:dyDescent="0.3">
      <c r="A26" s="382"/>
      <c r="B26" s="385"/>
      <c r="C26" s="385"/>
      <c r="D26" s="385"/>
      <c r="E26" s="388"/>
      <c r="F26" s="385"/>
      <c r="G26" s="391"/>
      <c r="H26" s="394"/>
      <c r="I26" s="397"/>
      <c r="J26" s="400"/>
      <c r="K26" s="397"/>
      <c r="L26" s="394"/>
      <c r="M26" s="397"/>
      <c r="N26" s="412"/>
      <c r="O26" s="103"/>
      <c r="P26" s="180"/>
      <c r="Q26" s="104"/>
      <c r="R26" s="105"/>
      <c r="S26" s="105"/>
      <c r="T26" s="106"/>
      <c r="U26" s="105"/>
      <c r="V26" s="105"/>
      <c r="W26" s="105"/>
      <c r="X26" s="107"/>
      <c r="Y26" s="108"/>
      <c r="Z26" s="109"/>
      <c r="AA26" s="108"/>
      <c r="AB26" s="115"/>
      <c r="AC26" s="110"/>
      <c r="AD26" s="111"/>
      <c r="AE26" s="112"/>
      <c r="AF26" s="113"/>
      <c r="AG26" s="114"/>
      <c r="AH26" s="114"/>
      <c r="AI26" s="114"/>
      <c r="AJ26" s="112"/>
      <c r="AK26" s="113"/>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26.25" hidden="1" customHeight="1" x14ac:dyDescent="0.3">
      <c r="A27" s="382"/>
      <c r="B27" s="385"/>
      <c r="C27" s="385"/>
      <c r="D27" s="385"/>
      <c r="E27" s="388"/>
      <c r="F27" s="385"/>
      <c r="G27" s="391"/>
      <c r="H27" s="394"/>
      <c r="I27" s="397"/>
      <c r="J27" s="400"/>
      <c r="K27" s="397"/>
      <c r="L27" s="394"/>
      <c r="M27" s="397"/>
      <c r="N27" s="412"/>
      <c r="O27" s="103"/>
      <c r="P27" s="179"/>
      <c r="Q27" s="104"/>
      <c r="R27" s="105"/>
      <c r="S27" s="105"/>
      <c r="T27" s="106"/>
      <c r="U27" s="105"/>
      <c r="V27" s="105"/>
      <c r="W27" s="105"/>
      <c r="X27" s="107"/>
      <c r="Y27" s="108"/>
      <c r="Z27" s="109"/>
      <c r="AA27" s="108"/>
      <c r="AB27" s="115"/>
      <c r="AC27" s="110"/>
      <c r="AD27" s="111"/>
      <c r="AE27" s="112"/>
      <c r="AF27" s="113"/>
      <c r="AG27" s="114"/>
      <c r="AH27" s="114"/>
      <c r="AI27" s="114"/>
      <c r="AJ27" s="112"/>
      <c r="AK27" s="113"/>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26.25" hidden="1" customHeight="1" x14ac:dyDescent="0.3">
      <c r="A28" s="382"/>
      <c r="B28" s="385"/>
      <c r="C28" s="385"/>
      <c r="D28" s="385"/>
      <c r="E28" s="388"/>
      <c r="F28" s="385"/>
      <c r="G28" s="391"/>
      <c r="H28" s="394"/>
      <c r="I28" s="397"/>
      <c r="J28" s="400"/>
      <c r="K28" s="397"/>
      <c r="L28" s="394"/>
      <c r="M28" s="397"/>
      <c r="N28" s="412"/>
      <c r="O28" s="103"/>
      <c r="P28" s="179"/>
      <c r="Q28" s="104"/>
      <c r="R28" s="105"/>
      <c r="S28" s="105"/>
      <c r="T28" s="106"/>
      <c r="U28" s="105"/>
      <c r="V28" s="105"/>
      <c r="W28" s="105"/>
      <c r="X28" s="107"/>
      <c r="Y28" s="108"/>
      <c r="Z28" s="109"/>
      <c r="AA28" s="108"/>
      <c r="AB28" s="115"/>
      <c r="AC28" s="110"/>
      <c r="AD28" s="111"/>
      <c r="AE28" s="112"/>
      <c r="AF28" s="113"/>
      <c r="AG28" s="114"/>
      <c r="AH28" s="114"/>
      <c r="AI28" s="114"/>
      <c r="AJ28" s="112"/>
      <c r="AK28" s="113"/>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26.25" hidden="1" customHeight="1" x14ac:dyDescent="0.3">
      <c r="A29" s="383"/>
      <c r="B29" s="386"/>
      <c r="C29" s="386"/>
      <c r="D29" s="386"/>
      <c r="E29" s="389"/>
      <c r="F29" s="386"/>
      <c r="G29" s="392"/>
      <c r="H29" s="395"/>
      <c r="I29" s="398"/>
      <c r="J29" s="401"/>
      <c r="K29" s="398"/>
      <c r="L29" s="395"/>
      <c r="M29" s="398"/>
      <c r="N29" s="413"/>
      <c r="O29" s="103"/>
      <c r="P29" s="179"/>
      <c r="Q29" s="104"/>
      <c r="R29" s="105"/>
      <c r="S29" s="105"/>
      <c r="T29" s="106"/>
      <c r="U29" s="105"/>
      <c r="V29" s="105"/>
      <c r="W29" s="105"/>
      <c r="X29" s="107"/>
      <c r="Y29" s="108"/>
      <c r="Z29" s="109"/>
      <c r="AA29" s="108"/>
      <c r="AB29" s="115"/>
      <c r="AC29" s="110"/>
      <c r="AD29" s="111"/>
      <c r="AE29" s="112"/>
      <c r="AF29" s="113"/>
      <c r="AG29" s="114"/>
      <c r="AH29" s="114"/>
      <c r="AI29" s="114"/>
      <c r="AJ29" s="112"/>
      <c r="AK29" s="113"/>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14.75" hidden="1" customHeight="1" x14ac:dyDescent="0.3">
      <c r="A30" s="381"/>
      <c r="B30" s="384"/>
      <c r="C30" s="384"/>
      <c r="D30" s="384"/>
      <c r="E30" s="387"/>
      <c r="F30" s="384"/>
      <c r="G30" s="390"/>
      <c r="H30" s="393"/>
      <c r="I30" s="396"/>
      <c r="J30" s="399"/>
      <c r="K30" s="396"/>
      <c r="L30" s="393"/>
      <c r="M30" s="396"/>
      <c r="N30" s="411"/>
      <c r="O30" s="103"/>
      <c r="P30" s="179"/>
      <c r="Q30" s="159"/>
      <c r="R30" s="168"/>
      <c r="S30" s="168"/>
      <c r="T30" s="169"/>
      <c r="U30" s="168"/>
      <c r="V30" s="168"/>
      <c r="W30" s="168"/>
      <c r="X30" s="156"/>
      <c r="Y30" s="170"/>
      <c r="Z30" s="171"/>
      <c r="AA30" s="170"/>
      <c r="AB30" s="172"/>
      <c r="AC30" s="173"/>
      <c r="AD30" s="174"/>
      <c r="AE30" s="165"/>
      <c r="AF30" s="165"/>
      <c r="AG30" s="167"/>
      <c r="AH30" s="114"/>
      <c r="AI30" s="114"/>
      <c r="AJ30" s="112"/>
      <c r="AK30" s="113"/>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26.25" hidden="1" customHeight="1" x14ac:dyDescent="0.3">
      <c r="A31" s="382"/>
      <c r="B31" s="385"/>
      <c r="C31" s="385"/>
      <c r="D31" s="385"/>
      <c r="E31" s="388"/>
      <c r="F31" s="385"/>
      <c r="G31" s="391"/>
      <c r="H31" s="394"/>
      <c r="I31" s="397"/>
      <c r="J31" s="400"/>
      <c r="K31" s="397"/>
      <c r="L31" s="394"/>
      <c r="M31" s="397"/>
      <c r="N31" s="412"/>
      <c r="O31" s="103"/>
      <c r="P31" s="179"/>
      <c r="Q31" s="104"/>
      <c r="R31" s="105"/>
      <c r="S31" s="105"/>
      <c r="T31" s="106"/>
      <c r="U31" s="105"/>
      <c r="V31" s="105"/>
      <c r="W31" s="105"/>
      <c r="X31" s="107"/>
      <c r="Y31" s="108"/>
      <c r="Z31" s="109"/>
      <c r="AA31" s="108"/>
      <c r="AB31" s="115"/>
      <c r="AC31" s="110"/>
      <c r="AD31" s="111"/>
      <c r="AE31" s="112"/>
      <c r="AF31" s="113"/>
      <c r="AG31" s="114"/>
      <c r="AH31" s="114"/>
      <c r="AI31" s="114"/>
      <c r="AJ31" s="112"/>
      <c r="AK31" s="113"/>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26.25" hidden="1" customHeight="1" x14ac:dyDescent="0.3">
      <c r="A32" s="382"/>
      <c r="B32" s="385"/>
      <c r="C32" s="385"/>
      <c r="D32" s="385"/>
      <c r="E32" s="388"/>
      <c r="F32" s="385"/>
      <c r="G32" s="391"/>
      <c r="H32" s="394"/>
      <c r="I32" s="397"/>
      <c r="J32" s="400"/>
      <c r="K32" s="397"/>
      <c r="L32" s="394"/>
      <c r="M32" s="397"/>
      <c r="N32" s="412"/>
      <c r="O32" s="103"/>
      <c r="P32" s="180"/>
      <c r="Q32" s="104"/>
      <c r="R32" s="105"/>
      <c r="S32" s="105"/>
      <c r="T32" s="106"/>
      <c r="U32" s="105"/>
      <c r="V32" s="105"/>
      <c r="W32" s="105"/>
      <c r="X32" s="107"/>
      <c r="Y32" s="108"/>
      <c r="Z32" s="109"/>
      <c r="AA32" s="108"/>
      <c r="AB32" s="115"/>
      <c r="AC32" s="110"/>
      <c r="AD32" s="111"/>
      <c r="AE32" s="112"/>
      <c r="AF32" s="113"/>
      <c r="AG32" s="114"/>
      <c r="AH32" s="114"/>
      <c r="AI32" s="114"/>
      <c r="AJ32" s="112"/>
      <c r="AK32" s="113"/>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26.25" hidden="1" customHeight="1" x14ac:dyDescent="0.3">
      <c r="A33" s="382"/>
      <c r="B33" s="385"/>
      <c r="C33" s="385"/>
      <c r="D33" s="385"/>
      <c r="E33" s="388"/>
      <c r="F33" s="385"/>
      <c r="G33" s="391"/>
      <c r="H33" s="394"/>
      <c r="I33" s="397"/>
      <c r="J33" s="400"/>
      <c r="K33" s="397"/>
      <c r="L33" s="394"/>
      <c r="M33" s="397"/>
      <c r="N33" s="412"/>
      <c r="O33" s="103"/>
      <c r="P33" s="179"/>
      <c r="Q33" s="104"/>
      <c r="R33" s="105"/>
      <c r="S33" s="105"/>
      <c r="T33" s="106"/>
      <c r="U33" s="105"/>
      <c r="V33" s="105"/>
      <c r="W33" s="105"/>
      <c r="X33" s="107"/>
      <c r="Y33" s="108"/>
      <c r="Z33" s="109"/>
      <c r="AA33" s="108"/>
      <c r="AB33" s="115"/>
      <c r="AC33" s="110"/>
      <c r="AD33" s="111"/>
      <c r="AE33" s="112"/>
      <c r="AF33" s="113"/>
      <c r="AG33" s="114"/>
      <c r="AH33" s="114"/>
      <c r="AI33" s="114"/>
      <c r="AJ33" s="112"/>
      <c r="AK33" s="113"/>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26.25" hidden="1" customHeight="1" x14ac:dyDescent="0.3">
      <c r="A34" s="382"/>
      <c r="B34" s="385"/>
      <c r="C34" s="385"/>
      <c r="D34" s="385"/>
      <c r="E34" s="388"/>
      <c r="F34" s="385"/>
      <c r="G34" s="391"/>
      <c r="H34" s="394"/>
      <c r="I34" s="397"/>
      <c r="J34" s="400"/>
      <c r="K34" s="397"/>
      <c r="L34" s="394"/>
      <c r="M34" s="397"/>
      <c r="N34" s="412"/>
      <c r="O34" s="103"/>
      <c r="P34" s="179"/>
      <c r="Q34" s="104"/>
      <c r="R34" s="105"/>
      <c r="S34" s="105"/>
      <c r="T34" s="106"/>
      <c r="U34" s="105"/>
      <c r="V34" s="105"/>
      <c r="W34" s="105"/>
      <c r="X34" s="107"/>
      <c r="Y34" s="108"/>
      <c r="Z34" s="109"/>
      <c r="AA34" s="108"/>
      <c r="AB34" s="115"/>
      <c r="AC34" s="110"/>
      <c r="AD34" s="111"/>
      <c r="AE34" s="112"/>
      <c r="AF34" s="113"/>
      <c r="AG34" s="114"/>
      <c r="AH34" s="114"/>
      <c r="AI34" s="114"/>
      <c r="AJ34" s="112"/>
      <c r="AK34" s="113"/>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26.25" hidden="1" customHeight="1" x14ac:dyDescent="0.3">
      <c r="A35" s="383"/>
      <c r="B35" s="386"/>
      <c r="C35" s="386"/>
      <c r="D35" s="386"/>
      <c r="E35" s="389"/>
      <c r="F35" s="386"/>
      <c r="G35" s="392"/>
      <c r="H35" s="395"/>
      <c r="I35" s="398"/>
      <c r="J35" s="401"/>
      <c r="K35" s="398"/>
      <c r="L35" s="395"/>
      <c r="M35" s="398"/>
      <c r="N35" s="413"/>
      <c r="O35" s="103"/>
      <c r="P35" s="179"/>
      <c r="Q35" s="104"/>
      <c r="R35" s="105"/>
      <c r="S35" s="105"/>
      <c r="T35" s="106"/>
      <c r="U35" s="105"/>
      <c r="V35" s="105"/>
      <c r="W35" s="105"/>
      <c r="X35" s="107"/>
      <c r="Y35" s="108"/>
      <c r="Z35" s="109"/>
      <c r="AA35" s="108"/>
      <c r="AB35" s="115"/>
      <c r="AC35" s="110"/>
      <c r="AD35" s="111"/>
      <c r="AE35" s="112"/>
      <c r="AF35" s="113"/>
      <c r="AG35" s="114"/>
      <c r="AH35" s="114"/>
      <c r="AI35" s="114"/>
      <c r="AJ35" s="112"/>
      <c r="AK35" s="113"/>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81" hidden="1" customHeight="1" x14ac:dyDescent="0.3">
      <c r="A36" s="381"/>
      <c r="B36" s="384"/>
      <c r="C36" s="384"/>
      <c r="D36" s="384"/>
      <c r="E36" s="387"/>
      <c r="F36" s="384"/>
      <c r="G36" s="390"/>
      <c r="H36" s="393"/>
      <c r="I36" s="396"/>
      <c r="J36" s="399"/>
      <c r="K36" s="396"/>
      <c r="L36" s="393"/>
      <c r="M36" s="396"/>
      <c r="N36" s="411"/>
      <c r="O36" s="103"/>
      <c r="P36" s="179"/>
      <c r="Q36" s="159"/>
      <c r="R36" s="168"/>
      <c r="S36" s="168"/>
      <c r="T36" s="169"/>
      <c r="U36" s="168"/>
      <c r="V36" s="168"/>
      <c r="W36" s="168"/>
      <c r="X36" s="156"/>
      <c r="Y36" s="170"/>
      <c r="Z36" s="171"/>
      <c r="AA36" s="170"/>
      <c r="AB36" s="172"/>
      <c r="AC36" s="173"/>
      <c r="AD36" s="174"/>
      <c r="AE36" s="175"/>
      <c r="AF36" s="176"/>
      <c r="AG36" s="114"/>
      <c r="AH36" s="114"/>
      <c r="AI36" s="114"/>
      <c r="AJ36" s="112"/>
      <c r="AK36" s="113"/>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26.25" hidden="1" customHeight="1" x14ac:dyDescent="0.3">
      <c r="A37" s="382"/>
      <c r="B37" s="385"/>
      <c r="C37" s="385"/>
      <c r="D37" s="385"/>
      <c r="E37" s="388"/>
      <c r="F37" s="385"/>
      <c r="G37" s="391"/>
      <c r="H37" s="394"/>
      <c r="I37" s="397"/>
      <c r="J37" s="400"/>
      <c r="K37" s="397"/>
      <c r="L37" s="394"/>
      <c r="M37" s="397"/>
      <c r="N37" s="412"/>
      <c r="O37" s="103"/>
      <c r="P37" s="179"/>
      <c r="Q37" s="104"/>
      <c r="R37" s="105"/>
      <c r="S37" s="105"/>
      <c r="T37" s="106"/>
      <c r="U37" s="105"/>
      <c r="V37" s="105"/>
      <c r="W37" s="105"/>
      <c r="X37" s="107"/>
      <c r="Y37" s="108"/>
      <c r="Z37" s="109"/>
      <c r="AA37" s="108"/>
      <c r="AB37" s="115"/>
      <c r="AC37" s="110"/>
      <c r="AD37" s="111"/>
      <c r="AE37" s="112"/>
      <c r="AF37" s="113"/>
      <c r="AG37" s="114"/>
      <c r="AH37" s="114"/>
      <c r="AI37" s="114"/>
      <c r="AJ37" s="112"/>
      <c r="AK37" s="113"/>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26.25" hidden="1" customHeight="1" x14ac:dyDescent="0.3">
      <c r="A38" s="382"/>
      <c r="B38" s="385"/>
      <c r="C38" s="385"/>
      <c r="D38" s="385"/>
      <c r="E38" s="388"/>
      <c r="F38" s="385"/>
      <c r="G38" s="391"/>
      <c r="H38" s="394"/>
      <c r="I38" s="397"/>
      <c r="J38" s="400"/>
      <c r="K38" s="397"/>
      <c r="L38" s="394"/>
      <c r="M38" s="397"/>
      <c r="N38" s="412"/>
      <c r="O38" s="103"/>
      <c r="P38" s="180"/>
      <c r="Q38" s="104"/>
      <c r="R38" s="105"/>
      <c r="S38" s="105"/>
      <c r="T38" s="106"/>
      <c r="U38" s="105"/>
      <c r="V38" s="105"/>
      <c r="W38" s="105"/>
      <c r="X38" s="107"/>
      <c r="Y38" s="108"/>
      <c r="Z38" s="109"/>
      <c r="AA38" s="108"/>
      <c r="AB38" s="115"/>
      <c r="AC38" s="110"/>
      <c r="AD38" s="111"/>
      <c r="AE38" s="112"/>
      <c r="AF38" s="113"/>
      <c r="AG38" s="114"/>
      <c r="AH38" s="114"/>
      <c r="AI38" s="114"/>
      <c r="AJ38" s="112"/>
      <c r="AK38" s="113"/>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26.25" hidden="1" customHeight="1" x14ac:dyDescent="0.3">
      <c r="A39" s="382"/>
      <c r="B39" s="385"/>
      <c r="C39" s="385"/>
      <c r="D39" s="385"/>
      <c r="E39" s="388"/>
      <c r="F39" s="385"/>
      <c r="G39" s="391"/>
      <c r="H39" s="394"/>
      <c r="I39" s="397"/>
      <c r="J39" s="400"/>
      <c r="K39" s="397"/>
      <c r="L39" s="394"/>
      <c r="M39" s="397"/>
      <c r="N39" s="412"/>
      <c r="O39" s="103"/>
      <c r="P39" s="179"/>
      <c r="Q39" s="104"/>
      <c r="R39" s="105"/>
      <c r="S39" s="105"/>
      <c r="T39" s="106"/>
      <c r="U39" s="105"/>
      <c r="V39" s="105"/>
      <c r="W39" s="105"/>
      <c r="X39" s="107"/>
      <c r="Y39" s="108"/>
      <c r="Z39" s="109"/>
      <c r="AA39" s="108"/>
      <c r="AB39" s="115"/>
      <c r="AC39" s="110"/>
      <c r="AD39" s="111"/>
      <c r="AE39" s="112"/>
      <c r="AF39" s="113"/>
      <c r="AG39" s="114"/>
      <c r="AH39" s="114"/>
      <c r="AI39" s="114"/>
      <c r="AJ39" s="112"/>
      <c r="AK39" s="113"/>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26.25" hidden="1" customHeight="1" x14ac:dyDescent="0.3">
      <c r="A40" s="382"/>
      <c r="B40" s="385"/>
      <c r="C40" s="385"/>
      <c r="D40" s="385"/>
      <c r="E40" s="388"/>
      <c r="F40" s="385"/>
      <c r="G40" s="391"/>
      <c r="H40" s="394"/>
      <c r="I40" s="397"/>
      <c r="J40" s="400"/>
      <c r="K40" s="397"/>
      <c r="L40" s="394"/>
      <c r="M40" s="397"/>
      <c r="N40" s="412"/>
      <c r="O40" s="103"/>
      <c r="P40" s="179"/>
      <c r="Q40" s="104"/>
      <c r="R40" s="105"/>
      <c r="S40" s="105"/>
      <c r="T40" s="106"/>
      <c r="U40" s="105"/>
      <c r="V40" s="105"/>
      <c r="W40" s="105"/>
      <c r="X40" s="107"/>
      <c r="Y40" s="108"/>
      <c r="Z40" s="109"/>
      <c r="AA40" s="108"/>
      <c r="AB40" s="115"/>
      <c r="AC40" s="110"/>
      <c r="AD40" s="111"/>
      <c r="AE40" s="112"/>
      <c r="AF40" s="113"/>
      <c r="AG40" s="114"/>
      <c r="AH40" s="114"/>
      <c r="AI40" s="114"/>
      <c r="AJ40" s="112"/>
      <c r="AK40" s="113"/>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38.25" hidden="1" customHeight="1" x14ac:dyDescent="0.3">
      <c r="A41" s="383"/>
      <c r="B41" s="386"/>
      <c r="C41" s="386"/>
      <c r="D41" s="386"/>
      <c r="E41" s="389"/>
      <c r="F41" s="386"/>
      <c r="G41" s="392"/>
      <c r="H41" s="395"/>
      <c r="I41" s="398"/>
      <c r="J41" s="401"/>
      <c r="K41" s="398"/>
      <c r="L41" s="395"/>
      <c r="M41" s="398"/>
      <c r="N41" s="413"/>
      <c r="O41" s="103"/>
      <c r="P41" s="179"/>
      <c r="Q41" s="104"/>
      <c r="R41" s="105"/>
      <c r="S41" s="105"/>
      <c r="T41" s="106"/>
      <c r="U41" s="105"/>
      <c r="V41" s="105"/>
      <c r="W41" s="105"/>
      <c r="X41" s="107"/>
      <c r="Y41" s="108"/>
      <c r="Z41" s="109"/>
      <c r="AA41" s="108"/>
      <c r="AB41" s="115"/>
      <c r="AC41" s="110"/>
      <c r="AD41" s="111"/>
      <c r="AE41" s="112"/>
      <c r="AF41" s="113"/>
      <c r="AG41" s="114"/>
      <c r="AH41" s="114"/>
      <c r="AI41" s="114"/>
      <c r="AJ41" s="112"/>
      <c r="AK41" s="113"/>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90" hidden="1" customHeight="1" x14ac:dyDescent="0.3">
      <c r="A42" s="381"/>
      <c r="B42" s="384"/>
      <c r="C42" s="384"/>
      <c r="D42" s="384"/>
      <c r="E42" s="387"/>
      <c r="F42" s="384"/>
      <c r="G42" s="390"/>
      <c r="H42" s="393"/>
      <c r="I42" s="396"/>
      <c r="J42" s="399"/>
      <c r="K42" s="396"/>
      <c r="L42" s="393"/>
      <c r="M42" s="396"/>
      <c r="N42" s="411"/>
      <c r="O42" s="103"/>
      <c r="P42" s="179"/>
      <c r="Q42" s="104"/>
      <c r="R42" s="105"/>
      <c r="S42" s="105"/>
      <c r="T42" s="106"/>
      <c r="U42" s="105"/>
      <c r="V42" s="105"/>
      <c r="W42" s="105"/>
      <c r="X42" s="107"/>
      <c r="Y42" s="108"/>
      <c r="Z42" s="109"/>
      <c r="AA42" s="108"/>
      <c r="AB42" s="115"/>
      <c r="AC42" s="110"/>
      <c r="AD42" s="111"/>
      <c r="AE42" s="175"/>
      <c r="AF42" s="112"/>
      <c r="AG42" s="114"/>
      <c r="AH42" s="114"/>
      <c r="AI42" s="114"/>
      <c r="AJ42" s="112"/>
      <c r="AK42" s="113"/>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26.25" hidden="1" customHeight="1" x14ac:dyDescent="0.3">
      <c r="A43" s="382"/>
      <c r="B43" s="385"/>
      <c r="C43" s="385"/>
      <c r="D43" s="385"/>
      <c r="E43" s="388"/>
      <c r="F43" s="385"/>
      <c r="G43" s="391"/>
      <c r="H43" s="394"/>
      <c r="I43" s="397"/>
      <c r="J43" s="400"/>
      <c r="K43" s="397"/>
      <c r="L43" s="394"/>
      <c r="M43" s="397"/>
      <c r="N43" s="412"/>
      <c r="O43" s="103"/>
      <c r="P43" s="179"/>
      <c r="Q43" s="104"/>
      <c r="R43" s="105"/>
      <c r="S43" s="105"/>
      <c r="T43" s="106"/>
      <c r="U43" s="105"/>
      <c r="V43" s="105"/>
      <c r="W43" s="105"/>
      <c r="X43" s="107"/>
      <c r="Y43" s="108"/>
      <c r="Z43" s="109"/>
      <c r="AA43" s="108"/>
      <c r="AB43" s="115"/>
      <c r="AC43" s="110"/>
      <c r="AD43" s="111"/>
      <c r="AE43" s="112"/>
      <c r="AF43" s="113"/>
      <c r="AG43" s="114"/>
      <c r="AH43" s="114"/>
      <c r="AI43" s="114"/>
      <c r="AJ43" s="112"/>
      <c r="AK43" s="113"/>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26.25" hidden="1" customHeight="1" x14ac:dyDescent="0.3">
      <c r="A44" s="382"/>
      <c r="B44" s="385"/>
      <c r="C44" s="385"/>
      <c r="D44" s="385"/>
      <c r="E44" s="388"/>
      <c r="F44" s="385"/>
      <c r="G44" s="391"/>
      <c r="H44" s="394"/>
      <c r="I44" s="397"/>
      <c r="J44" s="400"/>
      <c r="K44" s="397"/>
      <c r="L44" s="394"/>
      <c r="M44" s="397"/>
      <c r="N44" s="412"/>
      <c r="O44" s="103"/>
      <c r="P44" s="180"/>
      <c r="Q44" s="104"/>
      <c r="R44" s="105"/>
      <c r="S44" s="105"/>
      <c r="T44" s="106"/>
      <c r="U44" s="105"/>
      <c r="V44" s="105"/>
      <c r="W44" s="105"/>
      <c r="X44" s="107"/>
      <c r="Y44" s="108"/>
      <c r="Z44" s="109"/>
      <c r="AA44" s="108"/>
      <c r="AB44" s="115"/>
      <c r="AC44" s="110"/>
      <c r="AD44" s="111"/>
      <c r="AE44" s="112"/>
      <c r="AF44" s="113"/>
      <c r="AG44" s="114"/>
      <c r="AH44" s="114"/>
      <c r="AI44" s="114"/>
      <c r="AJ44" s="112"/>
      <c r="AK44" s="113"/>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26.25" hidden="1" customHeight="1" x14ac:dyDescent="0.3">
      <c r="A45" s="382"/>
      <c r="B45" s="385"/>
      <c r="C45" s="385"/>
      <c r="D45" s="385"/>
      <c r="E45" s="388"/>
      <c r="F45" s="385"/>
      <c r="G45" s="391"/>
      <c r="H45" s="394"/>
      <c r="I45" s="397"/>
      <c r="J45" s="400"/>
      <c r="K45" s="397"/>
      <c r="L45" s="394"/>
      <c r="M45" s="397"/>
      <c r="N45" s="412"/>
      <c r="O45" s="103"/>
      <c r="P45" s="179"/>
      <c r="Q45" s="104"/>
      <c r="R45" s="105"/>
      <c r="S45" s="105"/>
      <c r="T45" s="106"/>
      <c r="U45" s="105"/>
      <c r="V45" s="105"/>
      <c r="W45" s="105"/>
      <c r="X45" s="107"/>
      <c r="Y45" s="108"/>
      <c r="Z45" s="109"/>
      <c r="AA45" s="108"/>
      <c r="AB45" s="115"/>
      <c r="AC45" s="110"/>
      <c r="AD45" s="111"/>
      <c r="AE45" s="112"/>
      <c r="AF45" s="113"/>
      <c r="AG45" s="114"/>
      <c r="AH45" s="114"/>
      <c r="AI45" s="114"/>
      <c r="AJ45" s="112"/>
      <c r="AK45" s="113"/>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26.25" hidden="1" customHeight="1" x14ac:dyDescent="0.3">
      <c r="A46" s="382"/>
      <c r="B46" s="385"/>
      <c r="C46" s="385"/>
      <c r="D46" s="385"/>
      <c r="E46" s="388"/>
      <c r="F46" s="385"/>
      <c r="G46" s="391"/>
      <c r="H46" s="394"/>
      <c r="I46" s="397"/>
      <c r="J46" s="400"/>
      <c r="K46" s="397"/>
      <c r="L46" s="394"/>
      <c r="M46" s="397"/>
      <c r="N46" s="412"/>
      <c r="O46" s="103"/>
      <c r="P46" s="179"/>
      <c r="Q46" s="104"/>
      <c r="R46" s="105"/>
      <c r="S46" s="105"/>
      <c r="T46" s="106"/>
      <c r="U46" s="105"/>
      <c r="V46" s="105"/>
      <c r="W46" s="105"/>
      <c r="X46" s="107"/>
      <c r="Y46" s="108"/>
      <c r="Z46" s="109"/>
      <c r="AA46" s="108"/>
      <c r="AB46" s="115"/>
      <c r="AC46" s="110"/>
      <c r="AD46" s="111"/>
      <c r="AE46" s="112"/>
      <c r="AF46" s="113"/>
      <c r="AG46" s="114"/>
      <c r="AH46" s="114"/>
      <c r="AI46" s="114"/>
      <c r="AJ46" s="112"/>
      <c r="AK46" s="113"/>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39" hidden="1" customHeight="1" x14ac:dyDescent="0.3">
      <c r="A47" s="383"/>
      <c r="B47" s="386"/>
      <c r="C47" s="386"/>
      <c r="D47" s="386"/>
      <c r="E47" s="389"/>
      <c r="F47" s="386"/>
      <c r="G47" s="392"/>
      <c r="H47" s="395"/>
      <c r="I47" s="398"/>
      <c r="J47" s="401"/>
      <c r="K47" s="398"/>
      <c r="L47" s="395"/>
      <c r="M47" s="398"/>
      <c r="N47" s="413"/>
      <c r="O47" s="103"/>
      <c r="P47" s="179"/>
      <c r="Q47" s="104"/>
      <c r="R47" s="105"/>
      <c r="S47" s="105"/>
      <c r="T47" s="106"/>
      <c r="U47" s="105"/>
      <c r="V47" s="105"/>
      <c r="W47" s="105"/>
      <c r="X47" s="107"/>
      <c r="Y47" s="108"/>
      <c r="Z47" s="109"/>
      <c r="AA47" s="108"/>
      <c r="AB47" s="115"/>
      <c r="AC47" s="110"/>
      <c r="AD47" s="111"/>
      <c r="AE47" s="112"/>
      <c r="AF47" s="113"/>
      <c r="AG47" s="114"/>
      <c r="AH47" s="114"/>
      <c r="AI47" s="114"/>
      <c r="AJ47" s="112"/>
      <c r="AK47" s="113"/>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20.75" hidden="1" customHeight="1" x14ac:dyDescent="0.3">
      <c r="A48" s="381"/>
      <c r="B48" s="384"/>
      <c r="C48" s="384"/>
      <c r="D48" s="384"/>
      <c r="E48" s="387"/>
      <c r="F48" s="384"/>
      <c r="G48" s="390"/>
      <c r="H48" s="393"/>
      <c r="I48" s="396"/>
      <c r="J48" s="399"/>
      <c r="K48" s="396"/>
      <c r="L48" s="393"/>
      <c r="M48" s="396"/>
      <c r="N48" s="411"/>
      <c r="O48" s="103"/>
      <c r="P48" s="179"/>
      <c r="Q48" s="159"/>
      <c r="R48" s="168"/>
      <c r="S48" s="168"/>
      <c r="T48" s="169"/>
      <c r="U48" s="168"/>
      <c r="V48" s="168"/>
      <c r="W48" s="168"/>
      <c r="X48" s="156"/>
      <c r="Y48" s="170"/>
      <c r="Z48" s="171"/>
      <c r="AA48" s="170"/>
      <c r="AB48" s="172"/>
      <c r="AC48" s="173"/>
      <c r="AD48" s="174"/>
      <c r="AE48" s="112"/>
      <c r="AF48" s="112"/>
      <c r="AG48" s="114"/>
      <c r="AH48" s="114"/>
      <c r="AI48" s="114"/>
      <c r="AJ48" s="112"/>
      <c r="AK48" s="113"/>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99" hidden="1" customHeight="1" x14ac:dyDescent="0.3">
      <c r="A49" s="382"/>
      <c r="B49" s="385"/>
      <c r="C49" s="385"/>
      <c r="D49" s="385"/>
      <c r="E49" s="388"/>
      <c r="F49" s="385"/>
      <c r="G49" s="391"/>
      <c r="H49" s="394"/>
      <c r="I49" s="397"/>
      <c r="J49" s="400"/>
      <c r="K49" s="397"/>
      <c r="L49" s="394"/>
      <c r="M49" s="397"/>
      <c r="N49" s="412"/>
      <c r="O49" s="103"/>
      <c r="P49" s="179"/>
      <c r="Q49" s="159"/>
      <c r="R49" s="168"/>
      <c r="S49" s="168"/>
      <c r="T49" s="169"/>
      <c r="U49" s="168"/>
      <c r="V49" s="168"/>
      <c r="W49" s="168"/>
      <c r="X49" s="156"/>
      <c r="Y49" s="170"/>
      <c r="Z49" s="171"/>
      <c r="AA49" s="170"/>
      <c r="AB49" s="172"/>
      <c r="AC49" s="173"/>
      <c r="AD49" s="174"/>
      <c r="AE49" s="112"/>
      <c r="AF49" s="113"/>
      <c r="AG49" s="114"/>
      <c r="AH49" s="114"/>
      <c r="AI49" s="114"/>
      <c r="AJ49" s="112"/>
      <c r="AK49" s="113"/>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26.25" hidden="1" customHeight="1" x14ac:dyDescent="0.3">
      <c r="A50" s="382"/>
      <c r="B50" s="385"/>
      <c r="C50" s="385"/>
      <c r="D50" s="385"/>
      <c r="E50" s="388"/>
      <c r="F50" s="385"/>
      <c r="G50" s="391"/>
      <c r="H50" s="394"/>
      <c r="I50" s="397"/>
      <c r="J50" s="400"/>
      <c r="K50" s="397"/>
      <c r="L50" s="394"/>
      <c r="M50" s="397"/>
      <c r="N50" s="412"/>
      <c r="O50" s="103"/>
      <c r="P50" s="180"/>
      <c r="Q50" s="104"/>
      <c r="R50" s="105"/>
      <c r="S50" s="105"/>
      <c r="T50" s="106"/>
      <c r="U50" s="105"/>
      <c r="V50" s="105"/>
      <c r="W50" s="105"/>
      <c r="X50" s="107"/>
      <c r="Y50" s="108"/>
      <c r="Z50" s="109"/>
      <c r="AA50" s="108"/>
      <c r="AB50" s="115"/>
      <c r="AC50" s="110"/>
      <c r="AD50" s="111"/>
      <c r="AE50" s="112"/>
      <c r="AF50" s="113"/>
      <c r="AG50" s="114"/>
      <c r="AH50" s="114"/>
      <c r="AI50" s="114"/>
      <c r="AJ50" s="112"/>
      <c r="AK50" s="113"/>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26.25" hidden="1" customHeight="1" x14ac:dyDescent="0.3">
      <c r="A51" s="382"/>
      <c r="B51" s="385"/>
      <c r="C51" s="385"/>
      <c r="D51" s="385"/>
      <c r="E51" s="388"/>
      <c r="F51" s="385"/>
      <c r="G51" s="391"/>
      <c r="H51" s="394"/>
      <c r="I51" s="397"/>
      <c r="J51" s="400"/>
      <c r="K51" s="397"/>
      <c r="L51" s="394"/>
      <c r="M51" s="397"/>
      <c r="N51" s="412"/>
      <c r="O51" s="103"/>
      <c r="P51" s="179"/>
      <c r="Q51" s="104"/>
      <c r="R51" s="105"/>
      <c r="S51" s="105"/>
      <c r="T51" s="106"/>
      <c r="U51" s="105"/>
      <c r="V51" s="105"/>
      <c r="W51" s="105"/>
      <c r="X51" s="107"/>
      <c r="Y51" s="108"/>
      <c r="Z51" s="109"/>
      <c r="AA51" s="108"/>
      <c r="AB51" s="115"/>
      <c r="AC51" s="110"/>
      <c r="AD51" s="111"/>
      <c r="AE51" s="112"/>
      <c r="AF51" s="113"/>
      <c r="AG51" s="114"/>
      <c r="AH51" s="114"/>
      <c r="AI51" s="114"/>
      <c r="AJ51" s="112"/>
      <c r="AK51" s="113"/>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26.25" hidden="1" customHeight="1" x14ac:dyDescent="0.3">
      <c r="A52" s="382"/>
      <c r="B52" s="385"/>
      <c r="C52" s="385"/>
      <c r="D52" s="385"/>
      <c r="E52" s="388"/>
      <c r="F52" s="385"/>
      <c r="G52" s="391"/>
      <c r="H52" s="394"/>
      <c r="I52" s="397"/>
      <c r="J52" s="400"/>
      <c r="K52" s="397"/>
      <c r="L52" s="394"/>
      <c r="M52" s="397"/>
      <c r="N52" s="412"/>
      <c r="O52" s="103"/>
      <c r="P52" s="179"/>
      <c r="Q52" s="104"/>
      <c r="R52" s="105"/>
      <c r="S52" s="105"/>
      <c r="T52" s="106"/>
      <c r="U52" s="105"/>
      <c r="V52" s="105"/>
      <c r="W52" s="105"/>
      <c r="X52" s="107"/>
      <c r="Y52" s="108"/>
      <c r="Z52" s="109"/>
      <c r="AA52" s="108"/>
      <c r="AB52" s="115"/>
      <c r="AC52" s="110"/>
      <c r="AD52" s="111"/>
      <c r="AE52" s="112"/>
      <c r="AF52" s="113"/>
      <c r="AG52" s="114"/>
      <c r="AH52" s="114"/>
      <c r="AI52" s="114"/>
      <c r="AJ52" s="112"/>
      <c r="AK52" s="113"/>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34.5" hidden="1" customHeight="1" x14ac:dyDescent="0.3">
      <c r="A53" s="383"/>
      <c r="B53" s="386"/>
      <c r="C53" s="386"/>
      <c r="D53" s="386"/>
      <c r="E53" s="389"/>
      <c r="F53" s="386"/>
      <c r="G53" s="392"/>
      <c r="H53" s="395"/>
      <c r="I53" s="398"/>
      <c r="J53" s="401"/>
      <c r="K53" s="398"/>
      <c r="L53" s="395"/>
      <c r="M53" s="398"/>
      <c r="N53" s="413"/>
      <c r="O53" s="103"/>
      <c r="P53" s="179"/>
      <c r="Q53" s="104"/>
      <c r="R53" s="105"/>
      <c r="S53" s="105"/>
      <c r="T53" s="106"/>
      <c r="U53" s="105"/>
      <c r="V53" s="105"/>
      <c r="W53" s="105"/>
      <c r="X53" s="107"/>
      <c r="Y53" s="108"/>
      <c r="Z53" s="109"/>
      <c r="AA53" s="108"/>
      <c r="AB53" s="115"/>
      <c r="AC53" s="110"/>
      <c r="AD53" s="111"/>
      <c r="AE53" s="112"/>
      <c r="AF53" s="113"/>
      <c r="AG53" s="114"/>
      <c r="AH53" s="114"/>
      <c r="AI53" s="114"/>
      <c r="AJ53" s="112"/>
      <c r="AK53" s="113"/>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16.25" hidden="1" customHeight="1" x14ac:dyDescent="0.3">
      <c r="A54" s="381"/>
      <c r="B54" s="384"/>
      <c r="C54" s="384"/>
      <c r="D54" s="384"/>
      <c r="E54" s="387"/>
      <c r="F54" s="384"/>
      <c r="G54" s="390"/>
      <c r="H54" s="393"/>
      <c r="I54" s="396"/>
      <c r="J54" s="399"/>
      <c r="K54" s="396"/>
      <c r="L54" s="393"/>
      <c r="M54" s="396"/>
      <c r="N54" s="411"/>
      <c r="O54" s="103"/>
      <c r="P54" s="179"/>
      <c r="Q54" s="159"/>
      <c r="R54" s="168"/>
      <c r="S54" s="168"/>
      <c r="T54" s="169"/>
      <c r="U54" s="168"/>
      <c r="V54" s="168"/>
      <c r="W54" s="168"/>
      <c r="X54" s="156"/>
      <c r="Y54" s="170"/>
      <c r="Z54" s="171"/>
      <c r="AA54" s="170"/>
      <c r="AB54" s="172"/>
      <c r="AC54" s="173"/>
      <c r="AD54" s="174"/>
      <c r="AE54" s="112"/>
      <c r="AF54" s="112"/>
      <c r="AG54" s="114"/>
      <c r="AH54" s="114"/>
      <c r="AI54" s="114"/>
      <c r="AJ54" s="112"/>
      <c r="AK54" s="113"/>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26.25" hidden="1" customHeight="1" x14ac:dyDescent="0.3">
      <c r="A55" s="382"/>
      <c r="B55" s="385"/>
      <c r="C55" s="385"/>
      <c r="D55" s="385"/>
      <c r="E55" s="388"/>
      <c r="F55" s="385"/>
      <c r="G55" s="391"/>
      <c r="H55" s="394"/>
      <c r="I55" s="397"/>
      <c r="J55" s="400"/>
      <c r="K55" s="397"/>
      <c r="L55" s="394"/>
      <c r="M55" s="397"/>
      <c r="N55" s="412"/>
      <c r="O55" s="103"/>
      <c r="P55" s="179"/>
      <c r="Q55" s="104"/>
      <c r="R55" s="105"/>
      <c r="S55" s="105"/>
      <c r="T55" s="106"/>
      <c r="U55" s="105"/>
      <c r="V55" s="105"/>
      <c r="W55" s="105"/>
      <c r="X55" s="107"/>
      <c r="Y55" s="108"/>
      <c r="Z55" s="109"/>
      <c r="AA55" s="108"/>
      <c r="AB55" s="115"/>
      <c r="AC55" s="110"/>
      <c r="AD55" s="111"/>
      <c r="AE55" s="112"/>
      <c r="AF55" s="113"/>
      <c r="AG55" s="114"/>
      <c r="AH55" s="114"/>
      <c r="AI55" s="114"/>
      <c r="AJ55" s="112"/>
      <c r="AK55" s="113"/>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26.25" hidden="1" customHeight="1" x14ac:dyDescent="0.3">
      <c r="A56" s="382"/>
      <c r="B56" s="385"/>
      <c r="C56" s="385"/>
      <c r="D56" s="385"/>
      <c r="E56" s="388"/>
      <c r="F56" s="385"/>
      <c r="G56" s="391"/>
      <c r="H56" s="394"/>
      <c r="I56" s="397"/>
      <c r="J56" s="400"/>
      <c r="K56" s="397"/>
      <c r="L56" s="394"/>
      <c r="M56" s="397"/>
      <c r="N56" s="412"/>
      <c r="O56" s="103"/>
      <c r="P56" s="180"/>
      <c r="Q56" s="104"/>
      <c r="R56" s="105"/>
      <c r="S56" s="105"/>
      <c r="T56" s="106"/>
      <c r="U56" s="105"/>
      <c r="V56" s="105"/>
      <c r="W56" s="105"/>
      <c r="X56" s="107"/>
      <c r="Y56" s="108"/>
      <c r="Z56" s="109"/>
      <c r="AA56" s="108"/>
      <c r="AB56" s="115"/>
      <c r="AC56" s="110"/>
      <c r="AD56" s="111"/>
      <c r="AE56" s="112"/>
      <c r="AF56" s="113"/>
      <c r="AG56" s="114"/>
      <c r="AH56" s="114"/>
      <c r="AI56" s="114"/>
      <c r="AJ56" s="112"/>
      <c r="AK56" s="113"/>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26.25" hidden="1" customHeight="1" x14ac:dyDescent="0.3">
      <c r="A57" s="382"/>
      <c r="B57" s="385"/>
      <c r="C57" s="385"/>
      <c r="D57" s="385"/>
      <c r="E57" s="388"/>
      <c r="F57" s="385"/>
      <c r="G57" s="391"/>
      <c r="H57" s="394"/>
      <c r="I57" s="397"/>
      <c r="J57" s="400"/>
      <c r="K57" s="397"/>
      <c r="L57" s="394"/>
      <c r="M57" s="397"/>
      <c r="N57" s="412"/>
      <c r="O57" s="103"/>
      <c r="P57" s="179"/>
      <c r="Q57" s="104"/>
      <c r="R57" s="105"/>
      <c r="S57" s="105"/>
      <c r="T57" s="106"/>
      <c r="U57" s="105"/>
      <c r="V57" s="105"/>
      <c r="W57" s="105"/>
      <c r="X57" s="107"/>
      <c r="Y57" s="108"/>
      <c r="Z57" s="109"/>
      <c r="AA57" s="108"/>
      <c r="AB57" s="115"/>
      <c r="AC57" s="110"/>
      <c r="AD57" s="111"/>
      <c r="AE57" s="112"/>
      <c r="AF57" s="113"/>
      <c r="AG57" s="114"/>
      <c r="AH57" s="114"/>
      <c r="AI57" s="114"/>
      <c r="AJ57" s="112"/>
      <c r="AK57" s="113"/>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26.25" hidden="1" customHeight="1" x14ac:dyDescent="0.3">
      <c r="A58" s="382"/>
      <c r="B58" s="385"/>
      <c r="C58" s="385"/>
      <c r="D58" s="385"/>
      <c r="E58" s="388"/>
      <c r="F58" s="385"/>
      <c r="G58" s="391"/>
      <c r="H58" s="394"/>
      <c r="I58" s="397"/>
      <c r="J58" s="400"/>
      <c r="K58" s="397"/>
      <c r="L58" s="394"/>
      <c r="M58" s="397"/>
      <c r="N58" s="412"/>
      <c r="O58" s="103"/>
      <c r="P58" s="179"/>
      <c r="Q58" s="104"/>
      <c r="R58" s="105"/>
      <c r="S58" s="105"/>
      <c r="T58" s="106"/>
      <c r="U58" s="105"/>
      <c r="V58" s="105"/>
      <c r="W58" s="105"/>
      <c r="X58" s="107"/>
      <c r="Y58" s="108"/>
      <c r="Z58" s="109"/>
      <c r="AA58" s="108"/>
      <c r="AB58" s="115"/>
      <c r="AC58" s="110"/>
      <c r="AD58" s="111"/>
      <c r="AE58" s="112"/>
      <c r="AF58" s="113"/>
      <c r="AG58" s="114"/>
      <c r="AH58" s="114"/>
      <c r="AI58" s="114"/>
      <c r="AJ58" s="112"/>
      <c r="AK58" s="113"/>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54.75" hidden="1" customHeight="1" x14ac:dyDescent="0.3">
      <c r="A59" s="383"/>
      <c r="B59" s="386"/>
      <c r="C59" s="386"/>
      <c r="D59" s="386"/>
      <c r="E59" s="389"/>
      <c r="F59" s="386"/>
      <c r="G59" s="392"/>
      <c r="H59" s="395"/>
      <c r="I59" s="398"/>
      <c r="J59" s="401"/>
      <c r="K59" s="398"/>
      <c r="L59" s="395"/>
      <c r="M59" s="398"/>
      <c r="N59" s="413"/>
      <c r="O59" s="103"/>
      <c r="P59" s="179"/>
      <c r="Q59" s="104"/>
      <c r="R59" s="105"/>
      <c r="S59" s="105"/>
      <c r="T59" s="106"/>
      <c r="U59" s="105"/>
      <c r="V59" s="105"/>
      <c r="W59" s="105"/>
      <c r="X59" s="107"/>
      <c r="Y59" s="108"/>
      <c r="Z59" s="109"/>
      <c r="AA59" s="108"/>
      <c r="AB59" s="115"/>
      <c r="AC59" s="110"/>
      <c r="AD59" s="111"/>
      <c r="AE59" s="112"/>
      <c r="AF59" s="113"/>
      <c r="AG59" s="114"/>
      <c r="AH59" s="114"/>
      <c r="AI59" s="114"/>
      <c r="AJ59" s="112"/>
      <c r="AK59" s="113"/>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51.5" hidden="1" customHeight="1" x14ac:dyDescent="0.3">
      <c r="A60" s="381"/>
      <c r="B60" s="384"/>
      <c r="C60" s="384"/>
      <c r="D60" s="384"/>
      <c r="E60" s="387"/>
      <c r="F60" s="384"/>
      <c r="G60" s="390"/>
      <c r="H60" s="393"/>
      <c r="I60" s="396"/>
      <c r="J60" s="399"/>
      <c r="K60" s="396"/>
      <c r="L60" s="393"/>
      <c r="M60" s="396"/>
      <c r="N60" s="411"/>
      <c r="O60" s="103"/>
      <c r="P60" s="179"/>
      <c r="Q60" s="159"/>
      <c r="R60" s="168"/>
      <c r="S60" s="168"/>
      <c r="T60" s="169"/>
      <c r="U60" s="168"/>
      <c r="V60" s="168"/>
      <c r="W60" s="168"/>
      <c r="X60" s="156"/>
      <c r="Y60" s="170"/>
      <c r="Z60" s="171"/>
      <c r="AA60" s="170"/>
      <c r="AB60" s="172"/>
      <c r="AC60" s="173"/>
      <c r="AD60" s="174"/>
      <c r="AE60" s="112"/>
      <c r="AF60" s="112"/>
      <c r="AG60" s="114"/>
      <c r="AH60" s="114"/>
      <c r="AI60" s="114"/>
      <c r="AJ60" s="112"/>
      <c r="AK60" s="113"/>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26.25" hidden="1" customHeight="1" x14ac:dyDescent="0.3">
      <c r="A61" s="382"/>
      <c r="B61" s="385"/>
      <c r="C61" s="385"/>
      <c r="D61" s="385"/>
      <c r="E61" s="388"/>
      <c r="F61" s="385"/>
      <c r="G61" s="391"/>
      <c r="H61" s="394"/>
      <c r="I61" s="397"/>
      <c r="J61" s="400"/>
      <c r="K61" s="397"/>
      <c r="L61" s="394"/>
      <c r="M61" s="397"/>
      <c r="N61" s="412"/>
      <c r="O61" s="103"/>
      <c r="P61" s="179"/>
      <c r="Q61" s="104"/>
      <c r="R61" s="105"/>
      <c r="S61" s="105"/>
      <c r="T61" s="106"/>
      <c r="U61" s="105"/>
      <c r="V61" s="105"/>
      <c r="W61" s="105"/>
      <c r="X61" s="107"/>
      <c r="Y61" s="108"/>
      <c r="Z61" s="109"/>
      <c r="AA61" s="108"/>
      <c r="AB61" s="115"/>
      <c r="AC61" s="110"/>
      <c r="AD61" s="111"/>
      <c r="AE61" s="112"/>
      <c r="AF61" s="113"/>
      <c r="AG61" s="114"/>
      <c r="AH61" s="114"/>
      <c r="AI61" s="114"/>
      <c r="AJ61" s="112"/>
      <c r="AK61" s="113"/>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26.25" hidden="1" customHeight="1" x14ac:dyDescent="0.3">
      <c r="A62" s="382"/>
      <c r="B62" s="385"/>
      <c r="C62" s="385"/>
      <c r="D62" s="385"/>
      <c r="E62" s="388"/>
      <c r="F62" s="385"/>
      <c r="G62" s="391"/>
      <c r="H62" s="394"/>
      <c r="I62" s="397"/>
      <c r="J62" s="400"/>
      <c r="K62" s="397"/>
      <c r="L62" s="394"/>
      <c r="M62" s="397"/>
      <c r="N62" s="412"/>
      <c r="O62" s="103"/>
      <c r="P62" s="180"/>
      <c r="Q62" s="104"/>
      <c r="R62" s="105"/>
      <c r="S62" s="105"/>
      <c r="T62" s="106"/>
      <c r="U62" s="105"/>
      <c r="V62" s="105"/>
      <c r="W62" s="105"/>
      <c r="X62" s="107"/>
      <c r="Y62" s="108"/>
      <c r="Z62" s="109"/>
      <c r="AA62" s="108"/>
      <c r="AB62" s="115"/>
      <c r="AC62" s="110"/>
      <c r="AD62" s="111"/>
      <c r="AE62" s="112"/>
      <c r="AF62" s="113"/>
      <c r="AG62" s="114"/>
      <c r="AH62" s="114"/>
      <c r="AI62" s="114"/>
      <c r="AJ62" s="112"/>
      <c r="AK62" s="113"/>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26.25" hidden="1" customHeight="1" x14ac:dyDescent="0.3">
      <c r="A63" s="382"/>
      <c r="B63" s="385"/>
      <c r="C63" s="385"/>
      <c r="D63" s="385"/>
      <c r="E63" s="388"/>
      <c r="F63" s="385"/>
      <c r="G63" s="391"/>
      <c r="H63" s="394"/>
      <c r="I63" s="397"/>
      <c r="J63" s="400"/>
      <c r="K63" s="397"/>
      <c r="L63" s="394"/>
      <c r="M63" s="397"/>
      <c r="N63" s="412"/>
      <c r="O63" s="103"/>
      <c r="P63" s="179"/>
      <c r="Q63" s="104"/>
      <c r="R63" s="105"/>
      <c r="S63" s="105"/>
      <c r="T63" s="106"/>
      <c r="U63" s="105"/>
      <c r="V63" s="105"/>
      <c r="W63" s="105"/>
      <c r="X63" s="107"/>
      <c r="Y63" s="108"/>
      <c r="Z63" s="109"/>
      <c r="AA63" s="108"/>
      <c r="AB63" s="115"/>
      <c r="AC63" s="110"/>
      <c r="AD63" s="111"/>
      <c r="AE63" s="112"/>
      <c r="AF63" s="113"/>
      <c r="AG63" s="114"/>
      <c r="AH63" s="114"/>
      <c r="AI63" s="114"/>
      <c r="AJ63" s="112"/>
      <c r="AK63" s="113"/>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26.25" hidden="1" customHeight="1" x14ac:dyDescent="0.3">
      <c r="A64" s="382"/>
      <c r="B64" s="385"/>
      <c r="C64" s="385"/>
      <c r="D64" s="385"/>
      <c r="E64" s="388"/>
      <c r="F64" s="385"/>
      <c r="G64" s="391"/>
      <c r="H64" s="394"/>
      <c r="I64" s="397"/>
      <c r="J64" s="400"/>
      <c r="K64" s="397"/>
      <c r="L64" s="394"/>
      <c r="M64" s="397"/>
      <c r="N64" s="412"/>
      <c r="O64" s="103"/>
      <c r="P64" s="179"/>
      <c r="Q64" s="104"/>
      <c r="R64" s="105"/>
      <c r="S64" s="105"/>
      <c r="T64" s="106"/>
      <c r="U64" s="105"/>
      <c r="V64" s="105"/>
      <c r="W64" s="105"/>
      <c r="X64" s="107"/>
      <c r="Y64" s="108"/>
      <c r="Z64" s="109"/>
      <c r="AA64" s="108"/>
      <c r="AB64" s="115"/>
      <c r="AC64" s="110"/>
      <c r="AD64" s="111"/>
      <c r="AE64" s="112"/>
      <c r="AF64" s="113"/>
      <c r="AG64" s="114"/>
      <c r="AH64" s="114"/>
      <c r="AI64" s="114"/>
      <c r="AJ64" s="112"/>
      <c r="AK64" s="113"/>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26.25" hidden="1" customHeight="1" x14ac:dyDescent="0.3">
      <c r="A65" s="383"/>
      <c r="B65" s="386"/>
      <c r="C65" s="386"/>
      <c r="D65" s="386"/>
      <c r="E65" s="389"/>
      <c r="F65" s="386"/>
      <c r="G65" s="392"/>
      <c r="H65" s="395"/>
      <c r="I65" s="398"/>
      <c r="J65" s="401"/>
      <c r="K65" s="398"/>
      <c r="L65" s="395"/>
      <c r="M65" s="398"/>
      <c r="N65" s="413"/>
      <c r="O65" s="103"/>
      <c r="P65" s="179"/>
      <c r="Q65" s="104"/>
      <c r="R65" s="105"/>
      <c r="S65" s="105"/>
      <c r="T65" s="106"/>
      <c r="U65" s="105"/>
      <c r="V65" s="105"/>
      <c r="W65" s="105"/>
      <c r="X65" s="107"/>
      <c r="Y65" s="108"/>
      <c r="Z65" s="109"/>
      <c r="AA65" s="108"/>
      <c r="AB65" s="115"/>
      <c r="AC65" s="110"/>
      <c r="AD65" s="111"/>
      <c r="AE65" s="112"/>
      <c r="AF65" s="113"/>
      <c r="AG65" s="114"/>
      <c r="AH65" s="114"/>
      <c r="AI65" s="114"/>
      <c r="AJ65" s="112"/>
      <c r="AK65" s="113"/>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90.75" hidden="1" customHeight="1" x14ac:dyDescent="0.3">
      <c r="A66" s="381"/>
      <c r="B66" s="384"/>
      <c r="C66" s="384"/>
      <c r="D66" s="384"/>
      <c r="E66" s="387"/>
      <c r="F66" s="384"/>
      <c r="G66" s="390"/>
      <c r="H66" s="393"/>
      <c r="I66" s="396"/>
      <c r="J66" s="399"/>
      <c r="K66" s="396"/>
      <c r="L66" s="393"/>
      <c r="M66" s="396"/>
      <c r="N66" s="411"/>
      <c r="O66" s="103"/>
      <c r="P66" s="179"/>
      <c r="Q66" s="159"/>
      <c r="R66" s="168"/>
      <c r="S66" s="168"/>
      <c r="T66" s="169"/>
      <c r="U66" s="168"/>
      <c r="V66" s="168"/>
      <c r="W66" s="168"/>
      <c r="X66" s="156"/>
      <c r="Y66" s="170"/>
      <c r="Z66" s="171"/>
      <c r="AA66" s="170"/>
      <c r="AB66" s="172"/>
      <c r="AC66" s="173"/>
      <c r="AD66" s="174"/>
      <c r="AE66" s="112"/>
      <c r="AF66" s="113"/>
      <c r="AG66" s="114"/>
      <c r="AH66" s="114"/>
      <c r="AI66" s="114"/>
      <c r="AJ66" s="112"/>
      <c r="AK66" s="113"/>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9.5" hidden="1" customHeight="1" x14ac:dyDescent="0.3">
      <c r="A67" s="382"/>
      <c r="B67" s="385"/>
      <c r="C67" s="385"/>
      <c r="D67" s="385"/>
      <c r="E67" s="388"/>
      <c r="F67" s="385"/>
      <c r="G67" s="391"/>
      <c r="H67" s="394"/>
      <c r="I67" s="397"/>
      <c r="J67" s="400"/>
      <c r="K67" s="397"/>
      <c r="L67" s="394"/>
      <c r="M67" s="397"/>
      <c r="N67" s="412"/>
      <c r="O67" s="103"/>
      <c r="P67" s="179"/>
      <c r="Q67" s="104"/>
      <c r="R67" s="105"/>
      <c r="S67" s="105"/>
      <c r="T67" s="106"/>
      <c r="U67" s="105"/>
      <c r="V67" s="105"/>
      <c r="W67" s="105"/>
      <c r="X67" s="107"/>
      <c r="Y67" s="108"/>
      <c r="Z67" s="109"/>
      <c r="AA67" s="108"/>
      <c r="AB67" s="115"/>
      <c r="AC67" s="110"/>
      <c r="AD67" s="111"/>
      <c r="AE67" s="112"/>
      <c r="AF67" s="113"/>
      <c r="AG67" s="114"/>
      <c r="AH67" s="114"/>
      <c r="AI67" s="114"/>
      <c r="AJ67" s="112"/>
      <c r="AK67" s="113"/>
    </row>
    <row r="68" spans="1:69" ht="19.5" hidden="1" customHeight="1" x14ac:dyDescent="0.3">
      <c r="A68" s="382"/>
      <c r="B68" s="385"/>
      <c r="C68" s="385"/>
      <c r="D68" s="385"/>
      <c r="E68" s="388"/>
      <c r="F68" s="385"/>
      <c r="G68" s="391"/>
      <c r="H68" s="394"/>
      <c r="I68" s="397"/>
      <c r="J68" s="400"/>
      <c r="K68" s="397"/>
      <c r="L68" s="394"/>
      <c r="M68" s="397"/>
      <c r="N68" s="412"/>
      <c r="O68" s="103"/>
      <c r="P68" s="180"/>
      <c r="Q68" s="104"/>
      <c r="R68" s="105"/>
      <c r="S68" s="105"/>
      <c r="T68" s="106"/>
      <c r="U68" s="105"/>
      <c r="V68" s="105"/>
      <c r="W68" s="105"/>
      <c r="X68" s="107"/>
      <c r="Y68" s="108"/>
      <c r="Z68" s="109"/>
      <c r="AA68" s="108"/>
      <c r="AB68" s="115"/>
      <c r="AC68" s="110"/>
      <c r="AD68" s="111"/>
      <c r="AE68" s="112"/>
      <c r="AF68" s="113"/>
      <c r="AG68" s="114"/>
      <c r="AH68" s="114"/>
      <c r="AI68" s="114"/>
      <c r="AJ68" s="112"/>
      <c r="AK68" s="113"/>
    </row>
    <row r="69" spans="1:69" ht="19.5" hidden="1" customHeight="1" x14ac:dyDescent="0.3">
      <c r="A69" s="382"/>
      <c r="B69" s="385"/>
      <c r="C69" s="385"/>
      <c r="D69" s="385"/>
      <c r="E69" s="388"/>
      <c r="F69" s="385"/>
      <c r="G69" s="391"/>
      <c r="H69" s="394"/>
      <c r="I69" s="397"/>
      <c r="J69" s="400"/>
      <c r="K69" s="397"/>
      <c r="L69" s="394"/>
      <c r="M69" s="397"/>
      <c r="N69" s="412"/>
      <c r="O69" s="103"/>
      <c r="P69" s="179"/>
      <c r="Q69" s="104"/>
      <c r="R69" s="105"/>
      <c r="S69" s="105"/>
      <c r="T69" s="106"/>
      <c r="U69" s="105"/>
      <c r="V69" s="105"/>
      <c r="W69" s="105"/>
      <c r="X69" s="107"/>
      <c r="Y69" s="108"/>
      <c r="Z69" s="109"/>
      <c r="AA69" s="108"/>
      <c r="AB69" s="115"/>
      <c r="AC69" s="110"/>
      <c r="AD69" s="111"/>
      <c r="AE69" s="112"/>
      <c r="AF69" s="113"/>
      <c r="AG69" s="114"/>
      <c r="AH69" s="114"/>
      <c r="AI69" s="114"/>
      <c r="AJ69" s="112"/>
      <c r="AK69" s="113"/>
    </row>
    <row r="70" spans="1:69" ht="19.5" hidden="1" customHeight="1" x14ac:dyDescent="0.3">
      <c r="A70" s="382"/>
      <c r="B70" s="385"/>
      <c r="C70" s="385"/>
      <c r="D70" s="385"/>
      <c r="E70" s="388"/>
      <c r="F70" s="385"/>
      <c r="G70" s="391"/>
      <c r="H70" s="394"/>
      <c r="I70" s="397"/>
      <c r="J70" s="400"/>
      <c r="K70" s="397"/>
      <c r="L70" s="394"/>
      <c r="M70" s="397"/>
      <c r="N70" s="412"/>
      <c r="O70" s="103"/>
      <c r="P70" s="179"/>
      <c r="Q70" s="104"/>
      <c r="R70" s="105"/>
      <c r="S70" s="105"/>
      <c r="T70" s="106"/>
      <c r="U70" s="105"/>
      <c r="V70" s="105"/>
      <c r="W70" s="105"/>
      <c r="X70" s="107"/>
      <c r="Y70" s="108"/>
      <c r="Z70" s="109"/>
      <c r="AA70" s="108"/>
      <c r="AB70" s="115"/>
      <c r="AC70" s="110"/>
      <c r="AD70" s="111"/>
      <c r="AE70" s="112"/>
      <c r="AF70" s="113"/>
      <c r="AG70" s="114"/>
      <c r="AH70" s="114"/>
      <c r="AI70" s="114"/>
      <c r="AJ70" s="112"/>
      <c r="AK70" s="113"/>
    </row>
    <row r="71" spans="1:69" ht="20.25" hidden="1" customHeight="1" x14ac:dyDescent="0.3">
      <c r="A71" s="383"/>
      <c r="B71" s="386"/>
      <c r="C71" s="386"/>
      <c r="D71" s="386"/>
      <c r="E71" s="389"/>
      <c r="F71" s="386"/>
      <c r="G71" s="392"/>
      <c r="H71" s="395"/>
      <c r="I71" s="398"/>
      <c r="J71" s="401"/>
      <c r="K71" s="398"/>
      <c r="L71" s="395"/>
      <c r="M71" s="398"/>
      <c r="N71" s="413"/>
      <c r="O71" s="103"/>
      <c r="P71" s="179"/>
      <c r="Q71" s="104"/>
      <c r="R71" s="105"/>
      <c r="S71" s="105"/>
      <c r="T71" s="106"/>
      <c r="U71" s="105"/>
      <c r="V71" s="105"/>
      <c r="W71" s="105"/>
      <c r="X71" s="107"/>
      <c r="Y71" s="108"/>
      <c r="Z71" s="109"/>
      <c r="AA71" s="108"/>
      <c r="AB71" s="115"/>
      <c r="AC71" s="110"/>
      <c r="AD71" s="111"/>
      <c r="AE71" s="112"/>
      <c r="AF71" s="113"/>
      <c r="AG71" s="114"/>
      <c r="AH71" s="114"/>
      <c r="AI71" s="114"/>
      <c r="AJ71" s="112"/>
      <c r="AK71" s="113"/>
    </row>
    <row r="72" spans="1:69" ht="34.5" customHeight="1" x14ac:dyDescent="0.3">
      <c r="A72" s="6"/>
      <c r="B72" s="414" t="s">
        <v>155</v>
      </c>
      <c r="C72" s="415"/>
      <c r="D72" s="415"/>
      <c r="E72" s="415"/>
      <c r="F72" s="415"/>
      <c r="G72" s="415"/>
      <c r="H72" s="415"/>
      <c r="I72" s="415"/>
      <c r="J72" s="415"/>
      <c r="K72" s="415"/>
      <c r="L72" s="415"/>
      <c r="M72" s="415"/>
      <c r="N72" s="415"/>
      <c r="O72" s="415"/>
      <c r="P72" s="415"/>
      <c r="Q72" s="415"/>
      <c r="R72" s="415"/>
      <c r="S72" s="415"/>
      <c r="T72" s="415"/>
      <c r="U72" s="415"/>
      <c r="V72" s="415"/>
      <c r="W72" s="415"/>
      <c r="X72" s="415"/>
      <c r="Y72" s="415"/>
      <c r="Z72" s="415"/>
      <c r="AA72" s="415"/>
      <c r="AB72" s="415"/>
      <c r="AC72" s="415"/>
      <c r="AD72" s="415"/>
      <c r="AE72" s="415"/>
      <c r="AF72" s="415"/>
      <c r="AG72" s="415"/>
      <c r="AH72" s="415"/>
      <c r="AI72" s="415"/>
      <c r="AJ72" s="415"/>
      <c r="AK72" s="416"/>
    </row>
    <row r="74" spans="1:69" x14ac:dyDescent="0.3">
      <c r="A74" s="1"/>
      <c r="B74" s="24" t="s">
        <v>156</v>
      </c>
      <c r="C74" s="1"/>
      <c r="D74" s="1"/>
      <c r="F74" s="1"/>
    </row>
  </sheetData>
  <dataConsolidate/>
  <mergeCells count="191">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100-000000000000}">
          <x14:formula1>
            <xm:f>'Tabla Valoración controles'!$D$4:$D$6</xm:f>
          </x14:formula1>
          <xm:sqref>R12:R71</xm:sqref>
        </x14:dataValidation>
        <x14:dataValidation type="list" allowBlank="1" showInputMessage="1" showErrorMessage="1" xr:uid="{00000000-0002-0000-0100-000001000000}">
          <x14:formula1>
            <xm:f>'Tabla Valoración controles'!$D$7:$D$8</xm:f>
          </x14:formula1>
          <xm:sqref>S12:S71</xm:sqref>
        </x14:dataValidation>
        <x14:dataValidation type="list" allowBlank="1" showInputMessage="1" showErrorMessage="1" xr:uid="{00000000-0002-0000-0100-000002000000}">
          <x14:formula1>
            <xm:f>'Tabla Valoración controles'!$D$9:$D$10</xm:f>
          </x14:formula1>
          <xm:sqref>U12:U71</xm:sqref>
        </x14:dataValidation>
        <x14:dataValidation type="list" allowBlank="1" showInputMessage="1" showErrorMessage="1" xr:uid="{00000000-0002-0000-0100-000003000000}">
          <x14:formula1>
            <xm:f>'Tabla Valoración controles'!$D$11:$D$12</xm:f>
          </x14:formula1>
          <xm:sqref>V12:V71</xm:sqref>
        </x14:dataValidation>
        <x14:dataValidation type="list" allowBlank="1" showInputMessage="1" showErrorMessage="1" xr:uid="{00000000-0002-0000-0100-000005000000}">
          <x14:formula1>
            <xm:f>'Tabla Valoración controles'!$D$13:$D$14</xm:f>
          </x14:formula1>
          <xm:sqref>W12:W71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IF(OR(AD14='Opciones Tratamiento'!$B$2,AD14='Opciones Tratamiento'!$B$3,AD14='Opciones Tratamiento'!$B$4),ISBLANK(AD14),ISTEXT(AD14))</xm:f>
          </x14:formula1>
          <xm:sqref>AE14:AE71</xm:sqref>
        </x14:dataValidation>
        <x14:dataValidation type="custom" allowBlank="1" showInputMessage="1" showErrorMessage="1" error="Recuerde que las acciones se generan bajo la medida de mitigar el riesgo" xr:uid="{00000000-0002-0000-0100-00000B000000}">
          <x14:formula1>
            <xm:f>IF(OR(AD14='Opciones Tratamiento'!$B$2,AD14='Opciones Tratamiento'!$B$3,AD14='Opciones Tratamiento'!$B$4),ISBLANK(AD14),ISTEXT(AD14))</xm:f>
          </x14:formula1>
          <xm:sqref>AF14:AF71</xm:sqref>
        </x14:dataValidation>
        <x14:dataValidation type="custom" allowBlank="1" showInputMessage="1" showErrorMessage="1" error="Recuerde que las acciones se generan bajo la medida de mitigar el riesgo" xr:uid="{00000000-0002-0000-0100-00000C000000}">
          <x14:formula1>
            <xm:f>IF(OR(AD14='Opciones Tratamiento'!$B$2,AD14='Opciones Tratamiento'!$B$3,AD14='Opciones Tratamiento'!$B$4),ISBLANK(AD14),ISTEXT(AD14))</xm:f>
          </x14:formula1>
          <xm:sqref>AG14:AH71</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445" t="s">
        <v>157</v>
      </c>
      <c r="C2" s="445"/>
      <c r="D2" s="445"/>
      <c r="E2" s="445"/>
      <c r="F2" s="445"/>
      <c r="G2" s="445"/>
      <c r="H2" s="445"/>
      <c r="I2" s="445"/>
      <c r="J2" s="483" t="s">
        <v>23</v>
      </c>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445"/>
      <c r="C3" s="445"/>
      <c r="D3" s="445"/>
      <c r="E3" s="445"/>
      <c r="F3" s="445"/>
      <c r="G3" s="445"/>
      <c r="H3" s="445"/>
      <c r="I3" s="445"/>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445"/>
      <c r="C4" s="445"/>
      <c r="D4" s="445"/>
      <c r="E4" s="445"/>
      <c r="F4" s="445"/>
      <c r="G4" s="445"/>
      <c r="H4" s="445"/>
      <c r="I4" s="445"/>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495" t="s">
        <v>158</v>
      </c>
      <c r="C6" s="495"/>
      <c r="D6" s="496"/>
      <c r="E6" s="484" t="s">
        <v>159</v>
      </c>
      <c r="F6" s="485"/>
      <c r="G6" s="485"/>
      <c r="H6" s="485"/>
      <c r="I6" s="486"/>
      <c r="J6" s="480" t="str">
        <f>IF(AND('Mapa de Riesgos'!$H$12="Muy Alta",'Mapa de Riesgos'!$L$12="Leve"),CONCATENATE("R",'Mapa de Riesgos'!$A$12),"")</f>
        <v/>
      </c>
      <c r="K6" s="481"/>
      <c r="L6" s="481" t="str">
        <f>IF(AND('Mapa de Riesgos'!$H$18="Muy Alta",'Mapa de Riesgos'!$L$18="Leve"),CONCATENATE("R",'Mapa de Riesgos'!$A$18),"")</f>
        <v/>
      </c>
      <c r="M6" s="481"/>
      <c r="N6" s="481" t="str">
        <f>IF(AND('Mapa de Riesgos'!$H$24="Muy Alta",'Mapa de Riesgos'!$L$24="Leve"),CONCATENATE("R",'Mapa de Riesgos'!$A$24),"")</f>
        <v/>
      </c>
      <c r="O6" s="482"/>
      <c r="P6" s="480" t="str">
        <f>IF(AND('Mapa de Riesgos'!$H$12="Muy Alta",'Mapa de Riesgos'!$L$12="Menor"),CONCATENATE("R",'Mapa de Riesgos'!$A$12),"")</f>
        <v/>
      </c>
      <c r="Q6" s="481"/>
      <c r="R6" s="481" t="str">
        <f>IF(AND('Mapa de Riesgos'!$H$18="Muy Alta",'Mapa de Riesgos'!$L$18="Menor"),CONCATENATE("R",'Mapa de Riesgos'!$A$18),"")</f>
        <v/>
      </c>
      <c r="S6" s="481"/>
      <c r="T6" s="481" t="str">
        <f>IF(AND('Mapa de Riesgos'!$H$24="Muy Alta",'Mapa de Riesgos'!$L$24="Menor"),CONCATENATE("R",'Mapa de Riesgos'!$A$24),"")</f>
        <v/>
      </c>
      <c r="U6" s="482"/>
      <c r="V6" s="480" t="str">
        <f>IF(AND('Mapa de Riesgos'!$H$12="Muy Alta",'Mapa de Riesgos'!$L$12="Moderado"),CONCATENATE("R",'Mapa de Riesgos'!$A$12),"")</f>
        <v/>
      </c>
      <c r="W6" s="481"/>
      <c r="X6" s="481" t="str">
        <f>IF(AND('Mapa de Riesgos'!$H$18="Muy Alta",'Mapa de Riesgos'!$L$18="Moderado"),CONCATENATE("R",'Mapa de Riesgos'!$A$18),"")</f>
        <v/>
      </c>
      <c r="Y6" s="481"/>
      <c r="Z6" s="481" t="str">
        <f>IF(AND('Mapa de Riesgos'!$H$24="Muy Alta",'Mapa de Riesgos'!$L$24="Moderado"),CONCATENATE("R",'Mapa de Riesgos'!$A$24),"")</f>
        <v/>
      </c>
      <c r="AA6" s="482"/>
      <c r="AB6" s="480" t="str">
        <f>IF(AND('Mapa de Riesgos'!$H$12="Muy Alta",'Mapa de Riesgos'!$L$12="Mayor"),CONCATENATE("R",'Mapa de Riesgos'!$A$12),"")</f>
        <v/>
      </c>
      <c r="AC6" s="481"/>
      <c r="AD6" s="481" t="str">
        <f>IF(AND('Mapa de Riesgos'!$H$18="Muy Alta",'Mapa de Riesgos'!$L$18="Mayor"),CONCATENATE("R",'Mapa de Riesgos'!$A$18),"")</f>
        <v/>
      </c>
      <c r="AE6" s="481"/>
      <c r="AF6" s="481" t="str">
        <f>IF(AND('Mapa de Riesgos'!$H$24="Muy Alta",'Mapa de Riesgos'!$L$24="Mayor"),CONCATENATE("R",'Mapa de Riesgos'!$A$24),"")</f>
        <v/>
      </c>
      <c r="AG6" s="482"/>
      <c r="AH6" s="470" t="str">
        <f>IF(AND('Mapa de Riesgos'!$H$12="Muy Alta",'Mapa de Riesgos'!$L$12="Catastrófico"),CONCATENATE("R",'Mapa de Riesgos'!$A$12),"")</f>
        <v/>
      </c>
      <c r="AI6" s="471"/>
      <c r="AJ6" s="471" t="str">
        <f>IF(AND('Mapa de Riesgos'!$H$18="Muy Alta",'Mapa de Riesgos'!$L$18="Catastrófico"),CONCATENATE("R",'Mapa de Riesgos'!$A$18),"")</f>
        <v/>
      </c>
      <c r="AK6" s="471"/>
      <c r="AL6" s="471" t="str">
        <f>IF(AND('Mapa de Riesgos'!$H$24="Muy Alta",'Mapa de Riesgos'!$L$24="Catastrófico"),CONCATENATE("R",'Mapa de Riesgos'!$A$24),"")</f>
        <v/>
      </c>
      <c r="AM6" s="472"/>
      <c r="AO6" s="497" t="s">
        <v>160</v>
      </c>
      <c r="AP6" s="498"/>
      <c r="AQ6" s="498"/>
      <c r="AR6" s="498"/>
      <c r="AS6" s="498"/>
      <c r="AT6" s="49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495"/>
      <c r="C7" s="495"/>
      <c r="D7" s="496"/>
      <c r="E7" s="487"/>
      <c r="F7" s="488"/>
      <c r="G7" s="488"/>
      <c r="H7" s="488"/>
      <c r="I7" s="489"/>
      <c r="J7" s="473"/>
      <c r="K7" s="474"/>
      <c r="L7" s="474"/>
      <c r="M7" s="474"/>
      <c r="N7" s="474"/>
      <c r="O7" s="476"/>
      <c r="P7" s="473"/>
      <c r="Q7" s="474"/>
      <c r="R7" s="474"/>
      <c r="S7" s="474"/>
      <c r="T7" s="474"/>
      <c r="U7" s="476"/>
      <c r="V7" s="473"/>
      <c r="W7" s="474"/>
      <c r="X7" s="474"/>
      <c r="Y7" s="474"/>
      <c r="Z7" s="474"/>
      <c r="AA7" s="476"/>
      <c r="AB7" s="473"/>
      <c r="AC7" s="474"/>
      <c r="AD7" s="474"/>
      <c r="AE7" s="474"/>
      <c r="AF7" s="474"/>
      <c r="AG7" s="476"/>
      <c r="AH7" s="464"/>
      <c r="AI7" s="465"/>
      <c r="AJ7" s="465"/>
      <c r="AK7" s="465"/>
      <c r="AL7" s="465"/>
      <c r="AM7" s="466"/>
      <c r="AN7" s="84"/>
      <c r="AO7" s="500"/>
      <c r="AP7" s="501"/>
      <c r="AQ7" s="501"/>
      <c r="AR7" s="501"/>
      <c r="AS7" s="501"/>
      <c r="AT7" s="50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495"/>
      <c r="C8" s="495"/>
      <c r="D8" s="496"/>
      <c r="E8" s="487"/>
      <c r="F8" s="488"/>
      <c r="G8" s="488"/>
      <c r="H8" s="488"/>
      <c r="I8" s="489"/>
      <c r="J8" s="473" t="str">
        <f>IF(AND('Mapa de Riesgos'!$H$30="Muy Alta",'Mapa de Riesgos'!$L$30="Leve"),CONCATENATE("R",'Mapa de Riesgos'!$A$30),"")</f>
        <v/>
      </c>
      <c r="K8" s="474"/>
      <c r="L8" s="475" t="str">
        <f>IF(AND('Mapa de Riesgos'!$H$36="Muy Alta",'Mapa de Riesgos'!$L$36="Leve"),CONCATENATE("R",'Mapa de Riesgos'!$A$36),"")</f>
        <v/>
      </c>
      <c r="M8" s="475"/>
      <c r="N8" s="475" t="str">
        <f>IF(AND('Mapa de Riesgos'!$H$42="Muy Alta",'Mapa de Riesgos'!$L$42="Leve"),CONCATENATE("R",'Mapa de Riesgos'!$A$42),"")</f>
        <v/>
      </c>
      <c r="O8" s="476"/>
      <c r="P8" s="473" t="str">
        <f>IF(AND('Mapa de Riesgos'!$H$30="Muy Alta",'Mapa de Riesgos'!$L$30="Menor"),CONCATENATE("R",'Mapa de Riesgos'!$A$30),"")</f>
        <v/>
      </c>
      <c r="Q8" s="474"/>
      <c r="R8" s="475" t="str">
        <f>IF(AND('Mapa de Riesgos'!$H$36="Muy Alta",'Mapa de Riesgos'!$L$36="Menor"),CONCATENATE("R",'Mapa de Riesgos'!$A$36),"")</f>
        <v/>
      </c>
      <c r="S8" s="475"/>
      <c r="T8" s="475" t="str">
        <f>IF(AND('Mapa de Riesgos'!$H$42="Muy Alta",'Mapa de Riesgos'!$L$42="Menor"),CONCATENATE("R",'Mapa de Riesgos'!$A$42),"")</f>
        <v/>
      </c>
      <c r="U8" s="476"/>
      <c r="V8" s="473" t="str">
        <f>IF(AND('Mapa de Riesgos'!$H$30="Muy Alta",'Mapa de Riesgos'!$L$30="Moderado"),CONCATENATE("R",'Mapa de Riesgos'!$A$30),"")</f>
        <v/>
      </c>
      <c r="W8" s="474"/>
      <c r="X8" s="475" t="str">
        <f>IF(AND('Mapa de Riesgos'!$H$36="Muy Alta",'Mapa de Riesgos'!$L$36="Moderado"),CONCATENATE("R",'Mapa de Riesgos'!$A$36),"")</f>
        <v/>
      </c>
      <c r="Y8" s="475"/>
      <c r="Z8" s="475" t="str">
        <f>IF(AND('Mapa de Riesgos'!$H$42="Muy Alta",'Mapa de Riesgos'!$L$42="Moderado"),CONCATENATE("R",'Mapa de Riesgos'!$A$42),"")</f>
        <v/>
      </c>
      <c r="AA8" s="476"/>
      <c r="AB8" s="473" t="str">
        <f>IF(AND('Mapa de Riesgos'!$H$30="Muy Alta",'Mapa de Riesgos'!$L$30="Mayor"),CONCATENATE("R",'Mapa de Riesgos'!$A$30),"")</f>
        <v/>
      </c>
      <c r="AC8" s="474"/>
      <c r="AD8" s="475" t="str">
        <f>IF(AND('Mapa de Riesgos'!$H$36="Muy Alta",'Mapa de Riesgos'!$L$36="Mayor"),CONCATENATE("R",'Mapa de Riesgos'!$A$36),"")</f>
        <v/>
      </c>
      <c r="AE8" s="475"/>
      <c r="AF8" s="475" t="str">
        <f>IF(AND('Mapa de Riesgos'!$H$42="Muy Alta",'Mapa de Riesgos'!$L$42="Mayor"),CONCATENATE("R",'Mapa de Riesgos'!$A$42),"")</f>
        <v/>
      </c>
      <c r="AG8" s="476"/>
      <c r="AH8" s="464" t="str">
        <f>IF(AND('Mapa de Riesgos'!$H$30="Muy Alta",'Mapa de Riesgos'!$L$30="Catastrófico"),CONCATENATE("R",'Mapa de Riesgos'!$A$30),"")</f>
        <v/>
      </c>
      <c r="AI8" s="465"/>
      <c r="AJ8" s="465" t="str">
        <f>IF(AND('Mapa de Riesgos'!$H$36="Muy Alta",'Mapa de Riesgos'!$L$36="Catastrófico"),CONCATENATE("R",'Mapa de Riesgos'!$A$36),"")</f>
        <v/>
      </c>
      <c r="AK8" s="465"/>
      <c r="AL8" s="465" t="str">
        <f>IF(AND('Mapa de Riesgos'!$H$42="Muy Alta",'Mapa de Riesgos'!$L$42="Catastrófico"),CONCATENATE("R",'Mapa de Riesgos'!$A$42),"")</f>
        <v/>
      </c>
      <c r="AM8" s="466"/>
      <c r="AN8" s="84"/>
      <c r="AO8" s="500"/>
      <c r="AP8" s="501"/>
      <c r="AQ8" s="501"/>
      <c r="AR8" s="501"/>
      <c r="AS8" s="501"/>
      <c r="AT8" s="50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495"/>
      <c r="C9" s="495"/>
      <c r="D9" s="496"/>
      <c r="E9" s="487"/>
      <c r="F9" s="488"/>
      <c r="G9" s="488"/>
      <c r="H9" s="488"/>
      <c r="I9" s="489"/>
      <c r="J9" s="473"/>
      <c r="K9" s="474"/>
      <c r="L9" s="475"/>
      <c r="M9" s="475"/>
      <c r="N9" s="475"/>
      <c r="O9" s="476"/>
      <c r="P9" s="473"/>
      <c r="Q9" s="474"/>
      <c r="R9" s="475"/>
      <c r="S9" s="475"/>
      <c r="T9" s="475"/>
      <c r="U9" s="476"/>
      <c r="V9" s="473"/>
      <c r="W9" s="474"/>
      <c r="X9" s="475"/>
      <c r="Y9" s="475"/>
      <c r="Z9" s="475"/>
      <c r="AA9" s="476"/>
      <c r="AB9" s="473"/>
      <c r="AC9" s="474"/>
      <c r="AD9" s="475"/>
      <c r="AE9" s="475"/>
      <c r="AF9" s="475"/>
      <c r="AG9" s="476"/>
      <c r="AH9" s="464"/>
      <c r="AI9" s="465"/>
      <c r="AJ9" s="465"/>
      <c r="AK9" s="465"/>
      <c r="AL9" s="465"/>
      <c r="AM9" s="466"/>
      <c r="AN9" s="84"/>
      <c r="AO9" s="500"/>
      <c r="AP9" s="501"/>
      <c r="AQ9" s="501"/>
      <c r="AR9" s="501"/>
      <c r="AS9" s="501"/>
      <c r="AT9" s="50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495"/>
      <c r="C10" s="495"/>
      <c r="D10" s="496"/>
      <c r="E10" s="487"/>
      <c r="F10" s="488"/>
      <c r="G10" s="488"/>
      <c r="H10" s="488"/>
      <c r="I10" s="489"/>
      <c r="J10" s="473" t="str">
        <f>IF(AND('Mapa de Riesgos'!$H$48="Muy Alta",'Mapa de Riesgos'!$L$48="Leve"),CONCATENATE("R",'Mapa de Riesgos'!$A$48),"")</f>
        <v/>
      </c>
      <c r="K10" s="474"/>
      <c r="L10" s="475" t="str">
        <f>IF(AND('Mapa de Riesgos'!$H$54="Muy Alta",'Mapa de Riesgos'!$L$54="Leve"),CONCATENATE("R",'Mapa de Riesgos'!$A$54),"")</f>
        <v/>
      </c>
      <c r="M10" s="475"/>
      <c r="N10" s="475" t="str">
        <f>IF(AND('Mapa de Riesgos'!$H$60="Muy Alta",'Mapa de Riesgos'!$L$60="Leve"),CONCATENATE("R",'Mapa de Riesgos'!$A$60),"")</f>
        <v/>
      </c>
      <c r="O10" s="476"/>
      <c r="P10" s="473" t="str">
        <f>IF(AND('Mapa de Riesgos'!$H$48="Muy Alta",'Mapa de Riesgos'!$L$48="Menor"),CONCATENATE("R",'Mapa de Riesgos'!$A$48),"")</f>
        <v/>
      </c>
      <c r="Q10" s="474"/>
      <c r="R10" s="475" t="str">
        <f>IF(AND('Mapa de Riesgos'!$H$54="Muy Alta",'Mapa de Riesgos'!$L$54="Menor"),CONCATENATE("R",'Mapa de Riesgos'!$A$54),"")</f>
        <v/>
      </c>
      <c r="S10" s="475"/>
      <c r="T10" s="475" t="str">
        <f>IF(AND('Mapa de Riesgos'!$H$60="Muy Alta",'Mapa de Riesgos'!$L$60="Menor"),CONCATENATE("R",'Mapa de Riesgos'!$A$60),"")</f>
        <v/>
      </c>
      <c r="U10" s="476"/>
      <c r="V10" s="473" t="str">
        <f>IF(AND('Mapa de Riesgos'!$H$48="Muy Alta",'Mapa de Riesgos'!$L$48="Moderado"),CONCATENATE("R",'Mapa de Riesgos'!$A$48),"")</f>
        <v/>
      </c>
      <c r="W10" s="474"/>
      <c r="X10" s="475" t="str">
        <f>IF(AND('Mapa de Riesgos'!$H$54="Muy Alta",'Mapa de Riesgos'!$L$54="Moderado"),CONCATENATE("R",'Mapa de Riesgos'!$A$54),"")</f>
        <v/>
      </c>
      <c r="Y10" s="475"/>
      <c r="Z10" s="475" t="str">
        <f>IF(AND('Mapa de Riesgos'!$H$60="Muy Alta",'Mapa de Riesgos'!$L$60="Moderado"),CONCATENATE("R",'Mapa de Riesgos'!$A$60),"")</f>
        <v/>
      </c>
      <c r="AA10" s="476"/>
      <c r="AB10" s="473" t="str">
        <f>IF(AND('Mapa de Riesgos'!$H$48="Muy Alta",'Mapa de Riesgos'!$L$48="Mayor"),CONCATENATE("R",'Mapa de Riesgos'!$A$48),"")</f>
        <v/>
      </c>
      <c r="AC10" s="474"/>
      <c r="AD10" s="475" t="str">
        <f>IF(AND('Mapa de Riesgos'!$H$54="Muy Alta",'Mapa de Riesgos'!$L$54="Mayor"),CONCATENATE("R",'Mapa de Riesgos'!$A$54),"")</f>
        <v/>
      </c>
      <c r="AE10" s="475"/>
      <c r="AF10" s="475" t="str">
        <f>IF(AND('Mapa de Riesgos'!$H$60="Muy Alta",'Mapa de Riesgos'!$L$60="Mayor"),CONCATENATE("R",'Mapa de Riesgos'!$A$60),"")</f>
        <v/>
      </c>
      <c r="AG10" s="476"/>
      <c r="AH10" s="464" t="str">
        <f>IF(AND('Mapa de Riesgos'!$H$48="Muy Alta",'Mapa de Riesgos'!$L$48="Catastrófico"),CONCATENATE("R",'Mapa de Riesgos'!$A$48),"")</f>
        <v/>
      </c>
      <c r="AI10" s="465"/>
      <c r="AJ10" s="465" t="str">
        <f>IF(AND('Mapa de Riesgos'!$H$54="Muy Alta",'Mapa de Riesgos'!$L$54="Catastrófico"),CONCATENATE("R",'Mapa de Riesgos'!$A$54),"")</f>
        <v/>
      </c>
      <c r="AK10" s="465"/>
      <c r="AL10" s="465" t="str">
        <f>IF(AND('Mapa de Riesgos'!$H$60="Muy Alta",'Mapa de Riesgos'!$L$60="Catastrófico"),CONCATENATE("R",'Mapa de Riesgos'!$A$60),"")</f>
        <v/>
      </c>
      <c r="AM10" s="466"/>
      <c r="AN10" s="84"/>
      <c r="AO10" s="500"/>
      <c r="AP10" s="501"/>
      <c r="AQ10" s="501"/>
      <c r="AR10" s="501"/>
      <c r="AS10" s="501"/>
      <c r="AT10" s="50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495"/>
      <c r="C11" s="495"/>
      <c r="D11" s="496"/>
      <c r="E11" s="487"/>
      <c r="F11" s="488"/>
      <c r="G11" s="488"/>
      <c r="H11" s="488"/>
      <c r="I11" s="489"/>
      <c r="J11" s="473"/>
      <c r="K11" s="474"/>
      <c r="L11" s="475"/>
      <c r="M11" s="475"/>
      <c r="N11" s="475"/>
      <c r="O11" s="476"/>
      <c r="P11" s="473"/>
      <c r="Q11" s="474"/>
      <c r="R11" s="475"/>
      <c r="S11" s="475"/>
      <c r="T11" s="475"/>
      <c r="U11" s="476"/>
      <c r="V11" s="473"/>
      <c r="W11" s="474"/>
      <c r="X11" s="475"/>
      <c r="Y11" s="475"/>
      <c r="Z11" s="475"/>
      <c r="AA11" s="476"/>
      <c r="AB11" s="473"/>
      <c r="AC11" s="474"/>
      <c r="AD11" s="475"/>
      <c r="AE11" s="475"/>
      <c r="AF11" s="475"/>
      <c r="AG11" s="476"/>
      <c r="AH11" s="464"/>
      <c r="AI11" s="465"/>
      <c r="AJ11" s="465"/>
      <c r="AK11" s="465"/>
      <c r="AL11" s="465"/>
      <c r="AM11" s="466"/>
      <c r="AN11" s="84"/>
      <c r="AO11" s="500"/>
      <c r="AP11" s="501"/>
      <c r="AQ11" s="501"/>
      <c r="AR11" s="501"/>
      <c r="AS11" s="501"/>
      <c r="AT11" s="50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495"/>
      <c r="C12" s="495"/>
      <c r="D12" s="496"/>
      <c r="E12" s="487"/>
      <c r="F12" s="488"/>
      <c r="G12" s="488"/>
      <c r="H12" s="488"/>
      <c r="I12" s="489"/>
      <c r="J12" s="473" t="str">
        <f>IF(AND('Mapa de Riesgos'!$H$66="Muy Alta",'Mapa de Riesgos'!$L$66="Leve"),CONCATENATE("R",'Mapa de Riesgos'!$A$66),"")</f>
        <v/>
      </c>
      <c r="K12" s="474"/>
      <c r="L12" s="475" t="str">
        <f>IF(AND('Mapa de Riesgos'!$H$72="Muy Alta",'Mapa de Riesgos'!$L$72="Leve"),CONCATENATE("R",'Mapa de Riesgos'!$A$72),"")</f>
        <v/>
      </c>
      <c r="M12" s="475"/>
      <c r="N12" s="475" t="str">
        <f>IF(AND('Mapa de Riesgos'!$H$78="Muy Alta",'Mapa de Riesgos'!$L$78="Leve"),CONCATENATE("R",'Mapa de Riesgos'!$A$78),"")</f>
        <v/>
      </c>
      <c r="O12" s="476"/>
      <c r="P12" s="473" t="str">
        <f>IF(AND('Mapa de Riesgos'!$H$66="Muy Alta",'Mapa de Riesgos'!$L$66="Menor"),CONCATENATE("R",'Mapa de Riesgos'!$A$66),"")</f>
        <v/>
      </c>
      <c r="Q12" s="474"/>
      <c r="R12" s="475" t="str">
        <f>IF(AND('Mapa de Riesgos'!$H$72="Muy Alta",'Mapa de Riesgos'!$L$72="Menor"),CONCATENATE("R",'Mapa de Riesgos'!$A$72),"")</f>
        <v/>
      </c>
      <c r="S12" s="475"/>
      <c r="T12" s="475" t="str">
        <f>IF(AND('Mapa de Riesgos'!$H$78="Muy Alta",'Mapa de Riesgos'!$L$78="Menor"),CONCATENATE("R",'Mapa de Riesgos'!$A$78),"")</f>
        <v/>
      </c>
      <c r="U12" s="476"/>
      <c r="V12" s="473" t="str">
        <f>IF(AND('Mapa de Riesgos'!$H$66="Muy Alta",'Mapa de Riesgos'!$L$66="Moderado"),CONCATENATE("R",'Mapa de Riesgos'!$A$66),"")</f>
        <v/>
      </c>
      <c r="W12" s="474"/>
      <c r="X12" s="475" t="str">
        <f>IF(AND('Mapa de Riesgos'!$H$72="Muy Alta",'Mapa de Riesgos'!$L$72="Moderado"),CONCATENATE("R",'Mapa de Riesgos'!$A$72),"")</f>
        <v/>
      </c>
      <c r="Y12" s="475"/>
      <c r="Z12" s="475" t="str">
        <f>IF(AND('Mapa de Riesgos'!$H$78="Muy Alta",'Mapa de Riesgos'!$L$78="Moderado"),CONCATENATE("R",'Mapa de Riesgos'!$A$78),"")</f>
        <v/>
      </c>
      <c r="AA12" s="476"/>
      <c r="AB12" s="473" t="str">
        <f>IF(AND('Mapa de Riesgos'!$H$66="Muy Alta",'Mapa de Riesgos'!$L$66="Mayor"),CONCATENATE("R",'Mapa de Riesgos'!$A$66),"")</f>
        <v/>
      </c>
      <c r="AC12" s="474"/>
      <c r="AD12" s="475" t="str">
        <f>IF(AND('Mapa de Riesgos'!$H$72="Muy Alta",'Mapa de Riesgos'!$L$72="Mayor"),CONCATENATE("R",'Mapa de Riesgos'!$A$72),"")</f>
        <v/>
      </c>
      <c r="AE12" s="475"/>
      <c r="AF12" s="475" t="str">
        <f>IF(AND('Mapa de Riesgos'!$H$78="Muy Alta",'Mapa de Riesgos'!$L$78="Mayor"),CONCATENATE("R",'Mapa de Riesgos'!$A$78),"")</f>
        <v/>
      </c>
      <c r="AG12" s="476"/>
      <c r="AH12" s="464" t="str">
        <f>IF(AND('Mapa de Riesgos'!$H$66="Muy Alta",'Mapa de Riesgos'!$L$66="Catastrófico"),CONCATENATE("R",'Mapa de Riesgos'!$A$66),"")</f>
        <v/>
      </c>
      <c r="AI12" s="465"/>
      <c r="AJ12" s="465" t="str">
        <f>IF(AND('Mapa de Riesgos'!$H$72="Muy Alta",'Mapa de Riesgos'!$L$72="Catastrófico"),CONCATENATE("R",'Mapa de Riesgos'!$A$72),"")</f>
        <v/>
      </c>
      <c r="AK12" s="465"/>
      <c r="AL12" s="465" t="str">
        <f>IF(AND('Mapa de Riesgos'!$H$78="Muy Alta",'Mapa de Riesgos'!$L$78="Catastrófico"),CONCATENATE("R",'Mapa de Riesgos'!$A$78),"")</f>
        <v/>
      </c>
      <c r="AM12" s="466"/>
      <c r="AN12" s="84"/>
      <c r="AO12" s="500"/>
      <c r="AP12" s="501"/>
      <c r="AQ12" s="501"/>
      <c r="AR12" s="501"/>
      <c r="AS12" s="501"/>
      <c r="AT12" s="50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495"/>
      <c r="C13" s="495"/>
      <c r="D13" s="496"/>
      <c r="E13" s="490"/>
      <c r="F13" s="491"/>
      <c r="G13" s="491"/>
      <c r="H13" s="491"/>
      <c r="I13" s="492"/>
      <c r="J13" s="473"/>
      <c r="K13" s="474"/>
      <c r="L13" s="474"/>
      <c r="M13" s="474"/>
      <c r="N13" s="474"/>
      <c r="O13" s="476"/>
      <c r="P13" s="473"/>
      <c r="Q13" s="474"/>
      <c r="R13" s="474"/>
      <c r="S13" s="474"/>
      <c r="T13" s="474"/>
      <c r="U13" s="476"/>
      <c r="V13" s="473"/>
      <c r="W13" s="474"/>
      <c r="X13" s="474"/>
      <c r="Y13" s="474"/>
      <c r="Z13" s="474"/>
      <c r="AA13" s="476"/>
      <c r="AB13" s="473"/>
      <c r="AC13" s="474"/>
      <c r="AD13" s="474"/>
      <c r="AE13" s="474"/>
      <c r="AF13" s="474"/>
      <c r="AG13" s="476"/>
      <c r="AH13" s="467"/>
      <c r="AI13" s="468"/>
      <c r="AJ13" s="468"/>
      <c r="AK13" s="468"/>
      <c r="AL13" s="468"/>
      <c r="AM13" s="469"/>
      <c r="AN13" s="84"/>
      <c r="AO13" s="503"/>
      <c r="AP13" s="504"/>
      <c r="AQ13" s="504"/>
      <c r="AR13" s="504"/>
      <c r="AS13" s="504"/>
      <c r="AT13" s="505"/>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495"/>
      <c r="C14" s="495"/>
      <c r="D14" s="496"/>
      <c r="E14" s="484" t="s">
        <v>161</v>
      </c>
      <c r="F14" s="485"/>
      <c r="G14" s="485"/>
      <c r="H14" s="485"/>
      <c r="I14" s="485"/>
      <c r="J14" s="461" t="str">
        <f>IF(AND('Mapa de Riesgos'!$H$12="Alta",'Mapa de Riesgos'!$L$12="Leve"),CONCATENATE("R",'Mapa de Riesgos'!$A$12),"")</f>
        <v/>
      </c>
      <c r="K14" s="462"/>
      <c r="L14" s="462" t="str">
        <f>IF(AND('Mapa de Riesgos'!$H$18="Alta",'Mapa de Riesgos'!$L$18="Leve"),CONCATENATE("R",'Mapa de Riesgos'!$A$18),"")</f>
        <v/>
      </c>
      <c r="M14" s="462"/>
      <c r="N14" s="462" t="str">
        <f>IF(AND('Mapa de Riesgos'!$H$24="Alta",'Mapa de Riesgos'!$L$24="Leve"),CONCATENATE("R",'Mapa de Riesgos'!$A$24),"")</f>
        <v/>
      </c>
      <c r="O14" s="463"/>
      <c r="P14" s="461" t="str">
        <f>IF(AND('Mapa de Riesgos'!$H$12="Alta",'Mapa de Riesgos'!$L$12="Menor"),CONCATENATE("R",'Mapa de Riesgos'!$A$12),"")</f>
        <v/>
      </c>
      <c r="Q14" s="462"/>
      <c r="R14" s="462" t="str">
        <f>IF(AND('Mapa de Riesgos'!$H$18="Alta",'Mapa de Riesgos'!$L$18="Menor"),CONCATENATE("R",'Mapa de Riesgos'!$A$18),"")</f>
        <v/>
      </c>
      <c r="S14" s="462"/>
      <c r="T14" s="462" t="str">
        <f>IF(AND('Mapa de Riesgos'!$H$24="Alta",'Mapa de Riesgos'!$L$24="Menor"),CONCATENATE("R",'Mapa de Riesgos'!$A$24),"")</f>
        <v/>
      </c>
      <c r="U14" s="463"/>
      <c r="V14" s="480" t="str">
        <f>IF(AND('Mapa de Riesgos'!$H$12="Alta",'Mapa de Riesgos'!$L$12="Moderado"),CONCATENATE("R",'Mapa de Riesgos'!$A$12),"")</f>
        <v/>
      </c>
      <c r="W14" s="481"/>
      <c r="X14" s="481" t="str">
        <f>IF(AND('Mapa de Riesgos'!$H$18="Alta",'Mapa de Riesgos'!$L$18="Moderado"),CONCATENATE("R",'Mapa de Riesgos'!$A$18),"")</f>
        <v/>
      </c>
      <c r="Y14" s="481"/>
      <c r="Z14" s="481" t="str">
        <f>IF(AND('Mapa de Riesgos'!$H$24="Alta",'Mapa de Riesgos'!$L$24="Moderado"),CONCATENATE("R",'Mapa de Riesgos'!$A$24),"")</f>
        <v/>
      </c>
      <c r="AA14" s="482"/>
      <c r="AB14" s="480" t="str">
        <f>IF(AND('Mapa de Riesgos'!$H$12="Alta",'Mapa de Riesgos'!$L$12="Mayor"),CONCATENATE("R",'Mapa de Riesgos'!$A$12),"")</f>
        <v/>
      </c>
      <c r="AC14" s="481"/>
      <c r="AD14" s="481" t="str">
        <f>IF(AND('Mapa de Riesgos'!$H$18="Alta",'Mapa de Riesgos'!$L$18="Mayor"),CONCATENATE("R",'Mapa de Riesgos'!$A$18),"")</f>
        <v/>
      </c>
      <c r="AE14" s="481"/>
      <c r="AF14" s="481" t="str">
        <f>IF(AND('Mapa de Riesgos'!$H$24="Alta",'Mapa de Riesgos'!$L$24="Mayor"),CONCATENATE("R",'Mapa de Riesgos'!$A$24),"")</f>
        <v/>
      </c>
      <c r="AG14" s="482"/>
      <c r="AH14" s="470" t="str">
        <f>IF(AND('Mapa de Riesgos'!$H$12="Alta",'Mapa de Riesgos'!$L$12="Catastrófico"),CONCATENATE("R",'Mapa de Riesgos'!$A$12),"")</f>
        <v/>
      </c>
      <c r="AI14" s="471"/>
      <c r="AJ14" s="471" t="str">
        <f>IF(AND('Mapa de Riesgos'!$H$18="Alta",'Mapa de Riesgos'!$L$18="Catastrófico"),CONCATENATE("R",'Mapa de Riesgos'!$A$18),"")</f>
        <v/>
      </c>
      <c r="AK14" s="471"/>
      <c r="AL14" s="471" t="str">
        <f>IF(AND('Mapa de Riesgos'!$H$24="Alta",'Mapa de Riesgos'!$L$24="Catastrófico"),CONCATENATE("R",'Mapa de Riesgos'!$A$24),"")</f>
        <v/>
      </c>
      <c r="AM14" s="472"/>
      <c r="AN14" s="84"/>
      <c r="AO14" s="506" t="s">
        <v>162</v>
      </c>
      <c r="AP14" s="507"/>
      <c r="AQ14" s="507"/>
      <c r="AR14" s="507"/>
      <c r="AS14" s="507"/>
      <c r="AT14" s="508"/>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495"/>
      <c r="C15" s="495"/>
      <c r="D15" s="496"/>
      <c r="E15" s="487"/>
      <c r="F15" s="488"/>
      <c r="G15" s="488"/>
      <c r="H15" s="488"/>
      <c r="I15" s="493"/>
      <c r="J15" s="455"/>
      <c r="K15" s="456"/>
      <c r="L15" s="456"/>
      <c r="M15" s="456"/>
      <c r="N15" s="456"/>
      <c r="O15" s="457"/>
      <c r="P15" s="455"/>
      <c r="Q15" s="456"/>
      <c r="R15" s="456"/>
      <c r="S15" s="456"/>
      <c r="T15" s="456"/>
      <c r="U15" s="457"/>
      <c r="V15" s="473"/>
      <c r="W15" s="474"/>
      <c r="X15" s="474"/>
      <c r="Y15" s="474"/>
      <c r="Z15" s="474"/>
      <c r="AA15" s="476"/>
      <c r="AB15" s="473"/>
      <c r="AC15" s="474"/>
      <c r="AD15" s="474"/>
      <c r="AE15" s="474"/>
      <c r="AF15" s="474"/>
      <c r="AG15" s="476"/>
      <c r="AH15" s="464"/>
      <c r="AI15" s="465"/>
      <c r="AJ15" s="465"/>
      <c r="AK15" s="465"/>
      <c r="AL15" s="465"/>
      <c r="AM15" s="466"/>
      <c r="AN15" s="84"/>
      <c r="AO15" s="509"/>
      <c r="AP15" s="510"/>
      <c r="AQ15" s="510"/>
      <c r="AR15" s="510"/>
      <c r="AS15" s="510"/>
      <c r="AT15" s="511"/>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495"/>
      <c r="C16" s="495"/>
      <c r="D16" s="496"/>
      <c r="E16" s="487"/>
      <c r="F16" s="488"/>
      <c r="G16" s="488"/>
      <c r="H16" s="488"/>
      <c r="I16" s="493"/>
      <c r="J16" s="455" t="str">
        <f>IF(AND('Mapa de Riesgos'!$H$30="Alta",'Mapa de Riesgos'!$L$30="Leve"),CONCATENATE("R",'Mapa de Riesgos'!$A$30),"")</f>
        <v/>
      </c>
      <c r="K16" s="456"/>
      <c r="L16" s="456" t="str">
        <f>IF(AND('Mapa de Riesgos'!$H$36="Alta",'Mapa de Riesgos'!$L$36="Leve"),CONCATENATE("R",'Mapa de Riesgos'!$A$36),"")</f>
        <v/>
      </c>
      <c r="M16" s="456"/>
      <c r="N16" s="456" t="str">
        <f>IF(AND('Mapa de Riesgos'!$H$42="Alta",'Mapa de Riesgos'!$L$42="Leve"),CONCATENATE("R",'Mapa de Riesgos'!$A$42),"")</f>
        <v/>
      </c>
      <c r="O16" s="457"/>
      <c r="P16" s="455" t="str">
        <f>IF(AND('Mapa de Riesgos'!$H$30="Alta",'Mapa de Riesgos'!$L$30="Menor"),CONCATENATE("R",'Mapa de Riesgos'!$A$30),"")</f>
        <v/>
      </c>
      <c r="Q16" s="456"/>
      <c r="R16" s="456" t="str">
        <f>IF(AND('Mapa de Riesgos'!$H$36="Alta",'Mapa de Riesgos'!$L$36="Menor"),CONCATENATE("R",'Mapa de Riesgos'!$A$36),"")</f>
        <v/>
      </c>
      <c r="S16" s="456"/>
      <c r="T16" s="456" t="str">
        <f>IF(AND('Mapa de Riesgos'!$H$42="Alta",'Mapa de Riesgos'!$L$42="Menor"),CONCATENATE("R",'Mapa de Riesgos'!$A$42),"")</f>
        <v/>
      </c>
      <c r="U16" s="457"/>
      <c r="V16" s="473" t="str">
        <f>IF(AND('Mapa de Riesgos'!$H$30="Alta",'Mapa de Riesgos'!$L$30="Moderado"),CONCATENATE("R",'Mapa de Riesgos'!$A$30),"")</f>
        <v/>
      </c>
      <c r="W16" s="474"/>
      <c r="X16" s="475" t="str">
        <f>IF(AND('Mapa de Riesgos'!$H$36="Alta",'Mapa de Riesgos'!$L$36="Moderado"),CONCATENATE("R",'Mapa de Riesgos'!$A$36),"")</f>
        <v/>
      </c>
      <c r="Y16" s="475"/>
      <c r="Z16" s="475" t="str">
        <f>IF(AND('Mapa de Riesgos'!$H$42="Alta",'Mapa de Riesgos'!$L$42="Moderado"),CONCATENATE("R",'Mapa de Riesgos'!$A$42),"")</f>
        <v/>
      </c>
      <c r="AA16" s="476"/>
      <c r="AB16" s="473" t="str">
        <f>IF(AND('Mapa de Riesgos'!$H$30="Alta",'Mapa de Riesgos'!$L$30="Mayor"),CONCATENATE("R",'Mapa de Riesgos'!$A$30),"")</f>
        <v/>
      </c>
      <c r="AC16" s="474"/>
      <c r="AD16" s="475" t="str">
        <f>IF(AND('Mapa de Riesgos'!$H$36="Alta",'Mapa de Riesgos'!$L$36="Mayor"),CONCATENATE("R",'Mapa de Riesgos'!$A$36),"")</f>
        <v/>
      </c>
      <c r="AE16" s="475"/>
      <c r="AF16" s="475" t="str">
        <f>IF(AND('Mapa de Riesgos'!$H$42="Alta",'Mapa de Riesgos'!$L$42="Mayor"),CONCATENATE("R",'Mapa de Riesgos'!$A$42),"")</f>
        <v/>
      </c>
      <c r="AG16" s="476"/>
      <c r="AH16" s="464" t="str">
        <f>IF(AND('Mapa de Riesgos'!$H$30="Alta",'Mapa de Riesgos'!$L$30="Catastrófico"),CONCATENATE("R",'Mapa de Riesgos'!$A$30),"")</f>
        <v/>
      </c>
      <c r="AI16" s="465"/>
      <c r="AJ16" s="465" t="str">
        <f>IF(AND('Mapa de Riesgos'!$H$36="Alta",'Mapa de Riesgos'!$L$36="Catastrófico"),CONCATENATE("R",'Mapa de Riesgos'!$A$36),"")</f>
        <v/>
      </c>
      <c r="AK16" s="465"/>
      <c r="AL16" s="465" t="str">
        <f>IF(AND('Mapa de Riesgos'!$H$42="Alta",'Mapa de Riesgos'!$L$42="Catastrófico"),CONCATENATE("R",'Mapa de Riesgos'!$A$42),"")</f>
        <v/>
      </c>
      <c r="AM16" s="466"/>
      <c r="AN16" s="84"/>
      <c r="AO16" s="509"/>
      <c r="AP16" s="510"/>
      <c r="AQ16" s="510"/>
      <c r="AR16" s="510"/>
      <c r="AS16" s="510"/>
      <c r="AT16" s="511"/>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495"/>
      <c r="C17" s="495"/>
      <c r="D17" s="496"/>
      <c r="E17" s="487"/>
      <c r="F17" s="488"/>
      <c r="G17" s="488"/>
      <c r="H17" s="488"/>
      <c r="I17" s="493"/>
      <c r="J17" s="455"/>
      <c r="K17" s="456"/>
      <c r="L17" s="456"/>
      <c r="M17" s="456"/>
      <c r="N17" s="456"/>
      <c r="O17" s="457"/>
      <c r="P17" s="455"/>
      <c r="Q17" s="456"/>
      <c r="R17" s="456"/>
      <c r="S17" s="456"/>
      <c r="T17" s="456"/>
      <c r="U17" s="457"/>
      <c r="V17" s="473"/>
      <c r="W17" s="474"/>
      <c r="X17" s="475"/>
      <c r="Y17" s="475"/>
      <c r="Z17" s="475"/>
      <c r="AA17" s="476"/>
      <c r="AB17" s="473"/>
      <c r="AC17" s="474"/>
      <c r="AD17" s="475"/>
      <c r="AE17" s="475"/>
      <c r="AF17" s="475"/>
      <c r="AG17" s="476"/>
      <c r="AH17" s="464"/>
      <c r="AI17" s="465"/>
      <c r="AJ17" s="465"/>
      <c r="AK17" s="465"/>
      <c r="AL17" s="465"/>
      <c r="AM17" s="466"/>
      <c r="AN17" s="84"/>
      <c r="AO17" s="509"/>
      <c r="AP17" s="510"/>
      <c r="AQ17" s="510"/>
      <c r="AR17" s="510"/>
      <c r="AS17" s="510"/>
      <c r="AT17" s="51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495"/>
      <c r="C18" s="495"/>
      <c r="D18" s="496"/>
      <c r="E18" s="487"/>
      <c r="F18" s="488"/>
      <c r="G18" s="488"/>
      <c r="H18" s="488"/>
      <c r="I18" s="493"/>
      <c r="J18" s="455" t="str">
        <f>IF(AND('Mapa de Riesgos'!$H$48="Alta",'Mapa de Riesgos'!$L$48="Leve"),CONCATENATE("R",'Mapa de Riesgos'!$A$48),"")</f>
        <v/>
      </c>
      <c r="K18" s="456"/>
      <c r="L18" s="456" t="str">
        <f>IF(AND('Mapa de Riesgos'!$H$54="Alta",'Mapa de Riesgos'!$L$54="Leve"),CONCATENATE("R",'Mapa de Riesgos'!$A$54),"")</f>
        <v/>
      </c>
      <c r="M18" s="456"/>
      <c r="N18" s="456" t="str">
        <f>IF(AND('Mapa de Riesgos'!$H$60="Alta",'Mapa de Riesgos'!$L$60="Leve"),CONCATENATE("R",'Mapa de Riesgos'!$A$60),"")</f>
        <v/>
      </c>
      <c r="O18" s="457"/>
      <c r="P18" s="455" t="str">
        <f>IF(AND('Mapa de Riesgos'!$H$48="Alta",'Mapa de Riesgos'!$L$48="Menor"),CONCATENATE("R",'Mapa de Riesgos'!$A$48),"")</f>
        <v/>
      </c>
      <c r="Q18" s="456"/>
      <c r="R18" s="456" t="str">
        <f>IF(AND('Mapa de Riesgos'!$H$54="Alta",'Mapa de Riesgos'!$L$54="Menor"),CONCATENATE("R",'Mapa de Riesgos'!$A$54),"")</f>
        <v/>
      </c>
      <c r="S18" s="456"/>
      <c r="T18" s="456" t="str">
        <f>IF(AND('Mapa de Riesgos'!$H$60="Alta",'Mapa de Riesgos'!$L$60="Menor"),CONCATENATE("R",'Mapa de Riesgos'!$A$60),"")</f>
        <v/>
      </c>
      <c r="U18" s="457"/>
      <c r="V18" s="473" t="str">
        <f>IF(AND('Mapa de Riesgos'!$H$48="Alta",'Mapa de Riesgos'!$L$48="Moderado"),CONCATENATE("R",'Mapa de Riesgos'!$A$48),"")</f>
        <v/>
      </c>
      <c r="W18" s="474"/>
      <c r="X18" s="475" t="str">
        <f>IF(AND('Mapa de Riesgos'!$H$54="Alta",'Mapa de Riesgos'!$L$54="Moderado"),CONCATENATE("R",'Mapa de Riesgos'!$A$54),"")</f>
        <v/>
      </c>
      <c r="Y18" s="475"/>
      <c r="Z18" s="475" t="str">
        <f>IF(AND('Mapa de Riesgos'!$H$60="Alta",'Mapa de Riesgos'!$L$60="Moderado"),CONCATENATE("R",'Mapa de Riesgos'!$A$60),"")</f>
        <v/>
      </c>
      <c r="AA18" s="476"/>
      <c r="AB18" s="473" t="str">
        <f>IF(AND('Mapa de Riesgos'!$H$48="Alta",'Mapa de Riesgos'!$L$48="Mayor"),CONCATENATE("R",'Mapa de Riesgos'!$A$48),"")</f>
        <v/>
      </c>
      <c r="AC18" s="474"/>
      <c r="AD18" s="475" t="str">
        <f>IF(AND('Mapa de Riesgos'!$H$54="Alta",'Mapa de Riesgos'!$L$54="Mayor"),CONCATENATE("R",'Mapa de Riesgos'!$A$54),"")</f>
        <v/>
      </c>
      <c r="AE18" s="475"/>
      <c r="AF18" s="475" t="str">
        <f>IF(AND('Mapa de Riesgos'!$H$60="Alta",'Mapa de Riesgos'!$L$60="Mayor"),CONCATENATE("R",'Mapa de Riesgos'!$A$60),"")</f>
        <v/>
      </c>
      <c r="AG18" s="476"/>
      <c r="AH18" s="464" t="str">
        <f>IF(AND('Mapa de Riesgos'!$H$48="Alta",'Mapa de Riesgos'!$L$48="Catastrófico"),CONCATENATE("R",'Mapa de Riesgos'!$A$48),"")</f>
        <v/>
      </c>
      <c r="AI18" s="465"/>
      <c r="AJ18" s="465" t="str">
        <f>IF(AND('Mapa de Riesgos'!$H$54="Alta",'Mapa de Riesgos'!$L$54="Catastrófico"),CONCATENATE("R",'Mapa de Riesgos'!$A$54),"")</f>
        <v/>
      </c>
      <c r="AK18" s="465"/>
      <c r="AL18" s="465" t="str">
        <f>IF(AND('Mapa de Riesgos'!$H$60="Alta",'Mapa de Riesgos'!$L$60="Catastrófico"),CONCATENATE("R",'Mapa de Riesgos'!$A$60),"")</f>
        <v/>
      </c>
      <c r="AM18" s="466"/>
      <c r="AN18" s="84"/>
      <c r="AO18" s="509"/>
      <c r="AP18" s="510"/>
      <c r="AQ18" s="510"/>
      <c r="AR18" s="510"/>
      <c r="AS18" s="510"/>
      <c r="AT18" s="51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495"/>
      <c r="C19" s="495"/>
      <c r="D19" s="496"/>
      <c r="E19" s="487"/>
      <c r="F19" s="488"/>
      <c r="G19" s="488"/>
      <c r="H19" s="488"/>
      <c r="I19" s="493"/>
      <c r="J19" s="455"/>
      <c r="K19" s="456"/>
      <c r="L19" s="456"/>
      <c r="M19" s="456"/>
      <c r="N19" s="456"/>
      <c r="O19" s="457"/>
      <c r="P19" s="455"/>
      <c r="Q19" s="456"/>
      <c r="R19" s="456"/>
      <c r="S19" s="456"/>
      <c r="T19" s="456"/>
      <c r="U19" s="457"/>
      <c r="V19" s="473"/>
      <c r="W19" s="474"/>
      <c r="X19" s="475"/>
      <c r="Y19" s="475"/>
      <c r="Z19" s="475"/>
      <c r="AA19" s="476"/>
      <c r="AB19" s="473"/>
      <c r="AC19" s="474"/>
      <c r="AD19" s="475"/>
      <c r="AE19" s="475"/>
      <c r="AF19" s="475"/>
      <c r="AG19" s="476"/>
      <c r="AH19" s="464"/>
      <c r="AI19" s="465"/>
      <c r="AJ19" s="465"/>
      <c r="AK19" s="465"/>
      <c r="AL19" s="465"/>
      <c r="AM19" s="466"/>
      <c r="AN19" s="84"/>
      <c r="AO19" s="509"/>
      <c r="AP19" s="510"/>
      <c r="AQ19" s="510"/>
      <c r="AR19" s="510"/>
      <c r="AS19" s="510"/>
      <c r="AT19" s="51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495"/>
      <c r="C20" s="495"/>
      <c r="D20" s="496"/>
      <c r="E20" s="487"/>
      <c r="F20" s="488"/>
      <c r="G20" s="488"/>
      <c r="H20" s="488"/>
      <c r="I20" s="493"/>
      <c r="J20" s="455" t="str">
        <f>IF(AND('Mapa de Riesgos'!$H$66="Alta",'Mapa de Riesgos'!$L$66="Leve"),CONCATENATE("R",'Mapa de Riesgos'!$A$66),"")</f>
        <v/>
      </c>
      <c r="K20" s="456"/>
      <c r="L20" s="456" t="str">
        <f>IF(AND('Mapa de Riesgos'!$H$72="Alta",'Mapa de Riesgos'!$L$72="Leve"),CONCATENATE("R",'Mapa de Riesgos'!$A$72),"")</f>
        <v/>
      </c>
      <c r="M20" s="456"/>
      <c r="N20" s="456" t="str">
        <f>IF(AND('Mapa de Riesgos'!$H$78="Alta",'Mapa de Riesgos'!$L$78="Leve"),CONCATENATE("R",'Mapa de Riesgos'!$A$78),"")</f>
        <v/>
      </c>
      <c r="O20" s="457"/>
      <c r="P20" s="455" t="str">
        <f>IF(AND('Mapa de Riesgos'!$H$66="Alta",'Mapa de Riesgos'!$L$66="Menor"),CONCATENATE("R",'Mapa de Riesgos'!$A$66),"")</f>
        <v/>
      </c>
      <c r="Q20" s="456"/>
      <c r="R20" s="456" t="str">
        <f>IF(AND('Mapa de Riesgos'!$H$72="Alta",'Mapa de Riesgos'!$L$72="Menor"),CONCATENATE("R",'Mapa de Riesgos'!$A$72),"")</f>
        <v/>
      </c>
      <c r="S20" s="456"/>
      <c r="T20" s="456" t="str">
        <f>IF(AND('Mapa de Riesgos'!$H$78="Alta",'Mapa de Riesgos'!$L$78="Menor"),CONCATENATE("R",'Mapa de Riesgos'!$A$78),"")</f>
        <v/>
      </c>
      <c r="U20" s="457"/>
      <c r="V20" s="473" t="str">
        <f>IF(AND('Mapa de Riesgos'!$H$66="Alta",'Mapa de Riesgos'!$L$66="Moderado"),CONCATENATE("R",'Mapa de Riesgos'!$A$66),"")</f>
        <v/>
      </c>
      <c r="W20" s="474"/>
      <c r="X20" s="475" t="str">
        <f>IF(AND('Mapa de Riesgos'!$H$72="Alta",'Mapa de Riesgos'!$L$72="Moderado"),CONCATENATE("R",'Mapa de Riesgos'!$A$72),"")</f>
        <v/>
      </c>
      <c r="Y20" s="475"/>
      <c r="Z20" s="475" t="str">
        <f>IF(AND('Mapa de Riesgos'!$H$78="Alta",'Mapa de Riesgos'!$L$78="Moderado"),CONCATENATE("R",'Mapa de Riesgos'!$A$78),"")</f>
        <v/>
      </c>
      <c r="AA20" s="476"/>
      <c r="AB20" s="473" t="str">
        <f>IF(AND('Mapa de Riesgos'!$H$66="Alta",'Mapa de Riesgos'!$L$66="Mayor"),CONCATENATE("R",'Mapa de Riesgos'!$A$66),"")</f>
        <v/>
      </c>
      <c r="AC20" s="474"/>
      <c r="AD20" s="475" t="str">
        <f>IF(AND('Mapa de Riesgos'!$H$72="Alta",'Mapa de Riesgos'!$L$72="Mayor"),CONCATENATE("R",'Mapa de Riesgos'!$A$72),"")</f>
        <v/>
      </c>
      <c r="AE20" s="475"/>
      <c r="AF20" s="475" t="str">
        <f>IF(AND('Mapa de Riesgos'!$H$78="Alta",'Mapa de Riesgos'!$L$78="Mayor"),CONCATENATE("R",'Mapa de Riesgos'!$A$78),"")</f>
        <v/>
      </c>
      <c r="AG20" s="476"/>
      <c r="AH20" s="464" t="str">
        <f>IF(AND('Mapa de Riesgos'!$H$66="Alta",'Mapa de Riesgos'!$L$66="Catastrófico"),CONCATENATE("R",'Mapa de Riesgos'!$A$66),"")</f>
        <v/>
      </c>
      <c r="AI20" s="465"/>
      <c r="AJ20" s="465" t="str">
        <f>IF(AND('Mapa de Riesgos'!$H$72="Alta",'Mapa de Riesgos'!$L$72="Catastrófico"),CONCATENATE("R",'Mapa de Riesgos'!$A$72),"")</f>
        <v/>
      </c>
      <c r="AK20" s="465"/>
      <c r="AL20" s="465" t="str">
        <f>IF(AND('Mapa de Riesgos'!$H$78="Alta",'Mapa de Riesgos'!$L$78="Catastrófico"),CONCATENATE("R",'Mapa de Riesgos'!$A$78),"")</f>
        <v/>
      </c>
      <c r="AM20" s="466"/>
      <c r="AN20" s="84"/>
      <c r="AO20" s="509"/>
      <c r="AP20" s="510"/>
      <c r="AQ20" s="510"/>
      <c r="AR20" s="510"/>
      <c r="AS20" s="510"/>
      <c r="AT20" s="51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495"/>
      <c r="C21" s="495"/>
      <c r="D21" s="496"/>
      <c r="E21" s="490"/>
      <c r="F21" s="491"/>
      <c r="G21" s="491"/>
      <c r="H21" s="491"/>
      <c r="I21" s="491"/>
      <c r="J21" s="458"/>
      <c r="K21" s="459"/>
      <c r="L21" s="459"/>
      <c r="M21" s="459"/>
      <c r="N21" s="459"/>
      <c r="O21" s="460"/>
      <c r="P21" s="458"/>
      <c r="Q21" s="459"/>
      <c r="R21" s="459"/>
      <c r="S21" s="459"/>
      <c r="T21" s="459"/>
      <c r="U21" s="460"/>
      <c r="V21" s="477"/>
      <c r="W21" s="478"/>
      <c r="X21" s="478"/>
      <c r="Y21" s="478"/>
      <c r="Z21" s="478"/>
      <c r="AA21" s="479"/>
      <c r="AB21" s="477"/>
      <c r="AC21" s="478"/>
      <c r="AD21" s="478"/>
      <c r="AE21" s="478"/>
      <c r="AF21" s="478"/>
      <c r="AG21" s="479"/>
      <c r="AH21" s="467"/>
      <c r="AI21" s="468"/>
      <c r="AJ21" s="468"/>
      <c r="AK21" s="468"/>
      <c r="AL21" s="468"/>
      <c r="AM21" s="469"/>
      <c r="AN21" s="84"/>
      <c r="AO21" s="512"/>
      <c r="AP21" s="513"/>
      <c r="AQ21" s="513"/>
      <c r="AR21" s="513"/>
      <c r="AS21" s="513"/>
      <c r="AT21" s="51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495"/>
      <c r="C22" s="495"/>
      <c r="D22" s="496"/>
      <c r="E22" s="484" t="s">
        <v>163</v>
      </c>
      <c r="F22" s="485"/>
      <c r="G22" s="485"/>
      <c r="H22" s="485"/>
      <c r="I22" s="486"/>
      <c r="J22" s="461" t="str">
        <f>IF(AND('Mapa de Riesgos'!$H$12="Media",'Mapa de Riesgos'!$L$12="Leve"),CONCATENATE("R",'Mapa de Riesgos'!$A$12),"")</f>
        <v/>
      </c>
      <c r="K22" s="462"/>
      <c r="L22" s="462" t="str">
        <f>IF(AND('Mapa de Riesgos'!$H$18="Media",'Mapa de Riesgos'!$L$18="Leve"),CONCATENATE("R",'Mapa de Riesgos'!$A$18),"")</f>
        <v/>
      </c>
      <c r="M22" s="462"/>
      <c r="N22" s="462" t="str">
        <f>IF(AND('Mapa de Riesgos'!$H$24="Media",'Mapa de Riesgos'!$L$24="Leve"),CONCATENATE("R",'Mapa de Riesgos'!$A$24),"")</f>
        <v/>
      </c>
      <c r="O22" s="463"/>
      <c r="P22" s="461" t="str">
        <f>IF(AND('Mapa de Riesgos'!$H$12="Media",'Mapa de Riesgos'!$L$12="Menor"),CONCATENATE("R",'Mapa de Riesgos'!$A$12),"")</f>
        <v/>
      </c>
      <c r="Q22" s="462"/>
      <c r="R22" s="462" t="str">
        <f>IF(AND('Mapa de Riesgos'!$H$18="Media",'Mapa de Riesgos'!$L$18="Menor"),CONCATENATE("R",'Mapa de Riesgos'!$A$18),"")</f>
        <v/>
      </c>
      <c r="S22" s="462"/>
      <c r="T22" s="462" t="str">
        <f>IF(AND('Mapa de Riesgos'!$H$24="Media",'Mapa de Riesgos'!$L$24="Menor"),CONCATENATE("R",'Mapa de Riesgos'!$A$24),"")</f>
        <v/>
      </c>
      <c r="U22" s="463"/>
      <c r="V22" s="461" t="str">
        <f>IF(AND('Mapa de Riesgos'!$H$12="Media",'Mapa de Riesgos'!$L$12="Moderado"),CONCATENATE("R",'Mapa de Riesgos'!$A$12),"")</f>
        <v/>
      </c>
      <c r="W22" s="462"/>
      <c r="X22" s="462" t="str">
        <f>IF(AND('Mapa de Riesgos'!$H$18="Media",'Mapa de Riesgos'!$L$18="Moderado"),CONCATENATE("R",'Mapa de Riesgos'!$A$18),"")</f>
        <v/>
      </c>
      <c r="Y22" s="462"/>
      <c r="Z22" s="462" t="str">
        <f>IF(AND('Mapa de Riesgos'!$H$24="Media",'Mapa de Riesgos'!$L$24="Moderado"),CONCATENATE("R",'Mapa de Riesgos'!$A$24),"")</f>
        <v/>
      </c>
      <c r="AA22" s="463"/>
      <c r="AB22" s="480" t="str">
        <f>IF(AND('Mapa de Riesgos'!$H$12="Media",'Mapa de Riesgos'!$L$12="Mayor"),CONCATENATE("R",'Mapa de Riesgos'!$A$12),"")</f>
        <v>R1</v>
      </c>
      <c r="AC22" s="481"/>
      <c r="AD22" s="481" t="str">
        <f>IF(AND('Mapa de Riesgos'!$H$18="Media",'Mapa de Riesgos'!$L$18="Mayor"),CONCATENATE("R",'Mapa de Riesgos'!$A$18),"")</f>
        <v/>
      </c>
      <c r="AE22" s="481"/>
      <c r="AF22" s="481" t="str">
        <f>IF(AND('Mapa de Riesgos'!$H$24="Media",'Mapa de Riesgos'!$L$24="Mayor"),CONCATENATE("R",'Mapa de Riesgos'!$A$24),"")</f>
        <v/>
      </c>
      <c r="AG22" s="482"/>
      <c r="AH22" s="470" t="str">
        <f>IF(AND('Mapa de Riesgos'!$H$12="Media",'Mapa de Riesgos'!$L$12="Catastrófico"),CONCATENATE("R",'Mapa de Riesgos'!$A$12),"")</f>
        <v/>
      </c>
      <c r="AI22" s="471"/>
      <c r="AJ22" s="471" t="str">
        <f>IF(AND('Mapa de Riesgos'!$H$18="Media",'Mapa de Riesgos'!$L$18="Catastrófico"),CONCATENATE("R",'Mapa de Riesgos'!$A$18),"")</f>
        <v/>
      </c>
      <c r="AK22" s="471"/>
      <c r="AL22" s="471" t="str">
        <f>IF(AND('Mapa de Riesgos'!$H$24="Media",'Mapa de Riesgos'!$L$24="Catastrófico"),CONCATENATE("R",'Mapa de Riesgos'!$A$24),"")</f>
        <v/>
      </c>
      <c r="AM22" s="472"/>
      <c r="AN22" s="84"/>
      <c r="AO22" s="515" t="s">
        <v>164</v>
      </c>
      <c r="AP22" s="516"/>
      <c r="AQ22" s="516"/>
      <c r="AR22" s="516"/>
      <c r="AS22" s="516"/>
      <c r="AT22" s="517"/>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495"/>
      <c r="C23" s="495"/>
      <c r="D23" s="496"/>
      <c r="E23" s="487"/>
      <c r="F23" s="488"/>
      <c r="G23" s="488"/>
      <c r="H23" s="488"/>
      <c r="I23" s="489"/>
      <c r="J23" s="455"/>
      <c r="K23" s="456"/>
      <c r="L23" s="456"/>
      <c r="M23" s="456"/>
      <c r="N23" s="456"/>
      <c r="O23" s="457"/>
      <c r="P23" s="455"/>
      <c r="Q23" s="456"/>
      <c r="R23" s="456"/>
      <c r="S23" s="456"/>
      <c r="T23" s="456"/>
      <c r="U23" s="457"/>
      <c r="V23" s="455"/>
      <c r="W23" s="456"/>
      <c r="X23" s="456"/>
      <c r="Y23" s="456"/>
      <c r="Z23" s="456"/>
      <c r="AA23" s="457"/>
      <c r="AB23" s="473"/>
      <c r="AC23" s="474"/>
      <c r="AD23" s="474"/>
      <c r="AE23" s="474"/>
      <c r="AF23" s="474"/>
      <c r="AG23" s="476"/>
      <c r="AH23" s="464"/>
      <c r="AI23" s="465"/>
      <c r="AJ23" s="465"/>
      <c r="AK23" s="465"/>
      <c r="AL23" s="465"/>
      <c r="AM23" s="466"/>
      <c r="AN23" s="84"/>
      <c r="AO23" s="518"/>
      <c r="AP23" s="519"/>
      <c r="AQ23" s="519"/>
      <c r="AR23" s="519"/>
      <c r="AS23" s="519"/>
      <c r="AT23" s="520"/>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495"/>
      <c r="C24" s="495"/>
      <c r="D24" s="496"/>
      <c r="E24" s="487"/>
      <c r="F24" s="488"/>
      <c r="G24" s="488"/>
      <c r="H24" s="488"/>
      <c r="I24" s="489"/>
      <c r="J24" s="455" t="str">
        <f>IF(AND('Mapa de Riesgos'!$H$30="Media",'Mapa de Riesgos'!$L$30="Leve"),CONCATENATE("R",'Mapa de Riesgos'!$A$30),"")</f>
        <v/>
      </c>
      <c r="K24" s="456"/>
      <c r="L24" s="456" t="str">
        <f>IF(AND('Mapa de Riesgos'!$H$36="Media",'Mapa de Riesgos'!$L$36="Leve"),CONCATENATE("R",'Mapa de Riesgos'!$A$36),"")</f>
        <v/>
      </c>
      <c r="M24" s="456"/>
      <c r="N24" s="456" t="str">
        <f>IF(AND('Mapa de Riesgos'!$H$42="Media",'Mapa de Riesgos'!$L$42="Leve"),CONCATENATE("R",'Mapa de Riesgos'!$A$42),"")</f>
        <v/>
      </c>
      <c r="O24" s="457"/>
      <c r="P24" s="455" t="str">
        <f>IF(AND('Mapa de Riesgos'!$H$30="Media",'Mapa de Riesgos'!$L$30="Menor"),CONCATENATE("R",'Mapa de Riesgos'!$A$30),"")</f>
        <v/>
      </c>
      <c r="Q24" s="456"/>
      <c r="R24" s="456" t="str">
        <f>IF(AND('Mapa de Riesgos'!$H$36="Media",'Mapa de Riesgos'!$L$36="Menor"),CONCATENATE("R",'Mapa de Riesgos'!$A$36),"")</f>
        <v/>
      </c>
      <c r="S24" s="456"/>
      <c r="T24" s="456" t="str">
        <f>IF(AND('Mapa de Riesgos'!$H$42="Media",'Mapa de Riesgos'!$L$42="Menor"),CONCATENATE("R",'Mapa de Riesgos'!$A$42),"")</f>
        <v/>
      </c>
      <c r="U24" s="457"/>
      <c r="V24" s="455" t="str">
        <f>IF(AND('Mapa de Riesgos'!$H$30="Media",'Mapa de Riesgos'!$L$30="Moderado"),CONCATENATE("R",'Mapa de Riesgos'!$A$30),"")</f>
        <v/>
      </c>
      <c r="W24" s="456"/>
      <c r="X24" s="456" t="str">
        <f>IF(AND('Mapa de Riesgos'!$H$36="Media",'Mapa de Riesgos'!$L$36="Moderado"),CONCATENATE("R",'Mapa de Riesgos'!$A$36),"")</f>
        <v/>
      </c>
      <c r="Y24" s="456"/>
      <c r="Z24" s="456" t="str">
        <f>IF(AND('Mapa de Riesgos'!$H$42="Media",'Mapa de Riesgos'!$L$42="Moderado"),CONCATENATE("R",'Mapa de Riesgos'!$A$42),"")</f>
        <v/>
      </c>
      <c r="AA24" s="457"/>
      <c r="AB24" s="473" t="str">
        <f>IF(AND('Mapa de Riesgos'!$H$30="Media",'Mapa de Riesgos'!$L$30="Mayor"),CONCATENATE("R",'Mapa de Riesgos'!$A$30),"")</f>
        <v/>
      </c>
      <c r="AC24" s="474"/>
      <c r="AD24" s="475" t="str">
        <f>IF(AND('Mapa de Riesgos'!$H$36="Media",'Mapa de Riesgos'!$L$36="Mayor"),CONCATENATE("R",'Mapa de Riesgos'!$A$36),"")</f>
        <v/>
      </c>
      <c r="AE24" s="475"/>
      <c r="AF24" s="475" t="str">
        <f>IF(AND('Mapa de Riesgos'!$H$42="Media",'Mapa de Riesgos'!$L$42="Mayor"),CONCATENATE("R",'Mapa de Riesgos'!$A$42),"")</f>
        <v/>
      </c>
      <c r="AG24" s="476"/>
      <c r="AH24" s="464" t="str">
        <f>IF(AND('Mapa de Riesgos'!$H$30="Media",'Mapa de Riesgos'!$L$30="Catastrófico"),CONCATENATE("R",'Mapa de Riesgos'!$A$30),"")</f>
        <v/>
      </c>
      <c r="AI24" s="465"/>
      <c r="AJ24" s="465" t="str">
        <f>IF(AND('Mapa de Riesgos'!$H$36="Media",'Mapa de Riesgos'!$L$36="Catastrófico"),CONCATENATE("R",'Mapa de Riesgos'!$A$36),"")</f>
        <v/>
      </c>
      <c r="AK24" s="465"/>
      <c r="AL24" s="465" t="str">
        <f>IF(AND('Mapa de Riesgos'!$H$42="Media",'Mapa de Riesgos'!$L$42="Catastrófico"),CONCATENATE("R",'Mapa de Riesgos'!$A$42),"")</f>
        <v/>
      </c>
      <c r="AM24" s="466"/>
      <c r="AN24" s="84"/>
      <c r="AO24" s="518"/>
      <c r="AP24" s="519"/>
      <c r="AQ24" s="519"/>
      <c r="AR24" s="519"/>
      <c r="AS24" s="519"/>
      <c r="AT24" s="520"/>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495"/>
      <c r="C25" s="495"/>
      <c r="D25" s="496"/>
      <c r="E25" s="487"/>
      <c r="F25" s="488"/>
      <c r="G25" s="488"/>
      <c r="H25" s="488"/>
      <c r="I25" s="489"/>
      <c r="J25" s="455"/>
      <c r="K25" s="456"/>
      <c r="L25" s="456"/>
      <c r="M25" s="456"/>
      <c r="N25" s="456"/>
      <c r="O25" s="457"/>
      <c r="P25" s="455"/>
      <c r="Q25" s="456"/>
      <c r="R25" s="456"/>
      <c r="S25" s="456"/>
      <c r="T25" s="456"/>
      <c r="U25" s="457"/>
      <c r="V25" s="455"/>
      <c r="W25" s="456"/>
      <c r="X25" s="456"/>
      <c r="Y25" s="456"/>
      <c r="Z25" s="456"/>
      <c r="AA25" s="457"/>
      <c r="AB25" s="473"/>
      <c r="AC25" s="474"/>
      <c r="AD25" s="475"/>
      <c r="AE25" s="475"/>
      <c r="AF25" s="475"/>
      <c r="AG25" s="476"/>
      <c r="AH25" s="464"/>
      <c r="AI25" s="465"/>
      <c r="AJ25" s="465"/>
      <c r="AK25" s="465"/>
      <c r="AL25" s="465"/>
      <c r="AM25" s="466"/>
      <c r="AN25" s="84"/>
      <c r="AO25" s="518"/>
      <c r="AP25" s="519"/>
      <c r="AQ25" s="519"/>
      <c r="AR25" s="519"/>
      <c r="AS25" s="519"/>
      <c r="AT25" s="520"/>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495"/>
      <c r="C26" s="495"/>
      <c r="D26" s="496"/>
      <c r="E26" s="487"/>
      <c r="F26" s="488"/>
      <c r="G26" s="488"/>
      <c r="H26" s="488"/>
      <c r="I26" s="489"/>
      <c r="J26" s="455" t="str">
        <f>IF(AND('Mapa de Riesgos'!$H$48="Media",'Mapa de Riesgos'!$L$48="Leve"),CONCATENATE("R",'Mapa de Riesgos'!$A$48),"")</f>
        <v/>
      </c>
      <c r="K26" s="456"/>
      <c r="L26" s="456" t="str">
        <f>IF(AND('Mapa de Riesgos'!$H$54="Media",'Mapa de Riesgos'!$L$54="Leve"),CONCATENATE("R",'Mapa de Riesgos'!$A$54),"")</f>
        <v/>
      </c>
      <c r="M26" s="456"/>
      <c r="N26" s="456" t="str">
        <f>IF(AND('Mapa de Riesgos'!$H$60="Media",'Mapa de Riesgos'!$L$60="Leve"),CONCATENATE("R",'Mapa de Riesgos'!$A$60),"")</f>
        <v/>
      </c>
      <c r="O26" s="457"/>
      <c r="P26" s="455" t="str">
        <f>IF(AND('Mapa de Riesgos'!$H$48="Media",'Mapa de Riesgos'!$L$48="Menor"),CONCATENATE("R",'Mapa de Riesgos'!$A$48),"")</f>
        <v/>
      </c>
      <c r="Q26" s="456"/>
      <c r="R26" s="456" t="str">
        <f>IF(AND('Mapa de Riesgos'!$H$54="Media",'Mapa de Riesgos'!$L$54="Menor"),CONCATENATE("R",'Mapa de Riesgos'!$A$54),"")</f>
        <v/>
      </c>
      <c r="S26" s="456"/>
      <c r="T26" s="456" t="str">
        <f>IF(AND('Mapa de Riesgos'!$H$60="Media",'Mapa de Riesgos'!$L$60="Menor"),CONCATENATE("R",'Mapa de Riesgos'!$A$60),"")</f>
        <v/>
      </c>
      <c r="U26" s="457"/>
      <c r="V26" s="455" t="str">
        <f>IF(AND('Mapa de Riesgos'!$H$48="Media",'Mapa de Riesgos'!$L$48="Moderado"),CONCATENATE("R",'Mapa de Riesgos'!$A$48),"")</f>
        <v/>
      </c>
      <c r="W26" s="456"/>
      <c r="X26" s="456" t="str">
        <f>IF(AND('Mapa de Riesgos'!$H$54="Media",'Mapa de Riesgos'!$L$54="Moderado"),CONCATENATE("R",'Mapa de Riesgos'!$A$54),"")</f>
        <v/>
      </c>
      <c r="Y26" s="456"/>
      <c r="Z26" s="456" t="str">
        <f>IF(AND('Mapa de Riesgos'!$H$60="Media",'Mapa de Riesgos'!$L$60="Moderado"),CONCATENATE("R",'Mapa de Riesgos'!$A$60),"")</f>
        <v/>
      </c>
      <c r="AA26" s="457"/>
      <c r="AB26" s="473" t="str">
        <f>IF(AND('Mapa de Riesgos'!$H$48="Media",'Mapa de Riesgos'!$L$48="Mayor"),CONCATENATE("R",'Mapa de Riesgos'!$A$48),"")</f>
        <v/>
      </c>
      <c r="AC26" s="474"/>
      <c r="AD26" s="475" t="str">
        <f>IF(AND('Mapa de Riesgos'!$H$54="Media",'Mapa de Riesgos'!$L$54="Mayor"),CONCATENATE("R",'Mapa de Riesgos'!$A$54),"")</f>
        <v/>
      </c>
      <c r="AE26" s="475"/>
      <c r="AF26" s="475" t="str">
        <f>IF(AND('Mapa de Riesgos'!$H$60="Media",'Mapa de Riesgos'!$L$60="Mayor"),CONCATENATE("R",'Mapa de Riesgos'!$A$60),"")</f>
        <v/>
      </c>
      <c r="AG26" s="476"/>
      <c r="AH26" s="464" t="str">
        <f>IF(AND('Mapa de Riesgos'!$H$48="Media",'Mapa de Riesgos'!$L$48="Catastrófico"),CONCATENATE("R",'Mapa de Riesgos'!$A$48),"")</f>
        <v/>
      </c>
      <c r="AI26" s="465"/>
      <c r="AJ26" s="465" t="str">
        <f>IF(AND('Mapa de Riesgos'!$H$54="Media",'Mapa de Riesgos'!$L$54="Catastrófico"),CONCATENATE("R",'Mapa de Riesgos'!$A$54),"")</f>
        <v/>
      </c>
      <c r="AK26" s="465"/>
      <c r="AL26" s="465" t="str">
        <f>IF(AND('Mapa de Riesgos'!$H$60="Media",'Mapa de Riesgos'!$L$60="Catastrófico"),CONCATENATE("R",'Mapa de Riesgos'!$A$60),"")</f>
        <v/>
      </c>
      <c r="AM26" s="466"/>
      <c r="AN26" s="84"/>
      <c r="AO26" s="518"/>
      <c r="AP26" s="519"/>
      <c r="AQ26" s="519"/>
      <c r="AR26" s="519"/>
      <c r="AS26" s="519"/>
      <c r="AT26" s="520"/>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495"/>
      <c r="C27" s="495"/>
      <c r="D27" s="496"/>
      <c r="E27" s="487"/>
      <c r="F27" s="488"/>
      <c r="G27" s="488"/>
      <c r="H27" s="488"/>
      <c r="I27" s="489"/>
      <c r="J27" s="455"/>
      <c r="K27" s="456"/>
      <c r="L27" s="456"/>
      <c r="M27" s="456"/>
      <c r="N27" s="456"/>
      <c r="O27" s="457"/>
      <c r="P27" s="455"/>
      <c r="Q27" s="456"/>
      <c r="R27" s="456"/>
      <c r="S27" s="456"/>
      <c r="T27" s="456"/>
      <c r="U27" s="457"/>
      <c r="V27" s="455"/>
      <c r="W27" s="456"/>
      <c r="X27" s="456"/>
      <c r="Y27" s="456"/>
      <c r="Z27" s="456"/>
      <c r="AA27" s="457"/>
      <c r="AB27" s="473"/>
      <c r="AC27" s="474"/>
      <c r="AD27" s="475"/>
      <c r="AE27" s="475"/>
      <c r="AF27" s="475"/>
      <c r="AG27" s="476"/>
      <c r="AH27" s="464"/>
      <c r="AI27" s="465"/>
      <c r="AJ27" s="465"/>
      <c r="AK27" s="465"/>
      <c r="AL27" s="465"/>
      <c r="AM27" s="466"/>
      <c r="AN27" s="84"/>
      <c r="AO27" s="518"/>
      <c r="AP27" s="519"/>
      <c r="AQ27" s="519"/>
      <c r="AR27" s="519"/>
      <c r="AS27" s="519"/>
      <c r="AT27" s="520"/>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495"/>
      <c r="C28" s="495"/>
      <c r="D28" s="496"/>
      <c r="E28" s="487"/>
      <c r="F28" s="488"/>
      <c r="G28" s="488"/>
      <c r="H28" s="488"/>
      <c r="I28" s="489"/>
      <c r="J28" s="455" t="str">
        <f>IF(AND('Mapa de Riesgos'!$H$66="Media",'Mapa de Riesgos'!$L$66="Leve"),CONCATENATE("R",'Mapa de Riesgos'!$A$66),"")</f>
        <v/>
      </c>
      <c r="K28" s="456"/>
      <c r="L28" s="456" t="str">
        <f>IF(AND('Mapa de Riesgos'!$H$72="Media",'Mapa de Riesgos'!$L$72="Leve"),CONCATENATE("R",'Mapa de Riesgos'!$A$72),"")</f>
        <v/>
      </c>
      <c r="M28" s="456"/>
      <c r="N28" s="456" t="str">
        <f>IF(AND('Mapa de Riesgos'!$H$78="Media",'Mapa de Riesgos'!$L$78="Leve"),CONCATENATE("R",'Mapa de Riesgos'!$A$78),"")</f>
        <v/>
      </c>
      <c r="O28" s="457"/>
      <c r="P28" s="455" t="str">
        <f>IF(AND('Mapa de Riesgos'!$H$66="Media",'Mapa de Riesgos'!$L$66="Menor"),CONCATENATE("R",'Mapa de Riesgos'!$A$66),"")</f>
        <v/>
      </c>
      <c r="Q28" s="456"/>
      <c r="R28" s="456" t="str">
        <f>IF(AND('Mapa de Riesgos'!$H$72="Media",'Mapa de Riesgos'!$L$72="Menor"),CONCATENATE("R",'Mapa de Riesgos'!$A$72),"")</f>
        <v/>
      </c>
      <c r="S28" s="456"/>
      <c r="T28" s="456" t="str">
        <f>IF(AND('Mapa de Riesgos'!$H$78="Media",'Mapa de Riesgos'!$L$78="Menor"),CONCATENATE("R",'Mapa de Riesgos'!$A$78),"")</f>
        <v/>
      </c>
      <c r="U28" s="457"/>
      <c r="V28" s="455" t="str">
        <f>IF(AND('Mapa de Riesgos'!$H$66="Media",'Mapa de Riesgos'!$L$66="Moderado"),CONCATENATE("R",'Mapa de Riesgos'!$A$66),"")</f>
        <v/>
      </c>
      <c r="W28" s="456"/>
      <c r="X28" s="456" t="str">
        <f>IF(AND('Mapa de Riesgos'!$H$72="Media",'Mapa de Riesgos'!$L$72="Moderado"),CONCATENATE("R",'Mapa de Riesgos'!$A$72),"")</f>
        <v/>
      </c>
      <c r="Y28" s="456"/>
      <c r="Z28" s="456" t="str">
        <f>IF(AND('Mapa de Riesgos'!$H$78="Media",'Mapa de Riesgos'!$L$78="Moderado"),CONCATENATE("R",'Mapa de Riesgos'!$A$78),"")</f>
        <v/>
      </c>
      <c r="AA28" s="457"/>
      <c r="AB28" s="473" t="str">
        <f>IF(AND('Mapa de Riesgos'!$H$66="Media",'Mapa de Riesgos'!$L$66="Mayor"),CONCATENATE("R",'Mapa de Riesgos'!$A$66),"")</f>
        <v/>
      </c>
      <c r="AC28" s="474"/>
      <c r="AD28" s="475" t="str">
        <f>IF(AND('Mapa de Riesgos'!$H$72="Media",'Mapa de Riesgos'!$L$72="Mayor"),CONCATENATE("R",'Mapa de Riesgos'!$A$72),"")</f>
        <v/>
      </c>
      <c r="AE28" s="475"/>
      <c r="AF28" s="475" t="str">
        <f>IF(AND('Mapa de Riesgos'!$H$78="Media",'Mapa de Riesgos'!$L$78="Mayor"),CONCATENATE("R",'Mapa de Riesgos'!$A$78),"")</f>
        <v/>
      </c>
      <c r="AG28" s="476"/>
      <c r="AH28" s="464" t="str">
        <f>IF(AND('Mapa de Riesgos'!$H$66="Media",'Mapa de Riesgos'!$L$66="Catastrófico"),CONCATENATE("R",'Mapa de Riesgos'!$A$66),"")</f>
        <v/>
      </c>
      <c r="AI28" s="465"/>
      <c r="AJ28" s="465" t="str">
        <f>IF(AND('Mapa de Riesgos'!$H$72="Media",'Mapa de Riesgos'!$L$72="Catastrófico"),CONCATENATE("R",'Mapa de Riesgos'!$A$72),"")</f>
        <v/>
      </c>
      <c r="AK28" s="465"/>
      <c r="AL28" s="465" t="str">
        <f>IF(AND('Mapa de Riesgos'!$H$78="Media",'Mapa de Riesgos'!$L$78="Catastrófico"),CONCATENATE("R",'Mapa de Riesgos'!$A$78),"")</f>
        <v/>
      </c>
      <c r="AM28" s="466"/>
      <c r="AN28" s="84"/>
      <c r="AO28" s="518"/>
      <c r="AP28" s="519"/>
      <c r="AQ28" s="519"/>
      <c r="AR28" s="519"/>
      <c r="AS28" s="519"/>
      <c r="AT28" s="520"/>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495"/>
      <c r="C29" s="495"/>
      <c r="D29" s="496"/>
      <c r="E29" s="490"/>
      <c r="F29" s="491"/>
      <c r="G29" s="491"/>
      <c r="H29" s="491"/>
      <c r="I29" s="492"/>
      <c r="J29" s="455"/>
      <c r="K29" s="456"/>
      <c r="L29" s="456"/>
      <c r="M29" s="456"/>
      <c r="N29" s="456"/>
      <c r="O29" s="457"/>
      <c r="P29" s="458"/>
      <c r="Q29" s="459"/>
      <c r="R29" s="459"/>
      <c r="S29" s="459"/>
      <c r="T29" s="459"/>
      <c r="U29" s="460"/>
      <c r="V29" s="458"/>
      <c r="W29" s="459"/>
      <c r="X29" s="459"/>
      <c r="Y29" s="459"/>
      <c r="Z29" s="459"/>
      <c r="AA29" s="460"/>
      <c r="AB29" s="477"/>
      <c r="AC29" s="478"/>
      <c r="AD29" s="478"/>
      <c r="AE29" s="478"/>
      <c r="AF29" s="478"/>
      <c r="AG29" s="479"/>
      <c r="AH29" s="467"/>
      <c r="AI29" s="468"/>
      <c r="AJ29" s="468"/>
      <c r="AK29" s="468"/>
      <c r="AL29" s="468"/>
      <c r="AM29" s="469"/>
      <c r="AN29" s="84"/>
      <c r="AO29" s="521"/>
      <c r="AP29" s="522"/>
      <c r="AQ29" s="522"/>
      <c r="AR29" s="522"/>
      <c r="AS29" s="522"/>
      <c r="AT29" s="523"/>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495"/>
      <c r="C30" s="495"/>
      <c r="D30" s="496"/>
      <c r="E30" s="484" t="s">
        <v>165</v>
      </c>
      <c r="F30" s="485"/>
      <c r="G30" s="485"/>
      <c r="H30" s="485"/>
      <c r="I30" s="485"/>
      <c r="J30" s="452" t="str">
        <f>IF(AND('Mapa de Riesgos'!$H$12="Baja",'Mapa de Riesgos'!$L$12="Leve"),CONCATENATE("R",'Mapa de Riesgos'!$A$12),"")</f>
        <v/>
      </c>
      <c r="K30" s="453"/>
      <c r="L30" s="453" t="str">
        <f>IF(AND('Mapa de Riesgos'!$H$18="Baja",'Mapa de Riesgos'!$L$18="Leve"),CONCATENATE("R",'Mapa de Riesgos'!$A$18),"")</f>
        <v/>
      </c>
      <c r="M30" s="453"/>
      <c r="N30" s="453" t="str">
        <f>IF(AND('Mapa de Riesgos'!$H$24="Baja",'Mapa de Riesgos'!$L$24="Leve"),CONCATENATE("R",'Mapa de Riesgos'!$A$24),"")</f>
        <v/>
      </c>
      <c r="O30" s="454"/>
      <c r="P30" s="462" t="str">
        <f>IF(AND('Mapa de Riesgos'!$H$12="Baja",'Mapa de Riesgos'!$L$12="Menor"),CONCATENATE("R",'Mapa de Riesgos'!$A$12),"")</f>
        <v/>
      </c>
      <c r="Q30" s="462"/>
      <c r="R30" s="462" t="str">
        <f>IF(AND('Mapa de Riesgos'!$H$18="Baja",'Mapa de Riesgos'!$L$18="Menor"),CONCATENATE("R",'Mapa de Riesgos'!$A$18),"")</f>
        <v/>
      </c>
      <c r="S30" s="462"/>
      <c r="T30" s="462" t="str">
        <f>IF(AND('Mapa de Riesgos'!$H$24="Baja",'Mapa de Riesgos'!$L$24="Menor"),CONCATENATE("R",'Mapa de Riesgos'!$A$24),"")</f>
        <v/>
      </c>
      <c r="U30" s="463"/>
      <c r="V30" s="461" t="str">
        <f>IF(AND('Mapa de Riesgos'!$H$12="Baja",'Mapa de Riesgos'!$L$12="Moderado"),CONCATENATE("R",'Mapa de Riesgos'!$A$12),"")</f>
        <v/>
      </c>
      <c r="W30" s="462"/>
      <c r="X30" s="462" t="str">
        <f>IF(AND('Mapa de Riesgos'!$H$18="Baja",'Mapa de Riesgos'!$L$18="Moderado"),CONCATENATE("R",'Mapa de Riesgos'!$A$18),"")</f>
        <v/>
      </c>
      <c r="Y30" s="462"/>
      <c r="Z30" s="462" t="str">
        <f>IF(AND('Mapa de Riesgos'!$H$24="Baja",'Mapa de Riesgos'!$L$24="Moderado"),CONCATENATE("R",'Mapa de Riesgos'!$A$24),"")</f>
        <v/>
      </c>
      <c r="AA30" s="463"/>
      <c r="AB30" s="480" t="str">
        <f>IF(AND('Mapa de Riesgos'!$H$12="Baja",'Mapa de Riesgos'!$L$12="Mayor"),CONCATENATE("R",'Mapa de Riesgos'!$A$12),"")</f>
        <v/>
      </c>
      <c r="AC30" s="481"/>
      <c r="AD30" s="481" t="str">
        <f>IF(AND('Mapa de Riesgos'!$H$18="Baja",'Mapa de Riesgos'!$L$18="Mayor"),CONCATENATE("R",'Mapa de Riesgos'!$A$18),"")</f>
        <v/>
      </c>
      <c r="AE30" s="481"/>
      <c r="AF30" s="481" t="str">
        <f>IF(AND('Mapa de Riesgos'!$H$24="Baja",'Mapa de Riesgos'!$L$24="Mayor"),CONCATENATE("R",'Mapa de Riesgos'!$A$24),"")</f>
        <v/>
      </c>
      <c r="AG30" s="482"/>
      <c r="AH30" s="470" t="str">
        <f>IF(AND('Mapa de Riesgos'!$H$12="Baja",'Mapa de Riesgos'!$L$12="Catastrófico"),CONCATENATE("R",'Mapa de Riesgos'!$A$12),"")</f>
        <v/>
      </c>
      <c r="AI30" s="471"/>
      <c r="AJ30" s="471" t="str">
        <f>IF(AND('Mapa de Riesgos'!$H$18="Baja",'Mapa de Riesgos'!$L$18="Catastrófico"),CONCATENATE("R",'Mapa de Riesgos'!$A$18),"")</f>
        <v/>
      </c>
      <c r="AK30" s="471"/>
      <c r="AL30" s="471" t="str">
        <f>IF(AND('Mapa de Riesgos'!$H$24="Baja",'Mapa de Riesgos'!$L$24="Catastrófico"),CONCATENATE("R",'Mapa de Riesgos'!$A$24),"")</f>
        <v/>
      </c>
      <c r="AM30" s="472"/>
      <c r="AN30" s="84"/>
      <c r="AO30" s="524" t="s">
        <v>166</v>
      </c>
      <c r="AP30" s="525"/>
      <c r="AQ30" s="525"/>
      <c r="AR30" s="525"/>
      <c r="AS30" s="525"/>
      <c r="AT30" s="526"/>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495"/>
      <c r="C31" s="495"/>
      <c r="D31" s="496"/>
      <c r="E31" s="487"/>
      <c r="F31" s="488"/>
      <c r="G31" s="488"/>
      <c r="H31" s="488"/>
      <c r="I31" s="493"/>
      <c r="J31" s="446"/>
      <c r="K31" s="447"/>
      <c r="L31" s="447"/>
      <c r="M31" s="447"/>
      <c r="N31" s="447"/>
      <c r="O31" s="448"/>
      <c r="P31" s="456"/>
      <c r="Q31" s="456"/>
      <c r="R31" s="456"/>
      <c r="S31" s="456"/>
      <c r="T31" s="456"/>
      <c r="U31" s="457"/>
      <c r="V31" s="455"/>
      <c r="W31" s="456"/>
      <c r="X31" s="456"/>
      <c r="Y31" s="456"/>
      <c r="Z31" s="456"/>
      <c r="AA31" s="457"/>
      <c r="AB31" s="473"/>
      <c r="AC31" s="474"/>
      <c r="AD31" s="474"/>
      <c r="AE31" s="474"/>
      <c r="AF31" s="474"/>
      <c r="AG31" s="476"/>
      <c r="AH31" s="464"/>
      <c r="AI31" s="465"/>
      <c r="AJ31" s="465"/>
      <c r="AK31" s="465"/>
      <c r="AL31" s="465"/>
      <c r="AM31" s="466"/>
      <c r="AN31" s="84"/>
      <c r="AO31" s="527"/>
      <c r="AP31" s="528"/>
      <c r="AQ31" s="528"/>
      <c r="AR31" s="528"/>
      <c r="AS31" s="528"/>
      <c r="AT31" s="529"/>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495"/>
      <c r="C32" s="495"/>
      <c r="D32" s="496"/>
      <c r="E32" s="487"/>
      <c r="F32" s="488"/>
      <c r="G32" s="488"/>
      <c r="H32" s="488"/>
      <c r="I32" s="493"/>
      <c r="J32" s="446" t="str">
        <f>IF(AND('Mapa de Riesgos'!$H$30="Baja",'Mapa de Riesgos'!$L$30="Leve"),CONCATENATE("R",'Mapa de Riesgos'!$A$30),"")</f>
        <v/>
      </c>
      <c r="K32" s="447"/>
      <c r="L32" s="447" t="str">
        <f>IF(AND('Mapa de Riesgos'!$H$36="Baja",'Mapa de Riesgos'!$L$36="Leve"),CONCATENATE("R",'Mapa de Riesgos'!$A$36),"")</f>
        <v/>
      </c>
      <c r="M32" s="447"/>
      <c r="N32" s="447" t="str">
        <f>IF(AND('Mapa de Riesgos'!$H$42="Baja",'Mapa de Riesgos'!$L$42="Leve"),CONCATENATE("R",'Mapa de Riesgos'!$A$42),"")</f>
        <v/>
      </c>
      <c r="O32" s="448"/>
      <c r="P32" s="456" t="str">
        <f>IF(AND('Mapa de Riesgos'!$H$30="Baja",'Mapa de Riesgos'!$L$30="Menor"),CONCATENATE("R",'Mapa de Riesgos'!$A$30),"")</f>
        <v/>
      </c>
      <c r="Q32" s="456"/>
      <c r="R32" s="456" t="str">
        <f>IF(AND('Mapa de Riesgos'!$H$36="Baja",'Mapa de Riesgos'!$L$36="Menor"),CONCATENATE("R",'Mapa de Riesgos'!$A$36),"")</f>
        <v/>
      </c>
      <c r="S32" s="456"/>
      <c r="T32" s="456" t="str">
        <f>IF(AND('Mapa de Riesgos'!$H$42="Baja",'Mapa de Riesgos'!$L$42="Menor"),CONCATENATE("R",'Mapa de Riesgos'!$A$42),"")</f>
        <v/>
      </c>
      <c r="U32" s="457"/>
      <c r="V32" s="455" t="str">
        <f>IF(AND('Mapa de Riesgos'!$H$30="Baja",'Mapa de Riesgos'!$L$30="Moderado"),CONCATENATE("R",'Mapa de Riesgos'!$A$30),"")</f>
        <v/>
      </c>
      <c r="W32" s="456"/>
      <c r="X32" s="456" t="str">
        <f>IF(AND('Mapa de Riesgos'!$H$36="Baja",'Mapa de Riesgos'!$L$36="Moderado"),CONCATENATE("R",'Mapa de Riesgos'!$A$36),"")</f>
        <v/>
      </c>
      <c r="Y32" s="456"/>
      <c r="Z32" s="456" t="str">
        <f>IF(AND('Mapa de Riesgos'!$H$42="Baja",'Mapa de Riesgos'!$L$42="Moderado"),CONCATENATE("R",'Mapa de Riesgos'!$A$42),"")</f>
        <v/>
      </c>
      <c r="AA32" s="457"/>
      <c r="AB32" s="473" t="str">
        <f>IF(AND('Mapa de Riesgos'!$H$30="Baja",'Mapa de Riesgos'!$L$30="Mayor"),CONCATENATE("R",'Mapa de Riesgos'!$A$30),"")</f>
        <v/>
      </c>
      <c r="AC32" s="474"/>
      <c r="AD32" s="475" t="str">
        <f>IF(AND('Mapa de Riesgos'!$H$36="Baja",'Mapa de Riesgos'!$L$36="Mayor"),CONCATENATE("R",'Mapa de Riesgos'!$A$36),"")</f>
        <v/>
      </c>
      <c r="AE32" s="475"/>
      <c r="AF32" s="475" t="str">
        <f>IF(AND('Mapa de Riesgos'!$H$42="Baja",'Mapa de Riesgos'!$L$42="Mayor"),CONCATENATE("R",'Mapa de Riesgos'!$A$42),"")</f>
        <v/>
      </c>
      <c r="AG32" s="476"/>
      <c r="AH32" s="464" t="str">
        <f>IF(AND('Mapa de Riesgos'!$H$30="Baja",'Mapa de Riesgos'!$L$30="Catastrófico"),CONCATENATE("R",'Mapa de Riesgos'!$A$30),"")</f>
        <v/>
      </c>
      <c r="AI32" s="465"/>
      <c r="AJ32" s="465" t="str">
        <f>IF(AND('Mapa de Riesgos'!$H$36="Baja",'Mapa de Riesgos'!$L$36="Catastrófico"),CONCATENATE("R",'Mapa de Riesgos'!$A$36),"")</f>
        <v/>
      </c>
      <c r="AK32" s="465"/>
      <c r="AL32" s="465" t="str">
        <f>IF(AND('Mapa de Riesgos'!$H$42="Baja",'Mapa de Riesgos'!$L$42="Catastrófico"),CONCATENATE("R",'Mapa de Riesgos'!$A$42),"")</f>
        <v/>
      </c>
      <c r="AM32" s="466"/>
      <c r="AN32" s="84"/>
      <c r="AO32" s="527"/>
      <c r="AP32" s="528"/>
      <c r="AQ32" s="528"/>
      <c r="AR32" s="528"/>
      <c r="AS32" s="528"/>
      <c r="AT32" s="529"/>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495"/>
      <c r="C33" s="495"/>
      <c r="D33" s="496"/>
      <c r="E33" s="487"/>
      <c r="F33" s="488"/>
      <c r="G33" s="488"/>
      <c r="H33" s="488"/>
      <c r="I33" s="493"/>
      <c r="J33" s="446"/>
      <c r="K33" s="447"/>
      <c r="L33" s="447"/>
      <c r="M33" s="447"/>
      <c r="N33" s="447"/>
      <c r="O33" s="448"/>
      <c r="P33" s="456"/>
      <c r="Q33" s="456"/>
      <c r="R33" s="456"/>
      <c r="S33" s="456"/>
      <c r="T33" s="456"/>
      <c r="U33" s="457"/>
      <c r="V33" s="455"/>
      <c r="W33" s="456"/>
      <c r="X33" s="456"/>
      <c r="Y33" s="456"/>
      <c r="Z33" s="456"/>
      <c r="AA33" s="457"/>
      <c r="AB33" s="473"/>
      <c r="AC33" s="474"/>
      <c r="AD33" s="475"/>
      <c r="AE33" s="475"/>
      <c r="AF33" s="475"/>
      <c r="AG33" s="476"/>
      <c r="AH33" s="464"/>
      <c r="AI33" s="465"/>
      <c r="AJ33" s="465"/>
      <c r="AK33" s="465"/>
      <c r="AL33" s="465"/>
      <c r="AM33" s="466"/>
      <c r="AN33" s="84"/>
      <c r="AO33" s="527"/>
      <c r="AP33" s="528"/>
      <c r="AQ33" s="528"/>
      <c r="AR33" s="528"/>
      <c r="AS33" s="528"/>
      <c r="AT33" s="529"/>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495"/>
      <c r="C34" s="495"/>
      <c r="D34" s="496"/>
      <c r="E34" s="487"/>
      <c r="F34" s="488"/>
      <c r="G34" s="488"/>
      <c r="H34" s="488"/>
      <c r="I34" s="493"/>
      <c r="J34" s="446" t="str">
        <f>IF(AND('Mapa de Riesgos'!$H$48="Baja",'Mapa de Riesgos'!$L$48="Leve"),CONCATENATE("R",'Mapa de Riesgos'!$A$48),"")</f>
        <v/>
      </c>
      <c r="K34" s="447"/>
      <c r="L34" s="447" t="str">
        <f>IF(AND('Mapa de Riesgos'!$H$54="Baja",'Mapa de Riesgos'!$L$54="Leve"),CONCATENATE("R",'Mapa de Riesgos'!$A$54),"")</f>
        <v/>
      </c>
      <c r="M34" s="447"/>
      <c r="N34" s="447" t="str">
        <f>IF(AND('Mapa de Riesgos'!$H$60="Baja",'Mapa de Riesgos'!$L$60="Leve"),CONCATENATE("R",'Mapa de Riesgos'!$A$60),"")</f>
        <v/>
      </c>
      <c r="O34" s="448"/>
      <c r="P34" s="456" t="str">
        <f>IF(AND('Mapa de Riesgos'!$H$48="Baja",'Mapa de Riesgos'!$L$48="Menor"),CONCATENATE("R",'Mapa de Riesgos'!$A$48),"")</f>
        <v/>
      </c>
      <c r="Q34" s="456"/>
      <c r="R34" s="456" t="str">
        <f>IF(AND('Mapa de Riesgos'!$H$54="Baja",'Mapa de Riesgos'!$L$54="Menor"),CONCATENATE("R",'Mapa de Riesgos'!$A$54),"")</f>
        <v/>
      </c>
      <c r="S34" s="456"/>
      <c r="T34" s="456" t="str">
        <f>IF(AND('Mapa de Riesgos'!$H$60="Baja",'Mapa de Riesgos'!$L$60="Menor"),CONCATENATE("R",'Mapa de Riesgos'!$A$60),"")</f>
        <v/>
      </c>
      <c r="U34" s="457"/>
      <c r="V34" s="455" t="str">
        <f>IF(AND('Mapa de Riesgos'!$H$48="Baja",'Mapa de Riesgos'!$L$48="Moderado"),CONCATENATE("R",'Mapa de Riesgos'!$A$48),"")</f>
        <v/>
      </c>
      <c r="W34" s="456"/>
      <c r="X34" s="456" t="str">
        <f>IF(AND('Mapa de Riesgos'!$H$54="Baja",'Mapa de Riesgos'!$L$54="Moderado"),CONCATENATE("R",'Mapa de Riesgos'!$A$54),"")</f>
        <v/>
      </c>
      <c r="Y34" s="456"/>
      <c r="Z34" s="456" t="str">
        <f>IF(AND('Mapa de Riesgos'!$H$60="Baja",'Mapa de Riesgos'!$L$60="Moderado"),CONCATENATE("R",'Mapa de Riesgos'!$A$60),"")</f>
        <v/>
      </c>
      <c r="AA34" s="457"/>
      <c r="AB34" s="473" t="str">
        <f>IF(AND('Mapa de Riesgos'!$H$48="Baja",'Mapa de Riesgos'!$L$48="Mayor"),CONCATENATE("R",'Mapa de Riesgos'!$A$48),"")</f>
        <v/>
      </c>
      <c r="AC34" s="474"/>
      <c r="AD34" s="475" t="str">
        <f>IF(AND('Mapa de Riesgos'!$H$54="Baja",'Mapa de Riesgos'!$L$54="Mayor"),CONCATENATE("R",'Mapa de Riesgos'!$A$54),"")</f>
        <v/>
      </c>
      <c r="AE34" s="475"/>
      <c r="AF34" s="475" t="str">
        <f>IF(AND('Mapa de Riesgos'!$H$60="Baja",'Mapa de Riesgos'!$L$60="Mayor"),CONCATENATE("R",'Mapa de Riesgos'!$A$60),"")</f>
        <v/>
      </c>
      <c r="AG34" s="476"/>
      <c r="AH34" s="464" t="str">
        <f>IF(AND('Mapa de Riesgos'!$H$48="Baja",'Mapa de Riesgos'!$L$48="Catastrófico"),CONCATENATE("R",'Mapa de Riesgos'!$A$48),"")</f>
        <v/>
      </c>
      <c r="AI34" s="465"/>
      <c r="AJ34" s="465" t="str">
        <f>IF(AND('Mapa de Riesgos'!$H$54="Baja",'Mapa de Riesgos'!$L$54="Catastrófico"),CONCATENATE("R",'Mapa de Riesgos'!$A$54),"")</f>
        <v/>
      </c>
      <c r="AK34" s="465"/>
      <c r="AL34" s="465" t="str">
        <f>IF(AND('Mapa de Riesgos'!$H$60="Baja",'Mapa de Riesgos'!$L$60="Catastrófico"),CONCATENATE("R",'Mapa de Riesgos'!$A$60),"")</f>
        <v/>
      </c>
      <c r="AM34" s="466"/>
      <c r="AN34" s="84"/>
      <c r="AO34" s="527"/>
      <c r="AP34" s="528"/>
      <c r="AQ34" s="528"/>
      <c r="AR34" s="528"/>
      <c r="AS34" s="528"/>
      <c r="AT34" s="529"/>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495"/>
      <c r="C35" s="495"/>
      <c r="D35" s="496"/>
      <c r="E35" s="487"/>
      <c r="F35" s="488"/>
      <c r="G35" s="488"/>
      <c r="H35" s="488"/>
      <c r="I35" s="493"/>
      <c r="J35" s="446"/>
      <c r="K35" s="447"/>
      <c r="L35" s="447"/>
      <c r="M35" s="447"/>
      <c r="N35" s="447"/>
      <c r="O35" s="448"/>
      <c r="P35" s="456"/>
      <c r="Q35" s="456"/>
      <c r="R35" s="456"/>
      <c r="S35" s="456"/>
      <c r="T35" s="456"/>
      <c r="U35" s="457"/>
      <c r="V35" s="455"/>
      <c r="W35" s="456"/>
      <c r="X35" s="456"/>
      <c r="Y35" s="456"/>
      <c r="Z35" s="456"/>
      <c r="AA35" s="457"/>
      <c r="AB35" s="473"/>
      <c r="AC35" s="474"/>
      <c r="AD35" s="475"/>
      <c r="AE35" s="475"/>
      <c r="AF35" s="475"/>
      <c r="AG35" s="476"/>
      <c r="AH35" s="464"/>
      <c r="AI35" s="465"/>
      <c r="AJ35" s="465"/>
      <c r="AK35" s="465"/>
      <c r="AL35" s="465"/>
      <c r="AM35" s="466"/>
      <c r="AN35" s="84"/>
      <c r="AO35" s="527"/>
      <c r="AP35" s="528"/>
      <c r="AQ35" s="528"/>
      <c r="AR35" s="528"/>
      <c r="AS35" s="528"/>
      <c r="AT35" s="529"/>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495"/>
      <c r="C36" s="495"/>
      <c r="D36" s="496"/>
      <c r="E36" s="487"/>
      <c r="F36" s="488"/>
      <c r="G36" s="488"/>
      <c r="H36" s="488"/>
      <c r="I36" s="493"/>
      <c r="J36" s="446" t="str">
        <f>IF(AND('Mapa de Riesgos'!$H$66="Baja",'Mapa de Riesgos'!$L$66="Leve"),CONCATENATE("R",'Mapa de Riesgos'!$A$66),"")</f>
        <v/>
      </c>
      <c r="K36" s="447"/>
      <c r="L36" s="447" t="str">
        <f>IF(AND('Mapa de Riesgos'!$H$72="Baja",'Mapa de Riesgos'!$L$72="Leve"),CONCATENATE("R",'Mapa de Riesgos'!$A$72),"")</f>
        <v/>
      </c>
      <c r="M36" s="447"/>
      <c r="N36" s="447" t="str">
        <f>IF(AND('Mapa de Riesgos'!$H$78="Baja",'Mapa de Riesgos'!$L$78="Leve"),CONCATENATE("R",'Mapa de Riesgos'!$A$78),"")</f>
        <v/>
      </c>
      <c r="O36" s="448"/>
      <c r="P36" s="456" t="str">
        <f>IF(AND('Mapa de Riesgos'!$H$66="Baja",'Mapa de Riesgos'!$L$66="Menor"),CONCATENATE("R",'Mapa de Riesgos'!$A$66),"")</f>
        <v/>
      </c>
      <c r="Q36" s="456"/>
      <c r="R36" s="456" t="str">
        <f>IF(AND('Mapa de Riesgos'!$H$72="Baja",'Mapa de Riesgos'!$L$72="Menor"),CONCATENATE("R",'Mapa de Riesgos'!$A$72),"")</f>
        <v/>
      </c>
      <c r="S36" s="456"/>
      <c r="T36" s="456" t="str">
        <f>IF(AND('Mapa de Riesgos'!$H$78="Baja",'Mapa de Riesgos'!$L$78="Menor"),CONCATENATE("R",'Mapa de Riesgos'!$A$78),"")</f>
        <v/>
      </c>
      <c r="U36" s="457"/>
      <c r="V36" s="455" t="str">
        <f>IF(AND('Mapa de Riesgos'!$H$66="Baja",'Mapa de Riesgos'!$L$66="Moderado"),CONCATENATE("R",'Mapa de Riesgos'!$A$66),"")</f>
        <v/>
      </c>
      <c r="W36" s="456"/>
      <c r="X36" s="456" t="str">
        <f>IF(AND('Mapa de Riesgos'!$H$72="Baja",'Mapa de Riesgos'!$L$72="Moderado"),CONCATENATE("R",'Mapa de Riesgos'!$A$72),"")</f>
        <v/>
      </c>
      <c r="Y36" s="456"/>
      <c r="Z36" s="456" t="str">
        <f>IF(AND('Mapa de Riesgos'!$H$78="Baja",'Mapa de Riesgos'!$L$78="Moderado"),CONCATENATE("R",'Mapa de Riesgos'!$A$78),"")</f>
        <v/>
      </c>
      <c r="AA36" s="457"/>
      <c r="AB36" s="473" t="str">
        <f>IF(AND('Mapa de Riesgos'!$H$66="Baja",'Mapa de Riesgos'!$L$66="Mayor"),CONCATENATE("R",'Mapa de Riesgos'!$A$66),"")</f>
        <v/>
      </c>
      <c r="AC36" s="474"/>
      <c r="AD36" s="475" t="str">
        <f>IF(AND('Mapa de Riesgos'!$H$72="Baja",'Mapa de Riesgos'!$L$72="Mayor"),CONCATENATE("R",'Mapa de Riesgos'!$A$72),"")</f>
        <v/>
      </c>
      <c r="AE36" s="475"/>
      <c r="AF36" s="475" t="str">
        <f>IF(AND('Mapa de Riesgos'!$H$78="Baja",'Mapa de Riesgos'!$L$78="Mayor"),CONCATENATE("R",'Mapa de Riesgos'!$A$78),"")</f>
        <v/>
      </c>
      <c r="AG36" s="476"/>
      <c r="AH36" s="464" t="str">
        <f>IF(AND('Mapa de Riesgos'!$H$66="Baja",'Mapa de Riesgos'!$L$66="Catastrófico"),CONCATENATE("R",'Mapa de Riesgos'!$A$66),"")</f>
        <v/>
      </c>
      <c r="AI36" s="465"/>
      <c r="AJ36" s="465" t="str">
        <f>IF(AND('Mapa de Riesgos'!$H$72="Baja",'Mapa de Riesgos'!$L$72="Catastrófico"),CONCATENATE("R",'Mapa de Riesgos'!$A$72),"")</f>
        <v/>
      </c>
      <c r="AK36" s="465"/>
      <c r="AL36" s="465" t="str">
        <f>IF(AND('Mapa de Riesgos'!$H$78="Baja",'Mapa de Riesgos'!$L$78="Catastrófico"),CONCATENATE("R",'Mapa de Riesgos'!$A$78),"")</f>
        <v/>
      </c>
      <c r="AM36" s="466"/>
      <c r="AN36" s="84"/>
      <c r="AO36" s="527"/>
      <c r="AP36" s="528"/>
      <c r="AQ36" s="528"/>
      <c r="AR36" s="528"/>
      <c r="AS36" s="528"/>
      <c r="AT36" s="529"/>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495"/>
      <c r="C37" s="495"/>
      <c r="D37" s="496"/>
      <c r="E37" s="490"/>
      <c r="F37" s="491"/>
      <c r="G37" s="491"/>
      <c r="H37" s="491"/>
      <c r="I37" s="491"/>
      <c r="J37" s="449"/>
      <c r="K37" s="450"/>
      <c r="L37" s="450"/>
      <c r="M37" s="450"/>
      <c r="N37" s="450"/>
      <c r="O37" s="451"/>
      <c r="P37" s="459"/>
      <c r="Q37" s="459"/>
      <c r="R37" s="459"/>
      <c r="S37" s="459"/>
      <c r="T37" s="459"/>
      <c r="U37" s="460"/>
      <c r="V37" s="458"/>
      <c r="W37" s="459"/>
      <c r="X37" s="459"/>
      <c r="Y37" s="459"/>
      <c r="Z37" s="459"/>
      <c r="AA37" s="460"/>
      <c r="AB37" s="477"/>
      <c r="AC37" s="478"/>
      <c r="AD37" s="478"/>
      <c r="AE37" s="478"/>
      <c r="AF37" s="478"/>
      <c r="AG37" s="479"/>
      <c r="AH37" s="467"/>
      <c r="AI37" s="468"/>
      <c r="AJ37" s="468"/>
      <c r="AK37" s="468"/>
      <c r="AL37" s="468"/>
      <c r="AM37" s="469"/>
      <c r="AN37" s="84"/>
      <c r="AO37" s="530"/>
      <c r="AP37" s="531"/>
      <c r="AQ37" s="531"/>
      <c r="AR37" s="531"/>
      <c r="AS37" s="531"/>
      <c r="AT37" s="532"/>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495"/>
      <c r="C38" s="495"/>
      <c r="D38" s="496"/>
      <c r="E38" s="484" t="s">
        <v>167</v>
      </c>
      <c r="F38" s="485"/>
      <c r="G38" s="485"/>
      <c r="H38" s="485"/>
      <c r="I38" s="486"/>
      <c r="J38" s="452" t="str">
        <f>IF(AND('Mapa de Riesgos'!$H$12="Muy Baja",'Mapa de Riesgos'!$L$12="Leve"),CONCATENATE("R",'Mapa de Riesgos'!$A$12),"")</f>
        <v/>
      </c>
      <c r="K38" s="453"/>
      <c r="L38" s="453" t="str">
        <f>IF(AND('Mapa de Riesgos'!$H$18="Muy Baja",'Mapa de Riesgos'!$L$18="Leve"),CONCATENATE("R",'Mapa de Riesgos'!$A$18),"")</f>
        <v/>
      </c>
      <c r="M38" s="453"/>
      <c r="N38" s="453" t="str">
        <f>IF(AND('Mapa de Riesgos'!$H$24="Muy Baja",'Mapa de Riesgos'!$L$24="Leve"),CONCATENATE("R",'Mapa de Riesgos'!$A$24),"")</f>
        <v/>
      </c>
      <c r="O38" s="454"/>
      <c r="P38" s="452" t="str">
        <f>IF(AND('Mapa de Riesgos'!$H$12="Muy Baja",'Mapa de Riesgos'!$L$12="Menor"),CONCATENATE("R",'Mapa de Riesgos'!$A$12),"")</f>
        <v/>
      </c>
      <c r="Q38" s="453"/>
      <c r="R38" s="453" t="str">
        <f>IF(AND('Mapa de Riesgos'!$H$18="Muy Baja",'Mapa de Riesgos'!$L$18="Menor"),CONCATENATE("R",'Mapa de Riesgos'!$A$18),"")</f>
        <v/>
      </c>
      <c r="S38" s="453"/>
      <c r="T38" s="453" t="str">
        <f>IF(AND('Mapa de Riesgos'!$H$24="Muy Baja",'Mapa de Riesgos'!$L$24="Menor"),CONCATENATE("R",'Mapa de Riesgos'!$A$24),"")</f>
        <v/>
      </c>
      <c r="U38" s="454"/>
      <c r="V38" s="461" t="str">
        <f>IF(AND('Mapa de Riesgos'!$H$12="Muy Baja",'Mapa de Riesgos'!$L$12="Moderado"),CONCATENATE("R",'Mapa de Riesgos'!$A$12),"")</f>
        <v/>
      </c>
      <c r="W38" s="462"/>
      <c r="X38" s="462" t="str">
        <f>IF(AND('Mapa de Riesgos'!$H$18="Muy Baja",'Mapa de Riesgos'!$L$18="Moderado"),CONCATENATE("R",'Mapa de Riesgos'!$A$18),"")</f>
        <v/>
      </c>
      <c r="Y38" s="462"/>
      <c r="Z38" s="462" t="str">
        <f>IF(AND('Mapa de Riesgos'!$H$24="Muy Baja",'Mapa de Riesgos'!$L$24="Moderado"),CONCATENATE("R",'Mapa de Riesgos'!$A$24),"")</f>
        <v/>
      </c>
      <c r="AA38" s="463"/>
      <c r="AB38" s="480" t="str">
        <f>IF(AND('Mapa de Riesgos'!$H$12="Muy Baja",'Mapa de Riesgos'!$L$12="Mayor"),CONCATENATE("R",'Mapa de Riesgos'!$A$12),"")</f>
        <v/>
      </c>
      <c r="AC38" s="481"/>
      <c r="AD38" s="481" t="str">
        <f>IF(AND('Mapa de Riesgos'!$H$18="Muy Baja",'Mapa de Riesgos'!$L$18="Mayor"),CONCATENATE("R",'Mapa de Riesgos'!$A$18),"")</f>
        <v/>
      </c>
      <c r="AE38" s="481"/>
      <c r="AF38" s="481" t="str">
        <f>IF(AND('Mapa de Riesgos'!$H$24="Muy Baja",'Mapa de Riesgos'!$L$24="Mayor"),CONCATENATE("R",'Mapa de Riesgos'!$A$24),"")</f>
        <v/>
      </c>
      <c r="AG38" s="482"/>
      <c r="AH38" s="470" t="str">
        <f>IF(AND('Mapa de Riesgos'!$H$12="Muy Baja",'Mapa de Riesgos'!$L$12="Catastrófico"),CONCATENATE("R",'Mapa de Riesgos'!$A$12),"")</f>
        <v/>
      </c>
      <c r="AI38" s="471"/>
      <c r="AJ38" s="471" t="str">
        <f>IF(AND('Mapa de Riesgos'!$H$18="Muy Baja",'Mapa de Riesgos'!$L$18="Catastrófico"),CONCATENATE("R",'Mapa de Riesgos'!$A$18),"")</f>
        <v/>
      </c>
      <c r="AK38" s="471"/>
      <c r="AL38" s="471" t="str">
        <f>IF(AND('Mapa de Riesgos'!$H$24="Muy Baja",'Mapa de Riesgos'!$L$24="Catastrófico"),CONCATENATE("R",'Mapa de Riesgos'!$A$24),"")</f>
        <v/>
      </c>
      <c r="AM38" s="472"/>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495"/>
      <c r="C39" s="495"/>
      <c r="D39" s="496"/>
      <c r="E39" s="487"/>
      <c r="F39" s="488"/>
      <c r="G39" s="488"/>
      <c r="H39" s="488"/>
      <c r="I39" s="489"/>
      <c r="J39" s="446"/>
      <c r="K39" s="447"/>
      <c r="L39" s="447"/>
      <c r="M39" s="447"/>
      <c r="N39" s="447"/>
      <c r="O39" s="448"/>
      <c r="P39" s="446"/>
      <c r="Q39" s="447"/>
      <c r="R39" s="447"/>
      <c r="S39" s="447"/>
      <c r="T39" s="447"/>
      <c r="U39" s="448"/>
      <c r="V39" s="455"/>
      <c r="W39" s="456"/>
      <c r="X39" s="456"/>
      <c r="Y39" s="456"/>
      <c r="Z39" s="456"/>
      <c r="AA39" s="457"/>
      <c r="AB39" s="473"/>
      <c r="AC39" s="474"/>
      <c r="AD39" s="474"/>
      <c r="AE39" s="474"/>
      <c r="AF39" s="474"/>
      <c r="AG39" s="476"/>
      <c r="AH39" s="464"/>
      <c r="AI39" s="465"/>
      <c r="AJ39" s="465"/>
      <c r="AK39" s="465"/>
      <c r="AL39" s="465"/>
      <c r="AM39" s="466"/>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495"/>
      <c r="C40" s="495"/>
      <c r="D40" s="496"/>
      <c r="E40" s="487"/>
      <c r="F40" s="488"/>
      <c r="G40" s="488"/>
      <c r="H40" s="488"/>
      <c r="I40" s="489"/>
      <c r="J40" s="446" t="str">
        <f>IF(AND('Mapa de Riesgos'!$H$30="Muy Baja",'Mapa de Riesgos'!$L$30="Leve"),CONCATENATE("R",'Mapa de Riesgos'!$A$30),"")</f>
        <v/>
      </c>
      <c r="K40" s="447"/>
      <c r="L40" s="447" t="str">
        <f>IF(AND('Mapa de Riesgos'!$H$36="Muy Baja",'Mapa de Riesgos'!$L$36="Leve"),CONCATENATE("R",'Mapa de Riesgos'!$A$36),"")</f>
        <v/>
      </c>
      <c r="M40" s="447"/>
      <c r="N40" s="447" t="str">
        <f>IF(AND('Mapa de Riesgos'!$H$42="Muy Baja",'Mapa de Riesgos'!$L$42="Leve"),CONCATENATE("R",'Mapa de Riesgos'!$A$42),"")</f>
        <v/>
      </c>
      <c r="O40" s="448"/>
      <c r="P40" s="446" t="str">
        <f>IF(AND('Mapa de Riesgos'!$H$30="Muy Baja",'Mapa de Riesgos'!$L$30="Menor"),CONCATENATE("R",'Mapa de Riesgos'!$A$30),"")</f>
        <v/>
      </c>
      <c r="Q40" s="447"/>
      <c r="R40" s="447" t="str">
        <f>IF(AND('Mapa de Riesgos'!$H$36="Muy Baja",'Mapa de Riesgos'!$L$36="Menor"),CONCATENATE("R",'Mapa de Riesgos'!$A$36),"")</f>
        <v/>
      </c>
      <c r="S40" s="447"/>
      <c r="T40" s="447" t="str">
        <f>IF(AND('Mapa de Riesgos'!$H$42="Muy Baja",'Mapa de Riesgos'!$L$42="Menor"),CONCATENATE("R",'Mapa de Riesgos'!$A$42),"")</f>
        <v/>
      </c>
      <c r="U40" s="448"/>
      <c r="V40" s="455" t="str">
        <f>IF(AND('Mapa de Riesgos'!$H$30="Muy Baja",'Mapa de Riesgos'!$L$30="Moderado"),CONCATENATE("R",'Mapa de Riesgos'!$A$30),"")</f>
        <v/>
      </c>
      <c r="W40" s="456"/>
      <c r="X40" s="456" t="str">
        <f>IF(AND('Mapa de Riesgos'!$H$36="Muy Baja",'Mapa de Riesgos'!$L$36="Moderado"),CONCATENATE("R",'Mapa de Riesgos'!$A$36),"")</f>
        <v/>
      </c>
      <c r="Y40" s="456"/>
      <c r="Z40" s="456" t="str">
        <f>IF(AND('Mapa de Riesgos'!$H$42="Muy Baja",'Mapa de Riesgos'!$L$42="Moderado"),CONCATENATE("R",'Mapa de Riesgos'!$A$42),"")</f>
        <v/>
      </c>
      <c r="AA40" s="457"/>
      <c r="AB40" s="473" t="str">
        <f>IF(AND('Mapa de Riesgos'!$H$30="Muy Baja",'Mapa de Riesgos'!$L$30="Mayor"),CONCATENATE("R",'Mapa de Riesgos'!$A$30),"")</f>
        <v/>
      </c>
      <c r="AC40" s="474"/>
      <c r="AD40" s="475" t="str">
        <f>IF(AND('Mapa de Riesgos'!$H$36="Muy Baja",'Mapa de Riesgos'!$L$36="Mayor"),CONCATENATE("R",'Mapa de Riesgos'!$A$36),"")</f>
        <v/>
      </c>
      <c r="AE40" s="475"/>
      <c r="AF40" s="475" t="str">
        <f>IF(AND('Mapa de Riesgos'!$H$42="Muy Baja",'Mapa de Riesgos'!$L$42="Mayor"),CONCATENATE("R",'Mapa de Riesgos'!$A$42),"")</f>
        <v/>
      </c>
      <c r="AG40" s="476"/>
      <c r="AH40" s="464" t="str">
        <f>IF(AND('Mapa de Riesgos'!$H$30="Muy Baja",'Mapa de Riesgos'!$L$30="Catastrófico"),CONCATENATE("R",'Mapa de Riesgos'!$A$30),"")</f>
        <v/>
      </c>
      <c r="AI40" s="465"/>
      <c r="AJ40" s="465" t="str">
        <f>IF(AND('Mapa de Riesgos'!$H$36="Muy Baja",'Mapa de Riesgos'!$L$36="Catastrófico"),CONCATENATE("R",'Mapa de Riesgos'!$A$36),"")</f>
        <v/>
      </c>
      <c r="AK40" s="465"/>
      <c r="AL40" s="465" t="str">
        <f>IF(AND('Mapa de Riesgos'!$H$42="Muy Baja",'Mapa de Riesgos'!$L$42="Catastrófico"),CONCATENATE("R",'Mapa de Riesgos'!$A$42),"")</f>
        <v/>
      </c>
      <c r="AM40" s="466"/>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495"/>
      <c r="C41" s="495"/>
      <c r="D41" s="496"/>
      <c r="E41" s="487"/>
      <c r="F41" s="488"/>
      <c r="G41" s="488"/>
      <c r="H41" s="488"/>
      <c r="I41" s="489"/>
      <c r="J41" s="446"/>
      <c r="K41" s="447"/>
      <c r="L41" s="447"/>
      <c r="M41" s="447"/>
      <c r="N41" s="447"/>
      <c r="O41" s="448"/>
      <c r="P41" s="446"/>
      <c r="Q41" s="447"/>
      <c r="R41" s="447"/>
      <c r="S41" s="447"/>
      <c r="T41" s="447"/>
      <c r="U41" s="448"/>
      <c r="V41" s="455"/>
      <c r="W41" s="456"/>
      <c r="X41" s="456"/>
      <c r="Y41" s="456"/>
      <c r="Z41" s="456"/>
      <c r="AA41" s="457"/>
      <c r="AB41" s="473"/>
      <c r="AC41" s="474"/>
      <c r="AD41" s="475"/>
      <c r="AE41" s="475"/>
      <c r="AF41" s="475"/>
      <c r="AG41" s="476"/>
      <c r="AH41" s="464"/>
      <c r="AI41" s="465"/>
      <c r="AJ41" s="465"/>
      <c r="AK41" s="465"/>
      <c r="AL41" s="465"/>
      <c r="AM41" s="466"/>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495"/>
      <c r="C42" s="495"/>
      <c r="D42" s="496"/>
      <c r="E42" s="487"/>
      <c r="F42" s="488"/>
      <c r="G42" s="488"/>
      <c r="H42" s="488"/>
      <c r="I42" s="489"/>
      <c r="J42" s="446" t="str">
        <f>IF(AND('Mapa de Riesgos'!$H$48="Muy Baja",'Mapa de Riesgos'!$L$48="Leve"),CONCATENATE("R",'Mapa de Riesgos'!$A$48),"")</f>
        <v/>
      </c>
      <c r="K42" s="447"/>
      <c r="L42" s="447" t="str">
        <f>IF(AND('Mapa de Riesgos'!$H$54="Muy Baja",'Mapa de Riesgos'!$L$54="Leve"),CONCATENATE("R",'Mapa de Riesgos'!$A$54),"")</f>
        <v/>
      </c>
      <c r="M42" s="447"/>
      <c r="N42" s="447" t="str">
        <f>IF(AND('Mapa de Riesgos'!$H$60="Muy Baja",'Mapa de Riesgos'!$L$60="Leve"),CONCATENATE("R",'Mapa de Riesgos'!$A$60),"")</f>
        <v/>
      </c>
      <c r="O42" s="448"/>
      <c r="P42" s="446" t="str">
        <f>IF(AND('Mapa de Riesgos'!$H$48="Muy Baja",'Mapa de Riesgos'!$L$48="Menor"),CONCATENATE("R",'Mapa de Riesgos'!$A$48),"")</f>
        <v/>
      </c>
      <c r="Q42" s="447"/>
      <c r="R42" s="447" t="str">
        <f>IF(AND('Mapa de Riesgos'!$H$54="Muy Baja",'Mapa de Riesgos'!$L$54="Menor"),CONCATENATE("R",'Mapa de Riesgos'!$A$54),"")</f>
        <v/>
      </c>
      <c r="S42" s="447"/>
      <c r="T42" s="447" t="str">
        <f>IF(AND('Mapa de Riesgos'!$H$60="Muy Baja",'Mapa de Riesgos'!$L$60="Menor"),CONCATENATE("R",'Mapa de Riesgos'!$A$60),"")</f>
        <v/>
      </c>
      <c r="U42" s="448"/>
      <c r="V42" s="455" t="str">
        <f>IF(AND('Mapa de Riesgos'!$H$48="Muy Baja",'Mapa de Riesgos'!$L$48="Moderado"),CONCATENATE("R",'Mapa de Riesgos'!$A$48),"")</f>
        <v/>
      </c>
      <c r="W42" s="456"/>
      <c r="X42" s="456" t="str">
        <f>IF(AND('Mapa de Riesgos'!$H$54="Muy Baja",'Mapa de Riesgos'!$L$54="Moderado"),CONCATENATE("R",'Mapa de Riesgos'!$A$54),"")</f>
        <v/>
      </c>
      <c r="Y42" s="456"/>
      <c r="Z42" s="456" t="str">
        <f>IF(AND('Mapa de Riesgos'!$H$60="Muy Baja",'Mapa de Riesgos'!$L$60="Moderado"),CONCATENATE("R",'Mapa de Riesgos'!$A$60),"")</f>
        <v/>
      </c>
      <c r="AA42" s="457"/>
      <c r="AB42" s="473" t="str">
        <f>IF(AND('Mapa de Riesgos'!$H$48="Muy Baja",'Mapa de Riesgos'!$L$48="Mayor"),CONCATENATE("R",'Mapa de Riesgos'!$A$48),"")</f>
        <v/>
      </c>
      <c r="AC42" s="474"/>
      <c r="AD42" s="475" t="str">
        <f>IF(AND('Mapa de Riesgos'!$H$54="Muy Baja",'Mapa de Riesgos'!$L$54="Mayor"),CONCATENATE("R",'Mapa de Riesgos'!$A$54),"")</f>
        <v/>
      </c>
      <c r="AE42" s="475"/>
      <c r="AF42" s="475" t="str">
        <f>IF(AND('Mapa de Riesgos'!$H$60="Muy Baja",'Mapa de Riesgos'!$L$60="Mayor"),CONCATENATE("R",'Mapa de Riesgos'!$A$60),"")</f>
        <v/>
      </c>
      <c r="AG42" s="476"/>
      <c r="AH42" s="464" t="str">
        <f>IF(AND('Mapa de Riesgos'!$H$48="Muy Baja",'Mapa de Riesgos'!$L$48="Catastrófico"),CONCATENATE("R",'Mapa de Riesgos'!$A$48),"")</f>
        <v/>
      </c>
      <c r="AI42" s="465"/>
      <c r="AJ42" s="465" t="str">
        <f>IF(AND('Mapa de Riesgos'!$H$54="Muy Baja",'Mapa de Riesgos'!$L$54="Catastrófico"),CONCATENATE("R",'Mapa de Riesgos'!$A$54),"")</f>
        <v/>
      </c>
      <c r="AK42" s="465"/>
      <c r="AL42" s="465" t="str">
        <f>IF(AND('Mapa de Riesgos'!$H$60="Muy Baja",'Mapa de Riesgos'!$L$60="Catastrófico"),CONCATENATE("R",'Mapa de Riesgos'!$A$60),"")</f>
        <v/>
      </c>
      <c r="AM42" s="466"/>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495"/>
      <c r="C43" s="495"/>
      <c r="D43" s="496"/>
      <c r="E43" s="487"/>
      <c r="F43" s="488"/>
      <c r="G43" s="488"/>
      <c r="H43" s="488"/>
      <c r="I43" s="489"/>
      <c r="J43" s="446"/>
      <c r="K43" s="447"/>
      <c r="L43" s="447"/>
      <c r="M43" s="447"/>
      <c r="N43" s="447"/>
      <c r="O43" s="448"/>
      <c r="P43" s="446"/>
      <c r="Q43" s="447"/>
      <c r="R43" s="447"/>
      <c r="S43" s="447"/>
      <c r="T43" s="447"/>
      <c r="U43" s="448"/>
      <c r="V43" s="455"/>
      <c r="W43" s="456"/>
      <c r="X43" s="456"/>
      <c r="Y43" s="456"/>
      <c r="Z43" s="456"/>
      <c r="AA43" s="457"/>
      <c r="AB43" s="473"/>
      <c r="AC43" s="474"/>
      <c r="AD43" s="475"/>
      <c r="AE43" s="475"/>
      <c r="AF43" s="475"/>
      <c r="AG43" s="476"/>
      <c r="AH43" s="464"/>
      <c r="AI43" s="465"/>
      <c r="AJ43" s="465"/>
      <c r="AK43" s="465"/>
      <c r="AL43" s="465"/>
      <c r="AM43" s="466"/>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495"/>
      <c r="C44" s="495"/>
      <c r="D44" s="496"/>
      <c r="E44" s="487"/>
      <c r="F44" s="488"/>
      <c r="G44" s="488"/>
      <c r="H44" s="488"/>
      <c r="I44" s="489"/>
      <c r="J44" s="446" t="str">
        <f>IF(AND('Mapa de Riesgos'!$H$66="Muy Baja",'Mapa de Riesgos'!$L$66="Leve"),CONCATENATE("R",'Mapa de Riesgos'!$A$66),"")</f>
        <v/>
      </c>
      <c r="K44" s="447"/>
      <c r="L44" s="447" t="str">
        <f>IF(AND('Mapa de Riesgos'!$H$72="Muy Baja",'Mapa de Riesgos'!$L$72="Leve"),CONCATENATE("R",'Mapa de Riesgos'!$A$72),"")</f>
        <v/>
      </c>
      <c r="M44" s="447"/>
      <c r="N44" s="447" t="str">
        <f>IF(AND('Mapa de Riesgos'!$H$78="Muy Baja",'Mapa de Riesgos'!$L$78="Leve"),CONCATENATE("R",'Mapa de Riesgos'!$A$78),"")</f>
        <v/>
      </c>
      <c r="O44" s="448"/>
      <c r="P44" s="446" t="str">
        <f>IF(AND('Mapa de Riesgos'!$H$66="Muy Baja",'Mapa de Riesgos'!$L$66="Menor"),CONCATENATE("R",'Mapa de Riesgos'!$A$66),"")</f>
        <v/>
      </c>
      <c r="Q44" s="447"/>
      <c r="R44" s="447" t="str">
        <f>IF(AND('Mapa de Riesgos'!$H$72="Muy Baja",'Mapa de Riesgos'!$L$72="Menor"),CONCATENATE("R",'Mapa de Riesgos'!$A$72),"")</f>
        <v/>
      </c>
      <c r="S44" s="447"/>
      <c r="T44" s="447" t="str">
        <f>IF(AND('Mapa de Riesgos'!$H$78="Muy Baja",'Mapa de Riesgos'!$L$78="Menor"),CONCATENATE("R",'Mapa de Riesgos'!$A$78),"")</f>
        <v/>
      </c>
      <c r="U44" s="448"/>
      <c r="V44" s="455" t="str">
        <f>IF(AND('Mapa de Riesgos'!$H$66="Muy Baja",'Mapa de Riesgos'!$L$66="Moderado"),CONCATENATE("R",'Mapa de Riesgos'!$A$66),"")</f>
        <v/>
      </c>
      <c r="W44" s="456"/>
      <c r="X44" s="456" t="str">
        <f>IF(AND('Mapa de Riesgos'!$H$72="Muy Baja",'Mapa de Riesgos'!$L$72="Moderado"),CONCATENATE("R",'Mapa de Riesgos'!$A$72),"")</f>
        <v/>
      </c>
      <c r="Y44" s="456"/>
      <c r="Z44" s="456" t="str">
        <f>IF(AND('Mapa de Riesgos'!$H$78="Muy Baja",'Mapa de Riesgos'!$L$78="Moderado"),CONCATENATE("R",'Mapa de Riesgos'!$A$78),"")</f>
        <v/>
      </c>
      <c r="AA44" s="457"/>
      <c r="AB44" s="473" t="str">
        <f>IF(AND('Mapa de Riesgos'!$H$66="Muy Baja",'Mapa de Riesgos'!$L$66="Mayor"),CONCATENATE("R",'Mapa de Riesgos'!$A$66),"")</f>
        <v/>
      </c>
      <c r="AC44" s="474"/>
      <c r="AD44" s="475" t="str">
        <f>IF(AND('Mapa de Riesgos'!$H$72="Muy Baja",'Mapa de Riesgos'!$L$72="Mayor"),CONCATENATE("R",'Mapa de Riesgos'!$A$72),"")</f>
        <v/>
      </c>
      <c r="AE44" s="475"/>
      <c r="AF44" s="475" t="str">
        <f>IF(AND('Mapa de Riesgos'!$H$78="Muy Baja",'Mapa de Riesgos'!$L$78="Mayor"),CONCATENATE("R",'Mapa de Riesgos'!$A$78),"")</f>
        <v/>
      </c>
      <c r="AG44" s="476"/>
      <c r="AH44" s="464" t="str">
        <f>IF(AND('Mapa de Riesgos'!$H$66="Muy Baja",'Mapa de Riesgos'!$L$66="Catastrófico"),CONCATENATE("R",'Mapa de Riesgos'!$A$66),"")</f>
        <v/>
      </c>
      <c r="AI44" s="465"/>
      <c r="AJ44" s="465" t="str">
        <f>IF(AND('Mapa de Riesgos'!$H$72="Muy Baja",'Mapa de Riesgos'!$L$72="Catastrófico"),CONCATENATE("R",'Mapa de Riesgos'!$A$72),"")</f>
        <v/>
      </c>
      <c r="AK44" s="465"/>
      <c r="AL44" s="465" t="str">
        <f>IF(AND('Mapa de Riesgos'!$H$78="Muy Baja",'Mapa de Riesgos'!$L$78="Catastrófico"),CONCATENATE("R",'Mapa de Riesgos'!$A$78),"")</f>
        <v/>
      </c>
      <c r="AM44" s="466"/>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495"/>
      <c r="C45" s="495"/>
      <c r="D45" s="496"/>
      <c r="E45" s="490"/>
      <c r="F45" s="491"/>
      <c r="G45" s="491"/>
      <c r="H45" s="491"/>
      <c r="I45" s="492"/>
      <c r="J45" s="449"/>
      <c r="K45" s="450"/>
      <c r="L45" s="450"/>
      <c r="M45" s="450"/>
      <c r="N45" s="450"/>
      <c r="O45" s="451"/>
      <c r="P45" s="449"/>
      <c r="Q45" s="450"/>
      <c r="R45" s="450"/>
      <c r="S45" s="450"/>
      <c r="T45" s="450"/>
      <c r="U45" s="451"/>
      <c r="V45" s="458"/>
      <c r="W45" s="459"/>
      <c r="X45" s="459"/>
      <c r="Y45" s="459"/>
      <c r="Z45" s="459"/>
      <c r="AA45" s="460"/>
      <c r="AB45" s="477"/>
      <c r="AC45" s="478"/>
      <c r="AD45" s="478"/>
      <c r="AE45" s="478"/>
      <c r="AF45" s="478"/>
      <c r="AG45" s="479"/>
      <c r="AH45" s="467"/>
      <c r="AI45" s="468"/>
      <c r="AJ45" s="468"/>
      <c r="AK45" s="468"/>
      <c r="AL45" s="468"/>
      <c r="AM45" s="469"/>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484" t="s">
        <v>168</v>
      </c>
      <c r="K46" s="485"/>
      <c r="L46" s="485"/>
      <c r="M46" s="485"/>
      <c r="N46" s="485"/>
      <c r="O46" s="486"/>
      <c r="P46" s="484" t="s">
        <v>169</v>
      </c>
      <c r="Q46" s="485"/>
      <c r="R46" s="485"/>
      <c r="S46" s="485"/>
      <c r="T46" s="485"/>
      <c r="U46" s="486"/>
      <c r="V46" s="484" t="s">
        <v>170</v>
      </c>
      <c r="W46" s="485"/>
      <c r="X46" s="485"/>
      <c r="Y46" s="485"/>
      <c r="Z46" s="485"/>
      <c r="AA46" s="486"/>
      <c r="AB46" s="484" t="s">
        <v>171</v>
      </c>
      <c r="AC46" s="494"/>
      <c r="AD46" s="485"/>
      <c r="AE46" s="485"/>
      <c r="AF46" s="485"/>
      <c r="AG46" s="486"/>
      <c r="AH46" s="484" t="s">
        <v>172</v>
      </c>
      <c r="AI46" s="485"/>
      <c r="AJ46" s="485"/>
      <c r="AK46" s="485"/>
      <c r="AL46" s="485"/>
      <c r="AM46" s="486"/>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487"/>
      <c r="K47" s="488"/>
      <c r="L47" s="488"/>
      <c r="M47" s="488"/>
      <c r="N47" s="488"/>
      <c r="O47" s="489"/>
      <c r="P47" s="487"/>
      <c r="Q47" s="488"/>
      <c r="R47" s="488"/>
      <c r="S47" s="488"/>
      <c r="T47" s="488"/>
      <c r="U47" s="489"/>
      <c r="V47" s="487"/>
      <c r="W47" s="488"/>
      <c r="X47" s="488"/>
      <c r="Y47" s="488"/>
      <c r="Z47" s="488"/>
      <c r="AA47" s="489"/>
      <c r="AB47" s="487"/>
      <c r="AC47" s="488"/>
      <c r="AD47" s="488"/>
      <c r="AE47" s="488"/>
      <c r="AF47" s="488"/>
      <c r="AG47" s="489"/>
      <c r="AH47" s="487"/>
      <c r="AI47" s="488"/>
      <c r="AJ47" s="488"/>
      <c r="AK47" s="488"/>
      <c r="AL47" s="488"/>
      <c r="AM47" s="489"/>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487"/>
      <c r="K48" s="488"/>
      <c r="L48" s="488"/>
      <c r="M48" s="488"/>
      <c r="N48" s="488"/>
      <c r="O48" s="489"/>
      <c r="P48" s="487"/>
      <c r="Q48" s="488"/>
      <c r="R48" s="488"/>
      <c r="S48" s="488"/>
      <c r="T48" s="488"/>
      <c r="U48" s="489"/>
      <c r="V48" s="487"/>
      <c r="W48" s="488"/>
      <c r="X48" s="488"/>
      <c r="Y48" s="488"/>
      <c r="Z48" s="488"/>
      <c r="AA48" s="489"/>
      <c r="AB48" s="487"/>
      <c r="AC48" s="488"/>
      <c r="AD48" s="488"/>
      <c r="AE48" s="488"/>
      <c r="AF48" s="488"/>
      <c r="AG48" s="489"/>
      <c r="AH48" s="487"/>
      <c r="AI48" s="488"/>
      <c r="AJ48" s="488"/>
      <c r="AK48" s="488"/>
      <c r="AL48" s="488"/>
      <c r="AM48" s="489"/>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487"/>
      <c r="K49" s="488"/>
      <c r="L49" s="488"/>
      <c r="M49" s="488"/>
      <c r="N49" s="488"/>
      <c r="O49" s="489"/>
      <c r="P49" s="487"/>
      <c r="Q49" s="488"/>
      <c r="R49" s="488"/>
      <c r="S49" s="488"/>
      <c r="T49" s="488"/>
      <c r="U49" s="489"/>
      <c r="V49" s="487"/>
      <c r="W49" s="488"/>
      <c r="X49" s="488"/>
      <c r="Y49" s="488"/>
      <c r="Z49" s="488"/>
      <c r="AA49" s="489"/>
      <c r="AB49" s="487"/>
      <c r="AC49" s="488"/>
      <c r="AD49" s="488"/>
      <c r="AE49" s="488"/>
      <c r="AF49" s="488"/>
      <c r="AG49" s="489"/>
      <c r="AH49" s="487"/>
      <c r="AI49" s="488"/>
      <c r="AJ49" s="488"/>
      <c r="AK49" s="488"/>
      <c r="AL49" s="488"/>
      <c r="AM49" s="489"/>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487"/>
      <c r="K50" s="488"/>
      <c r="L50" s="488"/>
      <c r="M50" s="488"/>
      <c r="N50" s="488"/>
      <c r="O50" s="489"/>
      <c r="P50" s="487"/>
      <c r="Q50" s="488"/>
      <c r="R50" s="488"/>
      <c r="S50" s="488"/>
      <c r="T50" s="488"/>
      <c r="U50" s="489"/>
      <c r="V50" s="487"/>
      <c r="W50" s="488"/>
      <c r="X50" s="488"/>
      <c r="Y50" s="488"/>
      <c r="Z50" s="488"/>
      <c r="AA50" s="489"/>
      <c r="AB50" s="487"/>
      <c r="AC50" s="488"/>
      <c r="AD50" s="488"/>
      <c r="AE50" s="488"/>
      <c r="AF50" s="488"/>
      <c r="AG50" s="489"/>
      <c r="AH50" s="487"/>
      <c r="AI50" s="488"/>
      <c r="AJ50" s="488"/>
      <c r="AK50" s="488"/>
      <c r="AL50" s="488"/>
      <c r="AM50" s="489"/>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490"/>
      <c r="K51" s="491"/>
      <c r="L51" s="491"/>
      <c r="M51" s="491"/>
      <c r="N51" s="491"/>
      <c r="O51" s="492"/>
      <c r="P51" s="490"/>
      <c r="Q51" s="491"/>
      <c r="R51" s="491"/>
      <c r="S51" s="491"/>
      <c r="T51" s="491"/>
      <c r="U51" s="492"/>
      <c r="V51" s="490"/>
      <c r="W51" s="491"/>
      <c r="X51" s="491"/>
      <c r="Y51" s="491"/>
      <c r="Z51" s="491"/>
      <c r="AA51" s="492"/>
      <c r="AB51" s="490"/>
      <c r="AC51" s="491"/>
      <c r="AD51" s="491"/>
      <c r="AE51" s="491"/>
      <c r="AF51" s="491"/>
      <c r="AG51" s="492"/>
      <c r="AH51" s="490"/>
      <c r="AI51" s="491"/>
      <c r="AJ51" s="491"/>
      <c r="AK51" s="491"/>
      <c r="AL51" s="491"/>
      <c r="AM51" s="492"/>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563" t="s">
        <v>173</v>
      </c>
      <c r="C2" s="564"/>
      <c r="D2" s="564"/>
      <c r="E2" s="564"/>
      <c r="F2" s="564"/>
      <c r="G2" s="564"/>
      <c r="H2" s="564"/>
      <c r="I2" s="564"/>
      <c r="J2" s="483" t="s">
        <v>23</v>
      </c>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564"/>
      <c r="C3" s="564"/>
      <c r="D3" s="564"/>
      <c r="E3" s="564"/>
      <c r="F3" s="564"/>
      <c r="G3" s="564"/>
      <c r="H3" s="564"/>
      <c r="I3" s="564"/>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564"/>
      <c r="C4" s="564"/>
      <c r="D4" s="564"/>
      <c r="E4" s="564"/>
      <c r="F4" s="564"/>
      <c r="G4" s="564"/>
      <c r="H4" s="564"/>
      <c r="I4" s="564"/>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495" t="s">
        <v>158</v>
      </c>
      <c r="C6" s="495"/>
      <c r="D6" s="496"/>
      <c r="E6" s="533" t="s">
        <v>159</v>
      </c>
      <c r="F6" s="534"/>
      <c r="G6" s="534"/>
      <c r="H6" s="534"/>
      <c r="I6" s="535"/>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4"/>
      <c r="AO6" s="554" t="s">
        <v>160</v>
      </c>
      <c r="AP6" s="555"/>
      <c r="AQ6" s="555"/>
      <c r="AR6" s="555"/>
      <c r="AS6" s="555"/>
      <c r="AT6" s="556"/>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495"/>
      <c r="C7" s="495"/>
      <c r="D7" s="496"/>
      <c r="E7" s="536"/>
      <c r="F7" s="537"/>
      <c r="G7" s="537"/>
      <c r="H7" s="537"/>
      <c r="I7" s="538"/>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4"/>
      <c r="AO7" s="557"/>
      <c r="AP7" s="558"/>
      <c r="AQ7" s="558"/>
      <c r="AR7" s="558"/>
      <c r="AS7" s="558"/>
      <c r="AT7" s="559"/>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495"/>
      <c r="C8" s="495"/>
      <c r="D8" s="496"/>
      <c r="E8" s="536"/>
      <c r="F8" s="537"/>
      <c r="G8" s="537"/>
      <c r="H8" s="537"/>
      <c r="I8" s="538"/>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4"/>
      <c r="AO8" s="557"/>
      <c r="AP8" s="558"/>
      <c r="AQ8" s="558"/>
      <c r="AR8" s="558"/>
      <c r="AS8" s="558"/>
      <c r="AT8" s="559"/>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495"/>
      <c r="C9" s="495"/>
      <c r="D9" s="496"/>
      <c r="E9" s="536"/>
      <c r="F9" s="537"/>
      <c r="G9" s="537"/>
      <c r="H9" s="537"/>
      <c r="I9" s="538"/>
      <c r="J9" s="52" t="str">
        <f>IF(AND('Mapa de Riesgos'!$Y$30="Muy Alta",'Mapa de Riesgos'!$AA$30="Leve"),CONCATENATE("R4C",'Mapa de Riesgos'!$O$30),"")</f>
        <v/>
      </c>
      <c r="K9" s="53" t="str">
        <f>IF(AND('Mapa de Riesgos'!$Y$31="Muy Alta",'Mapa de Riesgos'!$AA$31="Leve"),CONCATENATE("R4C",'Mapa de Riesgos'!$O$31),"")</f>
        <v/>
      </c>
      <c r="L9" s="58" t="str">
        <f>IF(AND('Mapa de Riesgos'!$Y$32="Muy Alta",'Mapa de Riesgos'!$AA$32="Leve"),CONCATENATE("R4C",'Mapa de Riesgos'!$O$32),"")</f>
        <v/>
      </c>
      <c r="M9" s="58" t="str">
        <f>IF(AND('Mapa de Riesgos'!$Y$33="Muy Alta",'Mapa de Riesgos'!$AA$33="Leve"),CONCATENATE("R4C",'Mapa de Riesgos'!$O$33),"")</f>
        <v/>
      </c>
      <c r="N9" s="58"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8" t="str">
        <f>IF(AND('Mapa de Riesgos'!$Y$32="Muy Alta",'Mapa de Riesgos'!$AA$32="Menor"),CONCATENATE("R4C",'Mapa de Riesgos'!$O$32),"")</f>
        <v/>
      </c>
      <c r="S9" s="58" t="str">
        <f>IF(AND('Mapa de Riesgos'!$Y$33="Muy Alta",'Mapa de Riesgos'!$AA$33="Menor"),CONCATENATE("R4C",'Mapa de Riesgos'!$O$33),"")</f>
        <v/>
      </c>
      <c r="T9" s="58"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8" t="str">
        <f>IF(AND('Mapa de Riesgos'!$Y$32="Muy Alta",'Mapa de Riesgos'!$AA$32="Moderado"),CONCATENATE("R4C",'Mapa de Riesgos'!$O$32),"")</f>
        <v/>
      </c>
      <c r="Y9" s="58" t="str">
        <f>IF(AND('Mapa de Riesgos'!$Y$33="Muy Alta",'Mapa de Riesgos'!$AA$33="Moderado"),CONCATENATE("R4C",'Mapa de Riesgos'!$O$33),"")</f>
        <v/>
      </c>
      <c r="Z9" s="58"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8" t="str">
        <f>IF(AND('Mapa de Riesgos'!$Y$32="Muy Alta",'Mapa de Riesgos'!$AA$32="Mayor"),CONCATENATE("R4C",'Mapa de Riesgos'!$O$32),"")</f>
        <v/>
      </c>
      <c r="AE9" s="58" t="str">
        <f>IF(AND('Mapa de Riesgos'!$Y$33="Muy Alta",'Mapa de Riesgos'!$AA$33="Mayor"),CONCATENATE("R4C",'Mapa de Riesgos'!$O$33),"")</f>
        <v/>
      </c>
      <c r="AF9" s="58"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4"/>
      <c r="AO9" s="557"/>
      <c r="AP9" s="558"/>
      <c r="AQ9" s="558"/>
      <c r="AR9" s="558"/>
      <c r="AS9" s="558"/>
      <c r="AT9" s="559"/>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495"/>
      <c r="C10" s="495"/>
      <c r="D10" s="496"/>
      <c r="E10" s="536"/>
      <c r="F10" s="537"/>
      <c r="G10" s="537"/>
      <c r="H10" s="537"/>
      <c r="I10" s="538"/>
      <c r="J10" s="52" t="str">
        <f>IF(AND('Mapa de Riesgos'!$Y$36="Muy Alta",'Mapa de Riesgos'!$AA$36="Leve"),CONCATENATE("R5C",'Mapa de Riesgos'!$O$36),"")</f>
        <v/>
      </c>
      <c r="K10" s="53" t="str">
        <f>IF(AND('Mapa de Riesgos'!$Y$37="Muy Alta",'Mapa de Riesgos'!$AA$37="Leve"),CONCATENATE("R5C",'Mapa de Riesgos'!$O$37),"")</f>
        <v/>
      </c>
      <c r="L10" s="58" t="str">
        <f>IF(AND('Mapa de Riesgos'!$Y$38="Muy Alta",'Mapa de Riesgos'!$AA$38="Leve"),CONCATENATE("R5C",'Mapa de Riesgos'!$O$38),"")</f>
        <v/>
      </c>
      <c r="M10" s="58" t="str">
        <f>IF(AND('Mapa de Riesgos'!$Y$39="Muy Alta",'Mapa de Riesgos'!$AA$39="Leve"),CONCATENATE("R5C",'Mapa de Riesgos'!$O$39),"")</f>
        <v/>
      </c>
      <c r="N10" s="58"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8" t="str">
        <f>IF(AND('Mapa de Riesgos'!$Y$38="Muy Alta",'Mapa de Riesgos'!$AA$38="Menor"),CONCATENATE("R5C",'Mapa de Riesgos'!$O$38),"")</f>
        <v/>
      </c>
      <c r="S10" s="58" t="str">
        <f>IF(AND('Mapa de Riesgos'!$Y$39="Muy Alta",'Mapa de Riesgos'!$AA$39="Menor"),CONCATENATE("R5C",'Mapa de Riesgos'!$O$39),"")</f>
        <v/>
      </c>
      <c r="T10" s="58"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8" t="str">
        <f>IF(AND('Mapa de Riesgos'!$Y$38="Muy Alta",'Mapa de Riesgos'!$AA$38="Moderado"),CONCATENATE("R5C",'Mapa de Riesgos'!$O$38),"")</f>
        <v/>
      </c>
      <c r="Y10" s="58" t="str">
        <f>IF(AND('Mapa de Riesgos'!$Y$39="Muy Alta",'Mapa de Riesgos'!$AA$39="Moderado"),CONCATENATE("R5C",'Mapa de Riesgos'!$O$39),"")</f>
        <v/>
      </c>
      <c r="Z10" s="58"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8" t="str">
        <f>IF(AND('Mapa de Riesgos'!$Y$38="Muy Alta",'Mapa de Riesgos'!$AA$38="Mayor"),CONCATENATE("R5C",'Mapa de Riesgos'!$O$38),"")</f>
        <v/>
      </c>
      <c r="AE10" s="58" t="str">
        <f>IF(AND('Mapa de Riesgos'!$Y$39="Muy Alta",'Mapa de Riesgos'!$AA$39="Mayor"),CONCATENATE("R5C",'Mapa de Riesgos'!$O$39),"")</f>
        <v/>
      </c>
      <c r="AF10" s="58"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4"/>
      <c r="AO10" s="557"/>
      <c r="AP10" s="558"/>
      <c r="AQ10" s="558"/>
      <c r="AR10" s="558"/>
      <c r="AS10" s="558"/>
      <c r="AT10" s="559"/>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495"/>
      <c r="C11" s="495"/>
      <c r="D11" s="496"/>
      <c r="E11" s="536"/>
      <c r="F11" s="537"/>
      <c r="G11" s="537"/>
      <c r="H11" s="537"/>
      <c r="I11" s="538"/>
      <c r="J11" s="52" t="str">
        <f>IF(AND('Mapa de Riesgos'!$Y$42="Muy Alta",'Mapa de Riesgos'!$AA$42="Leve"),CONCATENATE("R6C",'Mapa de Riesgos'!$O$42),"")</f>
        <v/>
      </c>
      <c r="K11" s="53" t="str">
        <f>IF(AND('Mapa de Riesgos'!$Y$43="Muy Alta",'Mapa de Riesgos'!$AA$43="Leve"),CONCATENATE("R6C",'Mapa de Riesgos'!$O$43),"")</f>
        <v/>
      </c>
      <c r="L11" s="58" t="str">
        <f>IF(AND('Mapa de Riesgos'!$Y$44="Muy Alta",'Mapa de Riesgos'!$AA$44="Leve"),CONCATENATE("R6C",'Mapa de Riesgos'!$O$44),"")</f>
        <v/>
      </c>
      <c r="M11" s="58" t="str">
        <f>IF(AND('Mapa de Riesgos'!$Y$45="Muy Alta",'Mapa de Riesgos'!$AA$45="Leve"),CONCATENATE("R6C",'Mapa de Riesgos'!$O$45),"")</f>
        <v/>
      </c>
      <c r="N11" s="58"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8" t="str">
        <f>IF(AND('Mapa de Riesgos'!$Y$44="Muy Alta",'Mapa de Riesgos'!$AA$44="Menor"),CONCATENATE("R6C",'Mapa de Riesgos'!$O$44),"")</f>
        <v/>
      </c>
      <c r="S11" s="58" t="str">
        <f>IF(AND('Mapa de Riesgos'!$Y$45="Muy Alta",'Mapa de Riesgos'!$AA$45="Menor"),CONCATENATE("R6C",'Mapa de Riesgos'!$O$45),"")</f>
        <v/>
      </c>
      <c r="T11" s="58"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8" t="str">
        <f>IF(AND('Mapa de Riesgos'!$Y$44="Muy Alta",'Mapa de Riesgos'!$AA$44="Moderado"),CONCATENATE("R6C",'Mapa de Riesgos'!$O$44),"")</f>
        <v/>
      </c>
      <c r="Y11" s="58" t="str">
        <f>IF(AND('Mapa de Riesgos'!$Y$45="Muy Alta",'Mapa de Riesgos'!$AA$45="Moderado"),CONCATENATE("R6C",'Mapa de Riesgos'!$O$45),"")</f>
        <v/>
      </c>
      <c r="Z11" s="58"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8" t="str">
        <f>IF(AND('Mapa de Riesgos'!$Y$44="Muy Alta",'Mapa de Riesgos'!$AA$44="Mayor"),CONCATENATE("R6C",'Mapa de Riesgos'!$O$44),"")</f>
        <v/>
      </c>
      <c r="AE11" s="58" t="str">
        <f>IF(AND('Mapa de Riesgos'!$Y$45="Muy Alta",'Mapa de Riesgos'!$AA$45="Mayor"),CONCATENATE("R6C",'Mapa de Riesgos'!$O$45),"")</f>
        <v/>
      </c>
      <c r="AF11" s="58"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4"/>
      <c r="AO11" s="557"/>
      <c r="AP11" s="558"/>
      <c r="AQ11" s="558"/>
      <c r="AR11" s="558"/>
      <c r="AS11" s="558"/>
      <c r="AT11" s="559"/>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495"/>
      <c r="C12" s="495"/>
      <c r="D12" s="496"/>
      <c r="E12" s="536"/>
      <c r="F12" s="537"/>
      <c r="G12" s="537"/>
      <c r="H12" s="537"/>
      <c r="I12" s="538"/>
      <c r="J12" s="52" t="str">
        <f>IF(AND('Mapa de Riesgos'!$Y$48="Muy Alta",'Mapa de Riesgos'!$AA$48="Leve"),CONCATENATE("R7C",'Mapa de Riesgos'!$O$48),"")</f>
        <v/>
      </c>
      <c r="K12" s="53" t="str">
        <f>IF(AND('Mapa de Riesgos'!$Y$49="Muy Alta",'Mapa de Riesgos'!$AA$49="Leve"),CONCATENATE("R7C",'Mapa de Riesgos'!$O$49),"")</f>
        <v/>
      </c>
      <c r="L12" s="58" t="str">
        <f>IF(AND('Mapa de Riesgos'!$Y$50="Muy Alta",'Mapa de Riesgos'!$AA$50="Leve"),CONCATENATE("R7C",'Mapa de Riesgos'!$O$50),"")</f>
        <v/>
      </c>
      <c r="M12" s="58" t="str">
        <f>IF(AND('Mapa de Riesgos'!$Y$51="Muy Alta",'Mapa de Riesgos'!$AA$51="Leve"),CONCATENATE("R7C",'Mapa de Riesgos'!$O$51),"")</f>
        <v/>
      </c>
      <c r="N12" s="58"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8" t="str">
        <f>IF(AND('Mapa de Riesgos'!$Y$50="Muy Alta",'Mapa de Riesgos'!$AA$50="Menor"),CONCATENATE("R7C",'Mapa de Riesgos'!$O$50),"")</f>
        <v/>
      </c>
      <c r="S12" s="58" t="str">
        <f>IF(AND('Mapa de Riesgos'!$Y$51="Muy Alta",'Mapa de Riesgos'!$AA$51="Menor"),CONCATENATE("R7C",'Mapa de Riesgos'!$O$51),"")</f>
        <v/>
      </c>
      <c r="T12" s="58"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8" t="str">
        <f>IF(AND('Mapa de Riesgos'!$Y$50="Muy Alta",'Mapa de Riesgos'!$AA$50="Moderado"),CONCATENATE("R7C",'Mapa de Riesgos'!$O$50),"")</f>
        <v/>
      </c>
      <c r="Y12" s="58" t="str">
        <f>IF(AND('Mapa de Riesgos'!$Y$51="Muy Alta",'Mapa de Riesgos'!$AA$51="Moderado"),CONCATENATE("R7C",'Mapa de Riesgos'!$O$51),"")</f>
        <v/>
      </c>
      <c r="Z12" s="58"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8" t="str">
        <f>IF(AND('Mapa de Riesgos'!$Y$50="Muy Alta",'Mapa de Riesgos'!$AA$50="Mayor"),CONCATENATE("R7C",'Mapa de Riesgos'!$O$50),"")</f>
        <v/>
      </c>
      <c r="AE12" s="58" t="str">
        <f>IF(AND('Mapa de Riesgos'!$Y$51="Muy Alta",'Mapa de Riesgos'!$AA$51="Mayor"),CONCATENATE("R7C",'Mapa de Riesgos'!$O$51),"")</f>
        <v/>
      </c>
      <c r="AF12" s="58"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4"/>
      <c r="AO12" s="557"/>
      <c r="AP12" s="558"/>
      <c r="AQ12" s="558"/>
      <c r="AR12" s="558"/>
      <c r="AS12" s="558"/>
      <c r="AT12" s="559"/>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495"/>
      <c r="C13" s="495"/>
      <c r="D13" s="496"/>
      <c r="E13" s="536"/>
      <c r="F13" s="537"/>
      <c r="G13" s="537"/>
      <c r="H13" s="537"/>
      <c r="I13" s="538"/>
      <c r="J13" s="52" t="str">
        <f>IF(AND('Mapa de Riesgos'!$Y$54="Muy Alta",'Mapa de Riesgos'!$AA$54="Leve"),CONCATENATE("R8C",'Mapa de Riesgos'!$O$54),"")</f>
        <v/>
      </c>
      <c r="K13" s="53" t="str">
        <f>IF(AND('Mapa de Riesgos'!$Y$55="Muy Alta",'Mapa de Riesgos'!$AA$55="Leve"),CONCATENATE("R8C",'Mapa de Riesgos'!$O$55),"")</f>
        <v/>
      </c>
      <c r="L13" s="58" t="str">
        <f>IF(AND('Mapa de Riesgos'!$Y$56="Muy Alta",'Mapa de Riesgos'!$AA$56="Leve"),CONCATENATE("R8C",'Mapa de Riesgos'!$O$56),"")</f>
        <v/>
      </c>
      <c r="M13" s="58" t="str">
        <f>IF(AND('Mapa de Riesgos'!$Y$57="Muy Alta",'Mapa de Riesgos'!$AA$57="Leve"),CONCATENATE("R8C",'Mapa de Riesgos'!$O$57),"")</f>
        <v/>
      </c>
      <c r="N13" s="58"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8" t="str">
        <f>IF(AND('Mapa de Riesgos'!$Y$56="Muy Alta",'Mapa de Riesgos'!$AA$56="Menor"),CONCATENATE("R8C",'Mapa de Riesgos'!$O$56),"")</f>
        <v/>
      </c>
      <c r="S13" s="58" t="str">
        <f>IF(AND('Mapa de Riesgos'!$Y$57="Muy Alta",'Mapa de Riesgos'!$AA$57="Menor"),CONCATENATE("R8C",'Mapa de Riesgos'!$O$57),"")</f>
        <v/>
      </c>
      <c r="T13" s="58"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8" t="str">
        <f>IF(AND('Mapa de Riesgos'!$Y$56="Muy Alta",'Mapa de Riesgos'!$AA$56="Moderado"),CONCATENATE("R8C",'Mapa de Riesgos'!$O$56),"")</f>
        <v/>
      </c>
      <c r="Y13" s="58" t="str">
        <f>IF(AND('Mapa de Riesgos'!$Y$57="Muy Alta",'Mapa de Riesgos'!$AA$57="Moderado"),CONCATENATE("R8C",'Mapa de Riesgos'!$O$57),"")</f>
        <v/>
      </c>
      <c r="Z13" s="58"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8" t="str">
        <f>IF(AND('Mapa de Riesgos'!$Y$56="Muy Alta",'Mapa de Riesgos'!$AA$56="Mayor"),CONCATENATE("R8C",'Mapa de Riesgos'!$O$56),"")</f>
        <v/>
      </c>
      <c r="AE13" s="58" t="str">
        <f>IF(AND('Mapa de Riesgos'!$Y$57="Muy Alta",'Mapa de Riesgos'!$AA$57="Mayor"),CONCATENATE("R8C",'Mapa de Riesgos'!$O$57),"")</f>
        <v/>
      </c>
      <c r="AF13" s="58"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4"/>
      <c r="AO13" s="557"/>
      <c r="AP13" s="558"/>
      <c r="AQ13" s="558"/>
      <c r="AR13" s="558"/>
      <c r="AS13" s="558"/>
      <c r="AT13" s="559"/>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495"/>
      <c r="C14" s="495"/>
      <c r="D14" s="496"/>
      <c r="E14" s="536"/>
      <c r="F14" s="537"/>
      <c r="G14" s="537"/>
      <c r="H14" s="537"/>
      <c r="I14" s="538"/>
      <c r="J14" s="52" t="str">
        <f>IF(AND('Mapa de Riesgos'!$Y$60="Muy Alta",'Mapa de Riesgos'!$AA$60="Leve"),CONCATENATE("R9C",'Mapa de Riesgos'!$O$60),"")</f>
        <v/>
      </c>
      <c r="K14" s="53" t="str">
        <f>IF(AND('Mapa de Riesgos'!$Y$61="Muy Alta",'Mapa de Riesgos'!$AA$61="Leve"),CONCATENATE("R9C",'Mapa de Riesgos'!$O$61),"")</f>
        <v/>
      </c>
      <c r="L14" s="58" t="str">
        <f>IF(AND('Mapa de Riesgos'!$Y$62="Muy Alta",'Mapa de Riesgos'!$AA$62="Leve"),CONCATENATE("R9C",'Mapa de Riesgos'!$O$62),"")</f>
        <v/>
      </c>
      <c r="M14" s="58" t="str">
        <f>IF(AND('Mapa de Riesgos'!$Y$63="Muy Alta",'Mapa de Riesgos'!$AA$63="Leve"),CONCATENATE("R9C",'Mapa de Riesgos'!$O$63),"")</f>
        <v/>
      </c>
      <c r="N14" s="58"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8" t="str">
        <f>IF(AND('Mapa de Riesgos'!$Y$62="Muy Alta",'Mapa de Riesgos'!$AA$62="Menor"),CONCATENATE("R9C",'Mapa de Riesgos'!$O$62),"")</f>
        <v/>
      </c>
      <c r="S14" s="58" t="str">
        <f>IF(AND('Mapa de Riesgos'!$Y$63="Muy Alta",'Mapa de Riesgos'!$AA$63="Menor"),CONCATENATE("R9C",'Mapa de Riesgos'!$O$63),"")</f>
        <v/>
      </c>
      <c r="T14" s="58"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8" t="str">
        <f>IF(AND('Mapa de Riesgos'!$Y$62="Muy Alta",'Mapa de Riesgos'!$AA$62="Moderado"),CONCATENATE("R9C",'Mapa de Riesgos'!$O$62),"")</f>
        <v/>
      </c>
      <c r="Y14" s="58" t="str">
        <f>IF(AND('Mapa de Riesgos'!$Y$63="Muy Alta",'Mapa de Riesgos'!$AA$63="Moderado"),CONCATENATE("R9C",'Mapa de Riesgos'!$O$63),"")</f>
        <v/>
      </c>
      <c r="Z14" s="58"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8" t="str">
        <f>IF(AND('Mapa de Riesgos'!$Y$62="Muy Alta",'Mapa de Riesgos'!$AA$62="Mayor"),CONCATENATE("R9C",'Mapa de Riesgos'!$O$62),"")</f>
        <v/>
      </c>
      <c r="AE14" s="58" t="str">
        <f>IF(AND('Mapa de Riesgos'!$Y$63="Muy Alta",'Mapa de Riesgos'!$AA$63="Mayor"),CONCATENATE("R9C",'Mapa de Riesgos'!$O$63),"")</f>
        <v/>
      </c>
      <c r="AF14" s="58"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4"/>
      <c r="AO14" s="557"/>
      <c r="AP14" s="558"/>
      <c r="AQ14" s="558"/>
      <c r="AR14" s="558"/>
      <c r="AS14" s="558"/>
      <c r="AT14" s="559"/>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495"/>
      <c r="C15" s="495"/>
      <c r="D15" s="496"/>
      <c r="E15" s="539"/>
      <c r="F15" s="540"/>
      <c r="G15" s="540"/>
      <c r="H15" s="540"/>
      <c r="I15" s="541"/>
      <c r="J15" s="59" t="str">
        <f>IF(AND('Mapa de Riesgos'!$Y$66="Muy Alta",'Mapa de Riesgos'!$AA$66="Leve"),CONCATENATE("R10C",'Mapa de Riesgos'!$O$66),"")</f>
        <v/>
      </c>
      <c r="K15" s="60" t="str">
        <f>IF(AND('Mapa de Riesgos'!$Y$67="Muy Alta",'Mapa de Riesgos'!$AA$67="Leve"),CONCATENATE("R10C",'Mapa de Riesgos'!$O$67),"")</f>
        <v/>
      </c>
      <c r="L15" s="60" t="str">
        <f>IF(AND('Mapa de Riesgos'!$Y$68="Muy Alta",'Mapa de Riesgos'!$AA$68="Leve"),CONCATENATE("R10C",'Mapa de Riesgos'!$O$68),"")</f>
        <v/>
      </c>
      <c r="M15" s="60" t="str">
        <f>IF(AND('Mapa de Riesgos'!$Y$69="Muy Alta",'Mapa de Riesgos'!$AA$69="Leve"),CONCATENATE("R10C",'Mapa de Riesgos'!$O$69),"")</f>
        <v/>
      </c>
      <c r="N15" s="60" t="str">
        <f>IF(AND('Mapa de Riesgos'!$Y$70="Muy Alta",'Mapa de Riesgos'!$AA$70="Leve"),CONCATENATE("R10C",'Mapa de Riesgos'!$O$70),"")</f>
        <v/>
      </c>
      <c r="O15" s="61"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9" t="str">
        <f>IF(AND('Mapa de Riesgos'!$Y$66="Muy Alta",'Mapa de Riesgos'!$AA$66="Moderado"),CONCATENATE("R10C",'Mapa de Riesgos'!$O$66),"")</f>
        <v/>
      </c>
      <c r="W15" s="60" t="str">
        <f>IF(AND('Mapa de Riesgos'!$Y$67="Muy Alta",'Mapa de Riesgos'!$AA$67="Moderado"),CONCATENATE("R10C",'Mapa de Riesgos'!$O$67),"")</f>
        <v/>
      </c>
      <c r="X15" s="60" t="str">
        <f>IF(AND('Mapa de Riesgos'!$Y$68="Muy Alta",'Mapa de Riesgos'!$AA$68="Moderado"),CONCATENATE("R10C",'Mapa de Riesgos'!$O$68),"")</f>
        <v/>
      </c>
      <c r="Y15" s="60" t="str">
        <f>IF(AND('Mapa de Riesgos'!$Y$69="Muy Alta",'Mapa de Riesgos'!$AA$69="Moderado"),CONCATENATE("R10C",'Mapa de Riesgos'!$O$69),"")</f>
        <v/>
      </c>
      <c r="Z15" s="60" t="str">
        <f>IF(AND('Mapa de Riesgos'!$Y$70="Muy Alta",'Mapa de Riesgos'!$AA$70="Moderado"),CONCATENATE("R10C",'Mapa de Riesgos'!$O$70),"")</f>
        <v/>
      </c>
      <c r="AA15" s="61"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2" t="str">
        <f>IF(AND('Mapa de Riesgos'!$Y$66="Muy Alta",'Mapa de Riesgos'!$AA$66="Catastrófico"),CONCATENATE("R10C",'Mapa de Riesgos'!$O$66),"")</f>
        <v/>
      </c>
      <c r="AI15" s="63" t="str">
        <f>IF(AND('Mapa de Riesgos'!$Y$67="Muy Alta",'Mapa de Riesgos'!$AA$67="Catastrófico"),CONCATENATE("R10C",'Mapa de Riesgos'!$O$67),"")</f>
        <v/>
      </c>
      <c r="AJ15" s="63" t="str">
        <f>IF(AND('Mapa de Riesgos'!$Y$68="Muy Alta",'Mapa de Riesgos'!$AA$68="Catastrófico"),CONCATENATE("R10C",'Mapa de Riesgos'!$O$68),"")</f>
        <v/>
      </c>
      <c r="AK15" s="63" t="str">
        <f>IF(AND('Mapa de Riesgos'!$Y$69="Muy Alta",'Mapa de Riesgos'!$AA$69="Catastrófico"),CONCATENATE("R10C",'Mapa de Riesgos'!$O$69),"")</f>
        <v/>
      </c>
      <c r="AL15" s="63" t="str">
        <f>IF(AND('Mapa de Riesgos'!$Y$70="Muy Alta",'Mapa de Riesgos'!$AA$70="Catastrófico"),CONCATENATE("R10C",'Mapa de Riesgos'!$O$70),"")</f>
        <v/>
      </c>
      <c r="AM15" s="64" t="str">
        <f>IF(AND('Mapa de Riesgos'!$Y$71="Muy Alta",'Mapa de Riesgos'!$AA$71="Catastrófico"),CONCATENATE("R10C",'Mapa de Riesgos'!$O$71),"")</f>
        <v/>
      </c>
      <c r="AN15" s="84"/>
      <c r="AO15" s="560"/>
      <c r="AP15" s="561"/>
      <c r="AQ15" s="561"/>
      <c r="AR15" s="561"/>
      <c r="AS15" s="561"/>
      <c r="AT15" s="562"/>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495"/>
      <c r="C16" s="495"/>
      <c r="D16" s="496"/>
      <c r="E16" s="533" t="s">
        <v>161</v>
      </c>
      <c r="F16" s="534"/>
      <c r="G16" s="534"/>
      <c r="H16" s="534"/>
      <c r="I16" s="534"/>
      <c r="J16" s="65" t="str">
        <f>IF(AND('Mapa de Riesgos'!$Y$12="Alta",'Mapa de Riesgos'!$AA$12="Leve"),CONCATENATE("R1C",'Mapa de Riesgos'!$O$12),"")</f>
        <v/>
      </c>
      <c r="K16" s="66" t="str">
        <f>IF(AND('Mapa de Riesgos'!$Y$13="Alta",'Mapa de Riesgos'!$AA$13="Leve"),CONCATENATE("R1C",'Mapa de Riesgos'!$O$13),"")</f>
        <v/>
      </c>
      <c r="L16" s="66" t="str">
        <f>IF(AND('Mapa de Riesgos'!$Y$14="Alta",'Mapa de Riesgos'!$AA$14="Leve"),CONCATENATE("R1C",'Mapa de Riesgos'!$O$14),"")</f>
        <v/>
      </c>
      <c r="M16" s="66" t="str">
        <f>IF(AND('Mapa de Riesgos'!$Y$15="Alta",'Mapa de Riesgos'!$AA$15="Leve"),CONCATENATE("R1C",'Mapa de Riesgos'!$O$15),"")</f>
        <v/>
      </c>
      <c r="N16" s="66" t="str">
        <f>IF(AND('Mapa de Riesgos'!$Y$16="Alta",'Mapa de Riesgos'!$AA$16="Leve"),CONCATENATE("R1C",'Mapa de Riesgos'!$O$16),"")</f>
        <v/>
      </c>
      <c r="O16" s="67" t="str">
        <f>IF(AND('Mapa de Riesgos'!$Y$17="Alta",'Mapa de Riesgos'!$AA$17="Leve"),CONCATENATE("R1C",'Mapa de Riesgos'!$O$17),"")</f>
        <v/>
      </c>
      <c r="P16" s="65" t="str">
        <f>IF(AND('Mapa de Riesgos'!$Y$12="Alta",'Mapa de Riesgos'!$AA$12="Menor"),CONCATENATE("R1C",'Mapa de Riesgos'!$O$12),"")</f>
        <v/>
      </c>
      <c r="Q16" s="66" t="str">
        <f>IF(AND('Mapa de Riesgos'!$Y$13="Alta",'Mapa de Riesgos'!$AA$13="Menor"),CONCATENATE("R1C",'Mapa de Riesgos'!$O$13),"")</f>
        <v/>
      </c>
      <c r="R16" s="66" t="str">
        <f>IF(AND('Mapa de Riesgos'!$Y$14="Alta",'Mapa de Riesgos'!$AA$14="Menor"),CONCATENATE("R1C",'Mapa de Riesgos'!$O$14),"")</f>
        <v/>
      </c>
      <c r="S16" s="66" t="str">
        <f>IF(AND('Mapa de Riesgos'!$Y$15="Alta",'Mapa de Riesgos'!$AA$15="Menor"),CONCATENATE("R1C",'Mapa de Riesgos'!$O$15),"")</f>
        <v/>
      </c>
      <c r="T16" s="66" t="str">
        <f>IF(AND('Mapa de Riesgos'!$Y$16="Alta",'Mapa de Riesgos'!$AA$16="Menor"),CONCATENATE("R1C",'Mapa de Riesgos'!$O$16),"")</f>
        <v/>
      </c>
      <c r="U16" s="67"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4"/>
      <c r="AO16" s="543" t="s">
        <v>162</v>
      </c>
      <c r="AP16" s="544"/>
      <c r="AQ16" s="544"/>
      <c r="AR16" s="544"/>
      <c r="AS16" s="544"/>
      <c r="AT16" s="545"/>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495"/>
      <c r="C17" s="495"/>
      <c r="D17" s="496"/>
      <c r="E17" s="552"/>
      <c r="F17" s="553"/>
      <c r="G17" s="553"/>
      <c r="H17" s="553"/>
      <c r="I17" s="553"/>
      <c r="J17" s="68" t="str">
        <f>IF(AND('Mapa de Riesgos'!$Y$18="Alta",'Mapa de Riesgos'!$AA$18="Leve"),CONCATENATE("R2C",'Mapa de Riesgos'!$O$18),"")</f>
        <v/>
      </c>
      <c r="K17" s="69" t="str">
        <f>IF(AND('Mapa de Riesgos'!$Y$19="Alta",'Mapa de Riesgos'!$AA$19="Leve"),CONCATENATE("R2C",'Mapa de Riesgos'!$O$19),"")</f>
        <v/>
      </c>
      <c r="L17" s="69" t="str">
        <f>IF(AND('Mapa de Riesgos'!$Y$20="Alta",'Mapa de Riesgos'!$AA$20="Leve"),CONCATENATE("R2C",'Mapa de Riesgos'!$O$20),"")</f>
        <v/>
      </c>
      <c r="M17" s="69" t="str">
        <f>IF(AND('Mapa de Riesgos'!$Y$21="Alta",'Mapa de Riesgos'!$AA$21="Leve"),CONCATENATE("R2C",'Mapa de Riesgos'!$O$21),"")</f>
        <v/>
      </c>
      <c r="N17" s="69" t="str">
        <f>IF(AND('Mapa de Riesgos'!$Y$22="Alta",'Mapa de Riesgos'!$AA$22="Leve"),CONCATENATE("R2C",'Mapa de Riesgos'!$O$22),"")</f>
        <v/>
      </c>
      <c r="O17" s="70" t="str">
        <f>IF(AND('Mapa de Riesgos'!$Y$23="Alta",'Mapa de Riesgos'!$AA$23="Leve"),CONCATENATE("R2C",'Mapa de Riesgos'!$O$23),"")</f>
        <v/>
      </c>
      <c r="P17" s="68" t="str">
        <f>IF(AND('Mapa de Riesgos'!$Y$18="Alta",'Mapa de Riesgos'!$AA$18="Menor"),CONCATENATE("R2C",'Mapa de Riesgos'!$O$18),"")</f>
        <v/>
      </c>
      <c r="Q17" s="69" t="str">
        <f>IF(AND('Mapa de Riesgos'!$Y$19="Alta",'Mapa de Riesgos'!$AA$19="Menor"),CONCATENATE("R2C",'Mapa de Riesgos'!$O$19),"")</f>
        <v/>
      </c>
      <c r="R17" s="69" t="str">
        <f>IF(AND('Mapa de Riesgos'!$Y$20="Alta",'Mapa de Riesgos'!$AA$20="Menor"),CONCATENATE("R2C",'Mapa de Riesgos'!$O$20),"")</f>
        <v/>
      </c>
      <c r="S17" s="69" t="str">
        <f>IF(AND('Mapa de Riesgos'!$Y$21="Alta",'Mapa de Riesgos'!$AA$21="Menor"),CONCATENATE("R2C",'Mapa de Riesgos'!$O$21),"")</f>
        <v/>
      </c>
      <c r="T17" s="69" t="str">
        <f>IF(AND('Mapa de Riesgos'!$Y$22="Alta",'Mapa de Riesgos'!$AA$22="Menor"),CONCATENATE("R2C",'Mapa de Riesgos'!$O$22),"")</f>
        <v/>
      </c>
      <c r="U17" s="70"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4"/>
      <c r="AO17" s="546"/>
      <c r="AP17" s="547"/>
      <c r="AQ17" s="547"/>
      <c r="AR17" s="547"/>
      <c r="AS17" s="547"/>
      <c r="AT17" s="548"/>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495"/>
      <c r="C18" s="495"/>
      <c r="D18" s="496"/>
      <c r="E18" s="536"/>
      <c r="F18" s="537"/>
      <c r="G18" s="537"/>
      <c r="H18" s="537"/>
      <c r="I18" s="553"/>
      <c r="J18" s="68" t="str">
        <f>IF(AND('Mapa de Riesgos'!$Y$24="Alta",'Mapa de Riesgos'!$AA$24="Leve"),CONCATENATE("R3C",'Mapa de Riesgos'!$O$24),"")</f>
        <v/>
      </c>
      <c r="K18" s="69" t="str">
        <f>IF(AND('Mapa de Riesgos'!$Y$25="Alta",'Mapa de Riesgos'!$AA$25="Leve"),CONCATENATE("R3C",'Mapa de Riesgos'!$O$25),"")</f>
        <v/>
      </c>
      <c r="L18" s="69" t="str">
        <f>IF(AND('Mapa de Riesgos'!$Y$26="Alta",'Mapa de Riesgos'!$AA$26="Leve"),CONCATENATE("R3C",'Mapa de Riesgos'!$O$26),"")</f>
        <v/>
      </c>
      <c r="M18" s="69" t="str">
        <f>IF(AND('Mapa de Riesgos'!$Y$27="Alta",'Mapa de Riesgos'!$AA$27="Leve"),CONCATENATE("R3C",'Mapa de Riesgos'!$O$27),"")</f>
        <v/>
      </c>
      <c r="N18" s="69" t="str">
        <f>IF(AND('Mapa de Riesgos'!$Y$28="Alta",'Mapa de Riesgos'!$AA$28="Leve"),CONCATENATE("R3C",'Mapa de Riesgos'!$O$28),"")</f>
        <v/>
      </c>
      <c r="O18" s="70" t="str">
        <f>IF(AND('Mapa de Riesgos'!$Y$29="Alta",'Mapa de Riesgos'!$AA$29="Leve"),CONCATENATE("R3C",'Mapa de Riesgos'!$O$29),"")</f>
        <v/>
      </c>
      <c r="P18" s="68" t="str">
        <f>IF(AND('Mapa de Riesgos'!$Y$24="Alta",'Mapa de Riesgos'!$AA$24="Menor"),CONCATENATE("R3C",'Mapa de Riesgos'!$O$24),"")</f>
        <v/>
      </c>
      <c r="Q18" s="69" t="str">
        <f>IF(AND('Mapa de Riesgos'!$Y$25="Alta",'Mapa de Riesgos'!$AA$25="Menor"),CONCATENATE("R3C",'Mapa de Riesgos'!$O$25),"")</f>
        <v/>
      </c>
      <c r="R18" s="69" t="str">
        <f>IF(AND('Mapa de Riesgos'!$Y$26="Alta",'Mapa de Riesgos'!$AA$26="Menor"),CONCATENATE("R3C",'Mapa de Riesgos'!$O$26),"")</f>
        <v/>
      </c>
      <c r="S18" s="69" t="str">
        <f>IF(AND('Mapa de Riesgos'!$Y$27="Alta",'Mapa de Riesgos'!$AA$27="Menor"),CONCATENATE("R3C",'Mapa de Riesgos'!$O$27),"")</f>
        <v/>
      </c>
      <c r="T18" s="69" t="str">
        <f>IF(AND('Mapa de Riesgos'!$Y$28="Alta",'Mapa de Riesgos'!$AA$28="Menor"),CONCATENATE("R3C",'Mapa de Riesgos'!$O$28),"")</f>
        <v/>
      </c>
      <c r="U18" s="70"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4"/>
      <c r="AO18" s="546"/>
      <c r="AP18" s="547"/>
      <c r="AQ18" s="547"/>
      <c r="AR18" s="547"/>
      <c r="AS18" s="547"/>
      <c r="AT18" s="548"/>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495"/>
      <c r="C19" s="495"/>
      <c r="D19" s="496"/>
      <c r="E19" s="536"/>
      <c r="F19" s="537"/>
      <c r="G19" s="537"/>
      <c r="H19" s="537"/>
      <c r="I19" s="553"/>
      <c r="J19" s="68" t="str">
        <f>IF(AND('Mapa de Riesgos'!$Y$30="Alta",'Mapa de Riesgos'!$AA$30="Leve"),CONCATENATE("R4C",'Mapa de Riesgos'!$O$30),"")</f>
        <v/>
      </c>
      <c r="K19" s="69" t="str">
        <f>IF(AND('Mapa de Riesgos'!$Y$31="Alta",'Mapa de Riesgos'!$AA$31="Leve"),CONCATENATE("R4C",'Mapa de Riesgos'!$O$31),"")</f>
        <v/>
      </c>
      <c r="L19" s="69" t="str">
        <f>IF(AND('Mapa de Riesgos'!$Y$32="Alta",'Mapa de Riesgos'!$AA$32="Leve"),CONCATENATE("R4C",'Mapa de Riesgos'!$O$32),"")</f>
        <v/>
      </c>
      <c r="M19" s="69" t="str">
        <f>IF(AND('Mapa de Riesgos'!$Y$33="Alta",'Mapa de Riesgos'!$AA$33="Leve"),CONCATENATE("R4C",'Mapa de Riesgos'!$O$33),"")</f>
        <v/>
      </c>
      <c r="N19" s="69" t="str">
        <f>IF(AND('Mapa de Riesgos'!$Y$34="Alta",'Mapa de Riesgos'!$AA$34="Leve"),CONCATENATE("R4C",'Mapa de Riesgos'!$O$34),"")</f>
        <v/>
      </c>
      <c r="O19" s="70" t="str">
        <f>IF(AND('Mapa de Riesgos'!$Y$35="Alta",'Mapa de Riesgos'!$AA$35="Leve"),CONCATENATE("R4C",'Mapa de Riesgos'!$O$35),"")</f>
        <v/>
      </c>
      <c r="P19" s="68" t="str">
        <f>IF(AND('Mapa de Riesgos'!$Y$30="Alta",'Mapa de Riesgos'!$AA$30="Menor"),CONCATENATE("R4C",'Mapa de Riesgos'!$O$30),"")</f>
        <v/>
      </c>
      <c r="Q19" s="69" t="str">
        <f>IF(AND('Mapa de Riesgos'!$Y$31="Alta",'Mapa de Riesgos'!$AA$31="Menor"),CONCATENATE("R4C",'Mapa de Riesgos'!$O$31),"")</f>
        <v/>
      </c>
      <c r="R19" s="69" t="str">
        <f>IF(AND('Mapa de Riesgos'!$Y$32="Alta",'Mapa de Riesgos'!$AA$32="Menor"),CONCATENATE("R4C",'Mapa de Riesgos'!$O$32),"")</f>
        <v/>
      </c>
      <c r="S19" s="69" t="str">
        <f>IF(AND('Mapa de Riesgos'!$Y$33="Alta",'Mapa de Riesgos'!$AA$33="Menor"),CONCATENATE("R4C",'Mapa de Riesgos'!$O$33),"")</f>
        <v/>
      </c>
      <c r="T19" s="69" t="str">
        <f>IF(AND('Mapa de Riesgos'!$Y$34="Alta",'Mapa de Riesgos'!$AA$34="Menor"),CONCATENATE("R4C",'Mapa de Riesgos'!$O$34),"")</f>
        <v/>
      </c>
      <c r="U19" s="70"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8" t="str">
        <f>IF(AND('Mapa de Riesgos'!$Y$32="Alta",'Mapa de Riesgos'!$AA$32="Moderado"),CONCATENATE("R4C",'Mapa de Riesgos'!$O$32),"")</f>
        <v/>
      </c>
      <c r="Y19" s="58" t="str">
        <f>IF(AND('Mapa de Riesgos'!$Y$33="Alta",'Mapa de Riesgos'!$AA$33="Moderado"),CONCATENATE("R4C",'Mapa de Riesgos'!$O$33),"")</f>
        <v/>
      </c>
      <c r="Z19" s="58"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8" t="str">
        <f>IF(AND('Mapa de Riesgos'!$Y$32="Alta",'Mapa de Riesgos'!$AA$32="Mayor"),CONCATENATE("R4C",'Mapa de Riesgos'!$O$32),"")</f>
        <v/>
      </c>
      <c r="AE19" s="58" t="str">
        <f>IF(AND('Mapa de Riesgos'!$Y$33="Alta",'Mapa de Riesgos'!$AA$33="Mayor"),CONCATENATE("R4C",'Mapa de Riesgos'!$O$33),"")</f>
        <v/>
      </c>
      <c r="AF19" s="58"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4"/>
      <c r="AO19" s="546"/>
      <c r="AP19" s="547"/>
      <c r="AQ19" s="547"/>
      <c r="AR19" s="547"/>
      <c r="AS19" s="547"/>
      <c r="AT19" s="548"/>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495"/>
      <c r="C20" s="495"/>
      <c r="D20" s="496"/>
      <c r="E20" s="536"/>
      <c r="F20" s="537"/>
      <c r="G20" s="537"/>
      <c r="H20" s="537"/>
      <c r="I20" s="553"/>
      <c r="J20" s="68" t="str">
        <f>IF(AND('Mapa de Riesgos'!$Y$36="Alta",'Mapa de Riesgos'!$AA$36="Leve"),CONCATENATE("R5C",'Mapa de Riesgos'!$O$36),"")</f>
        <v/>
      </c>
      <c r="K20" s="69" t="str">
        <f>IF(AND('Mapa de Riesgos'!$Y$37="Alta",'Mapa de Riesgos'!$AA$37="Leve"),CONCATENATE("R5C",'Mapa de Riesgos'!$O$37),"")</f>
        <v/>
      </c>
      <c r="L20" s="69" t="str">
        <f>IF(AND('Mapa de Riesgos'!$Y$38="Alta",'Mapa de Riesgos'!$AA$38="Leve"),CONCATENATE("R5C",'Mapa de Riesgos'!$O$38),"")</f>
        <v/>
      </c>
      <c r="M20" s="69" t="str">
        <f>IF(AND('Mapa de Riesgos'!$Y$39="Alta",'Mapa de Riesgos'!$AA$39="Leve"),CONCATENATE("R5C",'Mapa de Riesgos'!$O$39),"")</f>
        <v/>
      </c>
      <c r="N20" s="69" t="str">
        <f>IF(AND('Mapa de Riesgos'!$Y$40="Alta",'Mapa de Riesgos'!$AA$40="Leve"),CONCATENATE("R5C",'Mapa de Riesgos'!$O$40),"")</f>
        <v/>
      </c>
      <c r="O20" s="70" t="str">
        <f>IF(AND('Mapa de Riesgos'!$Y$41="Alta",'Mapa de Riesgos'!$AA$41="Leve"),CONCATENATE("R5C",'Mapa de Riesgos'!$O$41),"")</f>
        <v/>
      </c>
      <c r="P20" s="68" t="str">
        <f>IF(AND('Mapa de Riesgos'!$Y$36="Alta",'Mapa de Riesgos'!$AA$36="Menor"),CONCATENATE("R5C",'Mapa de Riesgos'!$O$36),"")</f>
        <v/>
      </c>
      <c r="Q20" s="69" t="str">
        <f>IF(AND('Mapa de Riesgos'!$Y$37="Alta",'Mapa de Riesgos'!$AA$37="Menor"),CONCATENATE("R5C",'Mapa de Riesgos'!$O$37),"")</f>
        <v/>
      </c>
      <c r="R20" s="69" t="str">
        <f>IF(AND('Mapa de Riesgos'!$Y$38="Alta",'Mapa de Riesgos'!$AA$38="Menor"),CONCATENATE("R5C",'Mapa de Riesgos'!$O$38),"")</f>
        <v/>
      </c>
      <c r="S20" s="69" t="str">
        <f>IF(AND('Mapa de Riesgos'!$Y$39="Alta",'Mapa de Riesgos'!$AA$39="Menor"),CONCATENATE("R5C",'Mapa de Riesgos'!$O$39),"")</f>
        <v/>
      </c>
      <c r="T20" s="69" t="str">
        <f>IF(AND('Mapa de Riesgos'!$Y$40="Alta",'Mapa de Riesgos'!$AA$40="Menor"),CONCATENATE("R5C",'Mapa de Riesgos'!$O$40),"")</f>
        <v/>
      </c>
      <c r="U20" s="70"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8" t="str">
        <f>IF(AND('Mapa de Riesgos'!$Y$38="Alta",'Mapa de Riesgos'!$AA$38="Moderado"),CONCATENATE("R5C",'Mapa de Riesgos'!$O$38),"")</f>
        <v/>
      </c>
      <c r="Y20" s="58" t="str">
        <f>IF(AND('Mapa de Riesgos'!$Y$39="Alta",'Mapa de Riesgos'!$AA$39="Moderado"),CONCATENATE("R5C",'Mapa de Riesgos'!$O$39),"")</f>
        <v/>
      </c>
      <c r="Z20" s="58"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8" t="str">
        <f>IF(AND('Mapa de Riesgos'!$Y$38="Alta",'Mapa de Riesgos'!$AA$38="Mayor"),CONCATENATE("R5C",'Mapa de Riesgos'!$O$38),"")</f>
        <v/>
      </c>
      <c r="AE20" s="58" t="str">
        <f>IF(AND('Mapa de Riesgos'!$Y$39="Alta",'Mapa de Riesgos'!$AA$39="Mayor"),CONCATENATE("R5C",'Mapa de Riesgos'!$O$39),"")</f>
        <v/>
      </c>
      <c r="AF20" s="58"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4"/>
      <c r="AO20" s="546"/>
      <c r="AP20" s="547"/>
      <c r="AQ20" s="547"/>
      <c r="AR20" s="547"/>
      <c r="AS20" s="547"/>
      <c r="AT20" s="548"/>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495"/>
      <c r="C21" s="495"/>
      <c r="D21" s="496"/>
      <c r="E21" s="536"/>
      <c r="F21" s="537"/>
      <c r="G21" s="537"/>
      <c r="H21" s="537"/>
      <c r="I21" s="553"/>
      <c r="J21" s="68" t="str">
        <f>IF(AND('Mapa de Riesgos'!$Y$42="Alta",'Mapa de Riesgos'!$AA$42="Leve"),CONCATENATE("R6C",'Mapa de Riesgos'!$O$42),"")</f>
        <v/>
      </c>
      <c r="K21" s="69" t="str">
        <f>IF(AND('Mapa de Riesgos'!$Y$43="Alta",'Mapa de Riesgos'!$AA$43="Leve"),CONCATENATE("R6C",'Mapa de Riesgos'!$O$43),"")</f>
        <v/>
      </c>
      <c r="L21" s="69" t="str">
        <f>IF(AND('Mapa de Riesgos'!$Y$44="Alta",'Mapa de Riesgos'!$AA$44="Leve"),CONCATENATE("R6C",'Mapa de Riesgos'!$O$44),"")</f>
        <v/>
      </c>
      <c r="M21" s="69" t="str">
        <f>IF(AND('Mapa de Riesgos'!$Y$45="Alta",'Mapa de Riesgos'!$AA$45="Leve"),CONCATENATE("R6C",'Mapa de Riesgos'!$O$45),"")</f>
        <v/>
      </c>
      <c r="N21" s="69" t="str">
        <f>IF(AND('Mapa de Riesgos'!$Y$46="Alta",'Mapa de Riesgos'!$AA$46="Leve"),CONCATENATE("R6C",'Mapa de Riesgos'!$O$46),"")</f>
        <v/>
      </c>
      <c r="O21" s="70" t="str">
        <f>IF(AND('Mapa de Riesgos'!$Y$47="Alta",'Mapa de Riesgos'!$AA$47="Leve"),CONCATENATE("R6C",'Mapa de Riesgos'!$O$47),"")</f>
        <v/>
      </c>
      <c r="P21" s="68" t="str">
        <f>IF(AND('Mapa de Riesgos'!$Y$42="Alta",'Mapa de Riesgos'!$AA$42="Menor"),CONCATENATE("R6C",'Mapa de Riesgos'!$O$42),"")</f>
        <v/>
      </c>
      <c r="Q21" s="69" t="str">
        <f>IF(AND('Mapa de Riesgos'!$Y$43="Alta",'Mapa de Riesgos'!$AA$43="Menor"),CONCATENATE("R6C",'Mapa de Riesgos'!$O$43),"")</f>
        <v/>
      </c>
      <c r="R21" s="69" t="str">
        <f>IF(AND('Mapa de Riesgos'!$Y$44="Alta",'Mapa de Riesgos'!$AA$44="Menor"),CONCATENATE("R6C",'Mapa de Riesgos'!$O$44),"")</f>
        <v/>
      </c>
      <c r="S21" s="69" t="str">
        <f>IF(AND('Mapa de Riesgos'!$Y$45="Alta",'Mapa de Riesgos'!$AA$45="Menor"),CONCATENATE("R6C",'Mapa de Riesgos'!$O$45),"")</f>
        <v/>
      </c>
      <c r="T21" s="69" t="str">
        <f>IF(AND('Mapa de Riesgos'!$Y$46="Alta",'Mapa de Riesgos'!$AA$46="Menor"),CONCATENATE("R6C",'Mapa de Riesgos'!$O$46),"")</f>
        <v/>
      </c>
      <c r="U21" s="70"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8" t="str">
        <f>IF(AND('Mapa de Riesgos'!$Y$44="Alta",'Mapa de Riesgos'!$AA$44="Moderado"),CONCATENATE("R6C",'Mapa de Riesgos'!$O$44),"")</f>
        <v/>
      </c>
      <c r="Y21" s="58" t="str">
        <f>IF(AND('Mapa de Riesgos'!$Y$45="Alta",'Mapa de Riesgos'!$AA$45="Moderado"),CONCATENATE("R6C",'Mapa de Riesgos'!$O$45),"")</f>
        <v/>
      </c>
      <c r="Z21" s="58"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8" t="str">
        <f>IF(AND('Mapa de Riesgos'!$Y$44="Alta",'Mapa de Riesgos'!$AA$44="Mayor"),CONCATENATE("R6C",'Mapa de Riesgos'!$O$44),"")</f>
        <v/>
      </c>
      <c r="AE21" s="58" t="str">
        <f>IF(AND('Mapa de Riesgos'!$Y$45="Alta",'Mapa de Riesgos'!$AA$45="Mayor"),CONCATENATE("R6C",'Mapa de Riesgos'!$O$45),"")</f>
        <v/>
      </c>
      <c r="AF21" s="58"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4"/>
      <c r="AO21" s="546"/>
      <c r="AP21" s="547"/>
      <c r="AQ21" s="547"/>
      <c r="AR21" s="547"/>
      <c r="AS21" s="547"/>
      <c r="AT21" s="548"/>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495"/>
      <c r="C22" s="495"/>
      <c r="D22" s="496"/>
      <c r="E22" s="536"/>
      <c r="F22" s="537"/>
      <c r="G22" s="537"/>
      <c r="H22" s="537"/>
      <c r="I22" s="553"/>
      <c r="J22" s="68" t="str">
        <f>IF(AND('Mapa de Riesgos'!$Y$48="Alta",'Mapa de Riesgos'!$AA$48="Leve"),CONCATENATE("R7C",'Mapa de Riesgos'!$O$48),"")</f>
        <v/>
      </c>
      <c r="K22" s="69" t="str">
        <f>IF(AND('Mapa de Riesgos'!$Y$49="Alta",'Mapa de Riesgos'!$AA$49="Leve"),CONCATENATE("R7C",'Mapa de Riesgos'!$O$49),"")</f>
        <v/>
      </c>
      <c r="L22" s="69" t="str">
        <f>IF(AND('Mapa de Riesgos'!$Y$50="Alta",'Mapa de Riesgos'!$AA$50="Leve"),CONCATENATE("R7C",'Mapa de Riesgos'!$O$50),"")</f>
        <v/>
      </c>
      <c r="M22" s="69" t="str">
        <f>IF(AND('Mapa de Riesgos'!$Y$51="Alta",'Mapa de Riesgos'!$AA$51="Leve"),CONCATENATE("R7C",'Mapa de Riesgos'!$O$51),"")</f>
        <v/>
      </c>
      <c r="N22" s="69" t="str">
        <f>IF(AND('Mapa de Riesgos'!$Y$52="Alta",'Mapa de Riesgos'!$AA$52="Leve"),CONCATENATE("R7C",'Mapa de Riesgos'!$O$52),"")</f>
        <v/>
      </c>
      <c r="O22" s="70" t="str">
        <f>IF(AND('Mapa de Riesgos'!$Y$53="Alta",'Mapa de Riesgos'!$AA$53="Leve"),CONCATENATE("R7C",'Mapa de Riesgos'!$O$53),"")</f>
        <v/>
      </c>
      <c r="P22" s="68" t="str">
        <f>IF(AND('Mapa de Riesgos'!$Y$48="Alta",'Mapa de Riesgos'!$AA$48="Menor"),CONCATENATE("R7C",'Mapa de Riesgos'!$O$48),"")</f>
        <v/>
      </c>
      <c r="Q22" s="69" t="str">
        <f>IF(AND('Mapa de Riesgos'!$Y$49="Alta",'Mapa de Riesgos'!$AA$49="Menor"),CONCATENATE("R7C",'Mapa de Riesgos'!$O$49),"")</f>
        <v/>
      </c>
      <c r="R22" s="69" t="str">
        <f>IF(AND('Mapa de Riesgos'!$Y$50="Alta",'Mapa de Riesgos'!$AA$50="Menor"),CONCATENATE("R7C",'Mapa de Riesgos'!$O$50),"")</f>
        <v/>
      </c>
      <c r="S22" s="69" t="str">
        <f>IF(AND('Mapa de Riesgos'!$Y$51="Alta",'Mapa de Riesgos'!$AA$51="Menor"),CONCATENATE("R7C",'Mapa de Riesgos'!$O$51),"")</f>
        <v/>
      </c>
      <c r="T22" s="69" t="str">
        <f>IF(AND('Mapa de Riesgos'!$Y$52="Alta",'Mapa de Riesgos'!$AA$52="Menor"),CONCATENATE("R7C",'Mapa de Riesgos'!$O$52),"")</f>
        <v/>
      </c>
      <c r="U22" s="70"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8" t="str">
        <f>IF(AND('Mapa de Riesgos'!$Y$50="Alta",'Mapa de Riesgos'!$AA$50="Moderado"),CONCATENATE("R7C",'Mapa de Riesgos'!$O$50),"")</f>
        <v/>
      </c>
      <c r="Y22" s="58" t="str">
        <f>IF(AND('Mapa de Riesgos'!$Y$51="Alta",'Mapa de Riesgos'!$AA$51="Moderado"),CONCATENATE("R7C",'Mapa de Riesgos'!$O$51),"")</f>
        <v/>
      </c>
      <c r="Z22" s="58"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8" t="str">
        <f>IF(AND('Mapa de Riesgos'!$Y$50="Alta",'Mapa de Riesgos'!$AA$50="Mayor"),CONCATENATE("R7C",'Mapa de Riesgos'!$O$50),"")</f>
        <v/>
      </c>
      <c r="AE22" s="58" t="str">
        <f>IF(AND('Mapa de Riesgos'!$Y$51="Alta",'Mapa de Riesgos'!$AA$51="Mayor"),CONCATENATE("R7C",'Mapa de Riesgos'!$O$51),"")</f>
        <v/>
      </c>
      <c r="AF22" s="58"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4"/>
      <c r="AO22" s="546"/>
      <c r="AP22" s="547"/>
      <c r="AQ22" s="547"/>
      <c r="AR22" s="547"/>
      <c r="AS22" s="547"/>
      <c r="AT22" s="548"/>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495"/>
      <c r="C23" s="495"/>
      <c r="D23" s="496"/>
      <c r="E23" s="536"/>
      <c r="F23" s="537"/>
      <c r="G23" s="537"/>
      <c r="H23" s="537"/>
      <c r="I23" s="553"/>
      <c r="J23" s="68" t="str">
        <f>IF(AND('Mapa de Riesgos'!$Y$54="Alta",'Mapa de Riesgos'!$AA$54="Leve"),CONCATENATE("R8C",'Mapa de Riesgos'!$O$54),"")</f>
        <v/>
      </c>
      <c r="K23" s="69" t="str">
        <f>IF(AND('Mapa de Riesgos'!$Y$55="Alta",'Mapa de Riesgos'!$AA$55="Leve"),CONCATENATE("R8C",'Mapa de Riesgos'!$O$55),"")</f>
        <v/>
      </c>
      <c r="L23" s="69" t="str">
        <f>IF(AND('Mapa de Riesgos'!$Y$56="Alta",'Mapa de Riesgos'!$AA$56="Leve"),CONCATENATE("R8C",'Mapa de Riesgos'!$O$56),"")</f>
        <v/>
      </c>
      <c r="M23" s="69" t="str">
        <f>IF(AND('Mapa de Riesgos'!$Y$57="Alta",'Mapa de Riesgos'!$AA$57="Leve"),CONCATENATE("R8C",'Mapa de Riesgos'!$O$57),"")</f>
        <v/>
      </c>
      <c r="N23" s="69" t="str">
        <f>IF(AND('Mapa de Riesgos'!$Y$58="Alta",'Mapa de Riesgos'!$AA$58="Leve"),CONCATENATE("R8C",'Mapa de Riesgos'!$O$58),"")</f>
        <v/>
      </c>
      <c r="O23" s="70" t="str">
        <f>IF(AND('Mapa de Riesgos'!$Y$59="Alta",'Mapa de Riesgos'!$AA$59="Leve"),CONCATENATE("R8C",'Mapa de Riesgos'!$O$59),"")</f>
        <v/>
      </c>
      <c r="P23" s="68" t="str">
        <f>IF(AND('Mapa de Riesgos'!$Y$54="Alta",'Mapa de Riesgos'!$AA$54="Menor"),CONCATENATE("R8C",'Mapa de Riesgos'!$O$54),"")</f>
        <v/>
      </c>
      <c r="Q23" s="69" t="str">
        <f>IF(AND('Mapa de Riesgos'!$Y$55="Alta",'Mapa de Riesgos'!$AA$55="Menor"),CONCATENATE("R8C",'Mapa de Riesgos'!$O$55),"")</f>
        <v/>
      </c>
      <c r="R23" s="69" t="str">
        <f>IF(AND('Mapa de Riesgos'!$Y$56="Alta",'Mapa de Riesgos'!$AA$56="Menor"),CONCATENATE("R8C",'Mapa de Riesgos'!$O$56),"")</f>
        <v/>
      </c>
      <c r="S23" s="69" t="str">
        <f>IF(AND('Mapa de Riesgos'!$Y$57="Alta",'Mapa de Riesgos'!$AA$57="Menor"),CONCATENATE("R8C",'Mapa de Riesgos'!$O$57),"")</f>
        <v/>
      </c>
      <c r="T23" s="69" t="str">
        <f>IF(AND('Mapa de Riesgos'!$Y$58="Alta",'Mapa de Riesgos'!$AA$58="Menor"),CONCATENATE("R8C",'Mapa de Riesgos'!$O$58),"")</f>
        <v/>
      </c>
      <c r="U23" s="70"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8" t="str">
        <f>IF(AND('Mapa de Riesgos'!$Y$56="Alta",'Mapa de Riesgos'!$AA$56="Moderado"),CONCATENATE("R8C",'Mapa de Riesgos'!$O$56),"")</f>
        <v/>
      </c>
      <c r="Y23" s="58" t="str">
        <f>IF(AND('Mapa de Riesgos'!$Y$57="Alta",'Mapa de Riesgos'!$AA$57="Moderado"),CONCATENATE("R8C",'Mapa de Riesgos'!$O$57),"")</f>
        <v/>
      </c>
      <c r="Z23" s="58"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8" t="str">
        <f>IF(AND('Mapa de Riesgos'!$Y$56="Alta",'Mapa de Riesgos'!$AA$56="Mayor"),CONCATENATE("R8C",'Mapa de Riesgos'!$O$56),"")</f>
        <v/>
      </c>
      <c r="AE23" s="58" t="str">
        <f>IF(AND('Mapa de Riesgos'!$Y$57="Alta",'Mapa de Riesgos'!$AA$57="Mayor"),CONCATENATE("R8C",'Mapa de Riesgos'!$O$57),"")</f>
        <v/>
      </c>
      <c r="AF23" s="58"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4"/>
      <c r="AO23" s="546"/>
      <c r="AP23" s="547"/>
      <c r="AQ23" s="547"/>
      <c r="AR23" s="547"/>
      <c r="AS23" s="547"/>
      <c r="AT23" s="548"/>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495"/>
      <c r="C24" s="495"/>
      <c r="D24" s="496"/>
      <c r="E24" s="536"/>
      <c r="F24" s="537"/>
      <c r="G24" s="537"/>
      <c r="H24" s="537"/>
      <c r="I24" s="553"/>
      <c r="J24" s="68" t="str">
        <f>IF(AND('Mapa de Riesgos'!$Y$60="Alta",'Mapa de Riesgos'!$AA$60="Leve"),CONCATENATE("R9C",'Mapa de Riesgos'!$O$60),"")</f>
        <v/>
      </c>
      <c r="K24" s="69" t="str">
        <f>IF(AND('Mapa de Riesgos'!$Y$61="Alta",'Mapa de Riesgos'!$AA$61="Leve"),CONCATENATE("R9C",'Mapa de Riesgos'!$O$61),"")</f>
        <v/>
      </c>
      <c r="L24" s="69" t="str">
        <f>IF(AND('Mapa de Riesgos'!$Y$62="Alta",'Mapa de Riesgos'!$AA$62="Leve"),CONCATENATE("R9C",'Mapa de Riesgos'!$O$62),"")</f>
        <v/>
      </c>
      <c r="M24" s="69" t="str">
        <f>IF(AND('Mapa de Riesgos'!$Y$63="Alta",'Mapa de Riesgos'!$AA$63="Leve"),CONCATENATE("R9C",'Mapa de Riesgos'!$O$63),"")</f>
        <v/>
      </c>
      <c r="N24" s="69" t="str">
        <f>IF(AND('Mapa de Riesgos'!$Y$64="Alta",'Mapa de Riesgos'!$AA$64="Leve"),CONCATENATE("R9C",'Mapa de Riesgos'!$O$64),"")</f>
        <v/>
      </c>
      <c r="O24" s="70" t="str">
        <f>IF(AND('Mapa de Riesgos'!$Y$65="Alta",'Mapa de Riesgos'!$AA$65="Leve"),CONCATENATE("R9C",'Mapa de Riesgos'!$O$65),"")</f>
        <v/>
      </c>
      <c r="P24" s="68" t="str">
        <f>IF(AND('Mapa de Riesgos'!$Y$60="Alta",'Mapa de Riesgos'!$AA$60="Menor"),CONCATENATE("R9C",'Mapa de Riesgos'!$O$60),"")</f>
        <v/>
      </c>
      <c r="Q24" s="69" t="str">
        <f>IF(AND('Mapa de Riesgos'!$Y$61="Alta",'Mapa de Riesgos'!$AA$61="Menor"),CONCATENATE("R9C",'Mapa de Riesgos'!$O$61),"")</f>
        <v/>
      </c>
      <c r="R24" s="69" t="str">
        <f>IF(AND('Mapa de Riesgos'!$Y$62="Alta",'Mapa de Riesgos'!$AA$62="Menor"),CONCATENATE("R9C",'Mapa de Riesgos'!$O$62),"")</f>
        <v/>
      </c>
      <c r="S24" s="69" t="str">
        <f>IF(AND('Mapa de Riesgos'!$Y$63="Alta",'Mapa de Riesgos'!$AA$63="Menor"),CONCATENATE("R9C",'Mapa de Riesgos'!$O$63),"")</f>
        <v/>
      </c>
      <c r="T24" s="69" t="str">
        <f>IF(AND('Mapa de Riesgos'!$Y$64="Alta",'Mapa de Riesgos'!$AA$64="Menor"),CONCATENATE("R9C",'Mapa de Riesgos'!$O$64),"")</f>
        <v/>
      </c>
      <c r="U24" s="70"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8" t="str">
        <f>IF(AND('Mapa de Riesgos'!$Y$62="Alta",'Mapa de Riesgos'!$AA$62="Moderado"),CONCATENATE("R9C",'Mapa de Riesgos'!$O$62),"")</f>
        <v/>
      </c>
      <c r="Y24" s="58" t="str">
        <f>IF(AND('Mapa de Riesgos'!$Y$63="Alta",'Mapa de Riesgos'!$AA$63="Moderado"),CONCATENATE("R9C",'Mapa de Riesgos'!$O$63),"")</f>
        <v/>
      </c>
      <c r="Z24" s="58"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8" t="str">
        <f>IF(AND('Mapa de Riesgos'!$Y$62="Alta",'Mapa de Riesgos'!$AA$62="Mayor"),CONCATENATE("R9C",'Mapa de Riesgos'!$O$62),"")</f>
        <v/>
      </c>
      <c r="AE24" s="58" t="str">
        <f>IF(AND('Mapa de Riesgos'!$Y$63="Alta",'Mapa de Riesgos'!$AA$63="Mayor"),CONCATENATE("R9C",'Mapa de Riesgos'!$O$63),"")</f>
        <v/>
      </c>
      <c r="AF24" s="58"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4"/>
      <c r="AO24" s="546"/>
      <c r="AP24" s="547"/>
      <c r="AQ24" s="547"/>
      <c r="AR24" s="547"/>
      <c r="AS24" s="547"/>
      <c r="AT24" s="548"/>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495"/>
      <c r="C25" s="495"/>
      <c r="D25" s="496"/>
      <c r="E25" s="539"/>
      <c r="F25" s="540"/>
      <c r="G25" s="540"/>
      <c r="H25" s="540"/>
      <c r="I25" s="540"/>
      <c r="J25" s="71" t="str">
        <f>IF(AND('Mapa de Riesgos'!$Y$66="Alta",'Mapa de Riesgos'!$AA$66="Leve"),CONCATENATE("R10C",'Mapa de Riesgos'!$O$66),"")</f>
        <v/>
      </c>
      <c r="K25" s="72" t="str">
        <f>IF(AND('Mapa de Riesgos'!$Y$67="Alta",'Mapa de Riesgos'!$AA$67="Leve"),CONCATENATE("R10C",'Mapa de Riesgos'!$O$67),"")</f>
        <v/>
      </c>
      <c r="L25" s="72" t="str">
        <f>IF(AND('Mapa de Riesgos'!$Y$68="Alta",'Mapa de Riesgos'!$AA$68="Leve"),CONCATENATE("R10C",'Mapa de Riesgos'!$O$68),"")</f>
        <v/>
      </c>
      <c r="M25" s="72" t="str">
        <f>IF(AND('Mapa de Riesgos'!$Y$69="Alta",'Mapa de Riesgos'!$AA$69="Leve"),CONCATENATE("R10C",'Mapa de Riesgos'!$O$69),"")</f>
        <v/>
      </c>
      <c r="N25" s="72" t="str">
        <f>IF(AND('Mapa de Riesgos'!$Y$70="Alta",'Mapa de Riesgos'!$AA$70="Leve"),CONCATENATE("R10C",'Mapa de Riesgos'!$O$70),"")</f>
        <v/>
      </c>
      <c r="O25" s="73" t="str">
        <f>IF(AND('Mapa de Riesgos'!$Y$71="Alta",'Mapa de Riesgos'!$AA$71="Leve"),CONCATENATE("R10C",'Mapa de Riesgos'!$O$71),"")</f>
        <v/>
      </c>
      <c r="P25" s="71" t="str">
        <f>IF(AND('Mapa de Riesgos'!$Y$66="Alta",'Mapa de Riesgos'!$AA$66="Menor"),CONCATENATE("R10C",'Mapa de Riesgos'!$O$66),"")</f>
        <v/>
      </c>
      <c r="Q25" s="72" t="str">
        <f>IF(AND('Mapa de Riesgos'!$Y$67="Alta",'Mapa de Riesgos'!$AA$67="Menor"),CONCATENATE("R10C",'Mapa de Riesgos'!$O$67),"")</f>
        <v/>
      </c>
      <c r="R25" s="72" t="str">
        <f>IF(AND('Mapa de Riesgos'!$Y$68="Alta",'Mapa de Riesgos'!$AA$68="Menor"),CONCATENATE("R10C",'Mapa de Riesgos'!$O$68),"")</f>
        <v/>
      </c>
      <c r="S25" s="72" t="str">
        <f>IF(AND('Mapa de Riesgos'!$Y$69="Alta",'Mapa de Riesgos'!$AA$69="Menor"),CONCATENATE("R10C",'Mapa de Riesgos'!$O$69),"")</f>
        <v/>
      </c>
      <c r="T25" s="72" t="str">
        <f>IF(AND('Mapa de Riesgos'!$Y$70="Alta",'Mapa de Riesgos'!$AA$70="Menor"),CONCATENATE("R10C",'Mapa de Riesgos'!$O$70),"")</f>
        <v/>
      </c>
      <c r="U25" s="73" t="str">
        <f>IF(AND('Mapa de Riesgos'!$Y$71="Alta",'Mapa de Riesgos'!$AA$71="Menor"),CONCATENATE("R10C",'Mapa de Riesgos'!$O$71),"")</f>
        <v/>
      </c>
      <c r="V25" s="59" t="str">
        <f>IF(AND('Mapa de Riesgos'!$Y$66="Alta",'Mapa de Riesgos'!$AA$66="Moderado"),CONCATENATE("R10C",'Mapa de Riesgos'!$O$66),"")</f>
        <v/>
      </c>
      <c r="W25" s="60" t="str">
        <f>IF(AND('Mapa de Riesgos'!$Y$67="Alta",'Mapa de Riesgos'!$AA$67="Moderado"),CONCATENATE("R10C",'Mapa de Riesgos'!$O$67),"")</f>
        <v/>
      </c>
      <c r="X25" s="60" t="str">
        <f>IF(AND('Mapa de Riesgos'!$Y$68="Alta",'Mapa de Riesgos'!$AA$68="Moderado"),CONCATENATE("R10C",'Mapa de Riesgos'!$O$68),"")</f>
        <v/>
      </c>
      <c r="Y25" s="60" t="str">
        <f>IF(AND('Mapa de Riesgos'!$Y$69="Alta",'Mapa de Riesgos'!$AA$69="Moderado"),CONCATENATE("R10C",'Mapa de Riesgos'!$O$69),"")</f>
        <v/>
      </c>
      <c r="Z25" s="60" t="str">
        <f>IF(AND('Mapa de Riesgos'!$Y$70="Alta",'Mapa de Riesgos'!$AA$70="Moderado"),CONCATENATE("R10C",'Mapa de Riesgos'!$O$70),"")</f>
        <v/>
      </c>
      <c r="AA25" s="61" t="str">
        <f>IF(AND('Mapa de Riesgos'!$Y$71="Alta",'Mapa de Riesgos'!$AA$71="Moderado"),CONCATENATE("R10C",'Mapa de Riesgos'!$O$71),"")</f>
        <v/>
      </c>
      <c r="AB25" s="59" t="str">
        <f>IF(AND('Mapa de Riesgos'!$Y$66="Alta",'Mapa de Riesgos'!$AA$66="Mayor"),CONCATENATE("R10C",'Mapa de Riesgos'!$O$66),"")</f>
        <v/>
      </c>
      <c r="AC25" s="60" t="str">
        <f>IF(AND('Mapa de Riesgos'!$Y$67="Alta",'Mapa de Riesgos'!$AA$67="Mayor"),CONCATENATE("R10C",'Mapa de Riesgos'!$O$67),"")</f>
        <v/>
      </c>
      <c r="AD25" s="60" t="str">
        <f>IF(AND('Mapa de Riesgos'!$Y$68="Alta",'Mapa de Riesgos'!$AA$68="Mayor"),CONCATENATE("R10C",'Mapa de Riesgos'!$O$68),"")</f>
        <v/>
      </c>
      <c r="AE25" s="60" t="str">
        <f>IF(AND('Mapa de Riesgos'!$Y$69="Alta",'Mapa de Riesgos'!$AA$69="Mayor"),CONCATENATE("R10C",'Mapa de Riesgos'!$O$69),"")</f>
        <v/>
      </c>
      <c r="AF25" s="60" t="str">
        <f>IF(AND('Mapa de Riesgos'!$Y$70="Alta",'Mapa de Riesgos'!$AA$70="Mayor"),CONCATENATE("R10C",'Mapa de Riesgos'!$O$70),"")</f>
        <v/>
      </c>
      <c r="AG25" s="61" t="str">
        <f>IF(AND('Mapa de Riesgos'!$Y$71="Alta",'Mapa de Riesgos'!$AA$71="Mayor"),CONCATENATE("R10C",'Mapa de Riesgos'!$O$71),"")</f>
        <v/>
      </c>
      <c r="AH25" s="62" t="str">
        <f>IF(AND('Mapa de Riesgos'!$Y$66="Alta",'Mapa de Riesgos'!$AA$66="Catastrófico"),CONCATENATE("R10C",'Mapa de Riesgos'!$O$66),"")</f>
        <v/>
      </c>
      <c r="AI25" s="63" t="str">
        <f>IF(AND('Mapa de Riesgos'!$Y$67="Alta",'Mapa de Riesgos'!$AA$67="Catastrófico"),CONCATENATE("R10C",'Mapa de Riesgos'!$O$67),"")</f>
        <v/>
      </c>
      <c r="AJ25" s="63" t="str">
        <f>IF(AND('Mapa de Riesgos'!$Y$68="Alta",'Mapa de Riesgos'!$AA$68="Catastrófico"),CONCATENATE("R10C",'Mapa de Riesgos'!$O$68),"")</f>
        <v/>
      </c>
      <c r="AK25" s="63" t="str">
        <f>IF(AND('Mapa de Riesgos'!$Y$69="Alta",'Mapa de Riesgos'!$AA$69="Catastrófico"),CONCATENATE("R10C",'Mapa de Riesgos'!$O$69),"")</f>
        <v/>
      </c>
      <c r="AL25" s="63" t="str">
        <f>IF(AND('Mapa de Riesgos'!$Y$70="Alta",'Mapa de Riesgos'!$AA$70="Catastrófico"),CONCATENATE("R10C",'Mapa de Riesgos'!$O$70),"")</f>
        <v/>
      </c>
      <c r="AM25" s="64" t="str">
        <f>IF(AND('Mapa de Riesgos'!$Y$71="Alta",'Mapa de Riesgos'!$AA$71="Catastrófico"),CONCATENATE("R10C",'Mapa de Riesgos'!$O$71),"")</f>
        <v/>
      </c>
      <c r="AN25" s="84"/>
      <c r="AO25" s="549"/>
      <c r="AP25" s="550"/>
      <c r="AQ25" s="550"/>
      <c r="AR25" s="550"/>
      <c r="AS25" s="550"/>
      <c r="AT25" s="551"/>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495"/>
      <c r="C26" s="495"/>
      <c r="D26" s="496"/>
      <c r="E26" s="533" t="s">
        <v>163</v>
      </c>
      <c r="F26" s="534"/>
      <c r="G26" s="534"/>
      <c r="H26" s="534"/>
      <c r="I26" s="535"/>
      <c r="J26" s="65" t="str">
        <f>IF(AND('Mapa de Riesgos'!$Y$12="Media",'Mapa de Riesgos'!$AA$12="Leve"),CONCATENATE("R1C",'Mapa de Riesgos'!$O$12),"")</f>
        <v/>
      </c>
      <c r="K26" s="66" t="str">
        <f>IF(AND('Mapa de Riesgos'!$Y$13="Media",'Mapa de Riesgos'!$AA$13="Leve"),CONCATENATE("R1C",'Mapa de Riesgos'!$O$13),"")</f>
        <v/>
      </c>
      <c r="L26" s="66" t="str">
        <f>IF(AND('Mapa de Riesgos'!$Y$14="Media",'Mapa de Riesgos'!$AA$14="Leve"),CONCATENATE("R1C",'Mapa de Riesgos'!$O$14),"")</f>
        <v/>
      </c>
      <c r="M26" s="66" t="str">
        <f>IF(AND('Mapa de Riesgos'!$Y$15="Media",'Mapa de Riesgos'!$AA$15="Leve"),CONCATENATE("R1C",'Mapa de Riesgos'!$O$15),"")</f>
        <v/>
      </c>
      <c r="N26" s="66" t="str">
        <f>IF(AND('Mapa de Riesgos'!$Y$16="Media",'Mapa de Riesgos'!$AA$16="Leve"),CONCATENATE("R1C",'Mapa de Riesgos'!$O$16),"")</f>
        <v/>
      </c>
      <c r="O26" s="67" t="str">
        <f>IF(AND('Mapa de Riesgos'!$Y$17="Media",'Mapa de Riesgos'!$AA$17="Leve"),CONCATENATE("R1C",'Mapa de Riesgos'!$O$17),"")</f>
        <v/>
      </c>
      <c r="P26" s="65" t="str">
        <f>IF(AND('Mapa de Riesgos'!$Y$12="Media",'Mapa de Riesgos'!$AA$12="Menor"),CONCATENATE("R1C",'Mapa de Riesgos'!$O$12),"")</f>
        <v/>
      </c>
      <c r="Q26" s="66" t="str">
        <f>IF(AND('Mapa de Riesgos'!$Y$13="Media",'Mapa de Riesgos'!$AA$13="Menor"),CONCATENATE("R1C",'Mapa de Riesgos'!$O$13),"")</f>
        <v/>
      </c>
      <c r="R26" s="66" t="str">
        <f>IF(AND('Mapa de Riesgos'!$Y$14="Media",'Mapa de Riesgos'!$AA$14="Menor"),CONCATENATE("R1C",'Mapa de Riesgos'!$O$14),"")</f>
        <v/>
      </c>
      <c r="S26" s="66" t="str">
        <f>IF(AND('Mapa de Riesgos'!$Y$15="Media",'Mapa de Riesgos'!$AA$15="Menor"),CONCATENATE("R1C",'Mapa de Riesgos'!$O$15),"")</f>
        <v/>
      </c>
      <c r="T26" s="66" t="str">
        <f>IF(AND('Mapa de Riesgos'!$Y$16="Media",'Mapa de Riesgos'!$AA$16="Menor"),CONCATENATE("R1C",'Mapa de Riesgos'!$O$16),"")</f>
        <v/>
      </c>
      <c r="U26" s="67" t="str">
        <f>IF(AND('Mapa de Riesgos'!$Y$17="Media",'Mapa de Riesgos'!$AA$17="Menor"),CONCATENATE("R1C",'Mapa de Riesgos'!$O$17),"")</f>
        <v/>
      </c>
      <c r="V26" s="65" t="str">
        <f>IF(AND('Mapa de Riesgos'!$Y$12="Media",'Mapa de Riesgos'!$AA$12="Moderado"),CONCATENATE("R1C",'Mapa de Riesgos'!$O$12),"")</f>
        <v/>
      </c>
      <c r="W26" s="66" t="str">
        <f>IF(AND('Mapa de Riesgos'!$Y$13="Media",'Mapa de Riesgos'!$AA$13="Moderado"),CONCATENATE("R1C",'Mapa de Riesgos'!$O$13),"")</f>
        <v/>
      </c>
      <c r="X26" s="66" t="str">
        <f>IF(AND('Mapa de Riesgos'!$Y$14="Media",'Mapa de Riesgos'!$AA$14="Moderado"),CONCATENATE("R1C",'Mapa de Riesgos'!$O$14),"")</f>
        <v/>
      </c>
      <c r="Y26" s="66" t="str">
        <f>IF(AND('Mapa de Riesgos'!$Y$15="Media",'Mapa de Riesgos'!$AA$15="Moderado"),CONCATENATE("R1C",'Mapa de Riesgos'!$O$15),"")</f>
        <v/>
      </c>
      <c r="Z26" s="66" t="str">
        <f>IF(AND('Mapa de Riesgos'!$Y$16="Media",'Mapa de Riesgos'!$AA$16="Moderado"),CONCATENATE("R1C",'Mapa de Riesgos'!$O$16),"")</f>
        <v/>
      </c>
      <c r="AA26" s="67"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4"/>
      <c r="AO26" s="574" t="s">
        <v>164</v>
      </c>
      <c r="AP26" s="575"/>
      <c r="AQ26" s="575"/>
      <c r="AR26" s="575"/>
      <c r="AS26" s="575"/>
      <c r="AT26" s="576"/>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495"/>
      <c r="C27" s="495"/>
      <c r="D27" s="496"/>
      <c r="E27" s="552"/>
      <c r="F27" s="553"/>
      <c r="G27" s="553"/>
      <c r="H27" s="553"/>
      <c r="I27" s="538"/>
      <c r="J27" s="68" t="str">
        <f>IF(AND('Mapa de Riesgos'!$Y$18="Media",'Mapa de Riesgos'!$AA$18="Leve"),CONCATENATE("R2C",'Mapa de Riesgos'!$O$18),"")</f>
        <v/>
      </c>
      <c r="K27" s="69" t="str">
        <f>IF(AND('Mapa de Riesgos'!$Y$19="Media",'Mapa de Riesgos'!$AA$19="Leve"),CONCATENATE("R2C",'Mapa de Riesgos'!$O$19),"")</f>
        <v/>
      </c>
      <c r="L27" s="69" t="str">
        <f>IF(AND('Mapa de Riesgos'!$Y$20="Media",'Mapa de Riesgos'!$AA$20="Leve"),CONCATENATE("R2C",'Mapa de Riesgos'!$O$20),"")</f>
        <v/>
      </c>
      <c r="M27" s="69" t="str">
        <f>IF(AND('Mapa de Riesgos'!$Y$21="Media",'Mapa de Riesgos'!$AA$21="Leve"),CONCATENATE("R2C",'Mapa de Riesgos'!$O$21),"")</f>
        <v/>
      </c>
      <c r="N27" s="69" t="str">
        <f>IF(AND('Mapa de Riesgos'!$Y$22="Media",'Mapa de Riesgos'!$AA$22="Leve"),CONCATENATE("R2C",'Mapa de Riesgos'!$O$22),"")</f>
        <v/>
      </c>
      <c r="O27" s="70" t="str">
        <f>IF(AND('Mapa de Riesgos'!$Y$23="Media",'Mapa de Riesgos'!$AA$23="Leve"),CONCATENATE("R2C",'Mapa de Riesgos'!$O$23),"")</f>
        <v/>
      </c>
      <c r="P27" s="68" t="str">
        <f>IF(AND('Mapa de Riesgos'!$Y$18="Media",'Mapa de Riesgos'!$AA$18="Menor"),CONCATENATE("R2C",'Mapa de Riesgos'!$O$18),"")</f>
        <v/>
      </c>
      <c r="Q27" s="69" t="str">
        <f>IF(AND('Mapa de Riesgos'!$Y$19="Media",'Mapa de Riesgos'!$AA$19="Menor"),CONCATENATE("R2C",'Mapa de Riesgos'!$O$19),"")</f>
        <v/>
      </c>
      <c r="R27" s="69" t="str">
        <f>IF(AND('Mapa de Riesgos'!$Y$20="Media",'Mapa de Riesgos'!$AA$20="Menor"),CONCATENATE("R2C",'Mapa de Riesgos'!$O$20),"")</f>
        <v/>
      </c>
      <c r="S27" s="69" t="str">
        <f>IF(AND('Mapa de Riesgos'!$Y$21="Media",'Mapa de Riesgos'!$AA$21="Menor"),CONCATENATE("R2C",'Mapa de Riesgos'!$O$21),"")</f>
        <v/>
      </c>
      <c r="T27" s="69" t="str">
        <f>IF(AND('Mapa de Riesgos'!$Y$22="Media",'Mapa de Riesgos'!$AA$22="Menor"),CONCATENATE("R2C",'Mapa de Riesgos'!$O$22),"")</f>
        <v/>
      </c>
      <c r="U27" s="70" t="str">
        <f>IF(AND('Mapa de Riesgos'!$Y$23="Media",'Mapa de Riesgos'!$AA$23="Menor"),CONCATENATE("R2C",'Mapa de Riesgos'!$O$23),"")</f>
        <v/>
      </c>
      <c r="V27" s="68" t="str">
        <f>IF(AND('Mapa de Riesgos'!$Y$18="Media",'Mapa de Riesgos'!$AA$18="Moderado"),CONCATENATE("R2C",'Mapa de Riesgos'!$O$18),"")</f>
        <v/>
      </c>
      <c r="W27" s="69" t="str">
        <f>IF(AND('Mapa de Riesgos'!$Y$19="Media",'Mapa de Riesgos'!$AA$19="Moderado"),CONCATENATE("R2C",'Mapa de Riesgos'!$O$19),"")</f>
        <v/>
      </c>
      <c r="X27" s="69" t="str">
        <f>IF(AND('Mapa de Riesgos'!$Y$20="Media",'Mapa de Riesgos'!$AA$20="Moderado"),CONCATENATE("R2C",'Mapa de Riesgos'!$O$20),"")</f>
        <v/>
      </c>
      <c r="Y27" s="69" t="str">
        <f>IF(AND('Mapa de Riesgos'!$Y$21="Media",'Mapa de Riesgos'!$AA$21="Moderado"),CONCATENATE("R2C",'Mapa de Riesgos'!$O$21),"")</f>
        <v/>
      </c>
      <c r="Z27" s="69" t="str">
        <f>IF(AND('Mapa de Riesgos'!$Y$22="Media",'Mapa de Riesgos'!$AA$22="Moderado"),CONCATENATE("R2C",'Mapa de Riesgos'!$O$22),"")</f>
        <v/>
      </c>
      <c r="AA27" s="70"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4"/>
      <c r="AO27" s="577"/>
      <c r="AP27" s="578"/>
      <c r="AQ27" s="578"/>
      <c r="AR27" s="578"/>
      <c r="AS27" s="578"/>
      <c r="AT27" s="579"/>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495"/>
      <c r="C28" s="495"/>
      <c r="D28" s="496"/>
      <c r="E28" s="536"/>
      <c r="F28" s="537"/>
      <c r="G28" s="537"/>
      <c r="H28" s="537"/>
      <c r="I28" s="538"/>
      <c r="J28" s="68" t="str">
        <f>IF(AND('Mapa de Riesgos'!$Y$24="Media",'Mapa de Riesgos'!$AA$24="Leve"),CONCATENATE("R3C",'Mapa de Riesgos'!$O$24),"")</f>
        <v/>
      </c>
      <c r="K28" s="69" t="str">
        <f>IF(AND('Mapa de Riesgos'!$Y$25="Media",'Mapa de Riesgos'!$AA$25="Leve"),CONCATENATE("R3C",'Mapa de Riesgos'!$O$25),"")</f>
        <v/>
      </c>
      <c r="L28" s="69" t="str">
        <f>IF(AND('Mapa de Riesgos'!$Y$26="Media",'Mapa de Riesgos'!$AA$26="Leve"),CONCATENATE("R3C",'Mapa de Riesgos'!$O$26),"")</f>
        <v/>
      </c>
      <c r="M28" s="69" t="str">
        <f>IF(AND('Mapa de Riesgos'!$Y$27="Media",'Mapa de Riesgos'!$AA$27="Leve"),CONCATENATE("R3C",'Mapa de Riesgos'!$O$27),"")</f>
        <v/>
      </c>
      <c r="N28" s="69" t="str">
        <f>IF(AND('Mapa de Riesgos'!$Y$28="Media",'Mapa de Riesgos'!$AA$28="Leve"),CONCATENATE("R3C",'Mapa de Riesgos'!$O$28),"")</f>
        <v/>
      </c>
      <c r="O28" s="70" t="str">
        <f>IF(AND('Mapa de Riesgos'!$Y$29="Media",'Mapa de Riesgos'!$AA$29="Leve"),CONCATENATE("R3C",'Mapa de Riesgos'!$O$29),"")</f>
        <v/>
      </c>
      <c r="P28" s="68" t="str">
        <f>IF(AND('Mapa de Riesgos'!$Y$24="Media",'Mapa de Riesgos'!$AA$24="Menor"),CONCATENATE("R3C",'Mapa de Riesgos'!$O$24),"")</f>
        <v/>
      </c>
      <c r="Q28" s="69" t="str">
        <f>IF(AND('Mapa de Riesgos'!$Y$25="Media",'Mapa de Riesgos'!$AA$25="Menor"),CONCATENATE("R3C",'Mapa de Riesgos'!$O$25),"")</f>
        <v/>
      </c>
      <c r="R28" s="69" t="str">
        <f>IF(AND('Mapa de Riesgos'!$Y$26="Media",'Mapa de Riesgos'!$AA$26="Menor"),CONCATENATE("R3C",'Mapa de Riesgos'!$O$26),"")</f>
        <v/>
      </c>
      <c r="S28" s="69" t="str">
        <f>IF(AND('Mapa de Riesgos'!$Y$27="Media",'Mapa de Riesgos'!$AA$27="Menor"),CONCATENATE("R3C",'Mapa de Riesgos'!$O$27),"")</f>
        <v/>
      </c>
      <c r="T28" s="69" t="str">
        <f>IF(AND('Mapa de Riesgos'!$Y$28="Media",'Mapa de Riesgos'!$AA$28="Menor"),CONCATENATE("R3C",'Mapa de Riesgos'!$O$28),"")</f>
        <v/>
      </c>
      <c r="U28" s="70" t="str">
        <f>IF(AND('Mapa de Riesgos'!$Y$29="Media",'Mapa de Riesgos'!$AA$29="Menor"),CONCATENATE("R3C",'Mapa de Riesgos'!$O$29),"")</f>
        <v/>
      </c>
      <c r="V28" s="68" t="str">
        <f>IF(AND('Mapa de Riesgos'!$Y$24="Media",'Mapa de Riesgos'!$AA$24="Moderado"),CONCATENATE("R3C",'Mapa de Riesgos'!$O$24),"")</f>
        <v/>
      </c>
      <c r="W28" s="69" t="str">
        <f>IF(AND('Mapa de Riesgos'!$Y$25="Media",'Mapa de Riesgos'!$AA$25="Moderado"),CONCATENATE("R3C",'Mapa de Riesgos'!$O$25),"")</f>
        <v/>
      </c>
      <c r="X28" s="69" t="str">
        <f>IF(AND('Mapa de Riesgos'!$Y$26="Media",'Mapa de Riesgos'!$AA$26="Moderado"),CONCATENATE("R3C",'Mapa de Riesgos'!$O$26),"")</f>
        <v/>
      </c>
      <c r="Y28" s="69" t="str">
        <f>IF(AND('Mapa de Riesgos'!$Y$27="Media",'Mapa de Riesgos'!$AA$27="Moderado"),CONCATENATE("R3C",'Mapa de Riesgos'!$O$27),"")</f>
        <v/>
      </c>
      <c r="Z28" s="69" t="str">
        <f>IF(AND('Mapa de Riesgos'!$Y$28="Media",'Mapa de Riesgos'!$AA$28="Moderado"),CONCATENATE("R3C",'Mapa de Riesgos'!$O$28),"")</f>
        <v/>
      </c>
      <c r="AA28" s="70"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4"/>
      <c r="AO28" s="577"/>
      <c r="AP28" s="578"/>
      <c r="AQ28" s="578"/>
      <c r="AR28" s="578"/>
      <c r="AS28" s="578"/>
      <c r="AT28" s="579"/>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495"/>
      <c r="C29" s="495"/>
      <c r="D29" s="496"/>
      <c r="E29" s="536"/>
      <c r="F29" s="537"/>
      <c r="G29" s="537"/>
      <c r="H29" s="537"/>
      <c r="I29" s="538"/>
      <c r="J29" s="68" t="str">
        <f>IF(AND('Mapa de Riesgos'!$Y$30="Media",'Mapa de Riesgos'!$AA$30="Leve"),CONCATENATE("R4C",'Mapa de Riesgos'!$O$30),"")</f>
        <v/>
      </c>
      <c r="K29" s="69" t="str">
        <f>IF(AND('Mapa de Riesgos'!$Y$31="Media",'Mapa de Riesgos'!$AA$31="Leve"),CONCATENATE("R4C",'Mapa de Riesgos'!$O$31),"")</f>
        <v/>
      </c>
      <c r="L29" s="69" t="str">
        <f>IF(AND('Mapa de Riesgos'!$Y$32="Media",'Mapa de Riesgos'!$AA$32="Leve"),CONCATENATE("R4C",'Mapa de Riesgos'!$O$32),"")</f>
        <v/>
      </c>
      <c r="M29" s="69" t="str">
        <f>IF(AND('Mapa de Riesgos'!$Y$33="Media",'Mapa de Riesgos'!$AA$33="Leve"),CONCATENATE("R4C",'Mapa de Riesgos'!$O$33),"")</f>
        <v/>
      </c>
      <c r="N29" s="69" t="str">
        <f>IF(AND('Mapa de Riesgos'!$Y$34="Media",'Mapa de Riesgos'!$AA$34="Leve"),CONCATENATE("R4C",'Mapa de Riesgos'!$O$34),"")</f>
        <v/>
      </c>
      <c r="O29" s="70" t="str">
        <f>IF(AND('Mapa de Riesgos'!$Y$35="Media",'Mapa de Riesgos'!$AA$35="Leve"),CONCATENATE("R4C",'Mapa de Riesgos'!$O$35),"")</f>
        <v/>
      </c>
      <c r="P29" s="68" t="str">
        <f>IF(AND('Mapa de Riesgos'!$Y$30="Media",'Mapa de Riesgos'!$AA$30="Menor"),CONCATENATE("R4C",'Mapa de Riesgos'!$O$30),"")</f>
        <v/>
      </c>
      <c r="Q29" s="69" t="str">
        <f>IF(AND('Mapa de Riesgos'!$Y$31="Media",'Mapa de Riesgos'!$AA$31="Menor"),CONCATENATE("R4C",'Mapa de Riesgos'!$O$31),"")</f>
        <v/>
      </c>
      <c r="R29" s="69" t="str">
        <f>IF(AND('Mapa de Riesgos'!$Y$32="Media",'Mapa de Riesgos'!$AA$32="Menor"),CONCATENATE("R4C",'Mapa de Riesgos'!$O$32),"")</f>
        <v/>
      </c>
      <c r="S29" s="69" t="str">
        <f>IF(AND('Mapa de Riesgos'!$Y$33="Media",'Mapa de Riesgos'!$AA$33="Menor"),CONCATENATE("R4C",'Mapa de Riesgos'!$O$33),"")</f>
        <v/>
      </c>
      <c r="T29" s="69" t="str">
        <f>IF(AND('Mapa de Riesgos'!$Y$34="Media",'Mapa de Riesgos'!$AA$34="Menor"),CONCATENATE("R4C",'Mapa de Riesgos'!$O$34),"")</f>
        <v/>
      </c>
      <c r="U29" s="70" t="str">
        <f>IF(AND('Mapa de Riesgos'!$Y$35="Media",'Mapa de Riesgos'!$AA$35="Menor"),CONCATENATE("R4C",'Mapa de Riesgos'!$O$35),"")</f>
        <v/>
      </c>
      <c r="V29" s="68" t="str">
        <f>IF(AND('Mapa de Riesgos'!$Y$30="Media",'Mapa de Riesgos'!$AA$30="Moderado"),CONCATENATE("R4C",'Mapa de Riesgos'!$O$30),"")</f>
        <v/>
      </c>
      <c r="W29" s="69" t="str">
        <f>IF(AND('Mapa de Riesgos'!$Y$31="Media",'Mapa de Riesgos'!$AA$31="Moderado"),CONCATENATE("R4C",'Mapa de Riesgos'!$O$31),"")</f>
        <v/>
      </c>
      <c r="X29" s="69" t="str">
        <f>IF(AND('Mapa de Riesgos'!$Y$32="Media",'Mapa de Riesgos'!$AA$32="Moderado"),CONCATENATE("R4C",'Mapa de Riesgos'!$O$32),"")</f>
        <v/>
      </c>
      <c r="Y29" s="69" t="str">
        <f>IF(AND('Mapa de Riesgos'!$Y$33="Media",'Mapa de Riesgos'!$AA$33="Moderado"),CONCATENATE("R4C",'Mapa de Riesgos'!$O$33),"")</f>
        <v/>
      </c>
      <c r="Z29" s="69" t="str">
        <f>IF(AND('Mapa de Riesgos'!$Y$34="Media",'Mapa de Riesgos'!$AA$34="Moderado"),CONCATENATE("R4C",'Mapa de Riesgos'!$O$34),"")</f>
        <v/>
      </c>
      <c r="AA29" s="70"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8" t="str">
        <f>IF(AND('Mapa de Riesgos'!$Y$32="Media",'Mapa de Riesgos'!$AA$32="Mayor"),CONCATENATE("R4C",'Mapa de Riesgos'!$O$32),"")</f>
        <v/>
      </c>
      <c r="AE29" s="58" t="str">
        <f>IF(AND('Mapa de Riesgos'!$Y$33="Media",'Mapa de Riesgos'!$AA$33="Mayor"),CONCATENATE("R4C",'Mapa de Riesgos'!$O$33),"")</f>
        <v/>
      </c>
      <c r="AF29" s="58"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4"/>
      <c r="AO29" s="577"/>
      <c r="AP29" s="578"/>
      <c r="AQ29" s="578"/>
      <c r="AR29" s="578"/>
      <c r="AS29" s="578"/>
      <c r="AT29" s="579"/>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495"/>
      <c r="C30" s="495"/>
      <c r="D30" s="496"/>
      <c r="E30" s="536"/>
      <c r="F30" s="537"/>
      <c r="G30" s="537"/>
      <c r="H30" s="537"/>
      <c r="I30" s="538"/>
      <c r="J30" s="68" t="str">
        <f>IF(AND('Mapa de Riesgos'!$Y$36="Media",'Mapa de Riesgos'!$AA$36="Leve"),CONCATENATE("R5C",'Mapa de Riesgos'!$O$36),"")</f>
        <v/>
      </c>
      <c r="K30" s="69" t="str">
        <f>IF(AND('Mapa de Riesgos'!$Y$37="Media",'Mapa de Riesgos'!$AA$37="Leve"),CONCATENATE("R5C",'Mapa de Riesgos'!$O$37),"")</f>
        <v/>
      </c>
      <c r="L30" s="69" t="str">
        <f>IF(AND('Mapa de Riesgos'!$Y$38="Media",'Mapa de Riesgos'!$AA$38="Leve"),CONCATENATE("R5C",'Mapa de Riesgos'!$O$38),"")</f>
        <v/>
      </c>
      <c r="M30" s="69" t="str">
        <f>IF(AND('Mapa de Riesgos'!$Y$39="Media",'Mapa de Riesgos'!$AA$39="Leve"),CONCATENATE("R5C",'Mapa de Riesgos'!$O$39),"")</f>
        <v/>
      </c>
      <c r="N30" s="69" t="str">
        <f>IF(AND('Mapa de Riesgos'!$Y$40="Media",'Mapa de Riesgos'!$AA$40="Leve"),CONCATENATE("R5C",'Mapa de Riesgos'!$O$40),"")</f>
        <v/>
      </c>
      <c r="O30" s="70" t="str">
        <f>IF(AND('Mapa de Riesgos'!$Y$41="Media",'Mapa de Riesgos'!$AA$41="Leve"),CONCATENATE("R5C",'Mapa de Riesgos'!$O$41),"")</f>
        <v/>
      </c>
      <c r="P30" s="68" t="str">
        <f>IF(AND('Mapa de Riesgos'!$Y$36="Media",'Mapa de Riesgos'!$AA$36="Menor"),CONCATENATE("R5C",'Mapa de Riesgos'!$O$36),"")</f>
        <v/>
      </c>
      <c r="Q30" s="69" t="str">
        <f>IF(AND('Mapa de Riesgos'!$Y$37="Media",'Mapa de Riesgos'!$AA$37="Menor"),CONCATENATE("R5C",'Mapa de Riesgos'!$O$37),"")</f>
        <v/>
      </c>
      <c r="R30" s="69" t="str">
        <f>IF(AND('Mapa de Riesgos'!$Y$38="Media",'Mapa de Riesgos'!$AA$38="Menor"),CONCATENATE("R5C",'Mapa de Riesgos'!$O$38),"")</f>
        <v/>
      </c>
      <c r="S30" s="69" t="str">
        <f>IF(AND('Mapa de Riesgos'!$Y$39="Media",'Mapa de Riesgos'!$AA$39="Menor"),CONCATENATE("R5C",'Mapa de Riesgos'!$O$39),"")</f>
        <v/>
      </c>
      <c r="T30" s="69" t="str">
        <f>IF(AND('Mapa de Riesgos'!$Y$40="Media",'Mapa de Riesgos'!$AA$40="Menor"),CONCATENATE("R5C",'Mapa de Riesgos'!$O$40),"")</f>
        <v/>
      </c>
      <c r="U30" s="70" t="str">
        <f>IF(AND('Mapa de Riesgos'!$Y$41="Media",'Mapa de Riesgos'!$AA$41="Menor"),CONCATENATE("R5C",'Mapa de Riesgos'!$O$41),"")</f>
        <v/>
      </c>
      <c r="V30" s="68" t="str">
        <f>IF(AND('Mapa de Riesgos'!$Y$36="Media",'Mapa de Riesgos'!$AA$36="Moderado"),CONCATENATE("R5C",'Mapa de Riesgos'!$O$36),"")</f>
        <v/>
      </c>
      <c r="W30" s="69" t="str">
        <f>IF(AND('Mapa de Riesgos'!$Y$37="Media",'Mapa de Riesgos'!$AA$37="Moderado"),CONCATENATE("R5C",'Mapa de Riesgos'!$O$37),"")</f>
        <v/>
      </c>
      <c r="X30" s="69" t="str">
        <f>IF(AND('Mapa de Riesgos'!$Y$38="Media",'Mapa de Riesgos'!$AA$38="Moderado"),CONCATENATE("R5C",'Mapa de Riesgos'!$O$38),"")</f>
        <v/>
      </c>
      <c r="Y30" s="69" t="str">
        <f>IF(AND('Mapa de Riesgos'!$Y$39="Media",'Mapa de Riesgos'!$AA$39="Moderado"),CONCATENATE("R5C",'Mapa de Riesgos'!$O$39),"")</f>
        <v/>
      </c>
      <c r="Z30" s="69" t="str">
        <f>IF(AND('Mapa de Riesgos'!$Y$40="Media",'Mapa de Riesgos'!$AA$40="Moderado"),CONCATENATE("R5C",'Mapa de Riesgos'!$O$40),"")</f>
        <v/>
      </c>
      <c r="AA30" s="70"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8" t="str">
        <f>IF(AND('Mapa de Riesgos'!$Y$38="Media",'Mapa de Riesgos'!$AA$38="Mayor"),CONCATENATE("R5C",'Mapa de Riesgos'!$O$38),"")</f>
        <v/>
      </c>
      <c r="AE30" s="58" t="str">
        <f>IF(AND('Mapa de Riesgos'!$Y$39="Media",'Mapa de Riesgos'!$AA$39="Mayor"),CONCATENATE("R5C",'Mapa de Riesgos'!$O$39),"")</f>
        <v/>
      </c>
      <c r="AF30" s="58"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4"/>
      <c r="AO30" s="577"/>
      <c r="AP30" s="578"/>
      <c r="AQ30" s="578"/>
      <c r="AR30" s="578"/>
      <c r="AS30" s="578"/>
      <c r="AT30" s="57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495"/>
      <c r="C31" s="495"/>
      <c r="D31" s="496"/>
      <c r="E31" s="536"/>
      <c r="F31" s="537"/>
      <c r="G31" s="537"/>
      <c r="H31" s="537"/>
      <c r="I31" s="538"/>
      <c r="J31" s="68" t="str">
        <f>IF(AND('Mapa de Riesgos'!$Y$42="Media",'Mapa de Riesgos'!$AA$42="Leve"),CONCATENATE("R6C",'Mapa de Riesgos'!$O$42),"")</f>
        <v/>
      </c>
      <c r="K31" s="69" t="str">
        <f>IF(AND('Mapa de Riesgos'!$Y$43="Media",'Mapa de Riesgos'!$AA$43="Leve"),CONCATENATE("R6C",'Mapa de Riesgos'!$O$43),"")</f>
        <v/>
      </c>
      <c r="L31" s="69" t="str">
        <f>IF(AND('Mapa de Riesgos'!$Y$44="Media",'Mapa de Riesgos'!$AA$44="Leve"),CONCATENATE("R6C",'Mapa de Riesgos'!$O$44),"")</f>
        <v/>
      </c>
      <c r="M31" s="69" t="str">
        <f>IF(AND('Mapa de Riesgos'!$Y$45="Media",'Mapa de Riesgos'!$AA$45="Leve"),CONCATENATE("R6C",'Mapa de Riesgos'!$O$45),"")</f>
        <v/>
      </c>
      <c r="N31" s="69" t="str">
        <f>IF(AND('Mapa de Riesgos'!$Y$46="Media",'Mapa de Riesgos'!$AA$46="Leve"),CONCATENATE("R6C",'Mapa de Riesgos'!$O$46),"")</f>
        <v/>
      </c>
      <c r="O31" s="70" t="str">
        <f>IF(AND('Mapa de Riesgos'!$Y$47="Media",'Mapa de Riesgos'!$AA$47="Leve"),CONCATENATE("R6C",'Mapa de Riesgos'!$O$47),"")</f>
        <v/>
      </c>
      <c r="P31" s="68" t="str">
        <f>IF(AND('Mapa de Riesgos'!$Y$42="Media",'Mapa de Riesgos'!$AA$42="Menor"),CONCATENATE("R6C",'Mapa de Riesgos'!$O$42),"")</f>
        <v/>
      </c>
      <c r="Q31" s="69" t="str">
        <f>IF(AND('Mapa de Riesgos'!$Y$43="Media",'Mapa de Riesgos'!$AA$43="Menor"),CONCATENATE("R6C",'Mapa de Riesgos'!$O$43),"")</f>
        <v/>
      </c>
      <c r="R31" s="69" t="str">
        <f>IF(AND('Mapa de Riesgos'!$Y$44="Media",'Mapa de Riesgos'!$AA$44="Menor"),CONCATENATE("R6C",'Mapa de Riesgos'!$O$44),"")</f>
        <v/>
      </c>
      <c r="S31" s="69" t="str">
        <f>IF(AND('Mapa de Riesgos'!$Y$45="Media",'Mapa de Riesgos'!$AA$45="Menor"),CONCATENATE("R6C",'Mapa de Riesgos'!$O$45),"")</f>
        <v/>
      </c>
      <c r="T31" s="69" t="str">
        <f>IF(AND('Mapa de Riesgos'!$Y$46="Media",'Mapa de Riesgos'!$AA$46="Menor"),CONCATENATE("R6C",'Mapa de Riesgos'!$O$46),"")</f>
        <v/>
      </c>
      <c r="U31" s="70" t="str">
        <f>IF(AND('Mapa de Riesgos'!$Y$47="Media",'Mapa de Riesgos'!$AA$47="Menor"),CONCATENATE("R6C",'Mapa de Riesgos'!$O$47),"")</f>
        <v/>
      </c>
      <c r="V31" s="68" t="str">
        <f>IF(AND('Mapa de Riesgos'!$Y$42="Media",'Mapa de Riesgos'!$AA$42="Moderado"),CONCATENATE("R6C",'Mapa de Riesgos'!$O$42),"")</f>
        <v/>
      </c>
      <c r="W31" s="69" t="str">
        <f>IF(AND('Mapa de Riesgos'!$Y$43="Media",'Mapa de Riesgos'!$AA$43="Moderado"),CONCATENATE("R6C",'Mapa de Riesgos'!$O$43),"")</f>
        <v/>
      </c>
      <c r="X31" s="69" t="str">
        <f>IF(AND('Mapa de Riesgos'!$Y$44="Media",'Mapa de Riesgos'!$AA$44="Moderado"),CONCATENATE("R6C",'Mapa de Riesgos'!$O$44),"")</f>
        <v/>
      </c>
      <c r="Y31" s="69" t="str">
        <f>IF(AND('Mapa de Riesgos'!$Y$45="Media",'Mapa de Riesgos'!$AA$45="Moderado"),CONCATENATE("R6C",'Mapa de Riesgos'!$O$45),"")</f>
        <v/>
      </c>
      <c r="Z31" s="69" t="str">
        <f>IF(AND('Mapa de Riesgos'!$Y$46="Media",'Mapa de Riesgos'!$AA$46="Moderado"),CONCATENATE("R6C",'Mapa de Riesgos'!$O$46),"")</f>
        <v/>
      </c>
      <c r="AA31" s="70"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8" t="str">
        <f>IF(AND('Mapa de Riesgos'!$Y$44="Media",'Mapa de Riesgos'!$AA$44="Mayor"),CONCATENATE("R6C",'Mapa de Riesgos'!$O$44),"")</f>
        <v/>
      </c>
      <c r="AE31" s="58" t="str">
        <f>IF(AND('Mapa de Riesgos'!$Y$45="Media",'Mapa de Riesgos'!$AA$45="Mayor"),CONCATENATE("R6C",'Mapa de Riesgos'!$O$45),"")</f>
        <v/>
      </c>
      <c r="AF31" s="58"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4"/>
      <c r="AO31" s="577"/>
      <c r="AP31" s="578"/>
      <c r="AQ31" s="578"/>
      <c r="AR31" s="578"/>
      <c r="AS31" s="578"/>
      <c r="AT31" s="579"/>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495"/>
      <c r="C32" s="495"/>
      <c r="D32" s="496"/>
      <c r="E32" s="536"/>
      <c r="F32" s="537"/>
      <c r="G32" s="537"/>
      <c r="H32" s="537"/>
      <c r="I32" s="538"/>
      <c r="J32" s="68" t="str">
        <f>IF(AND('Mapa de Riesgos'!$Y$48="Media",'Mapa de Riesgos'!$AA$48="Leve"),CONCATENATE("R7C",'Mapa de Riesgos'!$O$48),"")</f>
        <v/>
      </c>
      <c r="K32" s="69" t="str">
        <f>IF(AND('Mapa de Riesgos'!$Y$49="Media",'Mapa de Riesgos'!$AA$49="Leve"),CONCATENATE("R7C",'Mapa de Riesgos'!$O$49),"")</f>
        <v/>
      </c>
      <c r="L32" s="69" t="str">
        <f>IF(AND('Mapa de Riesgos'!$Y$50="Media",'Mapa de Riesgos'!$AA$50="Leve"),CONCATENATE("R7C",'Mapa de Riesgos'!$O$50),"")</f>
        <v/>
      </c>
      <c r="M32" s="69" t="str">
        <f>IF(AND('Mapa de Riesgos'!$Y$51="Media",'Mapa de Riesgos'!$AA$51="Leve"),CONCATENATE("R7C",'Mapa de Riesgos'!$O$51),"")</f>
        <v/>
      </c>
      <c r="N32" s="69" t="str">
        <f>IF(AND('Mapa de Riesgos'!$Y$52="Media",'Mapa de Riesgos'!$AA$52="Leve"),CONCATENATE("R7C",'Mapa de Riesgos'!$O$52),"")</f>
        <v/>
      </c>
      <c r="O32" s="70" t="str">
        <f>IF(AND('Mapa de Riesgos'!$Y$53="Media",'Mapa de Riesgos'!$AA$53="Leve"),CONCATENATE("R7C",'Mapa de Riesgos'!$O$53),"")</f>
        <v/>
      </c>
      <c r="P32" s="68" t="str">
        <f>IF(AND('Mapa de Riesgos'!$Y$48="Media",'Mapa de Riesgos'!$AA$48="Menor"),CONCATENATE("R7C",'Mapa de Riesgos'!$O$48),"")</f>
        <v/>
      </c>
      <c r="Q32" s="69" t="str">
        <f>IF(AND('Mapa de Riesgos'!$Y$49="Media",'Mapa de Riesgos'!$AA$49="Menor"),CONCATENATE("R7C",'Mapa de Riesgos'!$O$49),"")</f>
        <v/>
      </c>
      <c r="R32" s="69" t="str">
        <f>IF(AND('Mapa de Riesgos'!$Y$50="Media",'Mapa de Riesgos'!$AA$50="Menor"),CONCATENATE("R7C",'Mapa de Riesgos'!$O$50),"")</f>
        <v/>
      </c>
      <c r="S32" s="69" t="str">
        <f>IF(AND('Mapa de Riesgos'!$Y$51="Media",'Mapa de Riesgos'!$AA$51="Menor"),CONCATENATE("R7C",'Mapa de Riesgos'!$O$51),"")</f>
        <v/>
      </c>
      <c r="T32" s="69" t="str">
        <f>IF(AND('Mapa de Riesgos'!$Y$52="Media",'Mapa de Riesgos'!$AA$52="Menor"),CONCATENATE("R7C",'Mapa de Riesgos'!$O$52),"")</f>
        <v/>
      </c>
      <c r="U32" s="70" t="str">
        <f>IF(AND('Mapa de Riesgos'!$Y$53="Media",'Mapa de Riesgos'!$AA$53="Menor"),CONCATENATE("R7C",'Mapa de Riesgos'!$O$53),"")</f>
        <v/>
      </c>
      <c r="V32" s="68" t="str">
        <f>IF(AND('Mapa de Riesgos'!$Y$48="Media",'Mapa de Riesgos'!$AA$48="Moderado"),CONCATENATE("R7C",'Mapa de Riesgos'!$O$48),"")</f>
        <v/>
      </c>
      <c r="W32" s="69" t="str">
        <f>IF(AND('Mapa de Riesgos'!$Y$49="Media",'Mapa de Riesgos'!$AA$49="Moderado"),CONCATENATE("R7C",'Mapa de Riesgos'!$O$49),"")</f>
        <v/>
      </c>
      <c r="X32" s="69" t="str">
        <f>IF(AND('Mapa de Riesgos'!$Y$50="Media",'Mapa de Riesgos'!$AA$50="Moderado"),CONCATENATE("R7C",'Mapa de Riesgos'!$O$50),"")</f>
        <v/>
      </c>
      <c r="Y32" s="69" t="str">
        <f>IF(AND('Mapa de Riesgos'!$Y$51="Media",'Mapa de Riesgos'!$AA$51="Moderado"),CONCATENATE("R7C",'Mapa de Riesgos'!$O$51),"")</f>
        <v/>
      </c>
      <c r="Z32" s="69" t="str">
        <f>IF(AND('Mapa de Riesgos'!$Y$52="Media",'Mapa de Riesgos'!$AA$52="Moderado"),CONCATENATE("R7C",'Mapa de Riesgos'!$O$52),"")</f>
        <v/>
      </c>
      <c r="AA32" s="70"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8" t="str">
        <f>IF(AND('Mapa de Riesgos'!$Y$50="Media",'Mapa de Riesgos'!$AA$50="Mayor"),CONCATENATE("R7C",'Mapa de Riesgos'!$O$50),"")</f>
        <v/>
      </c>
      <c r="AE32" s="58" t="str">
        <f>IF(AND('Mapa de Riesgos'!$Y$51="Media",'Mapa de Riesgos'!$AA$51="Mayor"),CONCATENATE("R7C",'Mapa de Riesgos'!$O$51),"")</f>
        <v/>
      </c>
      <c r="AF32" s="58"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4"/>
      <c r="AO32" s="577"/>
      <c r="AP32" s="578"/>
      <c r="AQ32" s="578"/>
      <c r="AR32" s="578"/>
      <c r="AS32" s="578"/>
      <c r="AT32" s="579"/>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495"/>
      <c r="C33" s="495"/>
      <c r="D33" s="496"/>
      <c r="E33" s="536"/>
      <c r="F33" s="537"/>
      <c r="G33" s="537"/>
      <c r="H33" s="537"/>
      <c r="I33" s="538"/>
      <c r="J33" s="68" t="str">
        <f>IF(AND('Mapa de Riesgos'!$Y$54="Media",'Mapa de Riesgos'!$AA$54="Leve"),CONCATENATE("R8C",'Mapa de Riesgos'!$O$54),"")</f>
        <v/>
      </c>
      <c r="K33" s="69" t="str">
        <f>IF(AND('Mapa de Riesgos'!$Y$55="Media",'Mapa de Riesgos'!$AA$55="Leve"),CONCATENATE("R8C",'Mapa de Riesgos'!$O$55),"")</f>
        <v/>
      </c>
      <c r="L33" s="69" t="str">
        <f>IF(AND('Mapa de Riesgos'!$Y$56="Media",'Mapa de Riesgos'!$AA$56="Leve"),CONCATENATE("R8C",'Mapa de Riesgos'!$O$56),"")</f>
        <v/>
      </c>
      <c r="M33" s="69" t="str">
        <f>IF(AND('Mapa de Riesgos'!$Y$57="Media",'Mapa de Riesgos'!$AA$57="Leve"),CONCATENATE("R8C",'Mapa de Riesgos'!$O$57),"")</f>
        <v/>
      </c>
      <c r="N33" s="69" t="str">
        <f>IF(AND('Mapa de Riesgos'!$Y$58="Media",'Mapa de Riesgos'!$AA$58="Leve"),CONCATENATE("R8C",'Mapa de Riesgos'!$O$58),"")</f>
        <v/>
      </c>
      <c r="O33" s="70" t="str">
        <f>IF(AND('Mapa de Riesgos'!$Y$59="Media",'Mapa de Riesgos'!$AA$59="Leve"),CONCATENATE("R8C",'Mapa de Riesgos'!$O$59),"")</f>
        <v/>
      </c>
      <c r="P33" s="68" t="str">
        <f>IF(AND('Mapa de Riesgos'!$Y$54="Media",'Mapa de Riesgos'!$AA$54="Menor"),CONCATENATE("R8C",'Mapa de Riesgos'!$O$54),"")</f>
        <v/>
      </c>
      <c r="Q33" s="69" t="str">
        <f>IF(AND('Mapa de Riesgos'!$Y$55="Media",'Mapa de Riesgos'!$AA$55="Menor"),CONCATENATE("R8C",'Mapa de Riesgos'!$O$55),"")</f>
        <v/>
      </c>
      <c r="R33" s="69" t="str">
        <f>IF(AND('Mapa de Riesgos'!$Y$56="Media",'Mapa de Riesgos'!$AA$56="Menor"),CONCATENATE("R8C",'Mapa de Riesgos'!$O$56),"")</f>
        <v/>
      </c>
      <c r="S33" s="69" t="str">
        <f>IF(AND('Mapa de Riesgos'!$Y$57="Media",'Mapa de Riesgos'!$AA$57="Menor"),CONCATENATE("R8C",'Mapa de Riesgos'!$O$57),"")</f>
        <v/>
      </c>
      <c r="T33" s="69" t="str">
        <f>IF(AND('Mapa de Riesgos'!$Y$58="Media",'Mapa de Riesgos'!$AA$58="Menor"),CONCATENATE("R8C",'Mapa de Riesgos'!$O$58),"")</f>
        <v/>
      </c>
      <c r="U33" s="70" t="str">
        <f>IF(AND('Mapa de Riesgos'!$Y$59="Media",'Mapa de Riesgos'!$AA$59="Menor"),CONCATENATE("R8C",'Mapa de Riesgos'!$O$59),"")</f>
        <v/>
      </c>
      <c r="V33" s="68" t="str">
        <f>IF(AND('Mapa de Riesgos'!$Y$54="Media",'Mapa de Riesgos'!$AA$54="Moderado"),CONCATENATE("R8C",'Mapa de Riesgos'!$O$54),"")</f>
        <v/>
      </c>
      <c r="W33" s="69" t="str">
        <f>IF(AND('Mapa de Riesgos'!$Y$55="Media",'Mapa de Riesgos'!$AA$55="Moderado"),CONCATENATE("R8C",'Mapa de Riesgos'!$O$55),"")</f>
        <v/>
      </c>
      <c r="X33" s="69" t="str">
        <f>IF(AND('Mapa de Riesgos'!$Y$56="Media",'Mapa de Riesgos'!$AA$56="Moderado"),CONCATENATE("R8C",'Mapa de Riesgos'!$O$56),"")</f>
        <v/>
      </c>
      <c r="Y33" s="69" t="str">
        <f>IF(AND('Mapa de Riesgos'!$Y$57="Media",'Mapa de Riesgos'!$AA$57="Moderado"),CONCATENATE("R8C",'Mapa de Riesgos'!$O$57),"")</f>
        <v/>
      </c>
      <c r="Z33" s="69" t="str">
        <f>IF(AND('Mapa de Riesgos'!$Y$58="Media",'Mapa de Riesgos'!$AA$58="Moderado"),CONCATENATE("R8C",'Mapa de Riesgos'!$O$58),"")</f>
        <v/>
      </c>
      <c r="AA33" s="70"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8" t="str">
        <f>IF(AND('Mapa de Riesgos'!$Y$56="Media",'Mapa de Riesgos'!$AA$56="Mayor"),CONCATENATE("R8C",'Mapa de Riesgos'!$O$56),"")</f>
        <v/>
      </c>
      <c r="AE33" s="58" t="str">
        <f>IF(AND('Mapa de Riesgos'!$Y$57="Media",'Mapa de Riesgos'!$AA$57="Mayor"),CONCATENATE("R8C",'Mapa de Riesgos'!$O$57),"")</f>
        <v/>
      </c>
      <c r="AF33" s="58"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4"/>
      <c r="AO33" s="577"/>
      <c r="AP33" s="578"/>
      <c r="AQ33" s="578"/>
      <c r="AR33" s="578"/>
      <c r="AS33" s="578"/>
      <c r="AT33" s="579"/>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495"/>
      <c r="C34" s="495"/>
      <c r="D34" s="496"/>
      <c r="E34" s="536"/>
      <c r="F34" s="537"/>
      <c r="G34" s="537"/>
      <c r="H34" s="537"/>
      <c r="I34" s="538"/>
      <c r="J34" s="68" t="str">
        <f>IF(AND('Mapa de Riesgos'!$Y$60="Media",'Mapa de Riesgos'!$AA$60="Leve"),CONCATENATE("R9C",'Mapa de Riesgos'!$O$60),"")</f>
        <v/>
      </c>
      <c r="K34" s="69" t="str">
        <f>IF(AND('Mapa de Riesgos'!$Y$61="Media",'Mapa de Riesgos'!$AA$61="Leve"),CONCATENATE("R9C",'Mapa de Riesgos'!$O$61),"")</f>
        <v/>
      </c>
      <c r="L34" s="69" t="str">
        <f>IF(AND('Mapa de Riesgos'!$Y$62="Media",'Mapa de Riesgos'!$AA$62="Leve"),CONCATENATE("R9C",'Mapa de Riesgos'!$O$62),"")</f>
        <v/>
      </c>
      <c r="M34" s="69" t="str">
        <f>IF(AND('Mapa de Riesgos'!$Y$63="Media",'Mapa de Riesgos'!$AA$63="Leve"),CONCATENATE("R9C",'Mapa de Riesgos'!$O$63),"")</f>
        <v/>
      </c>
      <c r="N34" s="69" t="str">
        <f>IF(AND('Mapa de Riesgos'!$Y$64="Media",'Mapa de Riesgos'!$AA$64="Leve"),CONCATENATE("R9C",'Mapa de Riesgos'!$O$64),"")</f>
        <v/>
      </c>
      <c r="O34" s="70" t="str">
        <f>IF(AND('Mapa de Riesgos'!$Y$65="Media",'Mapa de Riesgos'!$AA$65="Leve"),CONCATENATE("R9C",'Mapa de Riesgos'!$O$65),"")</f>
        <v/>
      </c>
      <c r="P34" s="68" t="str">
        <f>IF(AND('Mapa de Riesgos'!$Y$60="Media",'Mapa de Riesgos'!$AA$60="Menor"),CONCATENATE("R9C",'Mapa de Riesgos'!$O$60),"")</f>
        <v/>
      </c>
      <c r="Q34" s="69" t="str">
        <f>IF(AND('Mapa de Riesgos'!$Y$61="Media",'Mapa de Riesgos'!$AA$61="Menor"),CONCATENATE("R9C",'Mapa de Riesgos'!$O$61),"")</f>
        <v/>
      </c>
      <c r="R34" s="69" t="str">
        <f>IF(AND('Mapa de Riesgos'!$Y$62="Media",'Mapa de Riesgos'!$AA$62="Menor"),CONCATENATE("R9C",'Mapa de Riesgos'!$O$62),"")</f>
        <v/>
      </c>
      <c r="S34" s="69" t="str">
        <f>IF(AND('Mapa de Riesgos'!$Y$63="Media",'Mapa de Riesgos'!$AA$63="Menor"),CONCATENATE("R9C",'Mapa de Riesgos'!$O$63),"")</f>
        <v/>
      </c>
      <c r="T34" s="69" t="str">
        <f>IF(AND('Mapa de Riesgos'!$Y$64="Media",'Mapa de Riesgos'!$AA$64="Menor"),CONCATENATE("R9C",'Mapa de Riesgos'!$O$64),"")</f>
        <v/>
      </c>
      <c r="U34" s="70" t="str">
        <f>IF(AND('Mapa de Riesgos'!$Y$65="Media",'Mapa de Riesgos'!$AA$65="Menor"),CONCATENATE("R9C",'Mapa de Riesgos'!$O$65),"")</f>
        <v/>
      </c>
      <c r="V34" s="68" t="str">
        <f>IF(AND('Mapa de Riesgos'!$Y$60="Media",'Mapa de Riesgos'!$AA$60="Moderado"),CONCATENATE("R9C",'Mapa de Riesgos'!$O$60),"")</f>
        <v/>
      </c>
      <c r="W34" s="69" t="str">
        <f>IF(AND('Mapa de Riesgos'!$Y$61="Media",'Mapa de Riesgos'!$AA$61="Moderado"),CONCATENATE("R9C",'Mapa de Riesgos'!$O$61),"")</f>
        <v/>
      </c>
      <c r="X34" s="69" t="str">
        <f>IF(AND('Mapa de Riesgos'!$Y$62="Media",'Mapa de Riesgos'!$AA$62="Moderado"),CONCATENATE("R9C",'Mapa de Riesgos'!$O$62),"")</f>
        <v/>
      </c>
      <c r="Y34" s="69" t="str">
        <f>IF(AND('Mapa de Riesgos'!$Y$63="Media",'Mapa de Riesgos'!$AA$63="Moderado"),CONCATENATE("R9C",'Mapa de Riesgos'!$O$63),"")</f>
        <v/>
      </c>
      <c r="Z34" s="69" t="str">
        <f>IF(AND('Mapa de Riesgos'!$Y$64="Media",'Mapa de Riesgos'!$AA$64="Moderado"),CONCATENATE("R9C",'Mapa de Riesgos'!$O$64),"")</f>
        <v/>
      </c>
      <c r="AA34" s="70"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8" t="str">
        <f>IF(AND('Mapa de Riesgos'!$Y$62="Media",'Mapa de Riesgos'!$AA$62="Mayor"),CONCATENATE("R9C",'Mapa de Riesgos'!$O$62),"")</f>
        <v/>
      </c>
      <c r="AE34" s="58" t="str">
        <f>IF(AND('Mapa de Riesgos'!$Y$63="Media",'Mapa de Riesgos'!$AA$63="Mayor"),CONCATENATE("R9C",'Mapa de Riesgos'!$O$63),"")</f>
        <v/>
      </c>
      <c r="AF34" s="58"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4"/>
      <c r="AO34" s="577"/>
      <c r="AP34" s="578"/>
      <c r="AQ34" s="578"/>
      <c r="AR34" s="578"/>
      <c r="AS34" s="578"/>
      <c r="AT34" s="579"/>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495"/>
      <c r="C35" s="495"/>
      <c r="D35" s="496"/>
      <c r="E35" s="539"/>
      <c r="F35" s="540"/>
      <c r="G35" s="540"/>
      <c r="H35" s="540"/>
      <c r="I35" s="541"/>
      <c r="J35" s="68" t="str">
        <f>IF(AND('Mapa de Riesgos'!$Y$66="Media",'Mapa de Riesgos'!$AA$66="Leve"),CONCATENATE("R10C",'Mapa de Riesgos'!$O$66),"")</f>
        <v/>
      </c>
      <c r="K35" s="69" t="str">
        <f>IF(AND('Mapa de Riesgos'!$Y$67="Media",'Mapa de Riesgos'!$AA$67="Leve"),CONCATENATE("R10C",'Mapa de Riesgos'!$O$67),"")</f>
        <v/>
      </c>
      <c r="L35" s="69" t="str">
        <f>IF(AND('Mapa de Riesgos'!$Y$68="Media",'Mapa de Riesgos'!$AA$68="Leve"),CONCATENATE("R10C",'Mapa de Riesgos'!$O$68),"")</f>
        <v/>
      </c>
      <c r="M35" s="69" t="str">
        <f>IF(AND('Mapa de Riesgos'!$Y$69="Media",'Mapa de Riesgos'!$AA$69="Leve"),CONCATENATE("R10C",'Mapa de Riesgos'!$O$69),"")</f>
        <v/>
      </c>
      <c r="N35" s="69" t="str">
        <f>IF(AND('Mapa de Riesgos'!$Y$70="Media",'Mapa de Riesgos'!$AA$70="Leve"),CONCATENATE("R10C",'Mapa de Riesgos'!$O$70),"")</f>
        <v/>
      </c>
      <c r="O35" s="70" t="str">
        <f>IF(AND('Mapa de Riesgos'!$Y$71="Media",'Mapa de Riesgos'!$AA$71="Leve"),CONCATENATE("R10C",'Mapa de Riesgos'!$O$71),"")</f>
        <v/>
      </c>
      <c r="P35" s="68" t="str">
        <f>IF(AND('Mapa de Riesgos'!$Y$66="Media",'Mapa de Riesgos'!$AA$66="Menor"),CONCATENATE("R10C",'Mapa de Riesgos'!$O$66),"")</f>
        <v/>
      </c>
      <c r="Q35" s="69" t="str">
        <f>IF(AND('Mapa de Riesgos'!$Y$67="Media",'Mapa de Riesgos'!$AA$67="Menor"),CONCATENATE("R10C",'Mapa de Riesgos'!$O$67),"")</f>
        <v/>
      </c>
      <c r="R35" s="69" t="str">
        <f>IF(AND('Mapa de Riesgos'!$Y$68="Media",'Mapa de Riesgos'!$AA$68="Menor"),CONCATENATE("R10C",'Mapa de Riesgos'!$O$68),"")</f>
        <v/>
      </c>
      <c r="S35" s="69" t="str">
        <f>IF(AND('Mapa de Riesgos'!$Y$69="Media",'Mapa de Riesgos'!$AA$69="Menor"),CONCATENATE("R10C",'Mapa de Riesgos'!$O$69),"")</f>
        <v/>
      </c>
      <c r="T35" s="69" t="str">
        <f>IF(AND('Mapa de Riesgos'!$Y$70="Media",'Mapa de Riesgos'!$AA$70="Menor"),CONCATENATE("R10C",'Mapa de Riesgos'!$O$70),"")</f>
        <v/>
      </c>
      <c r="U35" s="70" t="str">
        <f>IF(AND('Mapa de Riesgos'!$Y$71="Media",'Mapa de Riesgos'!$AA$71="Menor"),CONCATENATE("R10C",'Mapa de Riesgos'!$O$71),"")</f>
        <v/>
      </c>
      <c r="V35" s="68" t="str">
        <f>IF(AND('Mapa de Riesgos'!$Y$66="Media",'Mapa de Riesgos'!$AA$66="Moderado"),CONCATENATE("R10C",'Mapa de Riesgos'!$O$66),"")</f>
        <v/>
      </c>
      <c r="W35" s="69" t="str">
        <f>IF(AND('Mapa de Riesgos'!$Y$67="Media",'Mapa de Riesgos'!$AA$67="Moderado"),CONCATENATE("R10C",'Mapa de Riesgos'!$O$67),"")</f>
        <v/>
      </c>
      <c r="X35" s="69" t="str">
        <f>IF(AND('Mapa de Riesgos'!$Y$68="Media",'Mapa de Riesgos'!$AA$68="Moderado"),CONCATENATE("R10C",'Mapa de Riesgos'!$O$68),"")</f>
        <v/>
      </c>
      <c r="Y35" s="69" t="str">
        <f>IF(AND('Mapa de Riesgos'!$Y$69="Media",'Mapa de Riesgos'!$AA$69="Moderado"),CONCATENATE("R10C",'Mapa de Riesgos'!$O$69),"")</f>
        <v/>
      </c>
      <c r="Z35" s="69" t="str">
        <f>IF(AND('Mapa de Riesgos'!$Y$70="Media",'Mapa de Riesgos'!$AA$70="Moderado"),CONCATENATE("R10C",'Mapa de Riesgos'!$O$70),"")</f>
        <v/>
      </c>
      <c r="AA35" s="70" t="str">
        <f>IF(AND('Mapa de Riesgos'!$Y$71="Media",'Mapa de Riesgos'!$AA$71="Moderado"),CONCATENATE("R10C",'Mapa de Riesgos'!$O$71),"")</f>
        <v/>
      </c>
      <c r="AB35" s="59" t="str">
        <f>IF(AND('Mapa de Riesgos'!$Y$66="Media",'Mapa de Riesgos'!$AA$66="Mayor"),CONCATENATE("R10C",'Mapa de Riesgos'!$O$66),"")</f>
        <v/>
      </c>
      <c r="AC35" s="60" t="str">
        <f>IF(AND('Mapa de Riesgos'!$Y$67="Media",'Mapa de Riesgos'!$AA$67="Mayor"),CONCATENATE("R10C",'Mapa de Riesgos'!$O$67),"")</f>
        <v/>
      </c>
      <c r="AD35" s="60" t="str">
        <f>IF(AND('Mapa de Riesgos'!$Y$68="Media",'Mapa de Riesgos'!$AA$68="Mayor"),CONCATENATE("R10C",'Mapa de Riesgos'!$O$68),"")</f>
        <v/>
      </c>
      <c r="AE35" s="60" t="str">
        <f>IF(AND('Mapa de Riesgos'!$Y$69="Media",'Mapa de Riesgos'!$AA$69="Mayor"),CONCATENATE("R10C",'Mapa de Riesgos'!$O$69),"")</f>
        <v/>
      </c>
      <c r="AF35" s="60" t="str">
        <f>IF(AND('Mapa de Riesgos'!$Y$70="Media",'Mapa de Riesgos'!$AA$70="Mayor"),CONCATENATE("R10C",'Mapa de Riesgos'!$O$70),"")</f>
        <v/>
      </c>
      <c r="AG35" s="61" t="str">
        <f>IF(AND('Mapa de Riesgos'!$Y$71="Media",'Mapa de Riesgos'!$AA$71="Mayor"),CONCATENATE("R10C",'Mapa de Riesgos'!$O$71),"")</f>
        <v/>
      </c>
      <c r="AH35" s="62" t="str">
        <f>IF(AND('Mapa de Riesgos'!$Y$66="Media",'Mapa de Riesgos'!$AA$66="Catastrófico"),CONCATENATE("R10C",'Mapa de Riesgos'!$O$66),"")</f>
        <v/>
      </c>
      <c r="AI35" s="63" t="str">
        <f>IF(AND('Mapa de Riesgos'!$Y$67="Media",'Mapa de Riesgos'!$AA$67="Catastrófico"),CONCATENATE("R10C",'Mapa de Riesgos'!$O$67),"")</f>
        <v/>
      </c>
      <c r="AJ35" s="63" t="str">
        <f>IF(AND('Mapa de Riesgos'!$Y$68="Media",'Mapa de Riesgos'!$AA$68="Catastrófico"),CONCATENATE("R10C",'Mapa de Riesgos'!$O$68),"")</f>
        <v/>
      </c>
      <c r="AK35" s="63" t="str">
        <f>IF(AND('Mapa de Riesgos'!$Y$69="Media",'Mapa de Riesgos'!$AA$69="Catastrófico"),CONCATENATE("R10C",'Mapa de Riesgos'!$O$69),"")</f>
        <v/>
      </c>
      <c r="AL35" s="63" t="str">
        <f>IF(AND('Mapa de Riesgos'!$Y$70="Media",'Mapa de Riesgos'!$AA$70="Catastrófico"),CONCATENATE("R10C",'Mapa de Riesgos'!$O$70),"")</f>
        <v/>
      </c>
      <c r="AM35" s="64" t="str">
        <f>IF(AND('Mapa de Riesgos'!$Y$71="Media",'Mapa de Riesgos'!$AA$71="Catastrófico"),CONCATENATE("R10C",'Mapa de Riesgos'!$O$71),"")</f>
        <v/>
      </c>
      <c r="AN35" s="84"/>
      <c r="AO35" s="580"/>
      <c r="AP35" s="581"/>
      <c r="AQ35" s="581"/>
      <c r="AR35" s="581"/>
      <c r="AS35" s="581"/>
      <c r="AT35" s="58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495"/>
      <c r="C36" s="495"/>
      <c r="D36" s="496"/>
      <c r="E36" s="533" t="s">
        <v>165</v>
      </c>
      <c r="F36" s="534"/>
      <c r="G36" s="534"/>
      <c r="H36" s="534"/>
      <c r="I36" s="534"/>
      <c r="J36" s="74" t="str">
        <f>IF(AND('Mapa de Riesgos'!$Y$12="Baja",'Mapa de Riesgos'!$AA$12="Leve"),CONCATENATE("R1C",'Mapa de Riesgos'!$O$12),"")</f>
        <v/>
      </c>
      <c r="K36" s="75" t="str">
        <f>IF(AND('Mapa de Riesgos'!$Y$13="Baja",'Mapa de Riesgos'!$AA$13="Leve"),CONCATENATE("R1C",'Mapa de Riesgos'!$O$13),"")</f>
        <v/>
      </c>
      <c r="L36" s="75" t="str">
        <f>IF(AND('Mapa de Riesgos'!$Y$14="Baja",'Mapa de Riesgos'!$AA$14="Leve"),CONCATENATE("R1C",'Mapa de Riesgos'!$O$14),"")</f>
        <v/>
      </c>
      <c r="M36" s="75" t="str">
        <f>IF(AND('Mapa de Riesgos'!$Y$15="Baja",'Mapa de Riesgos'!$AA$15="Leve"),CONCATENATE("R1C",'Mapa de Riesgos'!$O$15),"")</f>
        <v/>
      </c>
      <c r="N36" s="75" t="str">
        <f>IF(AND('Mapa de Riesgos'!$Y$16="Baja",'Mapa de Riesgos'!$AA$16="Leve"),CONCATENATE("R1C",'Mapa de Riesgos'!$O$16),"")</f>
        <v/>
      </c>
      <c r="O36" s="76" t="str">
        <f>IF(AND('Mapa de Riesgos'!$Y$17="Baja",'Mapa de Riesgos'!$AA$17="Leve"),CONCATENATE("R1C",'Mapa de Riesgos'!$O$17),"")</f>
        <v/>
      </c>
      <c r="P36" s="65" t="str">
        <f>IF(AND('Mapa de Riesgos'!$Y$12="Baja",'Mapa de Riesgos'!$AA$12="Menor"),CONCATENATE("R1C",'Mapa de Riesgos'!$O$12),"")</f>
        <v/>
      </c>
      <c r="Q36" s="66" t="str">
        <f>IF(AND('Mapa de Riesgos'!$Y$13="Baja",'Mapa de Riesgos'!$AA$13="Menor"),CONCATENATE("R1C",'Mapa de Riesgos'!$O$13),"")</f>
        <v/>
      </c>
      <c r="R36" s="66" t="str">
        <f>IF(AND('Mapa de Riesgos'!$Y$14="Baja",'Mapa de Riesgos'!$AA$14="Menor"),CONCATENATE("R1C",'Mapa de Riesgos'!$O$14),"")</f>
        <v/>
      </c>
      <c r="S36" s="66" t="str">
        <f>IF(AND('Mapa de Riesgos'!$Y$15="Baja",'Mapa de Riesgos'!$AA$15="Menor"),CONCATENATE("R1C",'Mapa de Riesgos'!$O$15),"")</f>
        <v/>
      </c>
      <c r="T36" s="66" t="str">
        <f>IF(AND('Mapa de Riesgos'!$Y$16="Baja",'Mapa de Riesgos'!$AA$16="Menor"),CONCATENATE("R1C",'Mapa de Riesgos'!$O$16),"")</f>
        <v/>
      </c>
      <c r="U36" s="67" t="str">
        <f>IF(AND('Mapa de Riesgos'!$Y$17="Baja",'Mapa de Riesgos'!$AA$17="Menor"),CONCATENATE("R1C",'Mapa de Riesgos'!$O$17),"")</f>
        <v/>
      </c>
      <c r="V36" s="65" t="str">
        <f>IF(AND('Mapa de Riesgos'!$Y$12="Baja",'Mapa de Riesgos'!$AA$12="Moderado"),CONCATENATE("R1C",'Mapa de Riesgos'!$O$12),"")</f>
        <v/>
      </c>
      <c r="W36" s="66" t="str">
        <f>IF(AND('Mapa de Riesgos'!$Y$13="Baja",'Mapa de Riesgos'!$AA$13="Moderado"),CONCATENATE("R1C",'Mapa de Riesgos'!$O$13),"")</f>
        <v/>
      </c>
      <c r="X36" s="66" t="str">
        <f>IF(AND('Mapa de Riesgos'!$Y$14="Baja",'Mapa de Riesgos'!$AA$14="Moderado"),CONCATENATE("R1C",'Mapa de Riesgos'!$O$14),"")</f>
        <v/>
      </c>
      <c r="Y36" s="66" t="str">
        <f>IF(AND('Mapa de Riesgos'!$Y$15="Baja",'Mapa de Riesgos'!$AA$15="Moderado"),CONCATENATE("R1C",'Mapa de Riesgos'!$O$15),"")</f>
        <v/>
      </c>
      <c r="Z36" s="66" t="str">
        <f>IF(AND('Mapa de Riesgos'!$Y$16="Baja",'Mapa de Riesgos'!$AA$16="Moderado"),CONCATENATE("R1C",'Mapa de Riesgos'!$O$16),"")</f>
        <v/>
      </c>
      <c r="AA36" s="67" t="str">
        <f>IF(AND('Mapa de Riesgos'!$Y$17="Baja",'Mapa de Riesgos'!$AA$17="Moderado"),CONCATENATE("R1C",'Mapa de Riesgos'!$O$17),"")</f>
        <v/>
      </c>
      <c r="AB36" s="46" t="str">
        <f>IF(AND('Mapa de Riesgos'!$Y$12="Baja",'Mapa de Riesgos'!$AA$12="Mayor"),CONCATENATE("R1C",'Mapa de Riesgos'!$O$12),"")</f>
        <v>R1C1</v>
      </c>
      <c r="AC36" s="47" t="str">
        <f>IF(AND('Mapa de Riesgos'!$Y$13="Baja",'Mapa de Riesgos'!$AA$13="Mayor"),CONCATENATE("R1C",'Mapa de Riesgos'!$O$13),"")</f>
        <v>R1C2</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4"/>
      <c r="AO36" s="565" t="s">
        <v>166</v>
      </c>
      <c r="AP36" s="566"/>
      <c r="AQ36" s="566"/>
      <c r="AR36" s="566"/>
      <c r="AS36" s="566"/>
      <c r="AT36" s="567"/>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495"/>
      <c r="C37" s="495"/>
      <c r="D37" s="496"/>
      <c r="E37" s="552"/>
      <c r="F37" s="553"/>
      <c r="G37" s="553"/>
      <c r="H37" s="553"/>
      <c r="I37" s="553"/>
      <c r="J37" s="77" t="str">
        <f>IF(AND('Mapa de Riesgos'!$Y$18="Baja",'Mapa de Riesgos'!$AA$18="Leve"),CONCATENATE("R2C",'Mapa de Riesgos'!$O$18),"")</f>
        <v/>
      </c>
      <c r="K37" s="78" t="str">
        <f>IF(AND('Mapa de Riesgos'!$Y$19="Baja",'Mapa de Riesgos'!$AA$19="Leve"),CONCATENATE("R2C",'Mapa de Riesgos'!$O$19),"")</f>
        <v/>
      </c>
      <c r="L37" s="78" t="str">
        <f>IF(AND('Mapa de Riesgos'!$Y$20="Baja",'Mapa de Riesgos'!$AA$20="Leve"),CONCATENATE("R2C",'Mapa de Riesgos'!$O$20),"")</f>
        <v/>
      </c>
      <c r="M37" s="78" t="str">
        <f>IF(AND('Mapa de Riesgos'!$Y$21="Baja",'Mapa de Riesgos'!$AA$21="Leve"),CONCATENATE("R2C",'Mapa de Riesgos'!$O$21),"")</f>
        <v/>
      </c>
      <c r="N37" s="78" t="str">
        <f>IF(AND('Mapa de Riesgos'!$Y$22="Baja",'Mapa de Riesgos'!$AA$22="Leve"),CONCATENATE("R2C",'Mapa de Riesgos'!$O$22),"")</f>
        <v/>
      </c>
      <c r="O37" s="79" t="str">
        <f>IF(AND('Mapa de Riesgos'!$Y$23="Baja",'Mapa de Riesgos'!$AA$23="Leve"),CONCATENATE("R2C",'Mapa de Riesgos'!$O$23),"")</f>
        <v/>
      </c>
      <c r="P37" s="68" t="str">
        <f>IF(AND('Mapa de Riesgos'!$Y$18="Baja",'Mapa de Riesgos'!$AA$18="Menor"),CONCATENATE("R2C",'Mapa de Riesgos'!$O$18),"")</f>
        <v/>
      </c>
      <c r="Q37" s="69" t="str">
        <f>IF(AND('Mapa de Riesgos'!$Y$19="Baja",'Mapa de Riesgos'!$AA$19="Menor"),CONCATENATE("R2C",'Mapa de Riesgos'!$O$19),"")</f>
        <v/>
      </c>
      <c r="R37" s="69" t="str">
        <f>IF(AND('Mapa de Riesgos'!$Y$20="Baja",'Mapa de Riesgos'!$AA$20="Menor"),CONCATENATE("R2C",'Mapa de Riesgos'!$O$20),"")</f>
        <v/>
      </c>
      <c r="S37" s="69" t="str">
        <f>IF(AND('Mapa de Riesgos'!$Y$21="Baja",'Mapa de Riesgos'!$AA$21="Menor"),CONCATENATE("R2C",'Mapa de Riesgos'!$O$21),"")</f>
        <v/>
      </c>
      <c r="T37" s="69" t="str">
        <f>IF(AND('Mapa de Riesgos'!$Y$22="Baja",'Mapa de Riesgos'!$AA$22="Menor"),CONCATENATE("R2C",'Mapa de Riesgos'!$O$22),"")</f>
        <v/>
      </c>
      <c r="U37" s="70" t="str">
        <f>IF(AND('Mapa de Riesgos'!$Y$23="Baja",'Mapa de Riesgos'!$AA$23="Menor"),CONCATENATE("R2C",'Mapa de Riesgos'!$O$23),"")</f>
        <v/>
      </c>
      <c r="V37" s="68" t="str">
        <f>IF(AND('Mapa de Riesgos'!$Y$18="Baja",'Mapa de Riesgos'!$AA$18="Moderado"),CONCATENATE("R2C",'Mapa de Riesgos'!$O$18),"")</f>
        <v/>
      </c>
      <c r="W37" s="69" t="str">
        <f>IF(AND('Mapa de Riesgos'!$Y$19="Baja",'Mapa de Riesgos'!$AA$19="Moderado"),CONCATENATE("R2C",'Mapa de Riesgos'!$O$19),"")</f>
        <v/>
      </c>
      <c r="X37" s="69" t="str">
        <f>IF(AND('Mapa de Riesgos'!$Y$20="Baja",'Mapa de Riesgos'!$AA$20="Moderado"),CONCATENATE("R2C",'Mapa de Riesgos'!$O$20),"")</f>
        <v/>
      </c>
      <c r="Y37" s="69" t="str">
        <f>IF(AND('Mapa de Riesgos'!$Y$21="Baja",'Mapa de Riesgos'!$AA$21="Moderado"),CONCATENATE("R2C",'Mapa de Riesgos'!$O$21),"")</f>
        <v/>
      </c>
      <c r="Z37" s="69" t="str">
        <f>IF(AND('Mapa de Riesgos'!$Y$22="Baja",'Mapa de Riesgos'!$AA$22="Moderado"),CONCATENATE("R2C",'Mapa de Riesgos'!$O$22),"")</f>
        <v/>
      </c>
      <c r="AA37" s="70"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4"/>
      <c r="AO37" s="568"/>
      <c r="AP37" s="569"/>
      <c r="AQ37" s="569"/>
      <c r="AR37" s="569"/>
      <c r="AS37" s="569"/>
      <c r="AT37" s="570"/>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495"/>
      <c r="C38" s="495"/>
      <c r="D38" s="496"/>
      <c r="E38" s="536"/>
      <c r="F38" s="537"/>
      <c r="G38" s="537"/>
      <c r="H38" s="537"/>
      <c r="I38" s="553"/>
      <c r="J38" s="77" t="str">
        <f>IF(AND('Mapa de Riesgos'!$Y$24="Baja",'Mapa de Riesgos'!$AA$24="Leve"),CONCATENATE("R3C",'Mapa de Riesgos'!$O$24),"")</f>
        <v/>
      </c>
      <c r="K38" s="78" t="str">
        <f>IF(AND('Mapa de Riesgos'!$Y$25="Baja",'Mapa de Riesgos'!$AA$25="Leve"),CONCATENATE("R3C",'Mapa de Riesgos'!$O$25),"")</f>
        <v/>
      </c>
      <c r="L38" s="78" t="str">
        <f>IF(AND('Mapa de Riesgos'!$Y$26="Baja",'Mapa de Riesgos'!$AA$26="Leve"),CONCATENATE("R3C",'Mapa de Riesgos'!$O$26),"")</f>
        <v/>
      </c>
      <c r="M38" s="78" t="str">
        <f>IF(AND('Mapa de Riesgos'!$Y$27="Baja",'Mapa de Riesgos'!$AA$27="Leve"),CONCATENATE("R3C",'Mapa de Riesgos'!$O$27),"")</f>
        <v/>
      </c>
      <c r="N38" s="78" t="str">
        <f>IF(AND('Mapa de Riesgos'!$Y$28="Baja",'Mapa de Riesgos'!$AA$28="Leve"),CONCATENATE("R3C",'Mapa de Riesgos'!$O$28),"")</f>
        <v/>
      </c>
      <c r="O38" s="79" t="str">
        <f>IF(AND('Mapa de Riesgos'!$Y$29="Baja",'Mapa de Riesgos'!$AA$29="Leve"),CONCATENATE("R3C",'Mapa de Riesgos'!$O$29),"")</f>
        <v/>
      </c>
      <c r="P38" s="68" t="str">
        <f>IF(AND('Mapa de Riesgos'!$Y$24="Baja",'Mapa de Riesgos'!$AA$24="Menor"),CONCATENATE("R3C",'Mapa de Riesgos'!$O$24),"")</f>
        <v/>
      </c>
      <c r="Q38" s="69" t="str">
        <f>IF(AND('Mapa de Riesgos'!$Y$25="Baja",'Mapa de Riesgos'!$AA$25="Menor"),CONCATENATE("R3C",'Mapa de Riesgos'!$O$25),"")</f>
        <v/>
      </c>
      <c r="R38" s="69" t="str">
        <f>IF(AND('Mapa de Riesgos'!$Y$26="Baja",'Mapa de Riesgos'!$AA$26="Menor"),CONCATENATE("R3C",'Mapa de Riesgos'!$O$26),"")</f>
        <v/>
      </c>
      <c r="S38" s="69" t="str">
        <f>IF(AND('Mapa de Riesgos'!$Y$27="Baja",'Mapa de Riesgos'!$AA$27="Menor"),CONCATENATE("R3C",'Mapa de Riesgos'!$O$27),"")</f>
        <v/>
      </c>
      <c r="T38" s="69" t="str">
        <f>IF(AND('Mapa de Riesgos'!$Y$28="Baja",'Mapa de Riesgos'!$AA$28="Menor"),CONCATENATE("R3C",'Mapa de Riesgos'!$O$28),"")</f>
        <v/>
      </c>
      <c r="U38" s="70" t="str">
        <f>IF(AND('Mapa de Riesgos'!$Y$29="Baja",'Mapa de Riesgos'!$AA$29="Menor"),CONCATENATE("R3C",'Mapa de Riesgos'!$O$29),"")</f>
        <v/>
      </c>
      <c r="V38" s="68" t="str">
        <f>IF(AND('Mapa de Riesgos'!$Y$24="Baja",'Mapa de Riesgos'!$AA$24="Moderado"),CONCATENATE("R3C",'Mapa de Riesgos'!$O$24),"")</f>
        <v/>
      </c>
      <c r="W38" s="69" t="str">
        <f>IF(AND('Mapa de Riesgos'!$Y$25="Baja",'Mapa de Riesgos'!$AA$25="Moderado"),CONCATENATE("R3C",'Mapa de Riesgos'!$O$25),"")</f>
        <v/>
      </c>
      <c r="X38" s="69" t="str">
        <f>IF(AND('Mapa de Riesgos'!$Y$26="Baja",'Mapa de Riesgos'!$AA$26="Moderado"),CONCATENATE("R3C",'Mapa de Riesgos'!$O$26),"")</f>
        <v/>
      </c>
      <c r="Y38" s="69" t="str">
        <f>IF(AND('Mapa de Riesgos'!$Y$27="Baja",'Mapa de Riesgos'!$AA$27="Moderado"),CONCATENATE("R3C",'Mapa de Riesgos'!$O$27),"")</f>
        <v/>
      </c>
      <c r="Z38" s="69" t="str">
        <f>IF(AND('Mapa de Riesgos'!$Y$28="Baja",'Mapa de Riesgos'!$AA$28="Moderado"),CONCATENATE("R3C",'Mapa de Riesgos'!$O$28),"")</f>
        <v/>
      </c>
      <c r="AA38" s="70"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4"/>
      <c r="AO38" s="568"/>
      <c r="AP38" s="569"/>
      <c r="AQ38" s="569"/>
      <c r="AR38" s="569"/>
      <c r="AS38" s="569"/>
      <c r="AT38" s="570"/>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495"/>
      <c r="C39" s="495"/>
      <c r="D39" s="496"/>
      <c r="E39" s="536"/>
      <c r="F39" s="537"/>
      <c r="G39" s="537"/>
      <c r="H39" s="537"/>
      <c r="I39" s="553"/>
      <c r="J39" s="77" t="str">
        <f>IF(AND('Mapa de Riesgos'!$Y$30="Baja",'Mapa de Riesgos'!$AA$30="Leve"),CONCATENATE("R4C",'Mapa de Riesgos'!$O$30),"")</f>
        <v/>
      </c>
      <c r="K39" s="78" t="str">
        <f>IF(AND('Mapa de Riesgos'!$Y$31="Baja",'Mapa de Riesgos'!$AA$31="Leve"),CONCATENATE("R4C",'Mapa de Riesgos'!$O$31),"")</f>
        <v/>
      </c>
      <c r="L39" s="78" t="str">
        <f>IF(AND('Mapa de Riesgos'!$Y$32="Baja",'Mapa de Riesgos'!$AA$32="Leve"),CONCATENATE("R4C",'Mapa de Riesgos'!$O$32),"")</f>
        <v/>
      </c>
      <c r="M39" s="78" t="str">
        <f>IF(AND('Mapa de Riesgos'!$Y$33="Baja",'Mapa de Riesgos'!$AA$33="Leve"),CONCATENATE("R4C",'Mapa de Riesgos'!$O$33),"")</f>
        <v/>
      </c>
      <c r="N39" s="78" t="str">
        <f>IF(AND('Mapa de Riesgos'!$Y$34="Baja",'Mapa de Riesgos'!$AA$34="Leve"),CONCATENATE("R4C",'Mapa de Riesgos'!$O$34),"")</f>
        <v/>
      </c>
      <c r="O39" s="79" t="str">
        <f>IF(AND('Mapa de Riesgos'!$Y$35="Baja",'Mapa de Riesgos'!$AA$35="Leve"),CONCATENATE("R4C",'Mapa de Riesgos'!$O$35),"")</f>
        <v/>
      </c>
      <c r="P39" s="68" t="str">
        <f>IF(AND('Mapa de Riesgos'!$Y$30="Baja",'Mapa de Riesgos'!$AA$30="Menor"),CONCATENATE("R4C",'Mapa de Riesgos'!$O$30),"")</f>
        <v/>
      </c>
      <c r="Q39" s="69" t="str">
        <f>IF(AND('Mapa de Riesgos'!$Y$31="Baja",'Mapa de Riesgos'!$AA$31="Menor"),CONCATENATE("R4C",'Mapa de Riesgos'!$O$31),"")</f>
        <v/>
      </c>
      <c r="R39" s="69" t="str">
        <f>IF(AND('Mapa de Riesgos'!$Y$32="Baja",'Mapa de Riesgos'!$AA$32="Menor"),CONCATENATE("R4C",'Mapa de Riesgos'!$O$32),"")</f>
        <v/>
      </c>
      <c r="S39" s="69" t="str">
        <f>IF(AND('Mapa de Riesgos'!$Y$33="Baja",'Mapa de Riesgos'!$AA$33="Menor"),CONCATENATE("R4C",'Mapa de Riesgos'!$O$33),"")</f>
        <v/>
      </c>
      <c r="T39" s="69" t="str">
        <f>IF(AND('Mapa de Riesgos'!$Y$34="Baja",'Mapa de Riesgos'!$AA$34="Menor"),CONCATENATE("R4C",'Mapa de Riesgos'!$O$34),"")</f>
        <v/>
      </c>
      <c r="U39" s="70" t="str">
        <f>IF(AND('Mapa de Riesgos'!$Y$35="Baja",'Mapa de Riesgos'!$AA$35="Menor"),CONCATENATE("R4C",'Mapa de Riesgos'!$O$35),"")</f>
        <v/>
      </c>
      <c r="V39" s="68" t="str">
        <f>IF(AND('Mapa de Riesgos'!$Y$30="Baja",'Mapa de Riesgos'!$AA$30="Moderado"),CONCATENATE("R4C",'Mapa de Riesgos'!$O$30),"")</f>
        <v/>
      </c>
      <c r="W39" s="69" t="str">
        <f>IF(AND('Mapa de Riesgos'!$Y$31="Baja",'Mapa de Riesgos'!$AA$31="Moderado"),CONCATENATE("R4C",'Mapa de Riesgos'!$O$31),"")</f>
        <v/>
      </c>
      <c r="X39" s="69" t="str">
        <f>IF(AND('Mapa de Riesgos'!$Y$32="Baja",'Mapa de Riesgos'!$AA$32="Moderado"),CONCATENATE("R4C",'Mapa de Riesgos'!$O$32),"")</f>
        <v/>
      </c>
      <c r="Y39" s="69" t="str">
        <f>IF(AND('Mapa de Riesgos'!$Y$33="Baja",'Mapa de Riesgos'!$AA$33="Moderado"),CONCATENATE("R4C",'Mapa de Riesgos'!$O$33),"")</f>
        <v/>
      </c>
      <c r="Z39" s="69" t="str">
        <f>IF(AND('Mapa de Riesgos'!$Y$34="Baja",'Mapa de Riesgos'!$AA$34="Moderado"),CONCATENATE("R4C",'Mapa de Riesgos'!$O$34),"")</f>
        <v/>
      </c>
      <c r="AA39" s="70"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4"/>
      <c r="AO39" s="568"/>
      <c r="AP39" s="569"/>
      <c r="AQ39" s="569"/>
      <c r="AR39" s="569"/>
      <c r="AS39" s="569"/>
      <c r="AT39" s="570"/>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495"/>
      <c r="C40" s="495"/>
      <c r="D40" s="496"/>
      <c r="E40" s="536"/>
      <c r="F40" s="537"/>
      <c r="G40" s="537"/>
      <c r="H40" s="537"/>
      <c r="I40" s="553"/>
      <c r="J40" s="77" t="str">
        <f>IF(AND('Mapa de Riesgos'!$Y$36="Baja",'Mapa de Riesgos'!$AA$36="Leve"),CONCATENATE("R5C",'Mapa de Riesgos'!$O$36),"")</f>
        <v/>
      </c>
      <c r="K40" s="78" t="str">
        <f>IF(AND('Mapa de Riesgos'!$Y$37="Baja",'Mapa de Riesgos'!$AA$37="Leve"),CONCATENATE("R5C",'Mapa de Riesgos'!$O$37),"")</f>
        <v/>
      </c>
      <c r="L40" s="78" t="str">
        <f>IF(AND('Mapa de Riesgos'!$Y$38="Baja",'Mapa de Riesgos'!$AA$38="Leve"),CONCATENATE("R5C",'Mapa de Riesgos'!$O$38),"")</f>
        <v/>
      </c>
      <c r="M40" s="78" t="str">
        <f>IF(AND('Mapa de Riesgos'!$Y$39="Baja",'Mapa de Riesgos'!$AA$39="Leve"),CONCATENATE("R5C",'Mapa de Riesgos'!$O$39),"")</f>
        <v/>
      </c>
      <c r="N40" s="78" t="str">
        <f>IF(AND('Mapa de Riesgos'!$Y$40="Baja",'Mapa de Riesgos'!$AA$40="Leve"),CONCATENATE("R5C",'Mapa de Riesgos'!$O$40),"")</f>
        <v/>
      </c>
      <c r="O40" s="79" t="str">
        <f>IF(AND('Mapa de Riesgos'!$Y$41="Baja",'Mapa de Riesgos'!$AA$41="Leve"),CONCATENATE("R5C",'Mapa de Riesgos'!$O$41),"")</f>
        <v/>
      </c>
      <c r="P40" s="68" t="str">
        <f>IF(AND('Mapa de Riesgos'!$Y$36="Baja",'Mapa de Riesgos'!$AA$36="Menor"),CONCATENATE("R5C",'Mapa de Riesgos'!$O$36),"")</f>
        <v/>
      </c>
      <c r="Q40" s="69" t="str">
        <f>IF(AND('Mapa de Riesgos'!$Y$37="Baja",'Mapa de Riesgos'!$AA$37="Menor"),CONCATENATE("R5C",'Mapa de Riesgos'!$O$37),"")</f>
        <v/>
      </c>
      <c r="R40" s="69" t="str">
        <f>IF(AND('Mapa de Riesgos'!$Y$38="Baja",'Mapa de Riesgos'!$AA$38="Menor"),CONCATENATE("R5C",'Mapa de Riesgos'!$O$38),"")</f>
        <v/>
      </c>
      <c r="S40" s="69" t="str">
        <f>IF(AND('Mapa de Riesgos'!$Y$39="Baja",'Mapa de Riesgos'!$AA$39="Menor"),CONCATENATE("R5C",'Mapa de Riesgos'!$O$39),"")</f>
        <v/>
      </c>
      <c r="T40" s="69" t="str">
        <f>IF(AND('Mapa de Riesgos'!$Y$40="Baja",'Mapa de Riesgos'!$AA$40="Menor"),CONCATENATE("R5C",'Mapa de Riesgos'!$O$40),"")</f>
        <v/>
      </c>
      <c r="U40" s="70" t="str">
        <f>IF(AND('Mapa de Riesgos'!$Y$41="Baja",'Mapa de Riesgos'!$AA$41="Menor"),CONCATENATE("R5C",'Mapa de Riesgos'!$O$41),"")</f>
        <v/>
      </c>
      <c r="V40" s="68" t="str">
        <f>IF(AND('Mapa de Riesgos'!$Y$36="Baja",'Mapa de Riesgos'!$AA$36="Moderado"),CONCATENATE("R5C",'Mapa de Riesgos'!$O$36),"")</f>
        <v/>
      </c>
      <c r="W40" s="69" t="str">
        <f>IF(AND('Mapa de Riesgos'!$Y$37="Baja",'Mapa de Riesgos'!$AA$37="Moderado"),CONCATENATE("R5C",'Mapa de Riesgos'!$O$37),"")</f>
        <v/>
      </c>
      <c r="X40" s="69" t="str">
        <f>IF(AND('Mapa de Riesgos'!$Y$38="Baja",'Mapa de Riesgos'!$AA$38="Moderado"),CONCATENATE("R5C",'Mapa de Riesgos'!$O$38),"")</f>
        <v/>
      </c>
      <c r="Y40" s="69" t="str">
        <f>IF(AND('Mapa de Riesgos'!$Y$39="Baja",'Mapa de Riesgos'!$AA$39="Moderado"),CONCATENATE("R5C",'Mapa de Riesgos'!$O$39),"")</f>
        <v/>
      </c>
      <c r="Z40" s="69" t="str">
        <f>IF(AND('Mapa de Riesgos'!$Y$40="Baja",'Mapa de Riesgos'!$AA$40="Moderado"),CONCATENATE("R5C",'Mapa de Riesgos'!$O$40),"")</f>
        <v/>
      </c>
      <c r="AA40" s="70"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8" t="str">
        <f>IF(AND('Mapa de Riesgos'!$Y$38="Baja",'Mapa de Riesgos'!$AA$38="Mayor"),CONCATENATE("R5C",'Mapa de Riesgos'!$O$38),"")</f>
        <v/>
      </c>
      <c r="AE40" s="58" t="str">
        <f>IF(AND('Mapa de Riesgos'!$Y$39="Baja",'Mapa de Riesgos'!$AA$39="Mayor"),CONCATENATE("R5C",'Mapa de Riesgos'!$O$39),"")</f>
        <v/>
      </c>
      <c r="AF40" s="58"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4"/>
      <c r="AO40" s="568"/>
      <c r="AP40" s="569"/>
      <c r="AQ40" s="569"/>
      <c r="AR40" s="569"/>
      <c r="AS40" s="569"/>
      <c r="AT40" s="570"/>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495"/>
      <c r="C41" s="495"/>
      <c r="D41" s="496"/>
      <c r="E41" s="536"/>
      <c r="F41" s="537"/>
      <c r="G41" s="537"/>
      <c r="H41" s="537"/>
      <c r="I41" s="553"/>
      <c r="J41" s="77" t="str">
        <f>IF(AND('Mapa de Riesgos'!$Y$42="Baja",'Mapa de Riesgos'!$AA$42="Leve"),CONCATENATE("R6C",'Mapa de Riesgos'!$O$42),"")</f>
        <v/>
      </c>
      <c r="K41" s="78" t="str">
        <f>IF(AND('Mapa de Riesgos'!$Y$43="Baja",'Mapa de Riesgos'!$AA$43="Leve"),CONCATENATE("R6C",'Mapa de Riesgos'!$O$43),"")</f>
        <v/>
      </c>
      <c r="L41" s="78" t="str">
        <f>IF(AND('Mapa de Riesgos'!$Y$44="Baja",'Mapa de Riesgos'!$AA$44="Leve"),CONCATENATE("R6C",'Mapa de Riesgos'!$O$44),"")</f>
        <v/>
      </c>
      <c r="M41" s="78" t="str">
        <f>IF(AND('Mapa de Riesgos'!$Y$45="Baja",'Mapa de Riesgos'!$AA$45="Leve"),CONCATENATE("R6C",'Mapa de Riesgos'!$O$45),"")</f>
        <v/>
      </c>
      <c r="N41" s="78" t="str">
        <f>IF(AND('Mapa de Riesgos'!$Y$46="Baja",'Mapa de Riesgos'!$AA$46="Leve"),CONCATENATE("R6C",'Mapa de Riesgos'!$O$46),"")</f>
        <v/>
      </c>
      <c r="O41" s="79" t="str">
        <f>IF(AND('Mapa de Riesgos'!$Y$47="Baja",'Mapa de Riesgos'!$AA$47="Leve"),CONCATENATE("R6C",'Mapa de Riesgos'!$O$47),"")</f>
        <v/>
      </c>
      <c r="P41" s="68" t="str">
        <f>IF(AND('Mapa de Riesgos'!$Y$42="Baja",'Mapa de Riesgos'!$AA$42="Menor"),CONCATENATE("R6C",'Mapa de Riesgos'!$O$42),"")</f>
        <v/>
      </c>
      <c r="Q41" s="69" t="str">
        <f>IF(AND('Mapa de Riesgos'!$Y$43="Baja",'Mapa de Riesgos'!$AA$43="Menor"),CONCATENATE("R6C",'Mapa de Riesgos'!$O$43),"")</f>
        <v/>
      </c>
      <c r="R41" s="69" t="str">
        <f>IF(AND('Mapa de Riesgos'!$Y$44="Baja",'Mapa de Riesgos'!$AA$44="Menor"),CONCATENATE("R6C",'Mapa de Riesgos'!$O$44),"")</f>
        <v/>
      </c>
      <c r="S41" s="69" t="str">
        <f>IF(AND('Mapa de Riesgos'!$Y$45="Baja",'Mapa de Riesgos'!$AA$45="Menor"),CONCATENATE("R6C",'Mapa de Riesgos'!$O$45),"")</f>
        <v/>
      </c>
      <c r="T41" s="69" t="str">
        <f>IF(AND('Mapa de Riesgos'!$Y$46="Baja",'Mapa de Riesgos'!$AA$46="Menor"),CONCATENATE("R6C",'Mapa de Riesgos'!$O$46),"")</f>
        <v/>
      </c>
      <c r="U41" s="70" t="str">
        <f>IF(AND('Mapa de Riesgos'!$Y$47="Baja",'Mapa de Riesgos'!$AA$47="Menor"),CONCATENATE("R6C",'Mapa de Riesgos'!$O$47),"")</f>
        <v/>
      </c>
      <c r="V41" s="68" t="str">
        <f>IF(AND('Mapa de Riesgos'!$Y$42="Baja",'Mapa de Riesgos'!$AA$42="Moderado"),CONCATENATE("R6C",'Mapa de Riesgos'!$O$42),"")</f>
        <v/>
      </c>
      <c r="W41" s="69" t="str">
        <f>IF(AND('Mapa de Riesgos'!$Y$43="Baja",'Mapa de Riesgos'!$AA$43="Moderado"),CONCATENATE("R6C",'Mapa de Riesgos'!$O$43),"")</f>
        <v/>
      </c>
      <c r="X41" s="69" t="str">
        <f>IF(AND('Mapa de Riesgos'!$Y$44="Baja",'Mapa de Riesgos'!$AA$44="Moderado"),CONCATENATE("R6C",'Mapa de Riesgos'!$O$44),"")</f>
        <v/>
      </c>
      <c r="Y41" s="69" t="str">
        <f>IF(AND('Mapa de Riesgos'!$Y$45="Baja",'Mapa de Riesgos'!$AA$45="Moderado"),CONCATENATE("R6C",'Mapa de Riesgos'!$O$45),"")</f>
        <v/>
      </c>
      <c r="Z41" s="69" t="str">
        <f>IF(AND('Mapa de Riesgos'!$Y$46="Baja",'Mapa de Riesgos'!$AA$46="Moderado"),CONCATENATE("R6C",'Mapa de Riesgos'!$O$46),"")</f>
        <v/>
      </c>
      <c r="AA41" s="70"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8" t="str">
        <f>IF(AND('Mapa de Riesgos'!$Y$44="Baja",'Mapa de Riesgos'!$AA$44="Mayor"),CONCATENATE("R6C",'Mapa de Riesgos'!$O$44),"")</f>
        <v/>
      </c>
      <c r="AE41" s="58" t="str">
        <f>IF(AND('Mapa de Riesgos'!$Y$45="Baja",'Mapa de Riesgos'!$AA$45="Mayor"),CONCATENATE("R6C",'Mapa de Riesgos'!$O$45),"")</f>
        <v/>
      </c>
      <c r="AF41" s="58"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4"/>
      <c r="AO41" s="568"/>
      <c r="AP41" s="569"/>
      <c r="AQ41" s="569"/>
      <c r="AR41" s="569"/>
      <c r="AS41" s="569"/>
      <c r="AT41" s="570"/>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495"/>
      <c r="C42" s="495"/>
      <c r="D42" s="496"/>
      <c r="E42" s="536"/>
      <c r="F42" s="537"/>
      <c r="G42" s="537"/>
      <c r="H42" s="537"/>
      <c r="I42" s="553"/>
      <c r="J42" s="77" t="str">
        <f>IF(AND('Mapa de Riesgos'!$Y$48="Baja",'Mapa de Riesgos'!$AA$48="Leve"),CONCATENATE("R7C",'Mapa de Riesgos'!$O$48),"")</f>
        <v/>
      </c>
      <c r="K42" s="78" t="str">
        <f>IF(AND('Mapa de Riesgos'!$Y$49="Baja",'Mapa de Riesgos'!$AA$49="Leve"),CONCATENATE("R7C",'Mapa de Riesgos'!$O$49),"")</f>
        <v/>
      </c>
      <c r="L42" s="78" t="str">
        <f>IF(AND('Mapa de Riesgos'!$Y$50="Baja",'Mapa de Riesgos'!$AA$50="Leve"),CONCATENATE("R7C",'Mapa de Riesgos'!$O$50),"")</f>
        <v/>
      </c>
      <c r="M42" s="78" t="str">
        <f>IF(AND('Mapa de Riesgos'!$Y$51="Baja",'Mapa de Riesgos'!$AA$51="Leve"),CONCATENATE("R7C",'Mapa de Riesgos'!$O$51),"")</f>
        <v/>
      </c>
      <c r="N42" s="78" t="str">
        <f>IF(AND('Mapa de Riesgos'!$Y$52="Baja",'Mapa de Riesgos'!$AA$52="Leve"),CONCATENATE("R7C",'Mapa de Riesgos'!$O$52),"")</f>
        <v/>
      </c>
      <c r="O42" s="79" t="str">
        <f>IF(AND('Mapa de Riesgos'!$Y$53="Baja",'Mapa de Riesgos'!$AA$53="Leve"),CONCATENATE("R7C",'Mapa de Riesgos'!$O$53),"")</f>
        <v/>
      </c>
      <c r="P42" s="68" t="str">
        <f>IF(AND('Mapa de Riesgos'!$Y$48="Baja",'Mapa de Riesgos'!$AA$48="Menor"),CONCATENATE("R7C",'Mapa de Riesgos'!$O$48),"")</f>
        <v/>
      </c>
      <c r="Q42" s="69" t="str">
        <f>IF(AND('Mapa de Riesgos'!$Y$49="Baja",'Mapa de Riesgos'!$AA$49="Menor"),CONCATENATE("R7C",'Mapa de Riesgos'!$O$49),"")</f>
        <v/>
      </c>
      <c r="R42" s="69" t="str">
        <f>IF(AND('Mapa de Riesgos'!$Y$50="Baja",'Mapa de Riesgos'!$AA$50="Menor"),CONCATENATE("R7C",'Mapa de Riesgos'!$O$50),"")</f>
        <v/>
      </c>
      <c r="S42" s="69" t="str">
        <f>IF(AND('Mapa de Riesgos'!$Y$51="Baja",'Mapa de Riesgos'!$AA$51="Menor"),CONCATENATE("R7C",'Mapa de Riesgos'!$O$51),"")</f>
        <v/>
      </c>
      <c r="T42" s="69" t="str">
        <f>IF(AND('Mapa de Riesgos'!$Y$52="Baja",'Mapa de Riesgos'!$AA$52="Menor"),CONCATENATE("R7C",'Mapa de Riesgos'!$O$52),"")</f>
        <v/>
      </c>
      <c r="U42" s="70" t="str">
        <f>IF(AND('Mapa de Riesgos'!$Y$53="Baja",'Mapa de Riesgos'!$AA$53="Menor"),CONCATENATE("R7C",'Mapa de Riesgos'!$O$53),"")</f>
        <v/>
      </c>
      <c r="V42" s="68" t="str">
        <f>IF(AND('Mapa de Riesgos'!$Y$48="Baja",'Mapa de Riesgos'!$AA$48="Moderado"),CONCATENATE("R7C",'Mapa de Riesgos'!$O$48),"")</f>
        <v/>
      </c>
      <c r="W42" s="69" t="str">
        <f>IF(AND('Mapa de Riesgos'!$Y$49="Baja",'Mapa de Riesgos'!$AA$49="Moderado"),CONCATENATE("R7C",'Mapa de Riesgos'!$O$49),"")</f>
        <v/>
      </c>
      <c r="X42" s="69" t="str">
        <f>IF(AND('Mapa de Riesgos'!$Y$50="Baja",'Mapa de Riesgos'!$AA$50="Moderado"),CONCATENATE("R7C",'Mapa de Riesgos'!$O$50),"")</f>
        <v/>
      </c>
      <c r="Y42" s="69" t="str">
        <f>IF(AND('Mapa de Riesgos'!$Y$51="Baja",'Mapa de Riesgos'!$AA$51="Moderado"),CONCATENATE("R7C",'Mapa de Riesgos'!$O$51),"")</f>
        <v/>
      </c>
      <c r="Z42" s="69" t="str">
        <f>IF(AND('Mapa de Riesgos'!$Y$52="Baja",'Mapa de Riesgos'!$AA$52="Moderado"),CONCATENATE("R7C",'Mapa de Riesgos'!$O$52),"")</f>
        <v/>
      </c>
      <c r="AA42" s="70"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8" t="str">
        <f>IF(AND('Mapa de Riesgos'!$Y$50="Baja",'Mapa de Riesgos'!$AA$50="Mayor"),CONCATENATE("R7C",'Mapa de Riesgos'!$O$50),"")</f>
        <v/>
      </c>
      <c r="AE42" s="58" t="str">
        <f>IF(AND('Mapa de Riesgos'!$Y$51="Baja",'Mapa de Riesgos'!$AA$51="Mayor"),CONCATENATE("R7C",'Mapa de Riesgos'!$O$51),"")</f>
        <v/>
      </c>
      <c r="AF42" s="58"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4"/>
      <c r="AO42" s="568"/>
      <c r="AP42" s="569"/>
      <c r="AQ42" s="569"/>
      <c r="AR42" s="569"/>
      <c r="AS42" s="569"/>
      <c r="AT42" s="570"/>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495"/>
      <c r="C43" s="495"/>
      <c r="D43" s="496"/>
      <c r="E43" s="536"/>
      <c r="F43" s="537"/>
      <c r="G43" s="537"/>
      <c r="H43" s="537"/>
      <c r="I43" s="553"/>
      <c r="J43" s="77" t="str">
        <f>IF(AND('Mapa de Riesgos'!$Y$54="Baja",'Mapa de Riesgos'!$AA$54="Leve"),CONCATENATE("R8C",'Mapa de Riesgos'!$O$54),"")</f>
        <v/>
      </c>
      <c r="K43" s="78" t="str">
        <f>IF(AND('Mapa de Riesgos'!$Y$55="Baja",'Mapa de Riesgos'!$AA$55="Leve"),CONCATENATE("R8C",'Mapa de Riesgos'!$O$55),"")</f>
        <v/>
      </c>
      <c r="L43" s="78" t="str">
        <f>IF(AND('Mapa de Riesgos'!$Y$56="Baja",'Mapa de Riesgos'!$AA$56="Leve"),CONCATENATE("R8C",'Mapa de Riesgos'!$O$56),"")</f>
        <v/>
      </c>
      <c r="M43" s="78" t="str">
        <f>IF(AND('Mapa de Riesgos'!$Y$57="Baja",'Mapa de Riesgos'!$AA$57="Leve"),CONCATENATE("R8C",'Mapa de Riesgos'!$O$57),"")</f>
        <v/>
      </c>
      <c r="N43" s="78" t="str">
        <f>IF(AND('Mapa de Riesgos'!$Y$58="Baja",'Mapa de Riesgos'!$AA$58="Leve"),CONCATENATE("R8C",'Mapa de Riesgos'!$O$58),"")</f>
        <v/>
      </c>
      <c r="O43" s="79" t="str">
        <f>IF(AND('Mapa de Riesgos'!$Y$59="Baja",'Mapa de Riesgos'!$AA$59="Leve"),CONCATENATE("R8C",'Mapa de Riesgos'!$O$59),"")</f>
        <v/>
      </c>
      <c r="P43" s="68" t="str">
        <f>IF(AND('Mapa de Riesgos'!$Y$54="Baja",'Mapa de Riesgos'!$AA$54="Menor"),CONCATENATE("R8C",'Mapa de Riesgos'!$O$54),"")</f>
        <v/>
      </c>
      <c r="Q43" s="69" t="str">
        <f>IF(AND('Mapa de Riesgos'!$Y$55="Baja",'Mapa de Riesgos'!$AA$55="Menor"),CONCATENATE("R8C",'Mapa de Riesgos'!$O$55),"")</f>
        <v/>
      </c>
      <c r="R43" s="69" t="str">
        <f>IF(AND('Mapa de Riesgos'!$Y$56="Baja",'Mapa de Riesgos'!$AA$56="Menor"),CONCATENATE("R8C",'Mapa de Riesgos'!$O$56),"")</f>
        <v/>
      </c>
      <c r="S43" s="69" t="str">
        <f>IF(AND('Mapa de Riesgos'!$Y$57="Baja",'Mapa de Riesgos'!$AA$57="Menor"),CONCATENATE("R8C",'Mapa de Riesgos'!$O$57),"")</f>
        <v/>
      </c>
      <c r="T43" s="69" t="str">
        <f>IF(AND('Mapa de Riesgos'!$Y$58="Baja",'Mapa de Riesgos'!$AA$58="Menor"),CONCATENATE("R8C",'Mapa de Riesgos'!$O$58),"")</f>
        <v/>
      </c>
      <c r="U43" s="70" t="str">
        <f>IF(AND('Mapa de Riesgos'!$Y$59="Baja",'Mapa de Riesgos'!$AA$59="Menor"),CONCATENATE("R8C",'Mapa de Riesgos'!$O$59),"")</f>
        <v/>
      </c>
      <c r="V43" s="68" t="str">
        <f>IF(AND('Mapa de Riesgos'!$Y$54="Baja",'Mapa de Riesgos'!$AA$54="Moderado"),CONCATENATE("R8C",'Mapa de Riesgos'!$O$54),"")</f>
        <v/>
      </c>
      <c r="W43" s="69" t="str">
        <f>IF(AND('Mapa de Riesgos'!$Y$55="Baja",'Mapa de Riesgos'!$AA$55="Moderado"),CONCATENATE("R8C",'Mapa de Riesgos'!$O$55),"")</f>
        <v/>
      </c>
      <c r="X43" s="69" t="str">
        <f>IF(AND('Mapa de Riesgos'!$Y$56="Baja",'Mapa de Riesgos'!$AA$56="Moderado"),CONCATENATE("R8C",'Mapa de Riesgos'!$O$56),"")</f>
        <v/>
      </c>
      <c r="Y43" s="69" t="str">
        <f>IF(AND('Mapa de Riesgos'!$Y$57="Baja",'Mapa de Riesgos'!$AA$57="Moderado"),CONCATENATE("R8C",'Mapa de Riesgos'!$O$57),"")</f>
        <v/>
      </c>
      <c r="Z43" s="69" t="str">
        <f>IF(AND('Mapa de Riesgos'!$Y$58="Baja",'Mapa de Riesgos'!$AA$58="Moderado"),CONCATENATE("R8C",'Mapa de Riesgos'!$O$58),"")</f>
        <v/>
      </c>
      <c r="AA43" s="70"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8" t="str">
        <f>IF(AND('Mapa de Riesgos'!$Y$56="Baja",'Mapa de Riesgos'!$AA$56="Mayor"),CONCATENATE("R8C",'Mapa de Riesgos'!$O$56),"")</f>
        <v/>
      </c>
      <c r="AE43" s="58" t="str">
        <f>IF(AND('Mapa de Riesgos'!$Y$57="Baja",'Mapa de Riesgos'!$AA$57="Mayor"),CONCATENATE("R8C",'Mapa de Riesgos'!$O$57),"")</f>
        <v/>
      </c>
      <c r="AF43" s="58"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4"/>
      <c r="AO43" s="568"/>
      <c r="AP43" s="569"/>
      <c r="AQ43" s="569"/>
      <c r="AR43" s="569"/>
      <c r="AS43" s="569"/>
      <c r="AT43" s="570"/>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495"/>
      <c r="C44" s="495"/>
      <c r="D44" s="496"/>
      <c r="E44" s="536"/>
      <c r="F44" s="537"/>
      <c r="G44" s="537"/>
      <c r="H44" s="537"/>
      <c r="I44" s="553"/>
      <c r="J44" s="77" t="str">
        <f>IF(AND('Mapa de Riesgos'!$Y$60="Baja",'Mapa de Riesgos'!$AA$60="Leve"),CONCATENATE("R9C",'Mapa de Riesgos'!$O$60),"")</f>
        <v/>
      </c>
      <c r="K44" s="78" t="str">
        <f>IF(AND('Mapa de Riesgos'!$Y$61="Baja",'Mapa de Riesgos'!$AA$61="Leve"),CONCATENATE("R9C",'Mapa de Riesgos'!$O$61),"")</f>
        <v/>
      </c>
      <c r="L44" s="78" t="str">
        <f>IF(AND('Mapa de Riesgos'!$Y$62="Baja",'Mapa de Riesgos'!$AA$62="Leve"),CONCATENATE("R9C",'Mapa de Riesgos'!$O$62),"")</f>
        <v/>
      </c>
      <c r="M44" s="78" t="str">
        <f>IF(AND('Mapa de Riesgos'!$Y$63="Baja",'Mapa de Riesgos'!$AA$63="Leve"),CONCATENATE("R9C",'Mapa de Riesgos'!$O$63),"")</f>
        <v/>
      </c>
      <c r="N44" s="78" t="str">
        <f>IF(AND('Mapa de Riesgos'!$Y$64="Baja",'Mapa de Riesgos'!$AA$64="Leve"),CONCATENATE("R9C",'Mapa de Riesgos'!$O$64),"")</f>
        <v/>
      </c>
      <c r="O44" s="79" t="str">
        <f>IF(AND('Mapa de Riesgos'!$Y$65="Baja",'Mapa de Riesgos'!$AA$65="Leve"),CONCATENATE("R9C",'Mapa de Riesgos'!$O$65),"")</f>
        <v/>
      </c>
      <c r="P44" s="68" t="str">
        <f>IF(AND('Mapa de Riesgos'!$Y$60="Baja",'Mapa de Riesgos'!$AA$60="Menor"),CONCATENATE("R9C",'Mapa de Riesgos'!$O$60),"")</f>
        <v/>
      </c>
      <c r="Q44" s="69" t="str">
        <f>IF(AND('Mapa de Riesgos'!$Y$61="Baja",'Mapa de Riesgos'!$AA$61="Menor"),CONCATENATE("R9C",'Mapa de Riesgos'!$O$61),"")</f>
        <v/>
      </c>
      <c r="R44" s="69" t="str">
        <f>IF(AND('Mapa de Riesgos'!$Y$62="Baja",'Mapa de Riesgos'!$AA$62="Menor"),CONCATENATE("R9C",'Mapa de Riesgos'!$O$62),"")</f>
        <v/>
      </c>
      <c r="S44" s="69" t="str">
        <f>IF(AND('Mapa de Riesgos'!$Y$63="Baja",'Mapa de Riesgos'!$AA$63="Menor"),CONCATENATE("R9C",'Mapa de Riesgos'!$O$63),"")</f>
        <v/>
      </c>
      <c r="T44" s="69" t="str">
        <f>IF(AND('Mapa de Riesgos'!$Y$64="Baja",'Mapa de Riesgos'!$AA$64="Menor"),CONCATENATE("R9C",'Mapa de Riesgos'!$O$64),"")</f>
        <v/>
      </c>
      <c r="U44" s="70" t="str">
        <f>IF(AND('Mapa de Riesgos'!$Y$65="Baja",'Mapa de Riesgos'!$AA$65="Menor"),CONCATENATE("R9C",'Mapa de Riesgos'!$O$65),"")</f>
        <v/>
      </c>
      <c r="V44" s="68" t="str">
        <f>IF(AND('Mapa de Riesgos'!$Y$60="Baja",'Mapa de Riesgos'!$AA$60="Moderado"),CONCATENATE("R9C",'Mapa de Riesgos'!$O$60),"")</f>
        <v/>
      </c>
      <c r="W44" s="69" t="str">
        <f>IF(AND('Mapa de Riesgos'!$Y$61="Baja",'Mapa de Riesgos'!$AA$61="Moderado"),CONCATENATE("R9C",'Mapa de Riesgos'!$O$61),"")</f>
        <v/>
      </c>
      <c r="X44" s="69" t="str">
        <f>IF(AND('Mapa de Riesgos'!$Y$62="Baja",'Mapa de Riesgos'!$AA$62="Moderado"),CONCATENATE("R9C",'Mapa de Riesgos'!$O$62),"")</f>
        <v/>
      </c>
      <c r="Y44" s="69" t="str">
        <f>IF(AND('Mapa de Riesgos'!$Y$63="Baja",'Mapa de Riesgos'!$AA$63="Moderado"),CONCATENATE("R9C",'Mapa de Riesgos'!$O$63),"")</f>
        <v/>
      </c>
      <c r="Z44" s="69" t="str">
        <f>IF(AND('Mapa de Riesgos'!$Y$64="Baja",'Mapa de Riesgos'!$AA$64="Moderado"),CONCATENATE("R9C",'Mapa de Riesgos'!$O$64),"")</f>
        <v/>
      </c>
      <c r="AA44" s="70"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8" t="str">
        <f>IF(AND('Mapa de Riesgos'!$Y$62="Baja",'Mapa de Riesgos'!$AA$62="Mayor"),CONCATENATE("R9C",'Mapa de Riesgos'!$O$62),"")</f>
        <v/>
      </c>
      <c r="AE44" s="58" t="str">
        <f>IF(AND('Mapa de Riesgos'!$Y$63="Baja",'Mapa de Riesgos'!$AA$63="Mayor"),CONCATENATE("R9C",'Mapa de Riesgos'!$O$63),"")</f>
        <v/>
      </c>
      <c r="AF44" s="58"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4"/>
      <c r="AO44" s="568"/>
      <c r="AP44" s="569"/>
      <c r="AQ44" s="569"/>
      <c r="AR44" s="569"/>
      <c r="AS44" s="569"/>
      <c r="AT44" s="570"/>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495"/>
      <c r="C45" s="495"/>
      <c r="D45" s="496"/>
      <c r="E45" s="539"/>
      <c r="F45" s="540"/>
      <c r="G45" s="540"/>
      <c r="H45" s="540"/>
      <c r="I45" s="540"/>
      <c r="J45" s="80" t="str">
        <f>IF(AND('Mapa de Riesgos'!$Y$66="Baja",'Mapa de Riesgos'!$AA$66="Leve"),CONCATENATE("R10C",'Mapa de Riesgos'!$O$66),"")</f>
        <v/>
      </c>
      <c r="K45" s="81" t="str">
        <f>IF(AND('Mapa de Riesgos'!$Y$67="Baja",'Mapa de Riesgos'!$AA$67="Leve"),CONCATENATE("R10C",'Mapa de Riesgos'!$O$67),"")</f>
        <v/>
      </c>
      <c r="L45" s="81" t="str">
        <f>IF(AND('Mapa de Riesgos'!$Y$68="Baja",'Mapa de Riesgos'!$AA$68="Leve"),CONCATENATE("R10C",'Mapa de Riesgos'!$O$68),"")</f>
        <v/>
      </c>
      <c r="M45" s="81" t="str">
        <f>IF(AND('Mapa de Riesgos'!$Y$69="Baja",'Mapa de Riesgos'!$AA$69="Leve"),CONCATENATE("R10C",'Mapa de Riesgos'!$O$69),"")</f>
        <v/>
      </c>
      <c r="N45" s="81" t="str">
        <f>IF(AND('Mapa de Riesgos'!$Y$70="Baja",'Mapa de Riesgos'!$AA$70="Leve"),CONCATENATE("R10C",'Mapa de Riesgos'!$O$70),"")</f>
        <v/>
      </c>
      <c r="O45" s="82" t="str">
        <f>IF(AND('Mapa de Riesgos'!$Y$71="Baja",'Mapa de Riesgos'!$AA$71="Leve"),CONCATENATE("R10C",'Mapa de Riesgos'!$O$71),"")</f>
        <v/>
      </c>
      <c r="P45" s="68" t="str">
        <f>IF(AND('Mapa de Riesgos'!$Y$66="Baja",'Mapa de Riesgos'!$AA$66="Menor"),CONCATENATE("R10C",'Mapa de Riesgos'!$O$66),"")</f>
        <v/>
      </c>
      <c r="Q45" s="69" t="str">
        <f>IF(AND('Mapa de Riesgos'!$Y$67="Baja",'Mapa de Riesgos'!$AA$67="Menor"),CONCATENATE("R10C",'Mapa de Riesgos'!$O$67),"")</f>
        <v/>
      </c>
      <c r="R45" s="69" t="str">
        <f>IF(AND('Mapa de Riesgos'!$Y$68="Baja",'Mapa de Riesgos'!$AA$68="Menor"),CONCATENATE("R10C",'Mapa de Riesgos'!$O$68),"")</f>
        <v/>
      </c>
      <c r="S45" s="69" t="str">
        <f>IF(AND('Mapa de Riesgos'!$Y$69="Baja",'Mapa de Riesgos'!$AA$69="Menor"),CONCATENATE("R10C",'Mapa de Riesgos'!$O$69),"")</f>
        <v/>
      </c>
      <c r="T45" s="69" t="str">
        <f>IF(AND('Mapa de Riesgos'!$Y$70="Baja",'Mapa de Riesgos'!$AA$70="Menor"),CONCATENATE("R10C",'Mapa de Riesgos'!$O$70),"")</f>
        <v/>
      </c>
      <c r="U45" s="70" t="str">
        <f>IF(AND('Mapa de Riesgos'!$Y$71="Baja",'Mapa de Riesgos'!$AA$71="Menor"),CONCATENATE("R10C",'Mapa de Riesgos'!$O$71),"")</f>
        <v/>
      </c>
      <c r="V45" s="71" t="str">
        <f>IF(AND('Mapa de Riesgos'!$Y$66="Baja",'Mapa de Riesgos'!$AA$66="Moderado"),CONCATENATE("R10C",'Mapa de Riesgos'!$O$66),"")</f>
        <v/>
      </c>
      <c r="W45" s="72" t="str">
        <f>IF(AND('Mapa de Riesgos'!$Y$67="Baja",'Mapa de Riesgos'!$AA$67="Moderado"),CONCATENATE("R10C",'Mapa de Riesgos'!$O$67),"")</f>
        <v/>
      </c>
      <c r="X45" s="72" t="str">
        <f>IF(AND('Mapa de Riesgos'!$Y$68="Baja",'Mapa de Riesgos'!$AA$68="Moderado"),CONCATENATE("R10C",'Mapa de Riesgos'!$O$68),"")</f>
        <v/>
      </c>
      <c r="Y45" s="72" t="str">
        <f>IF(AND('Mapa de Riesgos'!$Y$69="Baja",'Mapa de Riesgos'!$AA$69="Moderado"),CONCATENATE("R10C",'Mapa de Riesgos'!$O$69),"")</f>
        <v/>
      </c>
      <c r="Z45" s="72" t="str">
        <f>IF(AND('Mapa de Riesgos'!$Y$70="Baja",'Mapa de Riesgos'!$AA$70="Moderado"),CONCATENATE("R10C",'Mapa de Riesgos'!$O$70),"")</f>
        <v/>
      </c>
      <c r="AA45" s="73" t="str">
        <f>IF(AND('Mapa de Riesgos'!$Y$71="Baja",'Mapa de Riesgos'!$AA$71="Moderado"),CONCATENATE("R10C",'Mapa de Riesgos'!$O$71),"")</f>
        <v/>
      </c>
      <c r="AB45" s="59" t="str">
        <f>IF(AND('Mapa de Riesgos'!$Y$66="Baja",'Mapa de Riesgos'!$AA$66="Mayor"),CONCATENATE("R10C",'Mapa de Riesgos'!$O$66),"")</f>
        <v/>
      </c>
      <c r="AC45" s="60" t="str">
        <f>IF(AND('Mapa de Riesgos'!$Y$67="Baja",'Mapa de Riesgos'!$AA$67="Mayor"),CONCATENATE("R10C",'Mapa de Riesgos'!$O$67),"")</f>
        <v/>
      </c>
      <c r="AD45" s="60" t="str">
        <f>IF(AND('Mapa de Riesgos'!$Y$68="Baja",'Mapa de Riesgos'!$AA$68="Mayor"),CONCATENATE("R10C",'Mapa de Riesgos'!$O$68),"")</f>
        <v/>
      </c>
      <c r="AE45" s="60" t="str">
        <f>IF(AND('Mapa de Riesgos'!$Y$69="Baja",'Mapa de Riesgos'!$AA$69="Mayor"),CONCATENATE("R10C",'Mapa de Riesgos'!$O$69),"")</f>
        <v/>
      </c>
      <c r="AF45" s="60" t="str">
        <f>IF(AND('Mapa de Riesgos'!$Y$70="Baja",'Mapa de Riesgos'!$AA$70="Mayor"),CONCATENATE("R10C",'Mapa de Riesgos'!$O$70),"")</f>
        <v/>
      </c>
      <c r="AG45" s="61" t="str">
        <f>IF(AND('Mapa de Riesgos'!$Y$71="Baja",'Mapa de Riesgos'!$AA$71="Mayor"),CONCATENATE("R10C",'Mapa de Riesgos'!$O$71),"")</f>
        <v/>
      </c>
      <c r="AH45" s="62" t="str">
        <f>IF(AND('Mapa de Riesgos'!$Y$66="Baja",'Mapa de Riesgos'!$AA$66="Catastrófico"),CONCATENATE("R10C",'Mapa de Riesgos'!$O$66),"")</f>
        <v/>
      </c>
      <c r="AI45" s="63" t="str">
        <f>IF(AND('Mapa de Riesgos'!$Y$67="Baja",'Mapa de Riesgos'!$AA$67="Catastrófico"),CONCATENATE("R10C",'Mapa de Riesgos'!$O$67),"")</f>
        <v/>
      </c>
      <c r="AJ45" s="63" t="str">
        <f>IF(AND('Mapa de Riesgos'!$Y$68="Baja",'Mapa de Riesgos'!$AA$68="Catastrófico"),CONCATENATE("R10C",'Mapa de Riesgos'!$O$68),"")</f>
        <v/>
      </c>
      <c r="AK45" s="63" t="str">
        <f>IF(AND('Mapa de Riesgos'!$Y$69="Baja",'Mapa de Riesgos'!$AA$69="Catastrófico"),CONCATENATE("R10C",'Mapa de Riesgos'!$O$69),"")</f>
        <v/>
      </c>
      <c r="AL45" s="63" t="str">
        <f>IF(AND('Mapa de Riesgos'!$Y$70="Baja",'Mapa de Riesgos'!$AA$70="Catastrófico"),CONCATENATE("R10C",'Mapa de Riesgos'!$O$70),"")</f>
        <v/>
      </c>
      <c r="AM45" s="64" t="str">
        <f>IF(AND('Mapa de Riesgos'!$Y$71="Baja",'Mapa de Riesgos'!$AA$71="Catastrófico"),CONCATENATE("R10C",'Mapa de Riesgos'!$O$71),"")</f>
        <v/>
      </c>
      <c r="AN45" s="84"/>
      <c r="AO45" s="571"/>
      <c r="AP45" s="572"/>
      <c r="AQ45" s="572"/>
      <c r="AR45" s="572"/>
      <c r="AS45" s="572"/>
      <c r="AT45" s="573"/>
    </row>
    <row r="46" spans="1:80" ht="46.5" customHeight="1" x14ac:dyDescent="0.35">
      <c r="A46" s="84"/>
      <c r="B46" s="495"/>
      <c r="C46" s="495"/>
      <c r="D46" s="496"/>
      <c r="E46" s="533" t="s">
        <v>167</v>
      </c>
      <c r="F46" s="534"/>
      <c r="G46" s="534"/>
      <c r="H46" s="534"/>
      <c r="I46" s="535"/>
      <c r="J46" s="74" t="str">
        <f>IF(AND('Mapa de Riesgos'!$Y$12="Muy Baja",'Mapa de Riesgos'!$AA$12="Leve"),CONCATENATE("R1C",'Mapa de Riesgos'!$O$12),"")</f>
        <v/>
      </c>
      <c r="K46" s="75" t="str">
        <f>IF(AND('Mapa de Riesgos'!$Y$13="Muy Baja",'Mapa de Riesgos'!$AA$13="Leve"),CONCATENATE("R1C",'Mapa de Riesgos'!$O$13),"")</f>
        <v/>
      </c>
      <c r="L46" s="75" t="str">
        <f>IF(AND('Mapa de Riesgos'!$Y$14="Muy Baja",'Mapa de Riesgos'!$AA$14="Leve"),CONCATENATE("R1C",'Mapa de Riesgos'!$O$14),"")</f>
        <v/>
      </c>
      <c r="M46" s="75" t="str">
        <f>IF(AND('Mapa de Riesgos'!$Y$15="Muy Baja",'Mapa de Riesgos'!$AA$15="Leve"),CONCATENATE("R1C",'Mapa de Riesgos'!$O$15),"")</f>
        <v/>
      </c>
      <c r="N46" s="75" t="str">
        <f>IF(AND('Mapa de Riesgos'!$Y$16="Muy Baja",'Mapa de Riesgos'!$AA$16="Leve"),CONCATENATE("R1C",'Mapa de Riesgos'!$O$16),"")</f>
        <v/>
      </c>
      <c r="O46" s="76" t="str">
        <f>IF(AND('Mapa de Riesgos'!$Y$17="Muy Baja",'Mapa de Riesgos'!$AA$17="Leve"),CONCATENATE("R1C",'Mapa de Riesgos'!$O$17),"")</f>
        <v/>
      </c>
      <c r="P46" s="74" t="str">
        <f>IF(AND('Mapa de Riesgos'!$Y$12="Muy Baja",'Mapa de Riesgos'!$AA$12="Menor"),CONCATENATE("R1C",'Mapa de Riesgos'!$O$12),"")</f>
        <v/>
      </c>
      <c r="Q46" s="75" t="str">
        <f>IF(AND('Mapa de Riesgos'!$Y$13="Muy Baja",'Mapa de Riesgos'!$AA$13="Menor"),CONCATENATE("R1C",'Mapa de Riesgos'!$O$13),"")</f>
        <v/>
      </c>
      <c r="R46" s="75" t="str">
        <f>IF(AND('Mapa de Riesgos'!$Y$14="Muy Baja",'Mapa de Riesgos'!$AA$14="Menor"),CONCATENATE("R1C",'Mapa de Riesgos'!$O$14),"")</f>
        <v/>
      </c>
      <c r="S46" s="75" t="str">
        <f>IF(AND('Mapa de Riesgos'!$Y$15="Muy Baja",'Mapa de Riesgos'!$AA$15="Menor"),CONCATENATE("R1C",'Mapa de Riesgos'!$O$15),"")</f>
        <v/>
      </c>
      <c r="T46" s="75" t="str">
        <f>IF(AND('Mapa de Riesgos'!$Y$16="Muy Baja",'Mapa de Riesgos'!$AA$16="Menor"),CONCATENATE("R1C",'Mapa de Riesgos'!$O$16),"")</f>
        <v/>
      </c>
      <c r="U46" s="76" t="str">
        <f>IF(AND('Mapa de Riesgos'!$Y$17="Muy Baja",'Mapa de Riesgos'!$AA$17="Menor"),CONCATENATE("R1C",'Mapa de Riesgos'!$O$17),"")</f>
        <v/>
      </c>
      <c r="V46" s="65" t="str">
        <f>IF(AND('Mapa de Riesgos'!$Y$12="Muy Baja",'Mapa de Riesgos'!$AA$12="Moderado"),CONCATENATE("R1C",'Mapa de Riesgos'!$O$12),"")</f>
        <v/>
      </c>
      <c r="W46" s="83" t="str">
        <f>IF(AND('Mapa de Riesgos'!$Y$13="Muy Baja",'Mapa de Riesgos'!$AA$13="Moderado"),CONCATENATE("R1C",'Mapa de Riesgos'!$O$13),"")</f>
        <v/>
      </c>
      <c r="X46" s="66" t="str">
        <f>IF(AND('Mapa de Riesgos'!$Y$14="Muy Baja",'Mapa de Riesgos'!$AA$14="Moderado"),CONCATENATE("R1C",'Mapa de Riesgos'!$O$14),"")</f>
        <v/>
      </c>
      <c r="Y46" s="66" t="str">
        <f>IF(AND('Mapa de Riesgos'!$Y$15="Muy Baja",'Mapa de Riesgos'!$AA$15="Moderado"),CONCATENATE("R1C",'Mapa de Riesgos'!$O$15),"")</f>
        <v/>
      </c>
      <c r="Z46" s="66" t="str">
        <f>IF(AND('Mapa de Riesgos'!$Y$16="Muy Baja",'Mapa de Riesgos'!$AA$16="Moderado"),CONCATENATE("R1C",'Mapa de Riesgos'!$O$16),"")</f>
        <v/>
      </c>
      <c r="AA46" s="67"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495"/>
      <c r="C47" s="495"/>
      <c r="D47" s="496"/>
      <c r="E47" s="552"/>
      <c r="F47" s="553"/>
      <c r="G47" s="553"/>
      <c r="H47" s="553"/>
      <c r="I47" s="538"/>
      <c r="J47" s="77" t="str">
        <f>IF(AND('Mapa de Riesgos'!$Y$18="Muy Baja",'Mapa de Riesgos'!$AA$18="Leve"),CONCATENATE("R2C",'Mapa de Riesgos'!$O$18),"")</f>
        <v/>
      </c>
      <c r="K47" s="78" t="str">
        <f>IF(AND('Mapa de Riesgos'!$Y$19="Muy Baja",'Mapa de Riesgos'!$AA$19="Leve"),CONCATENATE("R2C",'Mapa de Riesgos'!$O$19),"")</f>
        <v/>
      </c>
      <c r="L47" s="78" t="str">
        <f>IF(AND('Mapa de Riesgos'!$Y$20="Muy Baja",'Mapa de Riesgos'!$AA$20="Leve"),CONCATENATE("R2C",'Mapa de Riesgos'!$O$20),"")</f>
        <v/>
      </c>
      <c r="M47" s="78" t="str">
        <f>IF(AND('Mapa de Riesgos'!$Y$21="Muy Baja",'Mapa de Riesgos'!$AA$21="Leve"),CONCATENATE("R2C",'Mapa de Riesgos'!$O$21),"")</f>
        <v/>
      </c>
      <c r="N47" s="78" t="str">
        <f>IF(AND('Mapa de Riesgos'!$Y$22="Muy Baja",'Mapa de Riesgos'!$AA$22="Leve"),CONCATENATE("R2C",'Mapa de Riesgos'!$O$22),"")</f>
        <v/>
      </c>
      <c r="O47" s="79" t="str">
        <f>IF(AND('Mapa de Riesgos'!$Y$23="Muy Baja",'Mapa de Riesgos'!$AA$23="Leve"),CONCATENATE("R2C",'Mapa de Riesgos'!$O$23),"")</f>
        <v/>
      </c>
      <c r="P47" s="77" t="str">
        <f>IF(AND('Mapa de Riesgos'!$Y$18="Muy Baja",'Mapa de Riesgos'!$AA$18="Menor"),CONCATENATE("R2C",'Mapa de Riesgos'!$O$18),"")</f>
        <v/>
      </c>
      <c r="Q47" s="78" t="str">
        <f>IF(AND('Mapa de Riesgos'!$Y$19="Muy Baja",'Mapa de Riesgos'!$AA$19="Menor"),CONCATENATE("R2C",'Mapa de Riesgos'!$O$19),"")</f>
        <v/>
      </c>
      <c r="R47" s="78" t="str">
        <f>IF(AND('Mapa de Riesgos'!$Y$20="Muy Baja",'Mapa de Riesgos'!$AA$20="Menor"),CONCATENATE("R2C",'Mapa de Riesgos'!$O$20),"")</f>
        <v/>
      </c>
      <c r="S47" s="78" t="str">
        <f>IF(AND('Mapa de Riesgos'!$Y$21="Muy Baja",'Mapa de Riesgos'!$AA$21="Menor"),CONCATENATE("R2C",'Mapa de Riesgos'!$O$21),"")</f>
        <v/>
      </c>
      <c r="T47" s="78" t="str">
        <f>IF(AND('Mapa de Riesgos'!$Y$22="Muy Baja",'Mapa de Riesgos'!$AA$22="Menor"),CONCATENATE("R2C",'Mapa de Riesgos'!$O$22),"")</f>
        <v/>
      </c>
      <c r="U47" s="79" t="str">
        <f>IF(AND('Mapa de Riesgos'!$Y$23="Muy Baja",'Mapa de Riesgos'!$AA$23="Menor"),CONCATENATE("R2C",'Mapa de Riesgos'!$O$23),"")</f>
        <v/>
      </c>
      <c r="V47" s="68" t="str">
        <f>IF(AND('Mapa de Riesgos'!$Y$18="Muy Baja",'Mapa de Riesgos'!$AA$18="Moderado"),CONCATENATE("R2C",'Mapa de Riesgos'!$O$18),"")</f>
        <v/>
      </c>
      <c r="W47" s="69" t="str">
        <f>IF(AND('Mapa de Riesgos'!$Y$19="Muy Baja",'Mapa de Riesgos'!$AA$19="Moderado"),CONCATENATE("R2C",'Mapa de Riesgos'!$O$19),"")</f>
        <v/>
      </c>
      <c r="X47" s="69" t="str">
        <f>IF(AND('Mapa de Riesgos'!$Y$20="Muy Baja",'Mapa de Riesgos'!$AA$20="Moderado"),CONCATENATE("R2C",'Mapa de Riesgos'!$O$20),"")</f>
        <v/>
      </c>
      <c r="Y47" s="69" t="str">
        <f>IF(AND('Mapa de Riesgos'!$Y$21="Muy Baja",'Mapa de Riesgos'!$AA$21="Moderado"),CONCATENATE("R2C",'Mapa de Riesgos'!$O$21),"")</f>
        <v/>
      </c>
      <c r="Z47" s="69" t="str">
        <f>IF(AND('Mapa de Riesgos'!$Y$22="Muy Baja",'Mapa de Riesgos'!$AA$22="Moderado"),CONCATENATE("R2C",'Mapa de Riesgos'!$O$22),"")</f>
        <v/>
      </c>
      <c r="AA47" s="70"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495"/>
      <c r="C48" s="495"/>
      <c r="D48" s="496"/>
      <c r="E48" s="552"/>
      <c r="F48" s="553"/>
      <c r="G48" s="553"/>
      <c r="H48" s="553"/>
      <c r="I48" s="538"/>
      <c r="J48" s="77" t="str">
        <f>IF(AND('Mapa de Riesgos'!$Y$24="Muy Baja",'Mapa de Riesgos'!$AA$24="Leve"),CONCATENATE("R3C",'Mapa de Riesgos'!$O$24),"")</f>
        <v/>
      </c>
      <c r="K48" s="78" t="str">
        <f>IF(AND('Mapa de Riesgos'!$Y$25="Muy Baja",'Mapa de Riesgos'!$AA$25="Leve"),CONCATENATE("R3C",'Mapa de Riesgos'!$O$25),"")</f>
        <v/>
      </c>
      <c r="L48" s="78" t="str">
        <f>IF(AND('Mapa de Riesgos'!$Y$26="Muy Baja",'Mapa de Riesgos'!$AA$26="Leve"),CONCATENATE("R3C",'Mapa de Riesgos'!$O$26),"")</f>
        <v/>
      </c>
      <c r="M48" s="78" t="str">
        <f>IF(AND('Mapa de Riesgos'!$Y$27="Muy Baja",'Mapa de Riesgos'!$AA$27="Leve"),CONCATENATE("R3C",'Mapa de Riesgos'!$O$27),"")</f>
        <v/>
      </c>
      <c r="N48" s="78" t="str">
        <f>IF(AND('Mapa de Riesgos'!$Y$28="Muy Baja",'Mapa de Riesgos'!$AA$28="Leve"),CONCATENATE("R3C",'Mapa de Riesgos'!$O$28),"")</f>
        <v/>
      </c>
      <c r="O48" s="79" t="str">
        <f>IF(AND('Mapa de Riesgos'!$Y$29="Muy Baja",'Mapa de Riesgos'!$AA$29="Leve"),CONCATENATE("R3C",'Mapa de Riesgos'!$O$29),"")</f>
        <v/>
      </c>
      <c r="P48" s="77" t="str">
        <f>IF(AND('Mapa de Riesgos'!$Y$24="Muy Baja",'Mapa de Riesgos'!$AA$24="Menor"),CONCATENATE("R3C",'Mapa de Riesgos'!$O$24),"")</f>
        <v/>
      </c>
      <c r="Q48" s="78" t="str">
        <f>IF(AND('Mapa de Riesgos'!$Y$25="Muy Baja",'Mapa de Riesgos'!$AA$25="Menor"),CONCATENATE("R3C",'Mapa de Riesgos'!$O$25),"")</f>
        <v/>
      </c>
      <c r="R48" s="78" t="str">
        <f>IF(AND('Mapa de Riesgos'!$Y$26="Muy Baja",'Mapa de Riesgos'!$AA$26="Menor"),CONCATENATE("R3C",'Mapa de Riesgos'!$O$26),"")</f>
        <v/>
      </c>
      <c r="S48" s="78" t="str">
        <f>IF(AND('Mapa de Riesgos'!$Y$27="Muy Baja",'Mapa de Riesgos'!$AA$27="Menor"),CONCATENATE("R3C",'Mapa de Riesgos'!$O$27),"")</f>
        <v/>
      </c>
      <c r="T48" s="78" t="str">
        <f>IF(AND('Mapa de Riesgos'!$Y$28="Muy Baja",'Mapa de Riesgos'!$AA$28="Menor"),CONCATENATE("R3C",'Mapa de Riesgos'!$O$28),"")</f>
        <v/>
      </c>
      <c r="U48" s="79" t="str">
        <f>IF(AND('Mapa de Riesgos'!$Y$29="Muy Baja",'Mapa de Riesgos'!$AA$29="Menor"),CONCATENATE("R3C",'Mapa de Riesgos'!$O$29),"")</f>
        <v/>
      </c>
      <c r="V48" s="68" t="str">
        <f>IF(AND('Mapa de Riesgos'!$Y$24="Muy Baja",'Mapa de Riesgos'!$AA$24="Moderado"),CONCATENATE("R3C",'Mapa de Riesgos'!$O$24),"")</f>
        <v/>
      </c>
      <c r="W48" s="69" t="str">
        <f>IF(AND('Mapa de Riesgos'!$Y$25="Muy Baja",'Mapa de Riesgos'!$AA$25="Moderado"),CONCATENATE("R3C",'Mapa de Riesgos'!$O$25),"")</f>
        <v/>
      </c>
      <c r="X48" s="69" t="str">
        <f>IF(AND('Mapa de Riesgos'!$Y$26="Muy Baja",'Mapa de Riesgos'!$AA$26="Moderado"),CONCATENATE("R3C",'Mapa de Riesgos'!$O$26),"")</f>
        <v/>
      </c>
      <c r="Y48" s="69" t="str">
        <f>IF(AND('Mapa de Riesgos'!$Y$27="Muy Baja",'Mapa de Riesgos'!$AA$27="Moderado"),CONCATENATE("R3C",'Mapa de Riesgos'!$O$27),"")</f>
        <v/>
      </c>
      <c r="Z48" s="69" t="str">
        <f>IF(AND('Mapa de Riesgos'!$Y$28="Muy Baja",'Mapa de Riesgos'!$AA$28="Moderado"),CONCATENATE("R3C",'Mapa de Riesgos'!$O$28),"")</f>
        <v/>
      </c>
      <c r="AA48" s="70"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495"/>
      <c r="C49" s="495"/>
      <c r="D49" s="496"/>
      <c r="E49" s="536"/>
      <c r="F49" s="537"/>
      <c r="G49" s="537"/>
      <c r="H49" s="537"/>
      <c r="I49" s="538"/>
      <c r="J49" s="77" t="str">
        <f>IF(AND('Mapa de Riesgos'!$Y$30="Muy Baja",'Mapa de Riesgos'!$AA$30="Leve"),CONCATENATE("R4C",'Mapa de Riesgos'!$O$30),"")</f>
        <v/>
      </c>
      <c r="K49" s="78" t="str">
        <f>IF(AND('Mapa de Riesgos'!$Y$31="Muy Baja",'Mapa de Riesgos'!$AA$31="Leve"),CONCATENATE("R4C",'Mapa de Riesgos'!$O$31),"")</f>
        <v/>
      </c>
      <c r="L49" s="78" t="str">
        <f>IF(AND('Mapa de Riesgos'!$Y$32="Muy Baja",'Mapa de Riesgos'!$AA$32="Leve"),CONCATENATE("R4C",'Mapa de Riesgos'!$O$32),"")</f>
        <v/>
      </c>
      <c r="M49" s="78" t="str">
        <f>IF(AND('Mapa de Riesgos'!$Y$33="Muy Baja",'Mapa de Riesgos'!$AA$33="Leve"),CONCATENATE("R4C",'Mapa de Riesgos'!$O$33),"")</f>
        <v/>
      </c>
      <c r="N49" s="78" t="str">
        <f>IF(AND('Mapa de Riesgos'!$Y$34="Muy Baja",'Mapa de Riesgos'!$AA$34="Leve"),CONCATENATE("R4C",'Mapa de Riesgos'!$O$34),"")</f>
        <v/>
      </c>
      <c r="O49" s="79" t="str">
        <f>IF(AND('Mapa de Riesgos'!$Y$35="Muy Baja",'Mapa de Riesgos'!$AA$35="Leve"),CONCATENATE("R4C",'Mapa de Riesgos'!$O$35),"")</f>
        <v/>
      </c>
      <c r="P49" s="77" t="str">
        <f>IF(AND('Mapa de Riesgos'!$Y$30="Muy Baja",'Mapa de Riesgos'!$AA$30="Menor"),CONCATENATE("R4C",'Mapa de Riesgos'!$O$30),"")</f>
        <v/>
      </c>
      <c r="Q49" s="78" t="str">
        <f>IF(AND('Mapa de Riesgos'!$Y$31="Muy Baja",'Mapa de Riesgos'!$AA$31="Menor"),CONCATENATE("R4C",'Mapa de Riesgos'!$O$31),"")</f>
        <v/>
      </c>
      <c r="R49" s="78" t="str">
        <f>IF(AND('Mapa de Riesgos'!$Y$32="Muy Baja",'Mapa de Riesgos'!$AA$32="Menor"),CONCATENATE("R4C",'Mapa de Riesgos'!$O$32),"")</f>
        <v/>
      </c>
      <c r="S49" s="78" t="str">
        <f>IF(AND('Mapa de Riesgos'!$Y$33="Muy Baja",'Mapa de Riesgos'!$AA$33="Menor"),CONCATENATE("R4C",'Mapa de Riesgos'!$O$33),"")</f>
        <v/>
      </c>
      <c r="T49" s="78" t="str">
        <f>IF(AND('Mapa de Riesgos'!$Y$34="Muy Baja",'Mapa de Riesgos'!$AA$34="Menor"),CONCATENATE("R4C",'Mapa de Riesgos'!$O$34),"")</f>
        <v/>
      </c>
      <c r="U49" s="79" t="str">
        <f>IF(AND('Mapa de Riesgos'!$Y$35="Muy Baja",'Mapa de Riesgos'!$AA$35="Menor"),CONCATENATE("R4C",'Mapa de Riesgos'!$O$35),"")</f>
        <v/>
      </c>
      <c r="V49" s="68" t="str">
        <f>IF(AND('Mapa de Riesgos'!$Y$30="Muy Baja",'Mapa de Riesgos'!$AA$30="Moderado"),CONCATENATE("R4C",'Mapa de Riesgos'!$O$30),"")</f>
        <v/>
      </c>
      <c r="W49" s="69" t="str">
        <f>IF(AND('Mapa de Riesgos'!$Y$31="Muy Baja",'Mapa de Riesgos'!$AA$31="Moderado"),CONCATENATE("R4C",'Mapa de Riesgos'!$O$31),"")</f>
        <v/>
      </c>
      <c r="X49" s="69" t="str">
        <f>IF(AND('Mapa de Riesgos'!$Y$32="Muy Baja",'Mapa de Riesgos'!$AA$32="Moderado"),CONCATENATE("R4C",'Mapa de Riesgos'!$O$32),"")</f>
        <v/>
      </c>
      <c r="Y49" s="69" t="str">
        <f>IF(AND('Mapa de Riesgos'!$Y$33="Muy Baja",'Mapa de Riesgos'!$AA$33="Moderado"),CONCATENATE("R4C",'Mapa de Riesgos'!$O$33),"")</f>
        <v/>
      </c>
      <c r="Z49" s="69" t="str">
        <f>IF(AND('Mapa de Riesgos'!$Y$34="Muy Baja",'Mapa de Riesgos'!$AA$34="Moderado"),CONCATENATE("R4C",'Mapa de Riesgos'!$O$34),"")</f>
        <v/>
      </c>
      <c r="AA49" s="70"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495"/>
      <c r="C50" s="495"/>
      <c r="D50" s="496"/>
      <c r="E50" s="536"/>
      <c r="F50" s="537"/>
      <c r="G50" s="537"/>
      <c r="H50" s="537"/>
      <c r="I50" s="538"/>
      <c r="J50" s="77" t="str">
        <f>IF(AND('Mapa de Riesgos'!$Y$36="Muy Baja",'Mapa de Riesgos'!$AA$36="Leve"),CONCATENATE("R5C",'Mapa de Riesgos'!$O$36),"")</f>
        <v/>
      </c>
      <c r="K50" s="78" t="str">
        <f>IF(AND('Mapa de Riesgos'!$Y$37="Muy Baja",'Mapa de Riesgos'!$AA$37="Leve"),CONCATENATE("R5C",'Mapa de Riesgos'!$O$37),"")</f>
        <v/>
      </c>
      <c r="L50" s="78" t="str">
        <f>IF(AND('Mapa de Riesgos'!$Y$38="Muy Baja",'Mapa de Riesgos'!$AA$38="Leve"),CONCATENATE("R5C",'Mapa de Riesgos'!$O$38),"")</f>
        <v/>
      </c>
      <c r="M50" s="78" t="str">
        <f>IF(AND('Mapa de Riesgos'!$Y$39="Muy Baja",'Mapa de Riesgos'!$AA$39="Leve"),CONCATENATE("R5C",'Mapa de Riesgos'!$O$39),"")</f>
        <v/>
      </c>
      <c r="N50" s="78" t="str">
        <f>IF(AND('Mapa de Riesgos'!$Y$40="Muy Baja",'Mapa de Riesgos'!$AA$40="Leve"),CONCATENATE("R5C",'Mapa de Riesgos'!$O$40),"")</f>
        <v/>
      </c>
      <c r="O50" s="79" t="str">
        <f>IF(AND('Mapa de Riesgos'!$Y$41="Muy Baja",'Mapa de Riesgos'!$AA$41="Leve"),CONCATENATE("R5C",'Mapa de Riesgos'!$O$41),"")</f>
        <v/>
      </c>
      <c r="P50" s="77" t="str">
        <f>IF(AND('Mapa de Riesgos'!$Y$36="Muy Baja",'Mapa de Riesgos'!$AA$36="Menor"),CONCATENATE("R5C",'Mapa de Riesgos'!$O$36),"")</f>
        <v/>
      </c>
      <c r="Q50" s="78" t="str">
        <f>IF(AND('Mapa de Riesgos'!$Y$37="Muy Baja",'Mapa de Riesgos'!$AA$37="Menor"),CONCATENATE("R5C",'Mapa de Riesgos'!$O$37),"")</f>
        <v/>
      </c>
      <c r="R50" s="78" t="str">
        <f>IF(AND('Mapa de Riesgos'!$Y$38="Muy Baja",'Mapa de Riesgos'!$AA$38="Menor"),CONCATENATE("R5C",'Mapa de Riesgos'!$O$38),"")</f>
        <v/>
      </c>
      <c r="S50" s="78" t="str">
        <f>IF(AND('Mapa de Riesgos'!$Y$39="Muy Baja",'Mapa de Riesgos'!$AA$39="Menor"),CONCATENATE("R5C",'Mapa de Riesgos'!$O$39),"")</f>
        <v/>
      </c>
      <c r="T50" s="78" t="str">
        <f>IF(AND('Mapa de Riesgos'!$Y$40="Muy Baja",'Mapa de Riesgos'!$AA$40="Menor"),CONCATENATE("R5C",'Mapa de Riesgos'!$O$40),"")</f>
        <v/>
      </c>
      <c r="U50" s="79" t="str">
        <f>IF(AND('Mapa de Riesgos'!$Y$41="Muy Baja",'Mapa de Riesgos'!$AA$41="Menor"),CONCATENATE("R5C",'Mapa de Riesgos'!$O$41),"")</f>
        <v/>
      </c>
      <c r="V50" s="68" t="str">
        <f>IF(AND('Mapa de Riesgos'!$Y$36="Muy Baja",'Mapa de Riesgos'!$AA$36="Moderado"),CONCATENATE("R5C",'Mapa de Riesgos'!$O$36),"")</f>
        <v/>
      </c>
      <c r="W50" s="69" t="str">
        <f>IF(AND('Mapa de Riesgos'!$Y$37="Muy Baja",'Mapa de Riesgos'!$AA$37="Moderado"),CONCATENATE("R5C",'Mapa de Riesgos'!$O$37),"")</f>
        <v/>
      </c>
      <c r="X50" s="69" t="str">
        <f>IF(AND('Mapa de Riesgos'!$Y$38="Muy Baja",'Mapa de Riesgos'!$AA$38="Moderado"),CONCATENATE("R5C",'Mapa de Riesgos'!$O$38),"")</f>
        <v/>
      </c>
      <c r="Y50" s="69" t="str">
        <f>IF(AND('Mapa de Riesgos'!$Y$39="Muy Baja",'Mapa de Riesgos'!$AA$39="Moderado"),CONCATENATE("R5C",'Mapa de Riesgos'!$O$39),"")</f>
        <v/>
      </c>
      <c r="Z50" s="69" t="str">
        <f>IF(AND('Mapa de Riesgos'!$Y$40="Muy Baja",'Mapa de Riesgos'!$AA$40="Moderado"),CONCATENATE("R5C",'Mapa de Riesgos'!$O$40),"")</f>
        <v/>
      </c>
      <c r="AA50" s="70"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8" t="str">
        <f>IF(AND('Mapa de Riesgos'!$Y$38="Muy Baja",'Mapa de Riesgos'!$AA$38="Mayor"),CONCATENATE("R5C",'Mapa de Riesgos'!$O$38),"")</f>
        <v/>
      </c>
      <c r="AE50" s="58" t="str">
        <f>IF(AND('Mapa de Riesgos'!$Y$39="Muy Baja",'Mapa de Riesgos'!$AA$39="Mayor"),CONCATENATE("R5C",'Mapa de Riesgos'!$O$39),"")</f>
        <v/>
      </c>
      <c r="AF50" s="58"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495"/>
      <c r="C51" s="495"/>
      <c r="D51" s="496"/>
      <c r="E51" s="536"/>
      <c r="F51" s="537"/>
      <c r="G51" s="537"/>
      <c r="H51" s="537"/>
      <c r="I51" s="538"/>
      <c r="J51" s="77" t="str">
        <f>IF(AND('Mapa de Riesgos'!$Y$42="Muy Baja",'Mapa de Riesgos'!$AA$42="Leve"),CONCATENATE("R6C",'Mapa de Riesgos'!$O$42),"")</f>
        <v/>
      </c>
      <c r="K51" s="78" t="str">
        <f>IF(AND('Mapa de Riesgos'!$Y$43="Muy Baja",'Mapa de Riesgos'!$AA$43="Leve"),CONCATENATE("R6C",'Mapa de Riesgos'!$O$43),"")</f>
        <v/>
      </c>
      <c r="L51" s="78" t="str">
        <f>IF(AND('Mapa de Riesgos'!$Y$44="Muy Baja",'Mapa de Riesgos'!$AA$44="Leve"),CONCATENATE("R6C",'Mapa de Riesgos'!$O$44),"")</f>
        <v/>
      </c>
      <c r="M51" s="78" t="str">
        <f>IF(AND('Mapa de Riesgos'!$Y$45="Muy Baja",'Mapa de Riesgos'!$AA$45="Leve"),CONCATENATE("R6C",'Mapa de Riesgos'!$O$45),"")</f>
        <v/>
      </c>
      <c r="N51" s="78" t="str">
        <f>IF(AND('Mapa de Riesgos'!$Y$46="Muy Baja",'Mapa de Riesgos'!$AA$46="Leve"),CONCATENATE("R6C",'Mapa de Riesgos'!$O$46),"")</f>
        <v/>
      </c>
      <c r="O51" s="79" t="str">
        <f>IF(AND('Mapa de Riesgos'!$Y$47="Muy Baja",'Mapa de Riesgos'!$AA$47="Leve"),CONCATENATE("R6C",'Mapa de Riesgos'!$O$47),"")</f>
        <v/>
      </c>
      <c r="P51" s="77" t="str">
        <f>IF(AND('Mapa de Riesgos'!$Y$42="Muy Baja",'Mapa de Riesgos'!$AA$42="Menor"),CONCATENATE("R6C",'Mapa de Riesgos'!$O$42),"")</f>
        <v/>
      </c>
      <c r="Q51" s="78" t="str">
        <f>IF(AND('Mapa de Riesgos'!$Y$43="Muy Baja",'Mapa de Riesgos'!$AA$43="Menor"),CONCATENATE("R6C",'Mapa de Riesgos'!$O$43),"")</f>
        <v/>
      </c>
      <c r="R51" s="78" t="str">
        <f>IF(AND('Mapa de Riesgos'!$Y$44="Muy Baja",'Mapa de Riesgos'!$AA$44="Menor"),CONCATENATE("R6C",'Mapa de Riesgos'!$O$44),"")</f>
        <v/>
      </c>
      <c r="S51" s="78" t="str">
        <f>IF(AND('Mapa de Riesgos'!$Y$45="Muy Baja",'Mapa de Riesgos'!$AA$45="Menor"),CONCATENATE("R6C",'Mapa de Riesgos'!$O$45),"")</f>
        <v/>
      </c>
      <c r="T51" s="78" t="str">
        <f>IF(AND('Mapa de Riesgos'!$Y$46="Muy Baja",'Mapa de Riesgos'!$AA$46="Menor"),CONCATENATE("R6C",'Mapa de Riesgos'!$O$46),"")</f>
        <v/>
      </c>
      <c r="U51" s="79" t="str">
        <f>IF(AND('Mapa de Riesgos'!$Y$47="Muy Baja",'Mapa de Riesgos'!$AA$47="Menor"),CONCATENATE("R6C",'Mapa de Riesgos'!$O$47),"")</f>
        <v/>
      </c>
      <c r="V51" s="68" t="str">
        <f>IF(AND('Mapa de Riesgos'!$Y$42="Muy Baja",'Mapa de Riesgos'!$AA$42="Moderado"),CONCATENATE("R6C",'Mapa de Riesgos'!$O$42),"")</f>
        <v/>
      </c>
      <c r="W51" s="69" t="str">
        <f>IF(AND('Mapa de Riesgos'!$Y$43="Muy Baja",'Mapa de Riesgos'!$AA$43="Moderado"),CONCATENATE("R6C",'Mapa de Riesgos'!$O$43),"")</f>
        <v/>
      </c>
      <c r="X51" s="69" t="str">
        <f>IF(AND('Mapa de Riesgos'!$Y$44="Muy Baja",'Mapa de Riesgos'!$AA$44="Moderado"),CONCATENATE("R6C",'Mapa de Riesgos'!$O$44),"")</f>
        <v/>
      </c>
      <c r="Y51" s="69" t="str">
        <f>IF(AND('Mapa de Riesgos'!$Y$45="Muy Baja",'Mapa de Riesgos'!$AA$45="Moderado"),CONCATENATE("R6C",'Mapa de Riesgos'!$O$45),"")</f>
        <v/>
      </c>
      <c r="Z51" s="69" t="str">
        <f>IF(AND('Mapa de Riesgos'!$Y$46="Muy Baja",'Mapa de Riesgos'!$AA$46="Moderado"),CONCATENATE("R6C",'Mapa de Riesgos'!$O$46),"")</f>
        <v/>
      </c>
      <c r="AA51" s="70"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8" t="str">
        <f>IF(AND('Mapa de Riesgos'!$Y$44="Muy Baja",'Mapa de Riesgos'!$AA$44="Mayor"),CONCATENATE("R6C",'Mapa de Riesgos'!$O$44),"")</f>
        <v/>
      </c>
      <c r="AE51" s="58" t="str">
        <f>IF(AND('Mapa de Riesgos'!$Y$45="Muy Baja",'Mapa de Riesgos'!$AA$45="Mayor"),CONCATENATE("R6C",'Mapa de Riesgos'!$O$45),"")</f>
        <v/>
      </c>
      <c r="AF51" s="58"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495"/>
      <c r="C52" s="495"/>
      <c r="D52" s="496"/>
      <c r="E52" s="536"/>
      <c r="F52" s="537"/>
      <c r="G52" s="537"/>
      <c r="H52" s="537"/>
      <c r="I52" s="538"/>
      <c r="J52" s="77" t="str">
        <f>IF(AND('Mapa de Riesgos'!$Y$48="Muy Baja",'Mapa de Riesgos'!$AA$48="Leve"),CONCATENATE("R7C",'Mapa de Riesgos'!$O$48),"")</f>
        <v/>
      </c>
      <c r="K52" s="78" t="str">
        <f>IF(AND('Mapa de Riesgos'!$Y$49="Muy Baja",'Mapa de Riesgos'!$AA$49="Leve"),CONCATENATE("R7C",'Mapa de Riesgos'!$O$49),"")</f>
        <v/>
      </c>
      <c r="L52" s="78" t="str">
        <f>IF(AND('Mapa de Riesgos'!$Y$50="Muy Baja",'Mapa de Riesgos'!$AA$50="Leve"),CONCATENATE("R7C",'Mapa de Riesgos'!$O$50),"")</f>
        <v/>
      </c>
      <c r="M52" s="78" t="str">
        <f>IF(AND('Mapa de Riesgos'!$Y$51="Muy Baja",'Mapa de Riesgos'!$AA$51="Leve"),CONCATENATE("R7C",'Mapa de Riesgos'!$O$51),"")</f>
        <v/>
      </c>
      <c r="N52" s="78" t="str">
        <f>IF(AND('Mapa de Riesgos'!$Y$52="Muy Baja",'Mapa de Riesgos'!$AA$52="Leve"),CONCATENATE("R7C",'Mapa de Riesgos'!$O$52),"")</f>
        <v/>
      </c>
      <c r="O52" s="79" t="str">
        <f>IF(AND('Mapa de Riesgos'!$Y$53="Muy Baja",'Mapa de Riesgos'!$AA$53="Leve"),CONCATENATE("R7C",'Mapa de Riesgos'!$O$53),"")</f>
        <v/>
      </c>
      <c r="P52" s="77" t="str">
        <f>IF(AND('Mapa de Riesgos'!$Y$48="Muy Baja",'Mapa de Riesgos'!$AA$48="Menor"),CONCATENATE("R7C",'Mapa de Riesgos'!$O$48),"")</f>
        <v/>
      </c>
      <c r="Q52" s="78" t="str">
        <f>IF(AND('Mapa de Riesgos'!$Y$49="Muy Baja",'Mapa de Riesgos'!$AA$49="Menor"),CONCATENATE("R7C",'Mapa de Riesgos'!$O$49),"")</f>
        <v/>
      </c>
      <c r="R52" s="78" t="str">
        <f>IF(AND('Mapa de Riesgos'!$Y$50="Muy Baja",'Mapa de Riesgos'!$AA$50="Menor"),CONCATENATE("R7C",'Mapa de Riesgos'!$O$50),"")</f>
        <v/>
      </c>
      <c r="S52" s="78" t="str">
        <f>IF(AND('Mapa de Riesgos'!$Y$51="Muy Baja",'Mapa de Riesgos'!$AA$51="Menor"),CONCATENATE("R7C",'Mapa de Riesgos'!$O$51),"")</f>
        <v/>
      </c>
      <c r="T52" s="78" t="str">
        <f>IF(AND('Mapa de Riesgos'!$Y$52="Muy Baja",'Mapa de Riesgos'!$AA$52="Menor"),CONCATENATE("R7C",'Mapa de Riesgos'!$O$52),"")</f>
        <v/>
      </c>
      <c r="U52" s="79" t="str">
        <f>IF(AND('Mapa de Riesgos'!$Y$53="Muy Baja",'Mapa de Riesgos'!$AA$53="Menor"),CONCATENATE("R7C",'Mapa de Riesgos'!$O$53),"")</f>
        <v/>
      </c>
      <c r="V52" s="68" t="str">
        <f>IF(AND('Mapa de Riesgos'!$Y$48="Muy Baja",'Mapa de Riesgos'!$AA$48="Moderado"),CONCATENATE("R7C",'Mapa de Riesgos'!$O$48),"")</f>
        <v/>
      </c>
      <c r="W52" s="69" t="str">
        <f>IF(AND('Mapa de Riesgos'!$Y$49="Muy Baja",'Mapa de Riesgos'!$AA$49="Moderado"),CONCATENATE("R7C",'Mapa de Riesgos'!$O$49),"")</f>
        <v/>
      </c>
      <c r="X52" s="69" t="str">
        <f>IF(AND('Mapa de Riesgos'!$Y$50="Muy Baja",'Mapa de Riesgos'!$AA$50="Moderado"),CONCATENATE("R7C",'Mapa de Riesgos'!$O$50),"")</f>
        <v/>
      </c>
      <c r="Y52" s="69" t="str">
        <f>IF(AND('Mapa de Riesgos'!$Y$51="Muy Baja",'Mapa de Riesgos'!$AA$51="Moderado"),CONCATENATE("R7C",'Mapa de Riesgos'!$O$51),"")</f>
        <v/>
      </c>
      <c r="Z52" s="69" t="str">
        <f>IF(AND('Mapa de Riesgos'!$Y$52="Muy Baja",'Mapa de Riesgos'!$AA$52="Moderado"),CONCATENATE("R7C",'Mapa de Riesgos'!$O$52),"")</f>
        <v/>
      </c>
      <c r="AA52" s="70"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8" t="str">
        <f>IF(AND('Mapa de Riesgos'!$Y$50="Muy Baja",'Mapa de Riesgos'!$AA$50="Mayor"),CONCATENATE("R7C",'Mapa de Riesgos'!$O$50),"")</f>
        <v/>
      </c>
      <c r="AE52" s="58" t="str">
        <f>IF(AND('Mapa de Riesgos'!$Y$51="Muy Baja",'Mapa de Riesgos'!$AA$51="Mayor"),CONCATENATE("R7C",'Mapa de Riesgos'!$O$51),"")</f>
        <v/>
      </c>
      <c r="AF52" s="58"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495"/>
      <c r="C53" s="495"/>
      <c r="D53" s="496"/>
      <c r="E53" s="536"/>
      <c r="F53" s="537"/>
      <c r="G53" s="537"/>
      <c r="H53" s="537"/>
      <c r="I53" s="538"/>
      <c r="J53" s="77" t="str">
        <f>IF(AND('Mapa de Riesgos'!$Y$54="Muy Baja",'Mapa de Riesgos'!$AA$54="Leve"),CONCATENATE("R8C",'Mapa de Riesgos'!$O$54),"")</f>
        <v/>
      </c>
      <c r="K53" s="78" t="str">
        <f>IF(AND('Mapa de Riesgos'!$Y$55="Muy Baja",'Mapa de Riesgos'!$AA$55="Leve"),CONCATENATE("R8C",'Mapa de Riesgos'!$O$55),"")</f>
        <v/>
      </c>
      <c r="L53" s="78" t="str">
        <f>IF(AND('Mapa de Riesgos'!$Y$56="Muy Baja",'Mapa de Riesgos'!$AA$56="Leve"),CONCATENATE("R8C",'Mapa de Riesgos'!$O$56),"")</f>
        <v/>
      </c>
      <c r="M53" s="78" t="str">
        <f>IF(AND('Mapa de Riesgos'!$Y$57="Muy Baja",'Mapa de Riesgos'!$AA$57="Leve"),CONCATENATE("R8C",'Mapa de Riesgos'!$O$57),"")</f>
        <v/>
      </c>
      <c r="N53" s="78" t="str">
        <f>IF(AND('Mapa de Riesgos'!$Y$58="Muy Baja",'Mapa de Riesgos'!$AA$58="Leve"),CONCATENATE("R8C",'Mapa de Riesgos'!$O$58),"")</f>
        <v/>
      </c>
      <c r="O53" s="79" t="str">
        <f>IF(AND('Mapa de Riesgos'!$Y$59="Muy Baja",'Mapa de Riesgos'!$AA$59="Leve"),CONCATENATE("R8C",'Mapa de Riesgos'!$O$59),"")</f>
        <v/>
      </c>
      <c r="P53" s="77" t="str">
        <f>IF(AND('Mapa de Riesgos'!$Y$54="Muy Baja",'Mapa de Riesgos'!$AA$54="Menor"),CONCATENATE("R8C",'Mapa de Riesgos'!$O$54),"")</f>
        <v/>
      </c>
      <c r="Q53" s="78" t="str">
        <f>IF(AND('Mapa de Riesgos'!$Y$55="Muy Baja",'Mapa de Riesgos'!$AA$55="Menor"),CONCATENATE("R8C",'Mapa de Riesgos'!$O$55),"")</f>
        <v/>
      </c>
      <c r="R53" s="78" t="str">
        <f>IF(AND('Mapa de Riesgos'!$Y$56="Muy Baja",'Mapa de Riesgos'!$AA$56="Menor"),CONCATENATE("R8C",'Mapa de Riesgos'!$O$56),"")</f>
        <v/>
      </c>
      <c r="S53" s="78" t="str">
        <f>IF(AND('Mapa de Riesgos'!$Y$57="Muy Baja",'Mapa de Riesgos'!$AA$57="Menor"),CONCATENATE("R8C",'Mapa de Riesgos'!$O$57),"")</f>
        <v/>
      </c>
      <c r="T53" s="78" t="str">
        <f>IF(AND('Mapa de Riesgos'!$Y$58="Muy Baja",'Mapa de Riesgos'!$AA$58="Menor"),CONCATENATE("R8C",'Mapa de Riesgos'!$O$58),"")</f>
        <v/>
      </c>
      <c r="U53" s="79" t="str">
        <f>IF(AND('Mapa de Riesgos'!$Y$59="Muy Baja",'Mapa de Riesgos'!$AA$59="Menor"),CONCATENATE("R8C",'Mapa de Riesgos'!$O$59),"")</f>
        <v/>
      </c>
      <c r="V53" s="68" t="str">
        <f>IF(AND('Mapa de Riesgos'!$Y$54="Muy Baja",'Mapa de Riesgos'!$AA$54="Moderado"),CONCATENATE("R8C",'Mapa de Riesgos'!$O$54),"")</f>
        <v/>
      </c>
      <c r="W53" s="69" t="str">
        <f>IF(AND('Mapa de Riesgos'!$Y$55="Muy Baja",'Mapa de Riesgos'!$AA$55="Moderado"),CONCATENATE("R8C",'Mapa de Riesgos'!$O$55),"")</f>
        <v/>
      </c>
      <c r="X53" s="69" t="str">
        <f>IF(AND('Mapa de Riesgos'!$Y$56="Muy Baja",'Mapa de Riesgos'!$AA$56="Moderado"),CONCATENATE("R8C",'Mapa de Riesgos'!$O$56),"")</f>
        <v/>
      </c>
      <c r="Y53" s="69" t="str">
        <f>IF(AND('Mapa de Riesgos'!$Y$57="Muy Baja",'Mapa de Riesgos'!$AA$57="Moderado"),CONCATENATE("R8C",'Mapa de Riesgos'!$O$57),"")</f>
        <v/>
      </c>
      <c r="Z53" s="69" t="str">
        <f>IF(AND('Mapa de Riesgos'!$Y$58="Muy Baja",'Mapa de Riesgos'!$AA$58="Moderado"),CONCATENATE("R8C",'Mapa de Riesgos'!$O$58),"")</f>
        <v/>
      </c>
      <c r="AA53" s="70"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8" t="str">
        <f>IF(AND('Mapa de Riesgos'!$Y$56="Muy Baja",'Mapa de Riesgos'!$AA$56="Mayor"),CONCATENATE("R8C",'Mapa de Riesgos'!$O$56),"")</f>
        <v/>
      </c>
      <c r="AE53" s="58" t="str">
        <f>IF(AND('Mapa de Riesgos'!$Y$57="Muy Baja",'Mapa de Riesgos'!$AA$57="Mayor"),CONCATENATE("R8C",'Mapa de Riesgos'!$O$57),"")</f>
        <v/>
      </c>
      <c r="AF53" s="58"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495"/>
      <c r="C54" s="495"/>
      <c r="D54" s="496"/>
      <c r="E54" s="536"/>
      <c r="F54" s="537"/>
      <c r="G54" s="537"/>
      <c r="H54" s="537"/>
      <c r="I54" s="538"/>
      <c r="J54" s="77" t="str">
        <f>IF(AND('Mapa de Riesgos'!$Y$60="Muy Baja",'Mapa de Riesgos'!$AA$60="Leve"),CONCATENATE("R9C",'Mapa de Riesgos'!$O$60),"")</f>
        <v/>
      </c>
      <c r="K54" s="78" t="str">
        <f>IF(AND('Mapa de Riesgos'!$Y$61="Muy Baja",'Mapa de Riesgos'!$AA$61="Leve"),CONCATENATE("R9C",'Mapa de Riesgos'!$O$61),"")</f>
        <v/>
      </c>
      <c r="L54" s="78" t="str">
        <f>IF(AND('Mapa de Riesgos'!$Y$62="Muy Baja",'Mapa de Riesgos'!$AA$62="Leve"),CONCATENATE("R9C",'Mapa de Riesgos'!$O$62),"")</f>
        <v/>
      </c>
      <c r="M54" s="78" t="str">
        <f>IF(AND('Mapa de Riesgos'!$Y$63="Muy Baja",'Mapa de Riesgos'!$AA$63="Leve"),CONCATENATE("R9C",'Mapa de Riesgos'!$O$63),"")</f>
        <v/>
      </c>
      <c r="N54" s="78" t="str">
        <f>IF(AND('Mapa de Riesgos'!$Y$64="Muy Baja",'Mapa de Riesgos'!$AA$64="Leve"),CONCATENATE("R9C",'Mapa de Riesgos'!$O$64),"")</f>
        <v/>
      </c>
      <c r="O54" s="79" t="str">
        <f>IF(AND('Mapa de Riesgos'!$Y$65="Muy Baja",'Mapa de Riesgos'!$AA$65="Leve"),CONCATENATE("R9C",'Mapa de Riesgos'!$O$65),"")</f>
        <v/>
      </c>
      <c r="P54" s="77" t="str">
        <f>IF(AND('Mapa de Riesgos'!$Y$60="Muy Baja",'Mapa de Riesgos'!$AA$60="Menor"),CONCATENATE("R9C",'Mapa de Riesgos'!$O$60),"")</f>
        <v/>
      </c>
      <c r="Q54" s="78" t="str">
        <f>IF(AND('Mapa de Riesgos'!$Y$61="Muy Baja",'Mapa de Riesgos'!$AA$61="Menor"),CONCATENATE("R9C",'Mapa de Riesgos'!$O$61),"")</f>
        <v/>
      </c>
      <c r="R54" s="78" t="str">
        <f>IF(AND('Mapa de Riesgos'!$Y$62="Muy Baja",'Mapa de Riesgos'!$AA$62="Menor"),CONCATENATE("R9C",'Mapa de Riesgos'!$O$62),"")</f>
        <v/>
      </c>
      <c r="S54" s="78" t="str">
        <f>IF(AND('Mapa de Riesgos'!$Y$63="Muy Baja",'Mapa de Riesgos'!$AA$63="Menor"),CONCATENATE("R9C",'Mapa de Riesgos'!$O$63),"")</f>
        <v/>
      </c>
      <c r="T54" s="78" t="str">
        <f>IF(AND('Mapa de Riesgos'!$Y$64="Muy Baja",'Mapa de Riesgos'!$AA$64="Menor"),CONCATENATE("R9C",'Mapa de Riesgos'!$O$64),"")</f>
        <v/>
      </c>
      <c r="U54" s="79" t="str">
        <f>IF(AND('Mapa de Riesgos'!$Y$65="Muy Baja",'Mapa de Riesgos'!$AA$65="Menor"),CONCATENATE("R9C",'Mapa de Riesgos'!$O$65),"")</f>
        <v/>
      </c>
      <c r="V54" s="68" t="str">
        <f>IF(AND('Mapa de Riesgos'!$Y$60="Muy Baja",'Mapa de Riesgos'!$AA$60="Moderado"),CONCATENATE("R9C",'Mapa de Riesgos'!$O$60),"")</f>
        <v/>
      </c>
      <c r="W54" s="69" t="str">
        <f>IF(AND('Mapa de Riesgos'!$Y$61="Muy Baja",'Mapa de Riesgos'!$AA$61="Moderado"),CONCATENATE("R9C",'Mapa de Riesgos'!$O$61),"")</f>
        <v/>
      </c>
      <c r="X54" s="69" t="str">
        <f>IF(AND('Mapa de Riesgos'!$Y$62="Muy Baja",'Mapa de Riesgos'!$AA$62="Moderado"),CONCATENATE("R9C",'Mapa de Riesgos'!$O$62),"")</f>
        <v/>
      </c>
      <c r="Y54" s="69" t="str">
        <f>IF(AND('Mapa de Riesgos'!$Y$63="Muy Baja",'Mapa de Riesgos'!$AA$63="Moderado"),CONCATENATE("R9C",'Mapa de Riesgos'!$O$63),"")</f>
        <v/>
      </c>
      <c r="Z54" s="69" t="str">
        <f>IF(AND('Mapa de Riesgos'!$Y$64="Muy Baja",'Mapa de Riesgos'!$AA$64="Moderado"),CONCATENATE("R9C",'Mapa de Riesgos'!$O$64),"")</f>
        <v/>
      </c>
      <c r="AA54" s="70"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8" t="str">
        <f>IF(AND('Mapa de Riesgos'!$Y$62="Muy Baja",'Mapa de Riesgos'!$AA$62="Mayor"),CONCATENATE("R9C",'Mapa de Riesgos'!$O$62),"")</f>
        <v/>
      </c>
      <c r="AE54" s="58" t="str">
        <f>IF(AND('Mapa de Riesgos'!$Y$63="Muy Baja",'Mapa de Riesgos'!$AA$63="Mayor"),CONCATENATE("R9C",'Mapa de Riesgos'!$O$63),"")</f>
        <v/>
      </c>
      <c r="AF54" s="58"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495"/>
      <c r="C55" s="495"/>
      <c r="D55" s="496"/>
      <c r="E55" s="539"/>
      <c r="F55" s="540"/>
      <c r="G55" s="540"/>
      <c r="H55" s="540"/>
      <c r="I55" s="541"/>
      <c r="J55" s="80" t="str">
        <f>IF(AND('Mapa de Riesgos'!$Y$66="Muy Baja",'Mapa de Riesgos'!$AA$66="Leve"),CONCATENATE("R10C",'Mapa de Riesgos'!$O$66),"")</f>
        <v/>
      </c>
      <c r="K55" s="81" t="str">
        <f>IF(AND('Mapa de Riesgos'!$Y$67="Muy Baja",'Mapa de Riesgos'!$AA$67="Leve"),CONCATENATE("R10C",'Mapa de Riesgos'!$O$67),"")</f>
        <v/>
      </c>
      <c r="L55" s="81" t="str">
        <f>IF(AND('Mapa de Riesgos'!$Y$68="Muy Baja",'Mapa de Riesgos'!$AA$68="Leve"),CONCATENATE("R10C",'Mapa de Riesgos'!$O$68),"")</f>
        <v/>
      </c>
      <c r="M55" s="81" t="str">
        <f>IF(AND('Mapa de Riesgos'!$Y$69="Muy Baja",'Mapa de Riesgos'!$AA$69="Leve"),CONCATENATE("R10C",'Mapa de Riesgos'!$O$69),"")</f>
        <v/>
      </c>
      <c r="N55" s="81" t="str">
        <f>IF(AND('Mapa de Riesgos'!$Y$70="Muy Baja",'Mapa de Riesgos'!$AA$70="Leve"),CONCATENATE("R10C",'Mapa de Riesgos'!$O$70),"")</f>
        <v/>
      </c>
      <c r="O55" s="82" t="str">
        <f>IF(AND('Mapa de Riesgos'!$Y$71="Muy Baja",'Mapa de Riesgos'!$AA$71="Leve"),CONCATENATE("R10C",'Mapa de Riesgos'!$O$71),"")</f>
        <v/>
      </c>
      <c r="P55" s="80" t="str">
        <f>IF(AND('Mapa de Riesgos'!$Y$66="Muy Baja",'Mapa de Riesgos'!$AA$66="Menor"),CONCATENATE("R10C",'Mapa de Riesgos'!$O$66),"")</f>
        <v/>
      </c>
      <c r="Q55" s="81" t="str">
        <f>IF(AND('Mapa de Riesgos'!$Y$67="Muy Baja",'Mapa de Riesgos'!$AA$67="Menor"),CONCATENATE("R10C",'Mapa de Riesgos'!$O$67),"")</f>
        <v/>
      </c>
      <c r="R55" s="81" t="str">
        <f>IF(AND('Mapa de Riesgos'!$Y$68="Muy Baja",'Mapa de Riesgos'!$AA$68="Menor"),CONCATENATE("R10C",'Mapa de Riesgos'!$O$68),"")</f>
        <v/>
      </c>
      <c r="S55" s="81" t="str">
        <f>IF(AND('Mapa de Riesgos'!$Y$69="Muy Baja",'Mapa de Riesgos'!$AA$69="Menor"),CONCATENATE("R10C",'Mapa de Riesgos'!$O$69),"")</f>
        <v/>
      </c>
      <c r="T55" s="81" t="str">
        <f>IF(AND('Mapa de Riesgos'!$Y$70="Muy Baja",'Mapa de Riesgos'!$AA$70="Menor"),CONCATENATE("R10C",'Mapa de Riesgos'!$O$70),"")</f>
        <v/>
      </c>
      <c r="U55" s="82" t="str">
        <f>IF(AND('Mapa de Riesgos'!$Y$71="Muy Baja",'Mapa de Riesgos'!$AA$71="Menor"),CONCATENATE("R10C",'Mapa de Riesgos'!$O$71),"")</f>
        <v/>
      </c>
      <c r="V55" s="71" t="str">
        <f>IF(AND('Mapa de Riesgos'!$Y$66="Muy Baja",'Mapa de Riesgos'!$AA$66="Moderado"),CONCATENATE("R10C",'Mapa de Riesgos'!$O$66),"")</f>
        <v/>
      </c>
      <c r="W55" s="72" t="str">
        <f>IF(AND('Mapa de Riesgos'!$Y$67="Muy Baja",'Mapa de Riesgos'!$AA$67="Moderado"),CONCATENATE("R10C",'Mapa de Riesgos'!$O$67),"")</f>
        <v/>
      </c>
      <c r="X55" s="72" t="str">
        <f>IF(AND('Mapa de Riesgos'!$Y$68="Muy Baja",'Mapa de Riesgos'!$AA$68="Moderado"),CONCATENATE("R10C",'Mapa de Riesgos'!$O$68),"")</f>
        <v/>
      </c>
      <c r="Y55" s="72" t="str">
        <f>IF(AND('Mapa de Riesgos'!$Y$69="Muy Baja",'Mapa de Riesgos'!$AA$69="Moderado"),CONCATENATE("R10C",'Mapa de Riesgos'!$O$69),"")</f>
        <v/>
      </c>
      <c r="Z55" s="72" t="str">
        <f>IF(AND('Mapa de Riesgos'!$Y$70="Muy Baja",'Mapa de Riesgos'!$AA$70="Moderado"),CONCATENATE("R10C",'Mapa de Riesgos'!$O$70),"")</f>
        <v/>
      </c>
      <c r="AA55" s="73" t="str">
        <f>IF(AND('Mapa de Riesgos'!$Y$71="Muy Baja",'Mapa de Riesgos'!$AA$71="Moderado"),CONCATENATE("R10C",'Mapa de Riesgos'!$O$71),"")</f>
        <v/>
      </c>
      <c r="AB55" s="59" t="str">
        <f>IF(AND('Mapa de Riesgos'!$Y$66="Muy Baja",'Mapa de Riesgos'!$AA$66="Mayor"),CONCATENATE("R10C",'Mapa de Riesgos'!$O$66),"")</f>
        <v/>
      </c>
      <c r="AC55" s="60" t="str">
        <f>IF(AND('Mapa de Riesgos'!$Y$67="Muy Baja",'Mapa de Riesgos'!$AA$67="Mayor"),CONCATENATE("R10C",'Mapa de Riesgos'!$O$67),"")</f>
        <v/>
      </c>
      <c r="AD55" s="60" t="str">
        <f>IF(AND('Mapa de Riesgos'!$Y$68="Muy Baja",'Mapa de Riesgos'!$AA$68="Mayor"),CONCATENATE("R10C",'Mapa de Riesgos'!$O$68),"")</f>
        <v/>
      </c>
      <c r="AE55" s="60" t="str">
        <f>IF(AND('Mapa de Riesgos'!$Y$69="Muy Baja",'Mapa de Riesgos'!$AA$69="Mayor"),CONCATENATE("R10C",'Mapa de Riesgos'!$O$69),"")</f>
        <v/>
      </c>
      <c r="AF55" s="60" t="str">
        <f>IF(AND('Mapa de Riesgos'!$Y$70="Muy Baja",'Mapa de Riesgos'!$AA$70="Mayor"),CONCATENATE("R10C",'Mapa de Riesgos'!$O$70),"")</f>
        <v/>
      </c>
      <c r="AG55" s="61" t="str">
        <f>IF(AND('Mapa de Riesgos'!$Y$71="Muy Baja",'Mapa de Riesgos'!$AA$71="Mayor"),CONCATENATE("R10C",'Mapa de Riesgos'!$O$71),"")</f>
        <v/>
      </c>
      <c r="AH55" s="62" t="str">
        <f>IF(AND('Mapa de Riesgos'!$Y$66="Muy Baja",'Mapa de Riesgos'!$AA$66="Catastrófico"),CONCATENATE("R10C",'Mapa de Riesgos'!$O$66),"")</f>
        <v/>
      </c>
      <c r="AI55" s="63" t="str">
        <f>IF(AND('Mapa de Riesgos'!$Y$67="Muy Baja",'Mapa de Riesgos'!$AA$67="Catastrófico"),CONCATENATE("R10C",'Mapa de Riesgos'!$O$67),"")</f>
        <v/>
      </c>
      <c r="AJ55" s="63" t="str">
        <f>IF(AND('Mapa de Riesgos'!$Y$68="Muy Baja",'Mapa de Riesgos'!$AA$68="Catastrófico"),CONCATENATE("R10C",'Mapa de Riesgos'!$O$68),"")</f>
        <v/>
      </c>
      <c r="AK55" s="63" t="str">
        <f>IF(AND('Mapa de Riesgos'!$Y$69="Muy Baja",'Mapa de Riesgos'!$AA$69="Catastrófico"),CONCATENATE("R10C",'Mapa de Riesgos'!$O$69),"")</f>
        <v/>
      </c>
      <c r="AL55" s="63" t="str">
        <f>IF(AND('Mapa de Riesgos'!$Y$70="Muy Baja",'Mapa de Riesgos'!$AA$70="Catastrófico"),CONCATENATE("R10C",'Mapa de Riesgos'!$O$70),"")</f>
        <v/>
      </c>
      <c r="AM55" s="64" t="str">
        <f>IF(AND('Mapa de Riesgos'!$Y$71="Muy Baja",'Mapa de Riesgos'!$AA$71="Catastrófico"),CONCATENATE("R10C",'Mapa de Riesgos'!$O$71),"")</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533" t="s">
        <v>168</v>
      </c>
      <c r="K56" s="534"/>
      <c r="L56" s="534"/>
      <c r="M56" s="534"/>
      <c r="N56" s="534"/>
      <c r="O56" s="535"/>
      <c r="P56" s="533" t="s">
        <v>169</v>
      </c>
      <c r="Q56" s="534"/>
      <c r="R56" s="534"/>
      <c r="S56" s="534"/>
      <c r="T56" s="534"/>
      <c r="U56" s="535"/>
      <c r="V56" s="533" t="s">
        <v>170</v>
      </c>
      <c r="W56" s="534"/>
      <c r="X56" s="534"/>
      <c r="Y56" s="534"/>
      <c r="Z56" s="534"/>
      <c r="AA56" s="535"/>
      <c r="AB56" s="533" t="s">
        <v>171</v>
      </c>
      <c r="AC56" s="542"/>
      <c r="AD56" s="534"/>
      <c r="AE56" s="534"/>
      <c r="AF56" s="534"/>
      <c r="AG56" s="535"/>
      <c r="AH56" s="533" t="s">
        <v>172</v>
      </c>
      <c r="AI56" s="534"/>
      <c r="AJ56" s="534"/>
      <c r="AK56" s="534"/>
      <c r="AL56" s="534"/>
      <c r="AM56" s="535"/>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536"/>
      <c r="K57" s="537"/>
      <c r="L57" s="537"/>
      <c r="M57" s="537"/>
      <c r="N57" s="537"/>
      <c r="O57" s="538"/>
      <c r="P57" s="536"/>
      <c r="Q57" s="537"/>
      <c r="R57" s="537"/>
      <c r="S57" s="537"/>
      <c r="T57" s="537"/>
      <c r="U57" s="538"/>
      <c r="V57" s="536"/>
      <c r="W57" s="537"/>
      <c r="X57" s="537"/>
      <c r="Y57" s="537"/>
      <c r="Z57" s="537"/>
      <c r="AA57" s="538"/>
      <c r="AB57" s="536"/>
      <c r="AC57" s="537"/>
      <c r="AD57" s="537"/>
      <c r="AE57" s="537"/>
      <c r="AF57" s="537"/>
      <c r="AG57" s="538"/>
      <c r="AH57" s="536"/>
      <c r="AI57" s="537"/>
      <c r="AJ57" s="537"/>
      <c r="AK57" s="537"/>
      <c r="AL57" s="537"/>
      <c r="AM57" s="538"/>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536"/>
      <c r="K58" s="537"/>
      <c r="L58" s="537"/>
      <c r="M58" s="537"/>
      <c r="N58" s="537"/>
      <c r="O58" s="538"/>
      <c r="P58" s="536"/>
      <c r="Q58" s="537"/>
      <c r="R58" s="537"/>
      <c r="S58" s="537"/>
      <c r="T58" s="537"/>
      <c r="U58" s="538"/>
      <c r="V58" s="536"/>
      <c r="W58" s="537"/>
      <c r="X58" s="537"/>
      <c r="Y58" s="537"/>
      <c r="Z58" s="537"/>
      <c r="AA58" s="538"/>
      <c r="AB58" s="536"/>
      <c r="AC58" s="537"/>
      <c r="AD58" s="537"/>
      <c r="AE58" s="537"/>
      <c r="AF58" s="537"/>
      <c r="AG58" s="538"/>
      <c r="AH58" s="536"/>
      <c r="AI58" s="537"/>
      <c r="AJ58" s="537"/>
      <c r="AK58" s="537"/>
      <c r="AL58" s="537"/>
      <c r="AM58" s="538"/>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536"/>
      <c r="K59" s="537"/>
      <c r="L59" s="537"/>
      <c r="M59" s="537"/>
      <c r="N59" s="537"/>
      <c r="O59" s="538"/>
      <c r="P59" s="536"/>
      <c r="Q59" s="537"/>
      <c r="R59" s="537"/>
      <c r="S59" s="537"/>
      <c r="T59" s="537"/>
      <c r="U59" s="538"/>
      <c r="V59" s="536"/>
      <c r="W59" s="537"/>
      <c r="X59" s="537"/>
      <c r="Y59" s="537"/>
      <c r="Z59" s="537"/>
      <c r="AA59" s="538"/>
      <c r="AB59" s="536"/>
      <c r="AC59" s="537"/>
      <c r="AD59" s="537"/>
      <c r="AE59" s="537"/>
      <c r="AF59" s="537"/>
      <c r="AG59" s="538"/>
      <c r="AH59" s="536"/>
      <c r="AI59" s="537"/>
      <c r="AJ59" s="537"/>
      <c r="AK59" s="537"/>
      <c r="AL59" s="537"/>
      <c r="AM59" s="538"/>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536"/>
      <c r="K60" s="537"/>
      <c r="L60" s="537"/>
      <c r="M60" s="537"/>
      <c r="N60" s="537"/>
      <c r="O60" s="538"/>
      <c r="P60" s="536"/>
      <c r="Q60" s="537"/>
      <c r="R60" s="537"/>
      <c r="S60" s="537"/>
      <c r="T60" s="537"/>
      <c r="U60" s="538"/>
      <c r="V60" s="536"/>
      <c r="W60" s="537"/>
      <c r="X60" s="537"/>
      <c r="Y60" s="537"/>
      <c r="Z60" s="537"/>
      <c r="AA60" s="538"/>
      <c r="AB60" s="536"/>
      <c r="AC60" s="537"/>
      <c r="AD60" s="537"/>
      <c r="AE60" s="537"/>
      <c r="AF60" s="537"/>
      <c r="AG60" s="538"/>
      <c r="AH60" s="536"/>
      <c r="AI60" s="537"/>
      <c r="AJ60" s="537"/>
      <c r="AK60" s="537"/>
      <c r="AL60" s="537"/>
      <c r="AM60" s="538"/>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539"/>
      <c r="K61" s="540"/>
      <c r="L61" s="540"/>
      <c r="M61" s="540"/>
      <c r="N61" s="540"/>
      <c r="O61" s="541"/>
      <c r="P61" s="539"/>
      <c r="Q61" s="540"/>
      <c r="R61" s="540"/>
      <c r="S61" s="540"/>
      <c r="T61" s="540"/>
      <c r="U61" s="541"/>
      <c r="V61" s="539"/>
      <c r="W61" s="540"/>
      <c r="X61" s="540"/>
      <c r="Y61" s="540"/>
      <c r="Z61" s="540"/>
      <c r="AA61" s="541"/>
      <c r="AB61" s="539"/>
      <c r="AC61" s="540"/>
      <c r="AD61" s="540"/>
      <c r="AE61" s="540"/>
      <c r="AF61" s="540"/>
      <c r="AG61" s="541"/>
      <c r="AH61" s="539"/>
      <c r="AI61" s="540"/>
      <c r="AJ61" s="540"/>
      <c r="AK61" s="540"/>
      <c r="AL61" s="540"/>
      <c r="AM61" s="541"/>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4"/>
      <c r="AV63" s="84"/>
      <c r="AW63" s="84"/>
      <c r="AX63" s="84"/>
      <c r="AY63" s="84"/>
      <c r="AZ63" s="84"/>
      <c r="BA63" s="84"/>
      <c r="BB63" s="84"/>
      <c r="BC63" s="84"/>
      <c r="BD63" s="84"/>
      <c r="BE63" s="84"/>
      <c r="BF63" s="84"/>
      <c r="BG63" s="84"/>
      <c r="BH63" s="84"/>
    </row>
    <row r="64" spans="1:80" ht="15" customHeight="1" x14ac:dyDescent="0.25">
      <c r="A64" s="84"/>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4"/>
      <c r="B1" s="583" t="s">
        <v>174</v>
      </c>
      <c r="C1" s="583"/>
      <c r="D1" s="583"/>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175</v>
      </c>
      <c r="D3" s="12" t="s">
        <v>158</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176</v>
      </c>
      <c r="C4" s="14" t="s">
        <v>177</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178</v>
      </c>
      <c r="C5" s="17" t="s">
        <v>179</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180</v>
      </c>
      <c r="C6" s="17" t="s">
        <v>181</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182</v>
      </c>
      <c r="C7" s="17" t="s">
        <v>183</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184</v>
      </c>
      <c r="C8" s="17" t="s">
        <v>185</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1"/>
      <c r="C9" s="101"/>
      <c r="D9" s="101"/>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2"/>
      <c r="C10" s="101"/>
      <c r="D10" s="101"/>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1"/>
      <c r="C11" s="101"/>
      <c r="D11" s="101"/>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1"/>
      <c r="C12" s="101"/>
      <c r="D12" s="101"/>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1"/>
      <c r="C13" s="101"/>
      <c r="D13" s="101"/>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1"/>
      <c r="C14" s="101"/>
      <c r="D14" s="101"/>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1"/>
      <c r="C15" s="101"/>
      <c r="D15" s="101"/>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1"/>
      <c r="C16" s="101"/>
      <c r="D16" s="101"/>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1"/>
      <c r="C17" s="101"/>
      <c r="D17" s="101"/>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1"/>
      <c r="C18" s="101"/>
      <c r="D18" s="101"/>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584" t="s">
        <v>186</v>
      </c>
      <c r="C1" s="584"/>
      <c r="D1" s="584"/>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98"/>
      <c r="C3" s="36" t="s">
        <v>187</v>
      </c>
      <c r="D3" s="36" t="s">
        <v>188</v>
      </c>
      <c r="E3" s="84"/>
      <c r="F3" s="84"/>
      <c r="G3" s="84"/>
      <c r="H3" s="84"/>
      <c r="I3" s="84"/>
      <c r="J3" s="84"/>
      <c r="K3" s="84"/>
      <c r="L3" s="84"/>
      <c r="M3" s="84"/>
      <c r="N3" s="84"/>
      <c r="O3" s="84"/>
      <c r="P3" s="84"/>
      <c r="Q3" s="84"/>
      <c r="R3" s="84"/>
      <c r="S3" s="84"/>
      <c r="T3" s="84"/>
      <c r="U3" s="84"/>
    </row>
    <row r="4" spans="1:21" ht="33.75" x14ac:dyDescent="0.25">
      <c r="A4" s="97" t="s">
        <v>189</v>
      </c>
      <c r="B4" s="39" t="s">
        <v>190</v>
      </c>
      <c r="C4" s="44" t="s">
        <v>191</v>
      </c>
      <c r="D4" s="37" t="s">
        <v>192</v>
      </c>
      <c r="E4" s="84"/>
      <c r="F4" s="84"/>
      <c r="G4" s="84"/>
      <c r="H4" s="84"/>
      <c r="I4" s="84"/>
      <c r="J4" s="84"/>
      <c r="K4" s="84"/>
      <c r="L4" s="84"/>
      <c r="M4" s="84"/>
      <c r="N4" s="84"/>
      <c r="O4" s="84"/>
      <c r="P4" s="84"/>
      <c r="Q4" s="84"/>
      <c r="R4" s="84"/>
      <c r="S4" s="84"/>
      <c r="T4" s="84"/>
      <c r="U4" s="84"/>
    </row>
    <row r="5" spans="1:21" ht="67.5" x14ac:dyDescent="0.25">
      <c r="A5" s="97" t="s">
        <v>193</v>
      </c>
      <c r="B5" s="40" t="s">
        <v>194</v>
      </c>
      <c r="C5" s="45" t="s">
        <v>195</v>
      </c>
      <c r="D5" s="38" t="s">
        <v>196</v>
      </c>
      <c r="E5" s="84"/>
      <c r="F5" s="84"/>
      <c r="G5" s="84"/>
      <c r="H5" s="84"/>
      <c r="I5" s="84"/>
      <c r="J5" s="84"/>
      <c r="K5" s="84"/>
      <c r="L5" s="84"/>
      <c r="M5" s="84"/>
      <c r="N5" s="84"/>
      <c r="O5" s="84"/>
      <c r="P5" s="84"/>
      <c r="Q5" s="84"/>
      <c r="R5" s="84"/>
      <c r="S5" s="84"/>
      <c r="T5" s="84"/>
      <c r="U5" s="84"/>
    </row>
    <row r="6" spans="1:21" ht="67.5" x14ac:dyDescent="0.25">
      <c r="A6" s="97" t="s">
        <v>164</v>
      </c>
      <c r="B6" s="41" t="s">
        <v>197</v>
      </c>
      <c r="C6" s="45" t="s">
        <v>198</v>
      </c>
      <c r="D6" s="38" t="s">
        <v>199</v>
      </c>
      <c r="E6" s="84"/>
      <c r="F6" s="84"/>
      <c r="G6" s="84"/>
      <c r="H6" s="84"/>
      <c r="I6" s="84"/>
      <c r="J6" s="84"/>
      <c r="K6" s="84"/>
      <c r="L6" s="84"/>
      <c r="M6" s="84"/>
      <c r="N6" s="84"/>
      <c r="O6" s="84"/>
      <c r="P6" s="84"/>
      <c r="Q6" s="84"/>
      <c r="R6" s="84"/>
      <c r="S6" s="84"/>
      <c r="T6" s="84"/>
      <c r="U6" s="84"/>
    </row>
    <row r="7" spans="1:21" ht="101.25" x14ac:dyDescent="0.25">
      <c r="A7" s="97" t="s">
        <v>200</v>
      </c>
      <c r="B7" s="42" t="s">
        <v>201</v>
      </c>
      <c r="C7" s="45" t="s">
        <v>202</v>
      </c>
      <c r="D7" s="38" t="s">
        <v>203</v>
      </c>
      <c r="E7" s="84"/>
      <c r="F7" s="84"/>
      <c r="G7" s="84"/>
      <c r="H7" s="84"/>
      <c r="I7" s="84"/>
      <c r="J7" s="84"/>
      <c r="K7" s="84"/>
      <c r="L7" s="84"/>
      <c r="M7" s="84"/>
      <c r="N7" s="84"/>
      <c r="O7" s="84"/>
      <c r="P7" s="84"/>
      <c r="Q7" s="84"/>
      <c r="R7" s="84"/>
      <c r="S7" s="84"/>
      <c r="T7" s="84"/>
      <c r="U7" s="84"/>
    </row>
    <row r="8" spans="1:21" ht="67.5" x14ac:dyDescent="0.25">
      <c r="A8" s="97" t="s">
        <v>204</v>
      </c>
      <c r="B8" s="43" t="s">
        <v>205</v>
      </c>
      <c r="C8" s="45" t="s">
        <v>206</v>
      </c>
      <c r="D8" s="38" t="s">
        <v>207</v>
      </c>
      <c r="E8" s="84"/>
      <c r="F8" s="84"/>
      <c r="G8" s="84"/>
      <c r="H8" s="84"/>
      <c r="I8" s="84"/>
      <c r="J8" s="84"/>
      <c r="K8" s="84"/>
      <c r="L8" s="84"/>
      <c r="M8" s="84"/>
      <c r="N8" s="84"/>
      <c r="O8" s="84"/>
      <c r="P8" s="84"/>
      <c r="Q8" s="84"/>
      <c r="R8" s="84"/>
      <c r="S8" s="84"/>
      <c r="T8" s="84"/>
      <c r="U8" s="84"/>
    </row>
    <row r="9" spans="1:21" ht="20.25" x14ac:dyDescent="0.25">
      <c r="A9" s="97"/>
      <c r="B9" s="97"/>
      <c r="C9" s="99"/>
      <c r="D9" s="99"/>
      <c r="E9" s="84"/>
      <c r="F9" s="84"/>
      <c r="G9" s="84"/>
      <c r="H9" s="84"/>
      <c r="I9" s="84"/>
      <c r="J9" s="84"/>
      <c r="K9" s="84"/>
      <c r="L9" s="84"/>
      <c r="M9" s="84"/>
      <c r="N9" s="84"/>
      <c r="O9" s="84"/>
      <c r="P9" s="84"/>
      <c r="Q9" s="84"/>
      <c r="R9" s="84"/>
      <c r="S9" s="84"/>
      <c r="T9" s="84"/>
      <c r="U9" s="84"/>
    </row>
    <row r="10" spans="1:21" ht="16.5" x14ac:dyDescent="0.25">
      <c r="A10" s="97"/>
      <c r="B10" s="100"/>
      <c r="C10" s="100"/>
      <c r="D10" s="100"/>
      <c r="E10" s="84"/>
      <c r="F10" s="84"/>
      <c r="G10" s="84"/>
      <c r="H10" s="84"/>
      <c r="I10" s="84"/>
      <c r="J10" s="84"/>
      <c r="K10" s="84"/>
      <c r="L10" s="84"/>
      <c r="M10" s="84"/>
      <c r="N10" s="84"/>
      <c r="O10" s="84"/>
      <c r="P10" s="84"/>
      <c r="Q10" s="84"/>
      <c r="R10" s="84"/>
      <c r="S10" s="84"/>
      <c r="T10" s="84"/>
      <c r="U10" s="84"/>
    </row>
    <row r="11" spans="1:21" x14ac:dyDescent="0.25">
      <c r="A11" s="97"/>
      <c r="B11" s="97" t="s">
        <v>208</v>
      </c>
      <c r="C11" s="97" t="s">
        <v>209</v>
      </c>
      <c r="D11" s="97" t="s">
        <v>210</v>
      </c>
      <c r="E11" s="84"/>
      <c r="F11" s="84"/>
      <c r="G11" s="84"/>
      <c r="H11" s="84"/>
      <c r="I11" s="84"/>
      <c r="J11" s="84"/>
      <c r="K11" s="84"/>
      <c r="L11" s="84"/>
      <c r="M11" s="84"/>
      <c r="N11" s="84"/>
      <c r="O11" s="84"/>
      <c r="P11" s="84"/>
      <c r="Q11" s="84"/>
      <c r="R11" s="84"/>
      <c r="S11" s="84"/>
      <c r="T11" s="84"/>
      <c r="U11" s="84"/>
    </row>
    <row r="12" spans="1:21" x14ac:dyDescent="0.25">
      <c r="A12" s="97"/>
      <c r="B12" s="97" t="s">
        <v>211</v>
      </c>
      <c r="C12" s="97" t="s">
        <v>212</v>
      </c>
      <c r="D12" s="97" t="s">
        <v>213</v>
      </c>
      <c r="E12" s="84"/>
      <c r="F12" s="84"/>
      <c r="G12" s="84"/>
      <c r="H12" s="84"/>
      <c r="I12" s="84"/>
      <c r="J12" s="84"/>
      <c r="K12" s="84"/>
      <c r="L12" s="84"/>
      <c r="M12" s="84"/>
      <c r="N12" s="84"/>
      <c r="O12" s="84"/>
      <c r="P12" s="84"/>
      <c r="Q12" s="84"/>
      <c r="R12" s="84"/>
      <c r="S12" s="84"/>
      <c r="T12" s="84"/>
      <c r="U12" s="84"/>
    </row>
    <row r="13" spans="1:21" x14ac:dyDescent="0.25">
      <c r="A13" s="97"/>
      <c r="B13" s="97"/>
      <c r="C13" s="97" t="s">
        <v>214</v>
      </c>
      <c r="D13" s="97" t="s">
        <v>215</v>
      </c>
      <c r="E13" s="84"/>
      <c r="F13" s="84"/>
      <c r="G13" s="84"/>
      <c r="H13" s="84"/>
      <c r="I13" s="84"/>
      <c r="J13" s="84"/>
      <c r="K13" s="84"/>
      <c r="L13" s="84"/>
      <c r="M13" s="84"/>
      <c r="N13" s="84"/>
      <c r="O13" s="84"/>
      <c r="P13" s="84"/>
      <c r="Q13" s="84"/>
      <c r="R13" s="84"/>
      <c r="S13" s="84"/>
      <c r="T13" s="84"/>
      <c r="U13" s="84"/>
    </row>
    <row r="14" spans="1:21" x14ac:dyDescent="0.25">
      <c r="A14" s="97"/>
      <c r="B14" s="97"/>
      <c r="C14" s="97" t="s">
        <v>216</v>
      </c>
      <c r="D14" s="97" t="s">
        <v>145</v>
      </c>
      <c r="E14" s="84"/>
      <c r="F14" s="84"/>
      <c r="G14" s="84"/>
      <c r="H14" s="84"/>
      <c r="I14" s="84"/>
      <c r="J14" s="84"/>
      <c r="K14" s="84"/>
      <c r="L14" s="84"/>
      <c r="M14" s="84"/>
      <c r="N14" s="84"/>
      <c r="O14" s="84"/>
      <c r="P14" s="84"/>
      <c r="Q14" s="84"/>
      <c r="R14" s="84"/>
      <c r="S14" s="84"/>
      <c r="T14" s="84"/>
      <c r="U14" s="84"/>
    </row>
    <row r="15" spans="1:21" x14ac:dyDescent="0.25">
      <c r="A15" s="97"/>
      <c r="B15" s="97"/>
      <c r="C15" s="97" t="s">
        <v>217</v>
      </c>
      <c r="D15" s="97" t="s">
        <v>218</v>
      </c>
      <c r="E15" s="84"/>
      <c r="F15" s="84"/>
      <c r="G15" s="84"/>
      <c r="H15" s="84"/>
      <c r="I15" s="84"/>
      <c r="J15" s="84"/>
      <c r="K15" s="84"/>
      <c r="L15" s="84"/>
      <c r="M15" s="84"/>
      <c r="N15" s="84"/>
      <c r="O15" s="84"/>
      <c r="P15" s="84"/>
      <c r="Q15" s="84"/>
      <c r="R15" s="84"/>
      <c r="S15" s="84"/>
      <c r="T15" s="84"/>
      <c r="U15" s="84"/>
    </row>
    <row r="16" spans="1:21" x14ac:dyDescent="0.25">
      <c r="A16" s="97"/>
      <c r="B16" s="97"/>
      <c r="C16" s="97"/>
      <c r="D16" s="97"/>
      <c r="E16" s="84"/>
      <c r="F16" s="84"/>
      <c r="G16" s="84"/>
      <c r="H16" s="84"/>
      <c r="I16" s="84"/>
      <c r="J16" s="84"/>
      <c r="K16" s="84"/>
      <c r="L16" s="84"/>
      <c r="M16" s="84"/>
      <c r="N16" s="84"/>
      <c r="O16" s="84"/>
    </row>
    <row r="17" spans="1:15" x14ac:dyDescent="0.25">
      <c r="A17" s="97"/>
      <c r="B17" s="97"/>
      <c r="C17" s="97"/>
      <c r="D17" s="97"/>
      <c r="E17" s="84"/>
      <c r="F17" s="84"/>
      <c r="G17" s="84"/>
      <c r="H17" s="84"/>
      <c r="I17" s="84"/>
      <c r="J17" s="84"/>
      <c r="K17" s="84"/>
      <c r="L17" s="84"/>
      <c r="M17" s="84"/>
      <c r="N17" s="84"/>
      <c r="O17" s="84"/>
    </row>
    <row r="18" spans="1:15" x14ac:dyDescent="0.25">
      <c r="A18" s="97"/>
      <c r="B18" s="101"/>
      <c r="C18" s="101"/>
      <c r="D18" s="101"/>
      <c r="E18" s="84"/>
      <c r="F18" s="84"/>
      <c r="G18" s="84"/>
      <c r="H18" s="84"/>
      <c r="I18" s="84"/>
      <c r="J18" s="84"/>
      <c r="K18" s="84"/>
      <c r="L18" s="84"/>
      <c r="M18" s="84"/>
      <c r="N18" s="84"/>
      <c r="O18" s="84"/>
    </row>
    <row r="19" spans="1:15" x14ac:dyDescent="0.25">
      <c r="A19" s="97"/>
      <c r="B19" s="101"/>
      <c r="C19" s="101"/>
      <c r="D19" s="101"/>
      <c r="E19" s="84"/>
      <c r="F19" s="84"/>
      <c r="G19" s="84"/>
      <c r="H19" s="84"/>
      <c r="I19" s="84"/>
      <c r="J19" s="84"/>
      <c r="K19" s="84"/>
      <c r="L19" s="84"/>
      <c r="M19" s="84"/>
      <c r="N19" s="84"/>
      <c r="O19" s="84"/>
    </row>
    <row r="20" spans="1:15" x14ac:dyDescent="0.25">
      <c r="A20" s="97"/>
      <c r="B20" s="101"/>
      <c r="C20" s="101"/>
      <c r="D20" s="101"/>
      <c r="E20" s="84"/>
      <c r="F20" s="84"/>
      <c r="G20" s="84"/>
      <c r="H20" s="84"/>
      <c r="I20" s="84"/>
      <c r="J20" s="84"/>
      <c r="K20" s="84"/>
      <c r="L20" s="84"/>
      <c r="M20" s="84"/>
      <c r="N20" s="84"/>
      <c r="O20" s="84"/>
    </row>
    <row r="21" spans="1:15" x14ac:dyDescent="0.25">
      <c r="A21" s="97"/>
      <c r="B21" s="101"/>
      <c r="C21" s="101"/>
      <c r="D21" s="101"/>
      <c r="E21" s="84"/>
      <c r="F21" s="84"/>
      <c r="G21" s="84"/>
      <c r="H21" s="84"/>
      <c r="I21" s="84"/>
      <c r="J21" s="84"/>
      <c r="K21" s="84"/>
      <c r="L21" s="84"/>
      <c r="M21" s="84"/>
      <c r="N21" s="84"/>
      <c r="O21" s="84"/>
    </row>
    <row r="22" spans="1:15" ht="20.25" x14ac:dyDescent="0.25">
      <c r="A22" s="97"/>
      <c r="B22" s="97"/>
      <c r="C22" s="99"/>
      <c r="D22" s="99"/>
      <c r="E22" s="84"/>
      <c r="F22" s="84"/>
      <c r="G22" s="84"/>
      <c r="H22" s="84"/>
      <c r="I22" s="84"/>
      <c r="J22" s="84"/>
      <c r="K22" s="84"/>
      <c r="L22" s="84"/>
      <c r="M22" s="84"/>
      <c r="N22" s="84"/>
      <c r="O22" s="84"/>
    </row>
    <row r="23" spans="1:15" ht="20.25" x14ac:dyDescent="0.25">
      <c r="A23" s="97"/>
      <c r="B23" s="97"/>
      <c r="C23" s="99"/>
      <c r="D23" s="99"/>
      <c r="E23" s="84"/>
      <c r="F23" s="84"/>
      <c r="G23" s="84"/>
      <c r="H23" s="84"/>
      <c r="I23" s="84"/>
      <c r="J23" s="84"/>
      <c r="K23" s="84"/>
      <c r="L23" s="84"/>
      <c r="M23" s="84"/>
      <c r="N23" s="84"/>
      <c r="O23" s="84"/>
    </row>
    <row r="24" spans="1:15" ht="20.25" x14ac:dyDescent="0.25">
      <c r="A24" s="97"/>
      <c r="B24" s="97"/>
      <c r="C24" s="99"/>
      <c r="D24" s="99"/>
      <c r="E24" s="84"/>
      <c r="F24" s="84"/>
      <c r="G24" s="84"/>
      <c r="H24" s="84"/>
      <c r="I24" s="84"/>
      <c r="J24" s="84"/>
      <c r="K24" s="84"/>
      <c r="L24" s="84"/>
      <c r="M24" s="84"/>
      <c r="N24" s="84"/>
      <c r="O24" s="84"/>
    </row>
    <row r="25" spans="1:15" ht="20.25" x14ac:dyDescent="0.25">
      <c r="A25" s="97"/>
      <c r="B25" s="97"/>
      <c r="C25" s="99"/>
      <c r="D25" s="99"/>
      <c r="E25" s="84"/>
      <c r="F25" s="84"/>
      <c r="G25" s="84"/>
      <c r="H25" s="84"/>
      <c r="I25" s="84"/>
      <c r="J25" s="84"/>
      <c r="K25" s="84"/>
      <c r="L25" s="84"/>
      <c r="M25" s="84"/>
      <c r="N25" s="84"/>
      <c r="O25" s="84"/>
    </row>
    <row r="26" spans="1:15" ht="20.25" x14ac:dyDescent="0.25">
      <c r="A26" s="97"/>
      <c r="B26" s="97"/>
      <c r="C26" s="99"/>
      <c r="D26" s="99"/>
      <c r="E26" s="84"/>
      <c r="F26" s="84"/>
      <c r="G26" s="84"/>
      <c r="H26" s="84"/>
      <c r="I26" s="84"/>
      <c r="J26" s="84"/>
      <c r="K26" s="84"/>
      <c r="L26" s="84"/>
      <c r="M26" s="84"/>
      <c r="N26" s="84"/>
      <c r="O26" s="84"/>
    </row>
    <row r="27" spans="1:15" ht="20.25" x14ac:dyDescent="0.25">
      <c r="A27" s="97"/>
      <c r="B27" s="97"/>
      <c r="C27" s="99"/>
      <c r="D27" s="99"/>
      <c r="E27" s="84"/>
      <c r="F27" s="84"/>
      <c r="G27" s="84"/>
      <c r="H27" s="84"/>
      <c r="I27" s="84"/>
      <c r="J27" s="84"/>
      <c r="K27" s="84"/>
      <c r="L27" s="84"/>
      <c r="M27" s="84"/>
      <c r="N27" s="84"/>
      <c r="O27" s="84"/>
    </row>
    <row r="28" spans="1:15" ht="20.25" x14ac:dyDescent="0.25">
      <c r="A28" s="97"/>
      <c r="B28" s="97"/>
      <c r="C28" s="99"/>
      <c r="D28" s="99"/>
      <c r="E28" s="84"/>
      <c r="F28" s="84"/>
      <c r="G28" s="84"/>
      <c r="H28" s="84"/>
      <c r="I28" s="84"/>
      <c r="J28" s="84"/>
      <c r="K28" s="84"/>
      <c r="L28" s="84"/>
      <c r="M28" s="84"/>
      <c r="N28" s="84"/>
      <c r="O28" s="84"/>
    </row>
    <row r="29" spans="1:15" ht="20.25" x14ac:dyDescent="0.25">
      <c r="A29" s="97"/>
      <c r="B29" s="97"/>
      <c r="C29" s="99"/>
      <c r="D29" s="99"/>
      <c r="E29" s="84"/>
      <c r="F29" s="84"/>
      <c r="G29" s="84"/>
      <c r="H29" s="84"/>
      <c r="I29" s="84"/>
      <c r="J29" s="84"/>
      <c r="K29" s="84"/>
      <c r="L29" s="84"/>
      <c r="M29" s="84"/>
      <c r="N29" s="84"/>
      <c r="O29" s="84"/>
    </row>
    <row r="30" spans="1:15" ht="20.25" x14ac:dyDescent="0.25">
      <c r="A30" s="97"/>
      <c r="B30" s="97"/>
      <c r="C30" s="99"/>
      <c r="D30" s="99"/>
      <c r="E30" s="84"/>
      <c r="F30" s="84"/>
      <c r="G30" s="84"/>
      <c r="H30" s="84"/>
      <c r="I30" s="84"/>
      <c r="J30" s="84"/>
      <c r="K30" s="84"/>
      <c r="L30" s="84"/>
      <c r="M30" s="84"/>
      <c r="N30" s="84"/>
      <c r="O30" s="84"/>
    </row>
    <row r="31" spans="1:15" ht="20.25" x14ac:dyDescent="0.25">
      <c r="A31" s="97"/>
      <c r="B31" s="97"/>
      <c r="C31" s="99"/>
      <c r="D31" s="99"/>
      <c r="E31" s="84"/>
      <c r="F31" s="84"/>
      <c r="G31" s="84"/>
      <c r="H31" s="84"/>
      <c r="I31" s="84"/>
      <c r="J31" s="84"/>
      <c r="K31" s="84"/>
      <c r="L31" s="84"/>
      <c r="M31" s="84"/>
      <c r="N31" s="84"/>
      <c r="O31" s="84"/>
    </row>
    <row r="32" spans="1:15" ht="20.25" x14ac:dyDescent="0.25">
      <c r="A32" s="97"/>
      <c r="B32" s="97"/>
      <c r="C32" s="99"/>
      <c r="D32" s="99"/>
      <c r="E32" s="84"/>
      <c r="F32" s="84"/>
      <c r="G32" s="84"/>
      <c r="H32" s="84"/>
      <c r="I32" s="84"/>
      <c r="J32" s="84"/>
      <c r="K32" s="84"/>
      <c r="L32" s="84"/>
      <c r="M32" s="84"/>
      <c r="N32" s="84"/>
      <c r="O32" s="84"/>
    </row>
    <row r="33" spans="1:15" ht="20.25" x14ac:dyDescent="0.25">
      <c r="A33" s="97"/>
      <c r="B33" s="97"/>
      <c r="C33" s="99"/>
      <c r="D33" s="99"/>
      <c r="E33" s="84"/>
      <c r="F33" s="84"/>
      <c r="G33" s="84"/>
      <c r="H33" s="84"/>
      <c r="I33" s="84"/>
      <c r="J33" s="84"/>
      <c r="K33" s="84"/>
      <c r="L33" s="84"/>
      <c r="M33" s="84"/>
      <c r="N33" s="84"/>
      <c r="O33" s="84"/>
    </row>
    <row r="34" spans="1:15" ht="20.25" x14ac:dyDescent="0.25">
      <c r="A34" s="97"/>
      <c r="B34" s="97"/>
      <c r="C34" s="99"/>
      <c r="D34" s="99"/>
      <c r="E34" s="84"/>
      <c r="F34" s="84"/>
      <c r="G34" s="84"/>
      <c r="H34" s="84"/>
      <c r="I34" s="84"/>
      <c r="J34" s="84"/>
      <c r="K34" s="84"/>
      <c r="L34" s="84"/>
      <c r="M34" s="84"/>
      <c r="N34" s="84"/>
      <c r="O34" s="84"/>
    </row>
    <row r="35" spans="1:15" ht="20.25" x14ac:dyDescent="0.25">
      <c r="A35" s="97"/>
      <c r="B35" s="97"/>
      <c r="C35" s="99"/>
      <c r="D35" s="99"/>
      <c r="E35" s="84"/>
      <c r="F35" s="84"/>
      <c r="G35" s="84"/>
      <c r="H35" s="84"/>
      <c r="I35" s="84"/>
      <c r="J35" s="84"/>
      <c r="K35" s="84"/>
      <c r="L35" s="84"/>
      <c r="M35" s="84"/>
      <c r="N35" s="84"/>
      <c r="O35" s="84"/>
    </row>
    <row r="36" spans="1:15" ht="20.25" x14ac:dyDescent="0.25">
      <c r="A36" s="97"/>
      <c r="B36" s="97"/>
      <c r="C36" s="99"/>
      <c r="D36" s="99"/>
      <c r="E36" s="84"/>
      <c r="F36" s="84"/>
      <c r="G36" s="84"/>
      <c r="H36" s="84"/>
      <c r="I36" s="84"/>
      <c r="J36" s="84"/>
      <c r="K36" s="84"/>
      <c r="L36" s="84"/>
      <c r="M36" s="84"/>
      <c r="N36" s="84"/>
      <c r="O36" s="84"/>
    </row>
    <row r="37" spans="1:15" ht="20.25" x14ac:dyDescent="0.25">
      <c r="A37" s="97"/>
      <c r="B37" s="97"/>
      <c r="C37" s="99"/>
      <c r="D37" s="99"/>
      <c r="E37" s="84"/>
      <c r="F37" s="84"/>
      <c r="G37" s="84"/>
      <c r="H37" s="84"/>
      <c r="I37" s="84"/>
      <c r="J37" s="84"/>
      <c r="K37" s="84"/>
      <c r="L37" s="84"/>
      <c r="M37" s="84"/>
      <c r="N37" s="84"/>
      <c r="O37" s="84"/>
    </row>
    <row r="38" spans="1:15" ht="20.25" x14ac:dyDescent="0.25">
      <c r="A38" s="97"/>
      <c r="B38" s="97"/>
      <c r="C38" s="99"/>
      <c r="D38" s="99"/>
      <c r="E38" s="84"/>
      <c r="F38" s="84"/>
      <c r="G38" s="84"/>
      <c r="H38" s="84"/>
      <c r="I38" s="84"/>
      <c r="J38" s="84"/>
      <c r="K38" s="84"/>
      <c r="L38" s="84"/>
      <c r="M38" s="84"/>
      <c r="N38" s="84"/>
      <c r="O38" s="84"/>
    </row>
    <row r="39" spans="1:15" ht="20.25" x14ac:dyDescent="0.25">
      <c r="A39" s="97"/>
      <c r="B39" s="97"/>
      <c r="C39" s="99"/>
      <c r="D39" s="99"/>
      <c r="E39" s="84"/>
      <c r="F39" s="84"/>
      <c r="G39" s="84"/>
      <c r="H39" s="84"/>
      <c r="I39" s="84"/>
      <c r="J39" s="84"/>
      <c r="K39" s="84"/>
      <c r="L39" s="84"/>
      <c r="M39" s="84"/>
      <c r="N39" s="84"/>
      <c r="O39" s="84"/>
    </row>
    <row r="40" spans="1:15" ht="20.25" x14ac:dyDescent="0.25">
      <c r="A40" s="97"/>
      <c r="B40" s="97"/>
      <c r="C40" s="99"/>
      <c r="D40" s="99"/>
      <c r="E40" s="84"/>
      <c r="F40" s="84"/>
      <c r="G40" s="84"/>
      <c r="H40" s="84"/>
      <c r="I40" s="84"/>
      <c r="J40" s="84"/>
      <c r="K40" s="84"/>
      <c r="L40" s="84"/>
      <c r="M40" s="84"/>
      <c r="N40" s="84"/>
      <c r="O40" s="84"/>
    </row>
    <row r="41" spans="1:15" ht="20.25" x14ac:dyDescent="0.25">
      <c r="A41" s="97"/>
      <c r="B41" s="97"/>
      <c r="C41" s="99"/>
      <c r="D41" s="99"/>
      <c r="E41" s="84"/>
      <c r="F41" s="84"/>
      <c r="G41" s="84"/>
      <c r="H41" s="84"/>
      <c r="I41" s="84"/>
      <c r="J41" s="84"/>
      <c r="K41" s="84"/>
      <c r="L41" s="84"/>
      <c r="M41" s="84"/>
      <c r="N41" s="84"/>
      <c r="O41" s="84"/>
    </row>
    <row r="42" spans="1:15" ht="20.25" x14ac:dyDescent="0.25">
      <c r="A42" s="97"/>
      <c r="B42" s="97"/>
      <c r="C42" s="99"/>
      <c r="D42" s="99"/>
      <c r="E42" s="84"/>
      <c r="F42" s="84"/>
      <c r="G42" s="84"/>
      <c r="H42" s="84"/>
      <c r="I42" s="84"/>
      <c r="J42" s="84"/>
      <c r="K42" s="84"/>
      <c r="L42" s="84"/>
      <c r="M42" s="84"/>
      <c r="N42" s="84"/>
      <c r="O42" s="84"/>
    </row>
    <row r="43" spans="1:15" ht="20.25" x14ac:dyDescent="0.25">
      <c r="A43" s="97"/>
      <c r="B43" s="97"/>
      <c r="C43" s="99"/>
      <c r="D43" s="99"/>
      <c r="E43" s="84"/>
      <c r="F43" s="84"/>
      <c r="G43" s="84"/>
      <c r="H43" s="84"/>
      <c r="I43" s="84"/>
      <c r="J43" s="84"/>
      <c r="K43" s="84"/>
      <c r="L43" s="84"/>
      <c r="M43" s="84"/>
      <c r="N43" s="84"/>
      <c r="O43" s="84"/>
    </row>
    <row r="44" spans="1:15" ht="20.25" x14ac:dyDescent="0.25">
      <c r="A44" s="97"/>
      <c r="B44" s="97"/>
      <c r="C44" s="99"/>
      <c r="D44" s="99"/>
      <c r="E44" s="84"/>
      <c r="F44" s="84"/>
      <c r="G44" s="84"/>
      <c r="H44" s="84"/>
      <c r="I44" s="84"/>
      <c r="J44" s="84"/>
      <c r="K44" s="84"/>
      <c r="L44" s="84"/>
      <c r="M44" s="84"/>
      <c r="N44" s="84"/>
      <c r="O44" s="84"/>
    </row>
    <row r="45" spans="1:15" ht="20.25" x14ac:dyDescent="0.25">
      <c r="A45" s="97"/>
      <c r="B45" s="97"/>
      <c r="C45" s="99"/>
      <c r="D45" s="99"/>
      <c r="E45" s="84"/>
      <c r="F45" s="84"/>
      <c r="G45" s="84"/>
      <c r="H45" s="84"/>
      <c r="I45" s="84"/>
      <c r="J45" s="84"/>
      <c r="K45" s="84"/>
      <c r="L45" s="84"/>
      <c r="M45" s="84"/>
      <c r="N45" s="84"/>
      <c r="O45" s="84"/>
    </row>
    <row r="46" spans="1:15" ht="20.25" x14ac:dyDescent="0.25">
      <c r="A46" s="97"/>
      <c r="B46" s="97"/>
      <c r="C46" s="99"/>
      <c r="D46" s="99"/>
      <c r="E46" s="84"/>
      <c r="F46" s="84"/>
      <c r="G46" s="84"/>
      <c r="H46" s="84"/>
      <c r="I46" s="84"/>
      <c r="J46" s="84"/>
      <c r="K46" s="84"/>
      <c r="L46" s="84"/>
      <c r="M46" s="84"/>
      <c r="N46" s="84"/>
      <c r="O46" s="84"/>
    </row>
    <row r="47" spans="1:15" ht="20.25" x14ac:dyDescent="0.25">
      <c r="A47" s="97"/>
      <c r="B47" s="97"/>
      <c r="C47" s="99"/>
      <c r="D47" s="99"/>
      <c r="E47" s="84"/>
      <c r="F47" s="84"/>
      <c r="G47" s="84"/>
      <c r="H47" s="84"/>
      <c r="I47" s="84"/>
      <c r="J47" s="84"/>
      <c r="K47" s="84"/>
      <c r="L47" s="84"/>
      <c r="M47" s="84"/>
      <c r="N47" s="84"/>
      <c r="O47" s="84"/>
    </row>
    <row r="48" spans="1:15" ht="20.25" x14ac:dyDescent="0.25">
      <c r="A48" s="97"/>
      <c r="B48" s="97"/>
      <c r="C48" s="99"/>
      <c r="D48" s="99"/>
      <c r="E48" s="84"/>
      <c r="F48" s="84"/>
      <c r="G48" s="84"/>
      <c r="H48" s="84"/>
      <c r="I48" s="84"/>
      <c r="J48" s="84"/>
      <c r="K48" s="84"/>
      <c r="L48" s="84"/>
      <c r="M48" s="84"/>
      <c r="N48" s="84"/>
      <c r="O48" s="84"/>
    </row>
    <row r="49" spans="1:15" ht="20.25" x14ac:dyDescent="0.25">
      <c r="A49" s="97"/>
      <c r="B49" s="97"/>
      <c r="C49" s="99"/>
      <c r="D49" s="99"/>
      <c r="E49" s="84"/>
      <c r="F49" s="84"/>
      <c r="G49" s="84"/>
      <c r="H49" s="84"/>
      <c r="I49" s="84"/>
      <c r="J49" s="84"/>
      <c r="K49" s="84"/>
      <c r="L49" s="84"/>
      <c r="M49" s="84"/>
      <c r="N49" s="84"/>
      <c r="O49" s="84"/>
    </row>
    <row r="50" spans="1:15" ht="20.25" x14ac:dyDescent="0.25">
      <c r="A50" s="97"/>
      <c r="B50" s="97"/>
      <c r="C50" s="99"/>
      <c r="D50" s="99"/>
      <c r="E50" s="84"/>
      <c r="F50" s="84"/>
      <c r="G50" s="84"/>
      <c r="H50" s="84"/>
      <c r="I50" s="84"/>
      <c r="J50" s="84"/>
      <c r="K50" s="84"/>
      <c r="L50" s="84"/>
      <c r="M50" s="84"/>
      <c r="N50" s="84"/>
      <c r="O50" s="84"/>
    </row>
    <row r="51" spans="1:15" ht="20.25" x14ac:dyDescent="0.25">
      <c r="A51" s="97"/>
      <c r="B51" s="97"/>
      <c r="C51" s="99"/>
      <c r="D51" s="99"/>
      <c r="E51" s="84"/>
      <c r="F51" s="84"/>
      <c r="G51" s="84"/>
      <c r="H51" s="84"/>
      <c r="I51" s="84"/>
      <c r="J51" s="84"/>
      <c r="K51" s="84"/>
      <c r="L51" s="84"/>
      <c r="M51" s="84"/>
      <c r="N51" s="84"/>
      <c r="O51" s="84"/>
    </row>
    <row r="52" spans="1:15" ht="20.25" x14ac:dyDescent="0.25">
      <c r="A52" s="97"/>
      <c r="B52" s="23"/>
      <c r="C52" s="34"/>
      <c r="D52" s="34"/>
    </row>
    <row r="53" spans="1:15" ht="20.25" x14ac:dyDescent="0.25">
      <c r="A53" s="97"/>
      <c r="B53" s="23"/>
      <c r="C53" s="34"/>
      <c r="D53" s="34"/>
    </row>
    <row r="54" spans="1:15" ht="20.25" x14ac:dyDescent="0.25">
      <c r="A54" s="97"/>
      <c r="B54" s="23"/>
      <c r="C54" s="34"/>
      <c r="D54" s="34"/>
    </row>
    <row r="55" spans="1:15" ht="20.25" x14ac:dyDescent="0.25">
      <c r="A55" s="97"/>
      <c r="B55" s="23"/>
      <c r="C55" s="34"/>
      <c r="D55" s="34"/>
    </row>
    <row r="56" spans="1:15" ht="20.25" x14ac:dyDescent="0.25">
      <c r="A56" s="97"/>
      <c r="B56" s="23"/>
      <c r="C56" s="34"/>
      <c r="D56" s="34"/>
    </row>
    <row r="57" spans="1:15" ht="20.25" x14ac:dyDescent="0.25">
      <c r="A57" s="97"/>
      <c r="B57" s="23"/>
      <c r="C57" s="34"/>
      <c r="D57" s="34"/>
    </row>
    <row r="58" spans="1:15" ht="20.25" x14ac:dyDescent="0.25">
      <c r="A58" s="97"/>
      <c r="B58" s="23"/>
      <c r="C58" s="34"/>
      <c r="D58" s="34"/>
    </row>
    <row r="59" spans="1:15" ht="20.25" x14ac:dyDescent="0.25">
      <c r="A59" s="97"/>
      <c r="B59" s="23"/>
      <c r="C59" s="34"/>
      <c r="D59" s="34"/>
    </row>
    <row r="60" spans="1:15" ht="20.25" x14ac:dyDescent="0.25">
      <c r="A60" s="97"/>
      <c r="B60" s="23"/>
      <c r="C60" s="34"/>
      <c r="D60" s="34"/>
    </row>
    <row r="61" spans="1:15" ht="20.25" x14ac:dyDescent="0.25">
      <c r="A61" s="97"/>
      <c r="B61" s="23"/>
      <c r="C61" s="34"/>
      <c r="D61" s="34"/>
    </row>
    <row r="62" spans="1:15" ht="20.25" x14ac:dyDescent="0.25">
      <c r="A62" s="97"/>
      <c r="B62" s="23"/>
      <c r="C62" s="34"/>
      <c r="D62" s="34"/>
    </row>
    <row r="63" spans="1:15" ht="20.25" x14ac:dyDescent="0.25">
      <c r="A63" s="97"/>
      <c r="B63" s="23"/>
      <c r="C63" s="34"/>
      <c r="D63" s="34"/>
    </row>
    <row r="64" spans="1:15" ht="20.25" x14ac:dyDescent="0.25">
      <c r="A64" s="97"/>
      <c r="B64" s="23"/>
      <c r="C64" s="34"/>
      <c r="D64" s="34"/>
    </row>
    <row r="65" spans="1:4" ht="20.25" x14ac:dyDescent="0.25">
      <c r="A65" s="97"/>
      <c r="B65" s="23"/>
      <c r="C65" s="34"/>
      <c r="D65" s="34"/>
    </row>
    <row r="66" spans="1:4" ht="20.25" x14ac:dyDescent="0.25">
      <c r="A66" s="97"/>
      <c r="B66" s="23"/>
      <c r="C66" s="34"/>
      <c r="D66" s="34"/>
    </row>
    <row r="67" spans="1:4" ht="20.25" x14ac:dyDescent="0.25">
      <c r="A67" s="97"/>
      <c r="B67" s="23"/>
      <c r="C67" s="34"/>
      <c r="D67" s="34"/>
    </row>
    <row r="68" spans="1:4" ht="20.25" x14ac:dyDescent="0.25">
      <c r="A68" s="97"/>
      <c r="B68" s="23"/>
      <c r="C68" s="34"/>
      <c r="D68" s="34"/>
    </row>
    <row r="69" spans="1:4" ht="20.25" x14ac:dyDescent="0.25">
      <c r="A69" s="97"/>
      <c r="B69" s="23"/>
      <c r="C69" s="34"/>
      <c r="D69" s="34"/>
    </row>
    <row r="70" spans="1:4" ht="20.25" x14ac:dyDescent="0.25">
      <c r="A70" s="97"/>
      <c r="B70" s="23"/>
      <c r="C70" s="34"/>
      <c r="D70" s="34"/>
    </row>
    <row r="71" spans="1:4" ht="20.25" x14ac:dyDescent="0.25">
      <c r="A71" s="97"/>
      <c r="B71" s="23"/>
      <c r="C71" s="34"/>
      <c r="D71" s="34"/>
    </row>
    <row r="72" spans="1:4" ht="20.25" x14ac:dyDescent="0.25">
      <c r="A72" s="97"/>
      <c r="B72" s="23"/>
      <c r="C72" s="34"/>
      <c r="D72" s="34"/>
    </row>
    <row r="73" spans="1:4" ht="20.25" x14ac:dyDescent="0.25">
      <c r="A73" s="97"/>
      <c r="B73" s="23"/>
      <c r="C73" s="34"/>
      <c r="D73" s="34"/>
    </row>
    <row r="74" spans="1:4" ht="20.25" x14ac:dyDescent="0.25">
      <c r="A74" s="97"/>
      <c r="B74" s="23"/>
      <c r="C74" s="34"/>
      <c r="D74" s="34"/>
    </row>
    <row r="75" spans="1:4" ht="20.25" x14ac:dyDescent="0.25">
      <c r="A75" s="97"/>
      <c r="B75" s="23"/>
      <c r="C75" s="34"/>
      <c r="D75" s="34"/>
    </row>
    <row r="76" spans="1:4" ht="20.25" x14ac:dyDescent="0.25">
      <c r="A76" s="97"/>
      <c r="B76" s="23"/>
      <c r="C76" s="34"/>
      <c r="D76" s="34"/>
    </row>
    <row r="77" spans="1:4" ht="20.25" x14ac:dyDescent="0.25">
      <c r="A77" s="97"/>
      <c r="B77" s="23"/>
      <c r="C77" s="34"/>
      <c r="D77" s="34"/>
    </row>
    <row r="78" spans="1:4" ht="20.25" x14ac:dyDescent="0.25">
      <c r="A78" s="97"/>
      <c r="B78" s="23"/>
      <c r="C78" s="34"/>
      <c r="D78" s="34"/>
    </row>
    <row r="79" spans="1:4" ht="20.25" x14ac:dyDescent="0.25">
      <c r="A79" s="97"/>
      <c r="B79" s="23"/>
      <c r="C79" s="34"/>
      <c r="D79" s="34"/>
    </row>
    <row r="80" spans="1:4" ht="20.25" x14ac:dyDescent="0.25">
      <c r="A80" s="97"/>
      <c r="B80" s="23"/>
      <c r="C80" s="34"/>
      <c r="D80" s="34"/>
    </row>
    <row r="81" spans="1:4" ht="20.25" x14ac:dyDescent="0.25">
      <c r="A81" s="97"/>
      <c r="B81" s="23"/>
      <c r="C81" s="34"/>
      <c r="D81" s="34"/>
    </row>
    <row r="82" spans="1:4" ht="20.25" x14ac:dyDescent="0.25">
      <c r="A82" s="97"/>
      <c r="B82" s="23"/>
      <c r="C82" s="34"/>
      <c r="D82" s="34"/>
    </row>
    <row r="83" spans="1:4" ht="20.25" x14ac:dyDescent="0.25">
      <c r="A83" s="97"/>
      <c r="B83" s="23"/>
      <c r="C83" s="34"/>
      <c r="D83" s="34"/>
    </row>
    <row r="84" spans="1:4" ht="20.25" x14ac:dyDescent="0.25">
      <c r="A84" s="97"/>
      <c r="B84" s="23"/>
      <c r="C84" s="34"/>
      <c r="D84" s="34"/>
    </row>
    <row r="85" spans="1:4" ht="20.25" x14ac:dyDescent="0.25">
      <c r="A85" s="97"/>
      <c r="B85" s="23"/>
      <c r="C85" s="34"/>
      <c r="D85" s="34"/>
    </row>
    <row r="86" spans="1:4" ht="20.25" x14ac:dyDescent="0.25">
      <c r="A86" s="97"/>
      <c r="B86" s="23"/>
      <c r="C86" s="34"/>
      <c r="D86" s="34"/>
    </row>
    <row r="87" spans="1:4" ht="20.25" x14ac:dyDescent="0.25">
      <c r="A87" s="97"/>
      <c r="B87" s="23"/>
      <c r="C87" s="34"/>
      <c r="D87" s="34"/>
    </row>
    <row r="88" spans="1:4" ht="20.25" x14ac:dyDescent="0.25">
      <c r="A88" s="97"/>
      <c r="B88" s="23"/>
      <c r="C88" s="34"/>
      <c r="D88" s="34"/>
    </row>
    <row r="89" spans="1:4" ht="20.25" x14ac:dyDescent="0.25">
      <c r="A89" s="97"/>
      <c r="B89" s="23"/>
      <c r="C89" s="34"/>
      <c r="D89" s="34"/>
    </row>
    <row r="90" spans="1:4" ht="20.25" x14ac:dyDescent="0.25">
      <c r="A90" s="97"/>
      <c r="B90" s="23"/>
      <c r="C90" s="34"/>
      <c r="D90" s="34"/>
    </row>
    <row r="91" spans="1:4" ht="20.25" x14ac:dyDescent="0.25">
      <c r="A91" s="97"/>
      <c r="B91" s="23"/>
      <c r="C91" s="34"/>
      <c r="D91" s="34"/>
    </row>
    <row r="92" spans="1:4" ht="20.25" x14ac:dyDescent="0.25">
      <c r="A92" s="97"/>
      <c r="B92" s="23"/>
      <c r="C92" s="34"/>
      <c r="D92" s="34"/>
    </row>
    <row r="93" spans="1:4" ht="20.25" x14ac:dyDescent="0.25">
      <c r="A93" s="97"/>
      <c r="B93" s="23"/>
      <c r="C93" s="34"/>
      <c r="D93" s="34"/>
    </row>
    <row r="94" spans="1:4" ht="20.25" x14ac:dyDescent="0.25">
      <c r="A94" s="97"/>
      <c r="B94" s="23"/>
      <c r="C94" s="34"/>
      <c r="D94" s="34"/>
    </row>
    <row r="95" spans="1:4" ht="20.25" x14ac:dyDescent="0.25">
      <c r="A95" s="97"/>
      <c r="B95" s="23"/>
      <c r="C95" s="34"/>
      <c r="D95" s="34"/>
    </row>
    <row r="96" spans="1:4" ht="20.25" x14ac:dyDescent="0.25">
      <c r="A96" s="97"/>
      <c r="B96" s="23"/>
      <c r="C96" s="34"/>
      <c r="D96" s="34"/>
    </row>
    <row r="97" spans="1:4" ht="20.25" x14ac:dyDescent="0.25">
      <c r="A97" s="97"/>
      <c r="B97" s="23"/>
      <c r="C97" s="34"/>
      <c r="D97" s="34"/>
    </row>
    <row r="98" spans="1:4" ht="20.25" x14ac:dyDescent="0.25">
      <c r="A98" s="97"/>
      <c r="B98" s="23"/>
      <c r="C98" s="34"/>
      <c r="D98" s="34"/>
    </row>
    <row r="99" spans="1:4" ht="20.25" x14ac:dyDescent="0.25">
      <c r="A99" s="97"/>
      <c r="B99" s="23"/>
      <c r="C99" s="34"/>
      <c r="D99" s="34"/>
    </row>
    <row r="100" spans="1:4" ht="20.25" x14ac:dyDescent="0.25">
      <c r="A100" s="97"/>
      <c r="B100" s="23"/>
      <c r="C100" s="34"/>
      <c r="D100" s="34"/>
    </row>
    <row r="101" spans="1:4" ht="20.25" x14ac:dyDescent="0.25">
      <c r="A101" s="97"/>
      <c r="B101" s="23"/>
      <c r="C101" s="34"/>
      <c r="D101" s="34"/>
    </row>
    <row r="102" spans="1:4" ht="20.25" x14ac:dyDescent="0.25">
      <c r="A102" s="97"/>
      <c r="B102" s="23"/>
      <c r="C102" s="34"/>
      <c r="D102" s="34"/>
    </row>
    <row r="103" spans="1:4" ht="20.25" x14ac:dyDescent="0.25">
      <c r="A103" s="97"/>
      <c r="B103" s="23"/>
      <c r="C103" s="34"/>
      <c r="D103" s="34"/>
    </row>
    <row r="104" spans="1:4" ht="20.25" x14ac:dyDescent="0.25">
      <c r="A104" s="97"/>
      <c r="B104" s="23"/>
      <c r="C104" s="34"/>
      <c r="D104" s="34"/>
    </row>
    <row r="105" spans="1:4" ht="20.25" x14ac:dyDescent="0.25">
      <c r="A105" s="97"/>
      <c r="B105" s="23"/>
      <c r="C105" s="34"/>
      <c r="D105" s="34"/>
    </row>
    <row r="106" spans="1:4" ht="20.25" x14ac:dyDescent="0.25">
      <c r="A106" s="97"/>
      <c r="B106" s="23"/>
      <c r="C106" s="34"/>
      <c r="D106" s="34"/>
    </row>
    <row r="107" spans="1:4" ht="20.25" x14ac:dyDescent="0.25">
      <c r="A107" s="97"/>
      <c r="B107" s="23"/>
      <c r="C107" s="34"/>
      <c r="D107" s="34"/>
    </row>
    <row r="108" spans="1:4" ht="20.25" x14ac:dyDescent="0.25">
      <c r="A108" s="97"/>
      <c r="B108" s="23"/>
      <c r="C108" s="34"/>
      <c r="D108" s="34"/>
    </row>
    <row r="109" spans="1:4" ht="20.25" x14ac:dyDescent="0.25">
      <c r="A109" s="97"/>
      <c r="B109" s="23"/>
      <c r="C109" s="34"/>
      <c r="D109" s="34"/>
    </row>
    <row r="110" spans="1:4" ht="20.25" x14ac:dyDescent="0.25">
      <c r="A110" s="97"/>
      <c r="B110" s="23"/>
      <c r="C110" s="34"/>
      <c r="D110" s="34"/>
    </row>
    <row r="111" spans="1:4" ht="20.25" x14ac:dyDescent="0.25">
      <c r="A111" s="97"/>
      <c r="B111" s="23"/>
      <c r="C111" s="34"/>
      <c r="D111" s="34"/>
    </row>
    <row r="112" spans="1:4" ht="20.25" x14ac:dyDescent="0.25">
      <c r="A112" s="97"/>
      <c r="B112" s="23"/>
      <c r="C112" s="34"/>
      <c r="D112" s="34"/>
    </row>
    <row r="113" spans="1:4" ht="20.25" x14ac:dyDescent="0.25">
      <c r="A113" s="97"/>
      <c r="B113" s="23"/>
      <c r="C113" s="34"/>
      <c r="D113" s="34"/>
    </row>
    <row r="114" spans="1:4" ht="20.25" x14ac:dyDescent="0.25">
      <c r="A114" s="97"/>
      <c r="B114" s="23"/>
      <c r="C114" s="34"/>
      <c r="D114" s="34"/>
    </row>
    <row r="115" spans="1:4" ht="20.25" x14ac:dyDescent="0.25">
      <c r="A115" s="97"/>
      <c r="B115" s="23"/>
      <c r="C115" s="34"/>
      <c r="D115" s="34"/>
    </row>
    <row r="116" spans="1:4" ht="20.25" x14ac:dyDescent="0.25">
      <c r="A116" s="97"/>
      <c r="B116" s="23"/>
      <c r="C116" s="34"/>
      <c r="D116" s="34"/>
    </row>
    <row r="117" spans="1:4" ht="20.25" x14ac:dyDescent="0.25">
      <c r="A117" s="97"/>
      <c r="B117" s="23"/>
      <c r="C117" s="34"/>
      <c r="D117" s="34"/>
    </row>
    <row r="118" spans="1:4" ht="20.25" x14ac:dyDescent="0.25">
      <c r="A118" s="97"/>
      <c r="B118" s="23"/>
      <c r="C118" s="34"/>
      <c r="D118" s="34"/>
    </row>
    <row r="119" spans="1:4" ht="20.25" x14ac:dyDescent="0.25">
      <c r="A119" s="97"/>
      <c r="B119" s="23"/>
      <c r="C119" s="34"/>
      <c r="D119" s="34"/>
    </row>
    <row r="120" spans="1:4" ht="20.25" x14ac:dyDescent="0.25">
      <c r="A120" s="97"/>
      <c r="B120" s="23"/>
      <c r="C120" s="34"/>
      <c r="D120" s="34"/>
    </row>
    <row r="121" spans="1:4" ht="20.25" x14ac:dyDescent="0.25">
      <c r="A121" s="97"/>
      <c r="B121" s="23"/>
      <c r="C121" s="34"/>
      <c r="D121" s="34"/>
    </row>
    <row r="122" spans="1:4" ht="20.25" x14ac:dyDescent="0.25">
      <c r="A122" s="97"/>
      <c r="B122" s="23"/>
      <c r="C122" s="34"/>
      <c r="D122" s="34"/>
    </row>
    <row r="123" spans="1:4" ht="20.25" x14ac:dyDescent="0.25">
      <c r="A123" s="97"/>
      <c r="B123" s="23"/>
      <c r="C123" s="34"/>
      <c r="D123" s="34"/>
    </row>
    <row r="124" spans="1:4" ht="20.25" x14ac:dyDescent="0.25">
      <c r="A124" s="97"/>
      <c r="B124" s="23"/>
      <c r="C124" s="34"/>
      <c r="D124" s="34"/>
    </row>
    <row r="125" spans="1:4" ht="20.25" x14ac:dyDescent="0.25">
      <c r="A125" s="97"/>
      <c r="B125" s="23"/>
      <c r="C125" s="34"/>
      <c r="D125" s="34"/>
    </row>
    <row r="126" spans="1:4" ht="20.25" x14ac:dyDescent="0.25">
      <c r="A126" s="97"/>
      <c r="B126" s="23"/>
      <c r="C126" s="34"/>
      <c r="D126" s="34"/>
    </row>
    <row r="127" spans="1:4" ht="20.25" x14ac:dyDescent="0.25">
      <c r="A127" s="97"/>
      <c r="B127" s="23"/>
      <c r="C127" s="34"/>
      <c r="D127" s="34"/>
    </row>
    <row r="128" spans="1:4" ht="20.25" x14ac:dyDescent="0.25">
      <c r="A128" s="97"/>
      <c r="B128" s="23"/>
      <c r="C128" s="34"/>
      <c r="D128" s="34"/>
    </row>
    <row r="129" spans="1:4" ht="20.25" x14ac:dyDescent="0.25">
      <c r="A129" s="97"/>
      <c r="B129" s="23"/>
      <c r="C129" s="34"/>
      <c r="D129" s="34"/>
    </row>
    <row r="130" spans="1:4" ht="20.25" x14ac:dyDescent="0.25">
      <c r="A130" s="97"/>
      <c r="B130" s="23"/>
      <c r="C130" s="34"/>
      <c r="D130" s="34"/>
    </row>
    <row r="131" spans="1:4" ht="20.25" x14ac:dyDescent="0.25">
      <c r="A131" s="97"/>
      <c r="B131" s="23"/>
      <c r="C131" s="34"/>
      <c r="D131" s="34"/>
    </row>
    <row r="132" spans="1:4" ht="20.25" x14ac:dyDescent="0.25">
      <c r="A132" s="97"/>
      <c r="B132" s="23"/>
      <c r="C132" s="34"/>
      <c r="D132" s="34"/>
    </row>
    <row r="133" spans="1:4" ht="20.25" x14ac:dyDescent="0.25">
      <c r="A133" s="97"/>
      <c r="B133" s="23"/>
      <c r="C133" s="34"/>
      <c r="D133" s="34"/>
    </row>
    <row r="134" spans="1:4" ht="20.25" x14ac:dyDescent="0.25">
      <c r="A134" s="97"/>
      <c r="B134" s="23"/>
      <c r="C134" s="34"/>
      <c r="D134" s="34"/>
    </row>
    <row r="135" spans="1:4" ht="20.25" x14ac:dyDescent="0.25">
      <c r="A135" s="97"/>
      <c r="B135" s="23"/>
      <c r="C135" s="34"/>
      <c r="D135" s="34"/>
    </row>
    <row r="136" spans="1:4" ht="20.25" x14ac:dyDescent="0.25">
      <c r="A136" s="97"/>
      <c r="B136" s="23"/>
      <c r="C136" s="34"/>
      <c r="D136" s="34"/>
    </row>
    <row r="137" spans="1:4" ht="20.25" x14ac:dyDescent="0.25">
      <c r="A137" s="97"/>
      <c r="B137" s="23"/>
      <c r="C137" s="34"/>
      <c r="D137" s="34"/>
    </row>
    <row r="138" spans="1:4" ht="20.25" x14ac:dyDescent="0.25">
      <c r="A138" s="97"/>
      <c r="B138" s="23"/>
      <c r="C138" s="34"/>
      <c r="D138" s="34"/>
    </row>
    <row r="139" spans="1:4" ht="20.25" x14ac:dyDescent="0.25">
      <c r="A139" s="97"/>
      <c r="B139" s="23"/>
      <c r="C139" s="34"/>
      <c r="D139" s="34"/>
    </row>
    <row r="140" spans="1:4" ht="20.25" x14ac:dyDescent="0.25">
      <c r="A140" s="97"/>
      <c r="B140" s="23"/>
      <c r="C140" s="34"/>
      <c r="D140" s="34"/>
    </row>
    <row r="141" spans="1:4" ht="20.25" x14ac:dyDescent="0.25">
      <c r="A141" s="97"/>
      <c r="B141" s="23"/>
      <c r="C141" s="34"/>
      <c r="D141" s="34"/>
    </row>
    <row r="142" spans="1:4" ht="20.25" x14ac:dyDescent="0.25">
      <c r="A142" s="97"/>
      <c r="B142" s="23"/>
      <c r="C142" s="34"/>
      <c r="D142" s="34"/>
    </row>
    <row r="143" spans="1:4" ht="20.25" x14ac:dyDescent="0.25">
      <c r="A143" s="97"/>
      <c r="B143" s="23"/>
      <c r="C143" s="34"/>
      <c r="D143" s="34"/>
    </row>
    <row r="144" spans="1:4" ht="20.25" x14ac:dyDescent="0.25">
      <c r="A144" s="97"/>
      <c r="B144" s="23"/>
      <c r="C144" s="34"/>
      <c r="D144" s="34"/>
    </row>
    <row r="145" spans="1:4" ht="20.25" x14ac:dyDescent="0.25">
      <c r="A145" s="97"/>
      <c r="B145" s="23"/>
      <c r="C145" s="34"/>
      <c r="D145" s="34"/>
    </row>
    <row r="146" spans="1:4" ht="20.25" x14ac:dyDescent="0.25">
      <c r="A146" s="97"/>
      <c r="B146" s="23"/>
      <c r="C146" s="34"/>
      <c r="D146" s="34"/>
    </row>
    <row r="147" spans="1:4" ht="20.25" x14ac:dyDescent="0.25">
      <c r="A147" s="97"/>
      <c r="B147" s="23"/>
      <c r="C147" s="34"/>
      <c r="D147" s="34"/>
    </row>
    <row r="148" spans="1:4" ht="20.25" x14ac:dyDescent="0.25">
      <c r="A148" s="97"/>
      <c r="B148" s="23"/>
      <c r="C148" s="34"/>
      <c r="D148" s="34"/>
    </row>
    <row r="149" spans="1:4" ht="20.25" x14ac:dyDescent="0.25">
      <c r="A149" s="97"/>
      <c r="B149" s="23"/>
      <c r="C149" s="34"/>
      <c r="D149" s="34"/>
    </row>
    <row r="150" spans="1:4" ht="20.25" x14ac:dyDescent="0.25">
      <c r="A150" s="97"/>
      <c r="B150" s="23"/>
      <c r="C150" s="34"/>
      <c r="D150" s="34"/>
    </row>
    <row r="151" spans="1:4" ht="20.25" x14ac:dyDescent="0.25">
      <c r="A151" s="97"/>
      <c r="B151" s="23"/>
      <c r="C151" s="34"/>
      <c r="D151" s="34"/>
    </row>
    <row r="152" spans="1:4" ht="20.25" x14ac:dyDescent="0.25">
      <c r="A152" s="97"/>
      <c r="B152" s="23"/>
      <c r="C152" s="34"/>
      <c r="D152" s="34"/>
    </row>
    <row r="153" spans="1:4" ht="20.25" x14ac:dyDescent="0.25">
      <c r="A153" s="97"/>
      <c r="B153" s="23"/>
      <c r="C153" s="34"/>
      <c r="D153" s="34"/>
    </row>
    <row r="154" spans="1:4" ht="20.25" x14ac:dyDescent="0.25">
      <c r="A154" s="97"/>
      <c r="B154" s="23"/>
      <c r="C154" s="34"/>
      <c r="D154" s="34"/>
    </row>
    <row r="155" spans="1:4" ht="20.25" x14ac:dyDescent="0.25">
      <c r="A155" s="97"/>
      <c r="B155" s="23"/>
      <c r="C155" s="34"/>
      <c r="D155" s="34"/>
    </row>
    <row r="156" spans="1:4" ht="20.25" x14ac:dyDescent="0.25">
      <c r="A156" s="97"/>
      <c r="B156" s="23"/>
      <c r="C156" s="34"/>
      <c r="D156" s="34"/>
    </row>
    <row r="157" spans="1:4" ht="20.25" x14ac:dyDescent="0.25">
      <c r="A157" s="97"/>
      <c r="B157" s="23"/>
      <c r="C157" s="34"/>
      <c r="D157" s="34"/>
    </row>
    <row r="158" spans="1:4" ht="20.25" x14ac:dyDescent="0.25">
      <c r="A158" s="97"/>
      <c r="B158" s="23"/>
      <c r="C158" s="34"/>
      <c r="D158" s="34"/>
    </row>
    <row r="159" spans="1:4" ht="20.25" x14ac:dyDescent="0.25">
      <c r="A159" s="97"/>
      <c r="B159" s="23"/>
      <c r="C159" s="34"/>
      <c r="D159" s="34"/>
    </row>
    <row r="160" spans="1:4" ht="20.25" x14ac:dyDescent="0.25">
      <c r="A160" s="97"/>
      <c r="B160" s="23"/>
      <c r="C160" s="34"/>
      <c r="D160" s="34"/>
    </row>
    <row r="161" spans="1:4" ht="20.25" x14ac:dyDescent="0.25">
      <c r="A161" s="97"/>
      <c r="B161" s="23"/>
      <c r="C161" s="34"/>
      <c r="D161" s="34"/>
    </row>
    <row r="162" spans="1:4" ht="20.25" x14ac:dyDescent="0.25">
      <c r="A162" s="97"/>
      <c r="B162" s="23"/>
      <c r="C162" s="34"/>
      <c r="D162" s="34"/>
    </row>
    <row r="163" spans="1:4" ht="20.25" x14ac:dyDescent="0.25">
      <c r="A163" s="97"/>
      <c r="B163" s="23"/>
      <c r="C163" s="34"/>
      <c r="D163" s="34"/>
    </row>
    <row r="164" spans="1:4" ht="20.25" x14ac:dyDescent="0.25">
      <c r="A164" s="97"/>
      <c r="B164" s="23"/>
      <c r="C164" s="34"/>
      <c r="D164" s="34"/>
    </row>
    <row r="165" spans="1:4" ht="20.25" x14ac:dyDescent="0.25">
      <c r="A165" s="97"/>
      <c r="B165" s="23"/>
      <c r="C165" s="34"/>
      <c r="D165" s="34"/>
    </row>
    <row r="166" spans="1:4" ht="20.25" x14ac:dyDescent="0.25">
      <c r="A166" s="97"/>
      <c r="B166" s="23"/>
      <c r="C166" s="34"/>
      <c r="D166" s="34"/>
    </row>
    <row r="167" spans="1:4" ht="20.25" x14ac:dyDescent="0.25">
      <c r="A167" s="97"/>
      <c r="B167" s="23"/>
      <c r="C167" s="34"/>
      <c r="D167" s="34"/>
    </row>
    <row r="168" spans="1:4" ht="20.25" x14ac:dyDescent="0.25">
      <c r="A168" s="97"/>
      <c r="B168" s="23"/>
      <c r="C168" s="34"/>
      <c r="D168" s="34"/>
    </row>
    <row r="169" spans="1:4" ht="20.25" x14ac:dyDescent="0.25">
      <c r="A169" s="97"/>
      <c r="B169" s="23"/>
      <c r="C169" s="34"/>
      <c r="D169" s="34"/>
    </row>
    <row r="170" spans="1:4" ht="20.25" x14ac:dyDescent="0.25">
      <c r="A170" s="97"/>
      <c r="B170" s="23"/>
      <c r="C170" s="34"/>
      <c r="D170" s="34"/>
    </row>
    <row r="171" spans="1:4" ht="20.25" x14ac:dyDescent="0.25">
      <c r="A171" s="97"/>
      <c r="B171" s="23"/>
      <c r="C171" s="34"/>
      <c r="D171" s="34"/>
    </row>
    <row r="172" spans="1:4" ht="20.25" x14ac:dyDescent="0.25">
      <c r="A172" s="97"/>
      <c r="B172" s="23"/>
      <c r="C172" s="34"/>
      <c r="D172" s="34"/>
    </row>
    <row r="173" spans="1:4" ht="20.25" x14ac:dyDescent="0.25">
      <c r="A173" s="97"/>
      <c r="B173" s="23"/>
      <c r="C173" s="34"/>
      <c r="D173" s="34"/>
    </row>
    <row r="174" spans="1:4" ht="20.25" x14ac:dyDescent="0.25">
      <c r="A174" s="97"/>
      <c r="B174" s="23"/>
      <c r="C174" s="34"/>
      <c r="D174" s="34"/>
    </row>
    <row r="175" spans="1:4" ht="20.25" x14ac:dyDescent="0.25">
      <c r="A175" s="97"/>
      <c r="B175" s="23"/>
      <c r="C175" s="34"/>
      <c r="D175" s="34"/>
    </row>
    <row r="176" spans="1:4" ht="20.25" x14ac:dyDescent="0.25">
      <c r="A176" s="97"/>
      <c r="B176" s="23"/>
      <c r="C176" s="34"/>
      <c r="D176" s="34"/>
    </row>
    <row r="177" spans="1:4" ht="20.25" x14ac:dyDescent="0.25">
      <c r="A177" s="97"/>
      <c r="B177" s="23"/>
      <c r="C177" s="34"/>
      <c r="D177" s="34"/>
    </row>
    <row r="178" spans="1:4" ht="20.25" x14ac:dyDescent="0.25">
      <c r="A178" s="97"/>
      <c r="B178" s="23"/>
      <c r="C178" s="34"/>
      <c r="D178" s="34"/>
    </row>
    <row r="179" spans="1:4" ht="20.25" x14ac:dyDescent="0.25">
      <c r="A179" s="97"/>
      <c r="B179" s="23"/>
      <c r="C179" s="34"/>
      <c r="D179" s="34"/>
    </row>
    <row r="180" spans="1:4" ht="20.25" x14ac:dyDescent="0.25">
      <c r="A180" s="97"/>
      <c r="B180" s="23"/>
      <c r="C180" s="34"/>
      <c r="D180" s="34"/>
    </row>
    <row r="181" spans="1:4" ht="20.25" x14ac:dyDescent="0.25">
      <c r="A181" s="97"/>
      <c r="B181" s="23"/>
      <c r="C181" s="34"/>
      <c r="D181" s="34"/>
    </row>
    <row r="182" spans="1:4" ht="20.25" x14ac:dyDescent="0.25">
      <c r="A182" s="97"/>
      <c r="B182" s="23"/>
      <c r="C182" s="34"/>
      <c r="D182" s="34"/>
    </row>
    <row r="183" spans="1:4" ht="20.25" x14ac:dyDescent="0.25">
      <c r="A183" s="97"/>
      <c r="B183" s="23"/>
      <c r="C183" s="34"/>
      <c r="D183" s="34"/>
    </row>
    <row r="184" spans="1:4" ht="20.25" x14ac:dyDescent="0.25">
      <c r="A184" s="97"/>
      <c r="B184" s="23"/>
      <c r="C184" s="34"/>
      <c r="D184" s="34"/>
    </row>
    <row r="185" spans="1:4" ht="20.25" x14ac:dyDescent="0.25">
      <c r="A185" s="97"/>
      <c r="B185" s="23"/>
      <c r="C185" s="34"/>
      <c r="D185" s="34"/>
    </row>
    <row r="186" spans="1:4" ht="20.25" x14ac:dyDescent="0.25">
      <c r="A186" s="97"/>
      <c r="B186" s="23"/>
      <c r="C186" s="34"/>
      <c r="D186" s="34"/>
    </row>
    <row r="187" spans="1:4" ht="20.25" x14ac:dyDescent="0.25">
      <c r="A187" s="97"/>
      <c r="B187" s="23"/>
      <c r="C187" s="34"/>
      <c r="D187" s="34"/>
    </row>
    <row r="188" spans="1:4" ht="20.25" x14ac:dyDescent="0.25">
      <c r="A188" s="97"/>
      <c r="B188" s="23"/>
      <c r="C188" s="34"/>
      <c r="D188" s="34"/>
    </row>
    <row r="189" spans="1:4" ht="20.25" x14ac:dyDescent="0.25">
      <c r="A189" s="97"/>
      <c r="B189" s="23"/>
      <c r="C189" s="34"/>
      <c r="D189" s="34"/>
    </row>
    <row r="190" spans="1:4" ht="20.25" x14ac:dyDescent="0.25">
      <c r="A190" s="97"/>
      <c r="B190" s="23"/>
      <c r="C190" s="34"/>
      <c r="D190" s="34"/>
    </row>
    <row r="191" spans="1:4" ht="20.25" x14ac:dyDescent="0.25">
      <c r="A191" s="97"/>
      <c r="B191" s="23"/>
      <c r="C191" s="34"/>
      <c r="D191" s="34"/>
    </row>
    <row r="192" spans="1:4" ht="20.25" x14ac:dyDescent="0.25">
      <c r="A192" s="97"/>
      <c r="B192" s="23"/>
      <c r="C192" s="34"/>
      <c r="D192" s="34"/>
    </row>
    <row r="193" spans="1:4" ht="20.25" x14ac:dyDescent="0.25">
      <c r="A193" s="97"/>
      <c r="B193" s="23"/>
      <c r="C193" s="34"/>
      <c r="D193" s="34"/>
    </row>
    <row r="194" spans="1:4" ht="20.25" x14ac:dyDescent="0.25">
      <c r="A194" s="97"/>
      <c r="B194" s="23"/>
      <c r="C194" s="34"/>
      <c r="D194" s="34"/>
    </row>
    <row r="195" spans="1:4" ht="20.25" x14ac:dyDescent="0.25">
      <c r="A195" s="97"/>
      <c r="B195" s="23"/>
      <c r="C195" s="34"/>
      <c r="D195" s="34"/>
    </row>
    <row r="196" spans="1:4" ht="20.25" x14ac:dyDescent="0.25">
      <c r="A196" s="97"/>
      <c r="B196" s="23"/>
      <c r="C196" s="34"/>
      <c r="D196" s="34"/>
    </row>
    <row r="197" spans="1:4" ht="20.25" x14ac:dyDescent="0.25">
      <c r="A197" s="97"/>
      <c r="B197" s="23"/>
      <c r="C197" s="34"/>
      <c r="D197" s="34"/>
    </row>
    <row r="198" spans="1:4" ht="20.25" x14ac:dyDescent="0.25">
      <c r="A198" s="97"/>
      <c r="B198" s="23"/>
      <c r="C198" s="34"/>
      <c r="D198" s="34"/>
    </row>
    <row r="199" spans="1:4" ht="20.25" x14ac:dyDescent="0.25">
      <c r="A199" s="97"/>
      <c r="B199" s="23"/>
      <c r="C199" s="34"/>
      <c r="D199" s="34"/>
    </row>
    <row r="200" spans="1:4" ht="20.25" x14ac:dyDescent="0.25">
      <c r="A200" s="97"/>
      <c r="B200" s="23"/>
      <c r="C200" s="34"/>
      <c r="D200" s="34"/>
    </row>
    <row r="201" spans="1:4" ht="20.25" x14ac:dyDescent="0.25">
      <c r="A201" s="97"/>
      <c r="B201" s="23"/>
      <c r="C201" s="34"/>
      <c r="D201" s="34"/>
    </row>
    <row r="202" spans="1:4" ht="20.25" x14ac:dyDescent="0.25">
      <c r="A202" s="97"/>
      <c r="B202" s="23"/>
      <c r="C202" s="34"/>
      <c r="D202" s="34"/>
    </row>
    <row r="203" spans="1:4" ht="20.25" x14ac:dyDescent="0.25">
      <c r="A203" s="97"/>
      <c r="B203" s="23"/>
      <c r="C203" s="34"/>
      <c r="D203" s="34"/>
    </row>
    <row r="204" spans="1:4" ht="20.25" x14ac:dyDescent="0.25">
      <c r="A204" s="97"/>
      <c r="B204" s="23"/>
      <c r="C204" s="34"/>
      <c r="D204" s="34"/>
    </row>
    <row r="205" spans="1:4" ht="20.25" x14ac:dyDescent="0.25">
      <c r="A205" s="97"/>
      <c r="B205" s="23"/>
      <c r="C205" s="34"/>
      <c r="D205" s="34"/>
    </row>
    <row r="206" spans="1:4" ht="20.25" x14ac:dyDescent="0.25">
      <c r="A206" s="97"/>
      <c r="B206" s="23"/>
      <c r="C206" s="34"/>
      <c r="D206" s="34"/>
    </row>
    <row r="207" spans="1:4" ht="20.25" x14ac:dyDescent="0.25">
      <c r="A207" s="97"/>
      <c r="B207" s="23"/>
      <c r="C207" s="34"/>
      <c r="D207" s="34"/>
    </row>
    <row r="208" spans="1:4" x14ac:dyDescent="0.25">
      <c r="A208" s="84"/>
      <c r="B208" s="23"/>
      <c r="C208" s="23"/>
      <c r="D208" s="23"/>
    </row>
    <row r="209" spans="1:8" ht="20.25" x14ac:dyDescent="0.25">
      <c r="A209" s="84"/>
      <c r="B209" s="30" t="s">
        <v>219</v>
      </c>
      <c r="C209" s="30" t="s">
        <v>220</v>
      </c>
      <c r="D209" s="33" t="s">
        <v>219</v>
      </c>
      <c r="E209" s="33" t="s">
        <v>220</v>
      </c>
    </row>
    <row r="210" spans="1:8" ht="21" x14ac:dyDescent="0.35">
      <c r="A210" s="84"/>
      <c r="B210" s="31" t="s">
        <v>221</v>
      </c>
      <c r="C210" s="31" t="s">
        <v>222</v>
      </c>
      <c r="D210" t="s">
        <v>221</v>
      </c>
      <c r="F210" t="str">
        <f>IF(NOT(ISBLANK(D210)),D210,IF(NOT(ISBLANK(E210)),"     "&amp;E210,FALSE))</f>
        <v>Afectación Económica o presupuestal</v>
      </c>
      <c r="G210" t="s">
        <v>221</v>
      </c>
      <c r="H210" t="str">
        <f>IF(NOT(ISERROR(MATCH(G210,_xlfn.ANCHORARRAY(B221),0))),F223&amp;"Por favor no seleccionar los criterios de impacto",G210)</f>
        <v>❌Por favor no seleccionar los criterios de impacto</v>
      </c>
    </row>
    <row r="211" spans="1:8" ht="21" x14ac:dyDescent="0.35">
      <c r="A211" s="84"/>
      <c r="B211" s="31" t="s">
        <v>221</v>
      </c>
      <c r="C211" s="31" t="s">
        <v>195</v>
      </c>
      <c r="E211" t="s">
        <v>222</v>
      </c>
      <c r="F211" t="str">
        <f t="shared" ref="F211:F221" si="0">IF(NOT(ISBLANK(D211)),D211,IF(NOT(ISBLANK(E211)),"     "&amp;E211,FALSE))</f>
        <v xml:space="preserve">     Afectación menor a 10 SMLMV .</v>
      </c>
    </row>
    <row r="212" spans="1:8" ht="21" x14ac:dyDescent="0.35">
      <c r="A212" s="84"/>
      <c r="B212" s="31" t="s">
        <v>221</v>
      </c>
      <c r="C212" s="31" t="s">
        <v>198</v>
      </c>
      <c r="E212" t="s">
        <v>195</v>
      </c>
      <c r="F212" t="str">
        <f t="shared" si="0"/>
        <v xml:space="preserve">     Entre 10 y 50 SMLMV </v>
      </c>
    </row>
    <row r="213" spans="1:8" ht="21" x14ac:dyDescent="0.35">
      <c r="A213" s="84"/>
      <c r="B213" s="31" t="s">
        <v>221</v>
      </c>
      <c r="C213" s="31" t="s">
        <v>202</v>
      </c>
      <c r="E213" t="s">
        <v>198</v>
      </c>
      <c r="F213" t="str">
        <f t="shared" si="0"/>
        <v xml:space="preserve">     Entre 50 y 100 SMLMV </v>
      </c>
    </row>
    <row r="214" spans="1:8" ht="21" x14ac:dyDescent="0.35">
      <c r="A214" s="84"/>
      <c r="B214" s="31" t="s">
        <v>221</v>
      </c>
      <c r="C214" s="31" t="s">
        <v>206</v>
      </c>
      <c r="E214" t="s">
        <v>202</v>
      </c>
      <c r="F214" t="str">
        <f t="shared" si="0"/>
        <v xml:space="preserve">     Entre 100 y 500 SMLMV </v>
      </c>
    </row>
    <row r="215" spans="1:8" ht="21" x14ac:dyDescent="0.35">
      <c r="A215" s="84"/>
      <c r="B215" s="31" t="s">
        <v>188</v>
      </c>
      <c r="C215" s="31" t="s">
        <v>192</v>
      </c>
      <c r="E215" t="s">
        <v>206</v>
      </c>
      <c r="F215" t="str">
        <f t="shared" si="0"/>
        <v xml:space="preserve">     Mayor a 500 SMLMV </v>
      </c>
    </row>
    <row r="216" spans="1:8" ht="21" x14ac:dyDescent="0.35">
      <c r="A216" s="84"/>
      <c r="B216" s="31" t="s">
        <v>188</v>
      </c>
      <c r="C216" s="31" t="s">
        <v>196</v>
      </c>
      <c r="D216" t="s">
        <v>188</v>
      </c>
      <c r="F216" t="str">
        <f t="shared" si="0"/>
        <v>Pérdida Reputacional</v>
      </c>
    </row>
    <row r="217" spans="1:8" ht="21" x14ac:dyDescent="0.35">
      <c r="A217" s="84"/>
      <c r="B217" s="31" t="s">
        <v>188</v>
      </c>
      <c r="C217" s="31" t="s">
        <v>199</v>
      </c>
      <c r="E217" t="s">
        <v>192</v>
      </c>
      <c r="F217" t="str">
        <f t="shared" si="0"/>
        <v xml:space="preserve">     El riesgo afecta la imagen de alguna área de la organización</v>
      </c>
    </row>
    <row r="218" spans="1:8" ht="21" x14ac:dyDescent="0.35">
      <c r="A218" s="84"/>
      <c r="B218" s="31" t="s">
        <v>188</v>
      </c>
      <c r="C218" s="31" t="s">
        <v>203</v>
      </c>
      <c r="E218" t="s">
        <v>196</v>
      </c>
      <c r="F218" t="str">
        <f t="shared" si="0"/>
        <v xml:space="preserve">     El riesgo afecta la imagen de la entidad internamente, de conocimiento general, nivel interno, de junta dircetiva y accionistas y/o de provedores</v>
      </c>
    </row>
    <row r="219" spans="1:8" ht="21" x14ac:dyDescent="0.35">
      <c r="A219" s="84"/>
      <c r="B219" s="31" t="s">
        <v>188</v>
      </c>
      <c r="C219" s="31" t="s">
        <v>207</v>
      </c>
      <c r="E219" t="s">
        <v>199</v>
      </c>
      <c r="F219" t="str">
        <f t="shared" si="0"/>
        <v xml:space="preserve">     El riesgo afecta la imagen de la entidad con algunos usuarios de relevancia frente al logro de los objetivos</v>
      </c>
    </row>
    <row r="220" spans="1:8" x14ac:dyDescent="0.25">
      <c r="A220" s="84"/>
      <c r="B220" s="32"/>
      <c r="C220" s="32"/>
      <c r="E220" t="s">
        <v>203</v>
      </c>
      <c r="F220" t="str">
        <f t="shared" si="0"/>
        <v xml:space="preserve">     El riesgo afecta la imagen de de la entidad con efecto publicitario sostenido a nivel de sector administrativo, nivel departamental o municipal</v>
      </c>
    </row>
    <row r="221" spans="1:8" x14ac:dyDescent="0.25">
      <c r="A221" s="84"/>
      <c r="B221" s="32" t="str" cm="1">
        <f t="array" ref="B221:B223">_xlfn.UNIQUE(Tabla1[[#All],[Criterios]])</f>
        <v>Criterios</v>
      </c>
      <c r="C221" s="32"/>
      <c r="E221" t="s">
        <v>207</v>
      </c>
      <c r="F221" t="str">
        <f t="shared" si="0"/>
        <v xml:space="preserve">     El riesgo afecta la imagen de la entidad a nivel nacional, con efecto publicitarios sostenible a nivel país</v>
      </c>
    </row>
    <row r="222" spans="1:8" x14ac:dyDescent="0.25">
      <c r="A222" s="84"/>
      <c r="B222" s="32" t="str">
        <v>Afectación Económica o presupuestal</v>
      </c>
      <c r="C222" s="32"/>
    </row>
    <row r="223" spans="1:8" x14ac:dyDescent="0.25">
      <c r="B223" s="32" t="str">
        <v>Pérdida Reputacional</v>
      </c>
      <c r="C223" s="32"/>
      <c r="F223" s="35" t="s">
        <v>223</v>
      </c>
    </row>
    <row r="224" spans="1:8" x14ac:dyDescent="0.25">
      <c r="B224" s="22"/>
      <c r="C224" s="22"/>
      <c r="F224" s="35" t="s">
        <v>224</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6"/>
    <col min="3" max="3" width="17" style="86" customWidth="1"/>
    <col min="4" max="4" width="14.28515625" style="86"/>
    <col min="5" max="5" width="46" style="86" customWidth="1"/>
    <col min="6" max="16384" width="14.28515625" style="86"/>
  </cols>
  <sheetData>
    <row r="1" spans="2:6" ht="24" customHeight="1" thickBot="1" x14ac:dyDescent="0.25">
      <c r="B1" s="585" t="s">
        <v>225</v>
      </c>
      <c r="C1" s="586"/>
      <c r="D1" s="586"/>
      <c r="E1" s="586"/>
      <c r="F1" s="587"/>
    </row>
    <row r="2" spans="2:6" ht="16.5" thickBot="1" x14ac:dyDescent="0.3">
      <c r="B2" s="87"/>
      <c r="C2" s="87"/>
      <c r="D2" s="87"/>
      <c r="E2" s="87"/>
      <c r="F2" s="87"/>
    </row>
    <row r="3" spans="2:6" ht="16.5" thickBot="1" x14ac:dyDescent="0.25">
      <c r="B3" s="589" t="s">
        <v>226</v>
      </c>
      <c r="C3" s="590"/>
      <c r="D3" s="590"/>
      <c r="E3" s="191" t="s">
        <v>227</v>
      </c>
      <c r="F3" s="96" t="s">
        <v>228</v>
      </c>
    </row>
    <row r="4" spans="2:6" ht="31.5" x14ac:dyDescent="0.2">
      <c r="B4" s="591" t="s">
        <v>229</v>
      </c>
      <c r="C4" s="593" t="s">
        <v>134</v>
      </c>
      <c r="D4" s="192" t="s">
        <v>147</v>
      </c>
      <c r="E4" s="88" t="s">
        <v>230</v>
      </c>
      <c r="F4" s="89">
        <v>0.25</v>
      </c>
    </row>
    <row r="5" spans="2:6" ht="47.25" x14ac:dyDescent="0.2">
      <c r="B5" s="592"/>
      <c r="C5" s="594"/>
      <c r="D5" s="193" t="s">
        <v>231</v>
      </c>
      <c r="E5" s="90" t="s">
        <v>232</v>
      </c>
      <c r="F5" s="91">
        <v>0.15</v>
      </c>
    </row>
    <row r="6" spans="2:6" ht="47.25" x14ac:dyDescent="0.2">
      <c r="B6" s="592"/>
      <c r="C6" s="594"/>
      <c r="D6" s="193" t="s">
        <v>233</v>
      </c>
      <c r="E6" s="90" t="s">
        <v>234</v>
      </c>
      <c r="F6" s="91">
        <v>0.1</v>
      </c>
    </row>
    <row r="7" spans="2:6" ht="63" x14ac:dyDescent="0.2">
      <c r="B7" s="592"/>
      <c r="C7" s="594" t="s">
        <v>135</v>
      </c>
      <c r="D7" s="193" t="s">
        <v>235</v>
      </c>
      <c r="E7" s="90" t="s">
        <v>236</v>
      </c>
      <c r="F7" s="91">
        <v>0.25</v>
      </c>
    </row>
    <row r="8" spans="2:6" ht="31.5" x14ac:dyDescent="0.2">
      <c r="B8" s="592"/>
      <c r="C8" s="594"/>
      <c r="D8" s="193" t="s">
        <v>148</v>
      </c>
      <c r="E8" s="90" t="s">
        <v>237</v>
      </c>
      <c r="F8" s="91">
        <v>0.15</v>
      </c>
    </row>
    <row r="9" spans="2:6" ht="47.25" x14ac:dyDescent="0.2">
      <c r="B9" s="592" t="s">
        <v>238</v>
      </c>
      <c r="C9" s="594" t="s">
        <v>137</v>
      </c>
      <c r="D9" s="193" t="s">
        <v>149</v>
      </c>
      <c r="E9" s="90" t="s">
        <v>239</v>
      </c>
      <c r="F9" s="92" t="s">
        <v>240</v>
      </c>
    </row>
    <row r="10" spans="2:6" ht="63" x14ac:dyDescent="0.2">
      <c r="B10" s="592"/>
      <c r="C10" s="594"/>
      <c r="D10" s="193" t="s">
        <v>241</v>
      </c>
      <c r="E10" s="90" t="s">
        <v>242</v>
      </c>
      <c r="F10" s="92" t="s">
        <v>240</v>
      </c>
    </row>
    <row r="11" spans="2:6" ht="47.25" x14ac:dyDescent="0.2">
      <c r="B11" s="592"/>
      <c r="C11" s="594" t="s">
        <v>138</v>
      </c>
      <c r="D11" s="193" t="s">
        <v>150</v>
      </c>
      <c r="E11" s="90" t="s">
        <v>243</v>
      </c>
      <c r="F11" s="92" t="s">
        <v>240</v>
      </c>
    </row>
    <row r="12" spans="2:6" ht="47.25" x14ac:dyDescent="0.2">
      <c r="B12" s="592"/>
      <c r="C12" s="594"/>
      <c r="D12" s="193" t="s">
        <v>244</v>
      </c>
      <c r="E12" s="90" t="s">
        <v>245</v>
      </c>
      <c r="F12" s="92" t="s">
        <v>240</v>
      </c>
    </row>
    <row r="13" spans="2:6" ht="31.5" x14ac:dyDescent="0.2">
      <c r="B13" s="592"/>
      <c r="C13" s="594" t="s">
        <v>139</v>
      </c>
      <c r="D13" s="193" t="s">
        <v>151</v>
      </c>
      <c r="E13" s="90" t="s">
        <v>246</v>
      </c>
      <c r="F13" s="92" t="s">
        <v>240</v>
      </c>
    </row>
    <row r="14" spans="2:6" ht="32.25" thickBot="1" x14ac:dyDescent="0.25">
      <c r="B14" s="595"/>
      <c r="C14" s="596"/>
      <c r="D14" s="194" t="s">
        <v>247</v>
      </c>
      <c r="E14" s="93" t="s">
        <v>248</v>
      </c>
      <c r="F14" s="94" t="s">
        <v>240</v>
      </c>
    </row>
    <row r="15" spans="2:6" ht="49.5" customHeight="1" x14ac:dyDescent="0.2">
      <c r="B15" s="588" t="s">
        <v>249</v>
      </c>
      <c r="C15" s="588"/>
      <c r="D15" s="588"/>
      <c r="E15" s="588"/>
      <c r="F15" s="588"/>
    </row>
    <row r="16" spans="2:6" ht="27" customHeight="1" x14ac:dyDescent="0.25">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250</v>
      </c>
      <c r="E2" t="s">
        <v>251</v>
      </c>
    </row>
    <row r="3" spans="2:5" x14ac:dyDescent="0.25">
      <c r="B3" t="s">
        <v>252</v>
      </c>
      <c r="E3" t="s">
        <v>253</v>
      </c>
    </row>
    <row r="4" spans="2:5" x14ac:dyDescent="0.25">
      <c r="B4" t="s">
        <v>254</v>
      </c>
      <c r="E4" t="s">
        <v>140</v>
      </c>
    </row>
    <row r="5" spans="2:5" x14ac:dyDescent="0.25">
      <c r="B5" t="s">
        <v>152</v>
      </c>
    </row>
    <row r="8" spans="2:5" x14ac:dyDescent="0.25">
      <c r="B8" t="s">
        <v>255</v>
      </c>
    </row>
    <row r="9" spans="2:5" x14ac:dyDescent="0.25">
      <c r="B9" t="s">
        <v>256</v>
      </c>
    </row>
    <row r="10" spans="2:5" x14ac:dyDescent="0.25">
      <c r="B10" t="s">
        <v>257</v>
      </c>
    </row>
    <row r="13" spans="2:5" x14ac:dyDescent="0.25">
      <c r="B13" t="s">
        <v>258</v>
      </c>
    </row>
    <row r="14" spans="2:5" x14ac:dyDescent="0.25">
      <c r="B14" t="s">
        <v>144</v>
      </c>
    </row>
    <row r="15" spans="2:5" x14ac:dyDescent="0.25">
      <c r="B15" t="s">
        <v>259</v>
      </c>
    </row>
    <row r="16" spans="2:5" x14ac:dyDescent="0.25">
      <c r="B16" t="s">
        <v>260</v>
      </c>
    </row>
    <row r="17" spans="2:2" x14ac:dyDescent="0.25">
      <c r="B17" t="s">
        <v>261</v>
      </c>
    </row>
    <row r="18" spans="2:2" x14ac:dyDescent="0.25">
      <c r="B18" t="s">
        <v>262</v>
      </c>
    </row>
    <row r="19" spans="2:2" x14ac:dyDescent="0.25">
      <c r="B19" t="s">
        <v>263</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147</v>
      </c>
    </row>
    <row r="4" spans="1:1" x14ac:dyDescent="0.2">
      <c r="A4" s="10" t="s">
        <v>231</v>
      </c>
    </row>
    <row r="5" spans="1:1" x14ac:dyDescent="0.2">
      <c r="A5" s="10" t="s">
        <v>233</v>
      </c>
    </row>
    <row r="6" spans="1:1" x14ac:dyDescent="0.2">
      <c r="A6" s="10" t="s">
        <v>235</v>
      </c>
    </row>
    <row r="7" spans="1:1" x14ac:dyDescent="0.2">
      <c r="A7" s="10" t="s">
        <v>148</v>
      </c>
    </row>
    <row r="8" spans="1:1" x14ac:dyDescent="0.2">
      <c r="A8" s="10" t="s">
        <v>149</v>
      </c>
    </row>
    <row r="9" spans="1:1" x14ac:dyDescent="0.2">
      <c r="A9" s="10" t="s">
        <v>241</v>
      </c>
    </row>
    <row r="10" spans="1:1" x14ac:dyDescent="0.2">
      <c r="A10" s="10" t="s">
        <v>150</v>
      </c>
    </row>
    <row r="11" spans="1:1" x14ac:dyDescent="0.2">
      <c r="A11" s="10" t="s">
        <v>244</v>
      </c>
    </row>
    <row r="12" spans="1:1" x14ac:dyDescent="0.2">
      <c r="A12" s="10" t="s">
        <v>264</v>
      </c>
    </row>
    <row r="13" spans="1:1" x14ac:dyDescent="0.2">
      <c r="A13" s="10" t="s">
        <v>265</v>
      </c>
    </row>
    <row r="14" spans="1:1" x14ac:dyDescent="0.2">
      <c r="A14" s="10" t="s">
        <v>266</v>
      </c>
    </row>
    <row r="16" spans="1:1" x14ac:dyDescent="0.2">
      <c r="A16" s="10" t="s">
        <v>267</v>
      </c>
    </row>
    <row r="17" spans="1:1" x14ac:dyDescent="0.2">
      <c r="A17" s="10" t="s">
        <v>250</v>
      </c>
    </row>
    <row r="18" spans="1:1" x14ac:dyDescent="0.2">
      <c r="A18" s="10" t="s">
        <v>252</v>
      </c>
    </row>
    <row r="20" spans="1:1" x14ac:dyDescent="0.2">
      <c r="A20" s="10" t="s">
        <v>256</v>
      </c>
    </row>
    <row r="21" spans="1:1" x14ac:dyDescent="0.2">
      <c r="A21" s="10" t="s">
        <v>257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HOLGUIN</cp:lastModifiedBy>
  <cp:revision/>
  <dcterms:created xsi:type="dcterms:W3CDTF">2020-03-24T23:12:47Z</dcterms:created>
  <dcterms:modified xsi:type="dcterms:W3CDTF">2022-03-25T20:45:17Z</dcterms:modified>
  <cp:category/>
  <cp:contentStatus/>
</cp:coreProperties>
</file>